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ita.Dzelme\Desktop\Koledza\Projekti_noteikumu\MK not\2017\Groz_MK904\uz_MK_260318\"/>
    </mc:Choice>
  </mc:AlternateContent>
  <bookViews>
    <workbookView xWindow="0" yWindow="0" windowWidth="23040" windowHeight="8796" tabRatio="745" firstSheet="3" activeTab="28"/>
  </bookViews>
  <sheets>
    <sheet name="1.1(1)" sheetId="40" state="hidden" r:id="rId1"/>
    <sheet name="1.1 " sheetId="80" r:id="rId2"/>
    <sheet name="1.2(1)" sheetId="77" state="hidden" r:id="rId3"/>
    <sheet name="1.2" sheetId="83" r:id="rId4"/>
    <sheet name="1.3(1)" sheetId="78" state="hidden" r:id="rId5"/>
    <sheet name="1.4(1)" sheetId="79" state="hidden" r:id="rId6"/>
    <sheet name="1.3" sheetId="84" r:id="rId7"/>
    <sheet name="1.4" sheetId="85" r:id="rId8"/>
    <sheet name="2." sheetId="86" r:id="rId9"/>
    <sheet name="3." sheetId="87" r:id="rId10"/>
    <sheet name="4." sheetId="88" r:id="rId11"/>
    <sheet name="5." sheetId="89" r:id="rId12"/>
    <sheet name="6.1." sheetId="91" r:id="rId13"/>
    <sheet name="6.2." sheetId="92" r:id="rId14"/>
    <sheet name="6.3." sheetId="93" r:id="rId15"/>
    <sheet name="7." sheetId="94" r:id="rId16"/>
    <sheet name="8.1." sheetId="95" r:id="rId17"/>
    <sheet name="8.2." sheetId="96" r:id="rId18"/>
    <sheet name="8.3." sheetId="97" r:id="rId19"/>
    <sheet name="8.4." sheetId="98" r:id="rId20"/>
    <sheet name="8.5." sheetId="99" r:id="rId21"/>
    <sheet name="8.6." sheetId="100" r:id="rId22"/>
    <sheet name="8.7." sheetId="101" r:id="rId23"/>
    <sheet name="8.8." sheetId="102" r:id="rId24"/>
    <sheet name="8.9." sheetId="103" r:id="rId25"/>
    <sheet name="9.1." sheetId="104" r:id="rId26"/>
    <sheet name="9.2." sheetId="105" r:id="rId27"/>
    <sheet name="9.3." sheetId="106" r:id="rId28"/>
    <sheet name="10." sheetId="107" r:id="rId29"/>
    <sheet name="Cenrāžu_salīdzinājums" sheetId="76" state="hidden" r:id="rId30"/>
    <sheet name="Izdevumu sadalījums_pa_EKK" sheetId="108" state="hidden" r:id="rId31"/>
  </sheets>
  <definedNames>
    <definedName name="_xlnm._FilterDatabase" localSheetId="1" hidden="1">'1.1 '!$A$10:$H$10</definedName>
    <definedName name="_xlnm.Print_Area" localSheetId="1">'1.1 '!$A$1:$H$393</definedName>
    <definedName name="_xlnm.Print_Area" localSheetId="0">'1.1(1)'!$A$1:$E$121</definedName>
    <definedName name="_xlnm.Print_Area" localSheetId="3">'1.2'!$A$1:$H$390</definedName>
    <definedName name="_xlnm.Print_Area" localSheetId="2">'1.2(1)'!$A$1:$E$121</definedName>
    <definedName name="_xlnm.Print_Area" localSheetId="6">'1.3'!$A$1:$H$408</definedName>
    <definedName name="_xlnm.Print_Area" localSheetId="4">'1.3(1)'!$A$1:$E$121</definedName>
    <definedName name="_xlnm.Print_Area" localSheetId="7">'1.4'!$A$1:$H$408</definedName>
    <definedName name="_xlnm.Print_Area" localSheetId="5">'1.4(1)'!$A$1:$E$121</definedName>
    <definedName name="_xlnm.Print_Area" localSheetId="28">'10.'!$A$1:$H$408</definedName>
    <definedName name="_xlnm.Print_Area" localSheetId="8">'2.'!$A$1:$H$428</definedName>
    <definedName name="_xlnm.Print_Area" localSheetId="9">'3.'!$A$1:$H$406</definedName>
    <definedName name="_xlnm.Print_Area" localSheetId="10">'4.'!$A$1:$H$408</definedName>
    <definedName name="_xlnm.Print_Area" localSheetId="11">'5.'!$A$1:$H$410</definedName>
    <definedName name="_xlnm.Print_Area" localSheetId="12">'6.1.'!$A$1:$H$412</definedName>
    <definedName name="_xlnm.Print_Area" localSheetId="13">'6.2.'!$A$1:$H$435</definedName>
    <definedName name="_xlnm.Print_Area" localSheetId="14">'6.3.'!$A$1:$H$404</definedName>
    <definedName name="_xlnm.Print_Area" localSheetId="15">'7.'!$A$1:$H$407</definedName>
    <definedName name="_xlnm.Print_Area" localSheetId="16">'8.1.'!$A$1:$H$410</definedName>
    <definedName name="_xlnm.Print_Area" localSheetId="17">'8.2.'!$A$1:$H$410</definedName>
    <definedName name="_xlnm.Print_Area" localSheetId="18">'8.3.'!$A$1:$H$401</definedName>
    <definedName name="_xlnm.Print_Area" localSheetId="19">'8.4.'!$A$1:$H$410</definedName>
    <definedName name="_xlnm.Print_Area" localSheetId="20">'8.5.'!$A$1:$H$410</definedName>
    <definedName name="_xlnm.Print_Area" localSheetId="21">'8.6.'!$A$1:$H$410</definedName>
    <definedName name="_xlnm.Print_Area" localSheetId="22">'8.7.'!$A$1:$H$410</definedName>
    <definedName name="_xlnm.Print_Area" localSheetId="23">'8.8.'!$A$1:$H$410</definedName>
    <definedName name="_xlnm.Print_Area" localSheetId="24">'8.9.'!$A$1:$H$410</definedName>
    <definedName name="_xlnm.Print_Area" localSheetId="25">'9.1.'!$A$1:$H$422</definedName>
    <definedName name="_xlnm.Print_Area" localSheetId="26">'9.2.'!$A$1:$H$422</definedName>
    <definedName name="_xlnm.Print_Area" localSheetId="27">'9.3.'!$A$1:$H$430</definedName>
    <definedName name="_xlnm.Print_Titles" localSheetId="30">'Izdevumu sadalījums_pa_EKK'!$A:$A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07" l="1"/>
  <c r="H13" i="107"/>
  <c r="H219" i="107"/>
  <c r="H87" i="106"/>
  <c r="H13" i="106"/>
  <c r="H239" i="106"/>
  <c r="H13" i="105"/>
  <c r="H231" i="105"/>
  <c r="H13" i="104"/>
  <c r="H231" i="104"/>
  <c r="H283" i="103"/>
  <c r="H219" i="103"/>
  <c r="H77" i="103"/>
  <c r="H13" i="103"/>
  <c r="H77" i="102"/>
  <c r="H13" i="102"/>
  <c r="H219" i="102"/>
  <c r="H77" i="101"/>
  <c r="H13" i="101"/>
  <c r="H219" i="101"/>
  <c r="H13" i="100"/>
  <c r="H219" i="100"/>
  <c r="H13" i="99"/>
  <c r="H219" i="99"/>
  <c r="H77" i="98"/>
  <c r="H13" i="98"/>
  <c r="H219" i="98"/>
  <c r="H77" i="97"/>
  <c r="H13" i="97"/>
  <c r="H219" i="97"/>
  <c r="H77" i="96"/>
  <c r="H13" i="96"/>
  <c r="H219" i="96"/>
  <c r="H77" i="95"/>
  <c r="H13" i="95"/>
  <c r="H219" i="95"/>
  <c r="H216" i="94"/>
  <c r="H75" i="94"/>
  <c r="H13" i="94"/>
  <c r="H75" i="93"/>
  <c r="H13" i="93"/>
  <c r="H215" i="93"/>
  <c r="H87" i="92"/>
  <c r="H13" i="92"/>
  <c r="H261" i="92"/>
  <c r="H87" i="91"/>
  <c r="H13" i="91"/>
  <c r="H239" i="91"/>
  <c r="H283" i="89"/>
  <c r="H219" i="89"/>
  <c r="H77" i="89"/>
  <c r="H13" i="89"/>
  <c r="H283" i="88"/>
  <c r="H282" i="88" s="1"/>
  <c r="H77" i="88"/>
  <c r="H13" i="88"/>
  <c r="H219" i="88"/>
  <c r="H75" i="87"/>
  <c r="H13" i="87"/>
  <c r="H215" i="87"/>
  <c r="H13" i="86"/>
  <c r="H239" i="86"/>
  <c r="H282" i="85"/>
  <c r="H219" i="85"/>
  <c r="H77" i="85"/>
  <c r="H13" i="85"/>
  <c r="H219" i="84"/>
  <c r="H77" i="84"/>
  <c r="H13" i="84"/>
  <c r="H264" i="83"/>
  <c r="H201" i="83"/>
  <c r="H82" i="94" l="1"/>
  <c r="H459" i="89" l="1"/>
  <c r="H247" i="92" l="1"/>
  <c r="H383" i="107" l="1"/>
  <c r="H382" i="107"/>
  <c r="H381" i="107"/>
  <c r="H380" i="107"/>
  <c r="H379" i="107"/>
  <c r="H378" i="107"/>
  <c r="H377" i="107"/>
  <c r="H376" i="107"/>
  <c r="H375" i="107"/>
  <c r="H374" i="107"/>
  <c r="H395" i="107"/>
  <c r="H394" i="107"/>
  <c r="H393" i="107"/>
  <c r="H392" i="107"/>
  <c r="H391" i="107"/>
  <c r="H390" i="107"/>
  <c r="H389" i="107"/>
  <c r="H388" i="107"/>
  <c r="H387" i="107"/>
  <c r="G350" i="107"/>
  <c r="G351" i="107" s="1"/>
  <c r="H351" i="107" s="1"/>
  <c r="H359" i="107"/>
  <c r="H358" i="107"/>
  <c r="H357" i="107"/>
  <c r="H356" i="107"/>
  <c r="H355" i="107"/>
  <c r="H354" i="107"/>
  <c r="H353" i="107"/>
  <c r="H352" i="107"/>
  <c r="G316" i="107"/>
  <c r="G362" i="107" s="1"/>
  <c r="H405" i="106"/>
  <c r="H404" i="106"/>
  <c r="H403" i="106"/>
  <c r="H402" i="106"/>
  <c r="H401" i="106"/>
  <c r="H400" i="106"/>
  <c r="H399" i="106"/>
  <c r="H398" i="106"/>
  <c r="H397" i="106"/>
  <c r="H396" i="106"/>
  <c r="H417" i="106"/>
  <c r="H416" i="106"/>
  <c r="H415" i="106"/>
  <c r="H414" i="106"/>
  <c r="H413" i="106"/>
  <c r="H412" i="106"/>
  <c r="H411" i="106"/>
  <c r="H410" i="106"/>
  <c r="H409" i="106"/>
  <c r="H381" i="106"/>
  <c r="H380" i="106"/>
  <c r="H379" i="106"/>
  <c r="H378" i="106"/>
  <c r="H377" i="106"/>
  <c r="H376" i="106"/>
  <c r="H375" i="106"/>
  <c r="H374" i="106"/>
  <c r="G372" i="106"/>
  <c r="G373" i="106" s="1"/>
  <c r="H373" i="106" s="1"/>
  <c r="G338" i="106"/>
  <c r="G384" i="106" s="1"/>
  <c r="H397" i="105"/>
  <c r="H396" i="105"/>
  <c r="H395" i="105"/>
  <c r="H394" i="105"/>
  <c r="H393" i="105"/>
  <c r="H392" i="105"/>
  <c r="H391" i="105"/>
  <c r="H390" i="105"/>
  <c r="H389" i="105"/>
  <c r="H388" i="105"/>
  <c r="H409" i="105"/>
  <c r="H408" i="105"/>
  <c r="H407" i="105"/>
  <c r="H406" i="105"/>
  <c r="H405" i="105"/>
  <c r="H404" i="105"/>
  <c r="H403" i="105"/>
  <c r="H402" i="105"/>
  <c r="H401" i="105"/>
  <c r="G364" i="105"/>
  <c r="G365" i="105" s="1"/>
  <c r="H365" i="105" s="1"/>
  <c r="H373" i="105"/>
  <c r="H372" i="105"/>
  <c r="H371" i="105"/>
  <c r="H370" i="105"/>
  <c r="H369" i="105"/>
  <c r="H368" i="105"/>
  <c r="H367" i="105"/>
  <c r="H366" i="105"/>
  <c r="G330" i="105"/>
  <c r="G376" i="105" s="1"/>
  <c r="G364" i="104"/>
  <c r="G365" i="104" s="1"/>
  <c r="H365" i="104" s="1"/>
  <c r="H397" i="104"/>
  <c r="H396" i="104"/>
  <c r="H395" i="104"/>
  <c r="H394" i="104"/>
  <c r="H393" i="104"/>
  <c r="H392" i="104"/>
  <c r="H391" i="104"/>
  <c r="H390" i="104"/>
  <c r="H389" i="104"/>
  <c r="H388" i="104"/>
  <c r="H409" i="104"/>
  <c r="H408" i="104"/>
  <c r="H407" i="104"/>
  <c r="H406" i="104"/>
  <c r="H405" i="104"/>
  <c r="H404" i="104"/>
  <c r="H403" i="104"/>
  <c r="H402" i="104"/>
  <c r="H401" i="104"/>
  <c r="H373" i="104"/>
  <c r="H372" i="104"/>
  <c r="H371" i="104"/>
  <c r="H370" i="104"/>
  <c r="H369" i="104"/>
  <c r="H368" i="104"/>
  <c r="H367" i="104"/>
  <c r="H366" i="104"/>
  <c r="G330" i="104"/>
  <c r="G376" i="104" s="1"/>
  <c r="H385" i="103"/>
  <c r="H384" i="103"/>
  <c r="H383" i="103"/>
  <c r="H382" i="103"/>
  <c r="H381" i="103"/>
  <c r="H380" i="103"/>
  <c r="H379" i="103"/>
  <c r="H378" i="103"/>
  <c r="H377" i="103"/>
  <c r="H376" i="103"/>
  <c r="H397" i="103"/>
  <c r="H396" i="103"/>
  <c r="H395" i="103"/>
  <c r="H394" i="103"/>
  <c r="H393" i="103"/>
  <c r="H392" i="103"/>
  <c r="H391" i="103"/>
  <c r="H390" i="103"/>
  <c r="H389" i="103"/>
  <c r="G388" i="103"/>
  <c r="H388" i="103" s="1"/>
  <c r="H361" i="103"/>
  <c r="H360" i="103"/>
  <c r="H359" i="103"/>
  <c r="H358" i="103"/>
  <c r="H357" i="103"/>
  <c r="H356" i="103"/>
  <c r="H355" i="103"/>
  <c r="H354" i="103"/>
  <c r="G352" i="103"/>
  <c r="H352" i="103" s="1"/>
  <c r="H385" i="102"/>
  <c r="H384" i="102"/>
  <c r="H383" i="102"/>
  <c r="H382" i="102"/>
  <c r="H381" i="102"/>
  <c r="H380" i="102"/>
  <c r="H379" i="102"/>
  <c r="H378" i="102"/>
  <c r="H377" i="102"/>
  <c r="H376" i="102"/>
  <c r="H397" i="102"/>
  <c r="H396" i="102"/>
  <c r="H395" i="102"/>
  <c r="H394" i="102"/>
  <c r="H393" i="102"/>
  <c r="H392" i="102"/>
  <c r="H391" i="102"/>
  <c r="H390" i="102"/>
  <c r="H389" i="102"/>
  <c r="G352" i="102"/>
  <c r="G363" i="102" s="1"/>
  <c r="G388" i="102" s="1"/>
  <c r="H388" i="102" s="1"/>
  <c r="H361" i="102"/>
  <c r="H360" i="102"/>
  <c r="H359" i="102"/>
  <c r="H358" i="102"/>
  <c r="H357" i="102"/>
  <c r="H356" i="102"/>
  <c r="H355" i="102"/>
  <c r="H354" i="102"/>
  <c r="G318" i="102"/>
  <c r="G364" i="102" s="1"/>
  <c r="H385" i="101"/>
  <c r="H384" i="101"/>
  <c r="H383" i="101"/>
  <c r="H382" i="101"/>
  <c r="H381" i="101"/>
  <c r="H380" i="101"/>
  <c r="H379" i="101"/>
  <c r="H378" i="101"/>
  <c r="H377" i="101"/>
  <c r="H376" i="101"/>
  <c r="H397" i="101"/>
  <c r="H396" i="101"/>
  <c r="H395" i="101"/>
  <c r="H394" i="101"/>
  <c r="H393" i="101"/>
  <c r="H392" i="101"/>
  <c r="H391" i="101"/>
  <c r="H390" i="101"/>
  <c r="H389" i="101"/>
  <c r="G352" i="101"/>
  <c r="G353" i="101" s="1"/>
  <c r="H353" i="101" s="1"/>
  <c r="G318" i="101"/>
  <c r="G364" i="101" s="1"/>
  <c r="H361" i="101"/>
  <c r="H360" i="101"/>
  <c r="H359" i="101"/>
  <c r="H358" i="101"/>
  <c r="H357" i="101"/>
  <c r="H356" i="101"/>
  <c r="H355" i="101"/>
  <c r="H354" i="101"/>
  <c r="H385" i="100"/>
  <c r="H384" i="100"/>
  <c r="H383" i="100"/>
  <c r="H382" i="100"/>
  <c r="H381" i="100"/>
  <c r="H380" i="100"/>
  <c r="H379" i="100"/>
  <c r="H378" i="100"/>
  <c r="H377" i="100"/>
  <c r="H376" i="100"/>
  <c r="H397" i="100"/>
  <c r="H396" i="100"/>
  <c r="H395" i="100"/>
  <c r="H394" i="100"/>
  <c r="H393" i="100"/>
  <c r="H392" i="100"/>
  <c r="H391" i="100"/>
  <c r="H390" i="100"/>
  <c r="H389" i="100"/>
  <c r="G388" i="100"/>
  <c r="H388" i="100" s="1"/>
  <c r="H361" i="100"/>
  <c r="H360" i="100"/>
  <c r="H359" i="100"/>
  <c r="H358" i="100"/>
  <c r="H357" i="100"/>
  <c r="H356" i="100"/>
  <c r="H355" i="100"/>
  <c r="H354" i="100"/>
  <c r="G352" i="100"/>
  <c r="G353" i="100" s="1"/>
  <c r="H353" i="100" s="1"/>
  <c r="G352" i="99"/>
  <c r="G363" i="99" s="1"/>
  <c r="G388" i="99" s="1"/>
  <c r="H388" i="99" s="1"/>
  <c r="G318" i="99"/>
  <c r="G364" i="99" s="1"/>
  <c r="H385" i="99"/>
  <c r="H384" i="99"/>
  <c r="H383" i="99"/>
  <c r="H382" i="99"/>
  <c r="H381" i="99"/>
  <c r="H380" i="99"/>
  <c r="H379" i="99"/>
  <c r="H378" i="99"/>
  <c r="H377" i="99"/>
  <c r="H376" i="99"/>
  <c r="H397" i="99"/>
  <c r="H396" i="99"/>
  <c r="H395" i="99"/>
  <c r="H394" i="99"/>
  <c r="H393" i="99"/>
  <c r="H392" i="99"/>
  <c r="H391" i="99"/>
  <c r="H390" i="99"/>
  <c r="H389" i="99"/>
  <c r="H361" i="99"/>
  <c r="H360" i="99"/>
  <c r="H359" i="99"/>
  <c r="H358" i="99"/>
  <c r="H357" i="99"/>
  <c r="H356" i="99"/>
  <c r="H355" i="99"/>
  <c r="H354" i="99"/>
  <c r="H385" i="98"/>
  <c r="H384" i="98"/>
  <c r="H383" i="98"/>
  <c r="H382" i="98"/>
  <c r="H381" i="98"/>
  <c r="H380" i="98"/>
  <c r="H379" i="98"/>
  <c r="H378" i="98"/>
  <c r="H377" i="98"/>
  <c r="H376" i="98"/>
  <c r="H397" i="98"/>
  <c r="H396" i="98"/>
  <c r="H395" i="98"/>
  <c r="H394" i="98"/>
  <c r="H393" i="98"/>
  <c r="H392" i="98"/>
  <c r="H391" i="98"/>
  <c r="H390" i="98"/>
  <c r="H389" i="98"/>
  <c r="G388" i="98"/>
  <c r="H388" i="98" s="1"/>
  <c r="H361" i="98"/>
  <c r="H360" i="98"/>
  <c r="H359" i="98"/>
  <c r="H358" i="98"/>
  <c r="H357" i="98"/>
  <c r="H356" i="98"/>
  <c r="H355" i="98"/>
  <c r="H354" i="98"/>
  <c r="G352" i="98"/>
  <c r="G353" i="98" s="1"/>
  <c r="H353" i="98" s="1"/>
  <c r="H376" i="97"/>
  <c r="H375" i="97"/>
  <c r="H374" i="97"/>
  <c r="H373" i="97"/>
  <c r="H372" i="97"/>
  <c r="H371" i="97"/>
  <c r="H370" i="97"/>
  <c r="H369" i="97"/>
  <c r="H368" i="97"/>
  <c r="H367" i="97"/>
  <c r="H388" i="97"/>
  <c r="H387" i="97"/>
  <c r="H386" i="97"/>
  <c r="H385" i="97"/>
  <c r="H384" i="97"/>
  <c r="H383" i="97"/>
  <c r="H382" i="97"/>
  <c r="H381" i="97"/>
  <c r="H380" i="97"/>
  <c r="G379" i="97"/>
  <c r="H379" i="97" s="1"/>
  <c r="H352" i="97"/>
  <c r="H351" i="97"/>
  <c r="H350" i="97"/>
  <c r="H349" i="97"/>
  <c r="H348" i="97"/>
  <c r="H347" i="97"/>
  <c r="H346" i="97"/>
  <c r="H345" i="97"/>
  <c r="G343" i="97"/>
  <c r="G344" i="97" s="1"/>
  <c r="H344" i="97" s="1"/>
  <c r="H385" i="96"/>
  <c r="H384" i="96"/>
  <c r="H383" i="96"/>
  <c r="H382" i="96"/>
  <c r="H381" i="96"/>
  <c r="H380" i="96"/>
  <c r="H379" i="96"/>
  <c r="H378" i="96"/>
  <c r="H377" i="96"/>
  <c r="H376" i="96"/>
  <c r="H397" i="96"/>
  <c r="H396" i="96"/>
  <c r="H395" i="96"/>
  <c r="H394" i="96"/>
  <c r="H393" i="96"/>
  <c r="H392" i="96"/>
  <c r="H391" i="96"/>
  <c r="H390" i="96"/>
  <c r="H389" i="96"/>
  <c r="G352" i="96"/>
  <c r="G353" i="96" s="1"/>
  <c r="H353" i="96" s="1"/>
  <c r="H361" i="96"/>
  <c r="H360" i="96"/>
  <c r="H359" i="96"/>
  <c r="H358" i="96"/>
  <c r="H357" i="96"/>
  <c r="H356" i="96"/>
  <c r="H355" i="96"/>
  <c r="H354" i="96"/>
  <c r="G318" i="96"/>
  <c r="G364" i="96" s="1"/>
  <c r="H385" i="95"/>
  <c r="H384" i="95"/>
  <c r="H383" i="95"/>
  <c r="H382" i="95"/>
  <c r="H381" i="95"/>
  <c r="H380" i="95"/>
  <c r="H379" i="95"/>
  <c r="H378" i="95"/>
  <c r="H377" i="95"/>
  <c r="H376" i="95"/>
  <c r="H397" i="95"/>
  <c r="H396" i="95"/>
  <c r="H395" i="95"/>
  <c r="H394" i="95"/>
  <c r="H393" i="95"/>
  <c r="H392" i="95"/>
  <c r="H391" i="95"/>
  <c r="H390" i="95"/>
  <c r="H389" i="95"/>
  <c r="H361" i="95"/>
  <c r="H360" i="95"/>
  <c r="H359" i="95"/>
  <c r="H358" i="95"/>
  <c r="H357" i="95"/>
  <c r="H356" i="95"/>
  <c r="H355" i="95"/>
  <c r="H354" i="95"/>
  <c r="G363" i="95"/>
  <c r="G388" i="95" s="1"/>
  <c r="G318" i="95"/>
  <c r="G364" i="95" s="1"/>
  <c r="H382" i="94"/>
  <c r="H381" i="94"/>
  <c r="H380" i="94"/>
  <c r="H379" i="94"/>
  <c r="H378" i="94"/>
  <c r="H377" i="94"/>
  <c r="H376" i="94"/>
  <c r="H375" i="94"/>
  <c r="H374" i="94"/>
  <c r="H373" i="94"/>
  <c r="H394" i="94"/>
  <c r="H393" i="94"/>
  <c r="H392" i="94"/>
  <c r="H391" i="94"/>
  <c r="H390" i="94"/>
  <c r="H389" i="94"/>
  <c r="H388" i="94"/>
  <c r="H387" i="94"/>
  <c r="H386" i="94"/>
  <c r="G349" i="94"/>
  <c r="G360" i="94" s="1"/>
  <c r="G385" i="94" s="1"/>
  <c r="H358" i="94"/>
  <c r="H357" i="94"/>
  <c r="H356" i="94"/>
  <c r="H355" i="94"/>
  <c r="H354" i="94"/>
  <c r="H353" i="94"/>
  <c r="H352" i="94"/>
  <c r="H351" i="94"/>
  <c r="G315" i="94"/>
  <c r="G361" i="94" s="1"/>
  <c r="H383" i="93"/>
  <c r="H379" i="93"/>
  <c r="H378" i="93"/>
  <c r="H377" i="93"/>
  <c r="H376" i="93"/>
  <c r="H375" i="93"/>
  <c r="H374" i="93"/>
  <c r="H373" i="93"/>
  <c r="H372" i="93"/>
  <c r="H371" i="93"/>
  <c r="H370" i="93"/>
  <c r="H391" i="93"/>
  <c r="H390" i="93"/>
  <c r="H389" i="93"/>
  <c r="H388" i="93"/>
  <c r="H387" i="93"/>
  <c r="H386" i="93"/>
  <c r="H385" i="93"/>
  <c r="H384" i="93"/>
  <c r="G346" i="93"/>
  <c r="G347" i="93" s="1"/>
  <c r="H347" i="93" s="1"/>
  <c r="H355" i="93"/>
  <c r="H354" i="93"/>
  <c r="H353" i="93"/>
  <c r="H352" i="93"/>
  <c r="H351" i="93"/>
  <c r="H350" i="93"/>
  <c r="H349" i="93"/>
  <c r="H348" i="93"/>
  <c r="G357" i="93"/>
  <c r="G382" i="93" s="1"/>
  <c r="H382" i="93" s="1"/>
  <c r="G312" i="93"/>
  <c r="G358" i="93" s="1"/>
  <c r="H407" i="92"/>
  <c r="H403" i="92"/>
  <c r="H402" i="92"/>
  <c r="H410" i="92"/>
  <c r="H414" i="92"/>
  <c r="G354" i="91"/>
  <c r="G355" i="91" s="1"/>
  <c r="H355" i="91" s="1"/>
  <c r="G320" i="91"/>
  <c r="G390" i="91"/>
  <c r="H390" i="91" s="1"/>
  <c r="G413" i="92"/>
  <c r="H413" i="92" s="1"/>
  <c r="H422" i="92"/>
  <c r="H420" i="92"/>
  <c r="H419" i="92"/>
  <c r="H418" i="92"/>
  <c r="H416" i="92"/>
  <c r="H415" i="92"/>
  <c r="G377" i="92"/>
  <c r="G378" i="92" s="1"/>
  <c r="H378" i="92" s="1"/>
  <c r="G343" i="92"/>
  <c r="H386" i="92"/>
  <c r="H385" i="92"/>
  <c r="H384" i="92"/>
  <c r="H383" i="92"/>
  <c r="H382" i="92"/>
  <c r="H381" i="92"/>
  <c r="H380" i="92"/>
  <c r="H379" i="92"/>
  <c r="H387" i="91"/>
  <c r="H386" i="91"/>
  <c r="H385" i="91"/>
  <c r="H384" i="91"/>
  <c r="H383" i="91"/>
  <c r="H382" i="91"/>
  <c r="H381" i="91"/>
  <c r="H380" i="91"/>
  <c r="H379" i="91"/>
  <c r="H378" i="91"/>
  <c r="H399" i="91"/>
  <c r="H398" i="91"/>
  <c r="H397" i="91"/>
  <c r="H396" i="91"/>
  <c r="H395" i="91"/>
  <c r="H394" i="91"/>
  <c r="H393" i="91"/>
  <c r="H392" i="91"/>
  <c r="H391" i="91"/>
  <c r="H363" i="91"/>
  <c r="H362" i="91"/>
  <c r="H361" i="91"/>
  <c r="H360" i="91"/>
  <c r="H359" i="91"/>
  <c r="H358" i="91"/>
  <c r="H357" i="91"/>
  <c r="H356" i="91"/>
  <c r="H389" i="89"/>
  <c r="H388" i="89"/>
  <c r="G318" i="89"/>
  <c r="H361" i="89"/>
  <c r="H360" i="89"/>
  <c r="H359" i="89"/>
  <c r="H358" i="89"/>
  <c r="H357" i="89"/>
  <c r="H356" i="89"/>
  <c r="H355" i="89"/>
  <c r="H354" i="89"/>
  <c r="G352" i="89"/>
  <c r="G353" i="89" s="1"/>
  <c r="H353" i="89" s="1"/>
  <c r="H385" i="89"/>
  <c r="H384" i="89"/>
  <c r="H383" i="89"/>
  <c r="H382" i="89"/>
  <c r="H381" i="89"/>
  <c r="H380" i="89"/>
  <c r="H379" i="89"/>
  <c r="H378" i="89"/>
  <c r="H377" i="89"/>
  <c r="H376" i="89"/>
  <c r="H397" i="89"/>
  <c r="H396" i="89"/>
  <c r="H395" i="89"/>
  <c r="H394" i="89"/>
  <c r="H393" i="89"/>
  <c r="H392" i="89"/>
  <c r="H391" i="89"/>
  <c r="H390" i="89"/>
  <c r="G350" i="88"/>
  <c r="G386" i="88" s="1"/>
  <c r="G316" i="88"/>
  <c r="G362" i="88" s="1"/>
  <c r="H398" i="88"/>
  <c r="H397" i="88"/>
  <c r="H373" i="88"/>
  <c r="H387" i="88"/>
  <c r="H359" i="88"/>
  <c r="H358" i="88"/>
  <c r="H357" i="88"/>
  <c r="H356" i="88"/>
  <c r="H355" i="88"/>
  <c r="H354" i="88"/>
  <c r="H353" i="88"/>
  <c r="H352" i="88"/>
  <c r="G348" i="87"/>
  <c r="G349" i="87" s="1"/>
  <c r="G314" i="87"/>
  <c r="H395" i="87"/>
  <c r="H394" i="87" s="1"/>
  <c r="H385" i="87"/>
  <c r="H381" i="87"/>
  <c r="H380" i="87"/>
  <c r="H379" i="87"/>
  <c r="H378" i="87"/>
  <c r="H377" i="87"/>
  <c r="H376" i="87"/>
  <c r="H375" i="87"/>
  <c r="H374" i="87"/>
  <c r="H373" i="87"/>
  <c r="H372" i="87"/>
  <c r="H357" i="87"/>
  <c r="H356" i="87"/>
  <c r="H355" i="87"/>
  <c r="H354" i="87"/>
  <c r="H353" i="87"/>
  <c r="H352" i="87"/>
  <c r="H351" i="87"/>
  <c r="H350" i="87"/>
  <c r="G353" i="102" l="1"/>
  <c r="H353" i="102" s="1"/>
  <c r="G363" i="101"/>
  <c r="G388" i="101" s="1"/>
  <c r="H388" i="101" s="1"/>
  <c r="G353" i="99"/>
  <c r="H353" i="99" s="1"/>
  <c r="G363" i="96"/>
  <c r="G388" i="96" s="1"/>
  <c r="H388" i="96" s="1"/>
  <c r="H387" i="96" s="1"/>
  <c r="H377" i="92"/>
  <c r="G351" i="88"/>
  <c r="H351" i="88" s="1"/>
  <c r="H402" i="88"/>
  <c r="H392" i="88"/>
  <c r="H406" i="88"/>
  <c r="H395" i="88"/>
  <c r="H388" i="88"/>
  <c r="G375" i="104"/>
  <c r="G400" i="104" s="1"/>
  <c r="H400" i="104" s="1"/>
  <c r="H399" i="104" s="1"/>
  <c r="G375" i="105"/>
  <c r="G400" i="105" s="1"/>
  <c r="H400" i="105" s="1"/>
  <c r="H399" i="105" s="1"/>
  <c r="G383" i="106"/>
  <c r="G408" i="106" s="1"/>
  <c r="H408" i="106" s="1"/>
  <c r="H407" i="106" s="1"/>
  <c r="G361" i="88"/>
  <c r="H387" i="100"/>
  <c r="G350" i="94"/>
  <c r="H350" i="94" s="1"/>
  <c r="H385" i="94"/>
  <c r="H384" i="94" s="1"/>
  <c r="H371" i="87"/>
  <c r="H377" i="91"/>
  <c r="H389" i="91"/>
  <c r="H378" i="97"/>
  <c r="H387" i="98"/>
  <c r="H375" i="99"/>
  <c r="H387" i="99"/>
  <c r="H387" i="101"/>
  <c r="H387" i="102"/>
  <c r="H375" i="103"/>
  <c r="H387" i="103"/>
  <c r="H387" i="104"/>
  <c r="H373" i="107"/>
  <c r="G361" i="107"/>
  <c r="G386" i="107" s="1"/>
  <c r="H386" i="107" s="1"/>
  <c r="H385" i="107" s="1"/>
  <c r="H350" i="107"/>
  <c r="H349" i="107" s="1"/>
  <c r="H497" i="107" s="1"/>
  <c r="H395" i="106"/>
  <c r="H372" i="106"/>
  <c r="H371" i="106" s="1"/>
  <c r="H520" i="106" s="1"/>
  <c r="H387" i="105"/>
  <c r="H364" i="105"/>
  <c r="H363" i="105" s="1"/>
  <c r="H511" i="105" s="1"/>
  <c r="H364" i="104"/>
  <c r="H363" i="104" s="1"/>
  <c r="H511" i="104" s="1"/>
  <c r="G353" i="103"/>
  <c r="H353" i="103" s="1"/>
  <c r="H351" i="103" s="1"/>
  <c r="H499" i="103" s="1"/>
  <c r="H375" i="102"/>
  <c r="H352" i="102"/>
  <c r="H351" i="102" s="1"/>
  <c r="H499" i="102" s="1"/>
  <c r="H375" i="101"/>
  <c r="H352" i="101"/>
  <c r="H351" i="101" s="1"/>
  <c r="H499" i="101" s="1"/>
  <c r="H375" i="100"/>
  <c r="H352" i="100"/>
  <c r="H351" i="100" s="1"/>
  <c r="H499" i="100" s="1"/>
  <c r="H352" i="99"/>
  <c r="H351" i="99" s="1"/>
  <c r="H499" i="99" s="1"/>
  <c r="H375" i="98"/>
  <c r="H352" i="98"/>
  <c r="H351" i="98" s="1"/>
  <c r="H499" i="98" s="1"/>
  <c r="H366" i="97"/>
  <c r="H343" i="97"/>
  <c r="H342" i="97" s="1"/>
  <c r="H490" i="97" s="1"/>
  <c r="H375" i="96"/>
  <c r="H352" i="96"/>
  <c r="H351" i="96" s="1"/>
  <c r="H499" i="96" s="1"/>
  <c r="H388" i="95"/>
  <c r="H387" i="95" s="1"/>
  <c r="H375" i="95"/>
  <c r="H372" i="94"/>
  <c r="H349" i="94"/>
  <c r="H348" i="94" s="1"/>
  <c r="H496" i="94" s="1"/>
  <c r="H369" i="93"/>
  <c r="H381" i="93"/>
  <c r="H346" i="93"/>
  <c r="H345" i="93" s="1"/>
  <c r="H483" i="93" s="1"/>
  <c r="H404" i="92"/>
  <c r="H408" i="92"/>
  <c r="H417" i="92"/>
  <c r="H421" i="92"/>
  <c r="H401" i="92"/>
  <c r="H405" i="92"/>
  <c r="H409" i="92"/>
  <c r="H406" i="92"/>
  <c r="H376" i="92"/>
  <c r="H354" i="91"/>
  <c r="H353" i="91" s="1"/>
  <c r="H491" i="91" s="1"/>
  <c r="H387" i="89"/>
  <c r="H352" i="89"/>
  <c r="H351" i="89" s="1"/>
  <c r="H497" i="89" s="1"/>
  <c r="H375" i="89"/>
  <c r="H399" i="88"/>
  <c r="H403" i="88"/>
  <c r="H400" i="88"/>
  <c r="H404" i="88"/>
  <c r="H401" i="88"/>
  <c r="H405" i="88"/>
  <c r="H389" i="88"/>
  <c r="H393" i="88"/>
  <c r="H386" i="88"/>
  <c r="H390" i="88"/>
  <c r="H394" i="88"/>
  <c r="H391" i="88"/>
  <c r="H350" i="88"/>
  <c r="H349" i="88" s="1"/>
  <c r="H349" i="87"/>
  <c r="H348" i="87"/>
  <c r="H347" i="87" s="1"/>
  <c r="H492" i="87" s="1"/>
  <c r="G359" i="87"/>
  <c r="G384" i="87" s="1"/>
  <c r="H391" i="87" s="1"/>
  <c r="G360" i="87"/>
  <c r="H412" i="92" l="1"/>
  <c r="H400" i="92"/>
  <c r="H396" i="88"/>
  <c r="H494" i="88"/>
  <c r="H385" i="88"/>
  <c r="H384" i="87"/>
  <c r="H389" i="87"/>
  <c r="H393" i="87"/>
  <c r="H390" i="87"/>
  <c r="H386" i="87"/>
  <c r="H392" i="87"/>
  <c r="H387" i="87"/>
  <c r="H388" i="87"/>
  <c r="H407" i="86"/>
  <c r="H379" i="86"/>
  <c r="H378" i="86"/>
  <c r="H377" i="86"/>
  <c r="H376" i="86"/>
  <c r="H375" i="86"/>
  <c r="H374" i="86"/>
  <c r="H373" i="86"/>
  <c r="H372" i="86"/>
  <c r="G370" i="86"/>
  <c r="H370" i="86" s="1"/>
  <c r="G381" i="86"/>
  <c r="G406" i="86" s="1"/>
  <c r="G336" i="86"/>
  <c r="G382" i="86" s="1"/>
  <c r="G350" i="85"/>
  <c r="H350" i="85" s="1"/>
  <c r="G316" i="85"/>
  <c r="G362" i="85" s="1"/>
  <c r="H359" i="85"/>
  <c r="H358" i="85"/>
  <c r="H357" i="85"/>
  <c r="H356" i="85"/>
  <c r="H355" i="85"/>
  <c r="H354" i="85"/>
  <c r="H353" i="85"/>
  <c r="H352" i="85"/>
  <c r="G350" i="84"/>
  <c r="G386" i="84" s="1"/>
  <c r="G316" i="84"/>
  <c r="G362" i="84" s="1"/>
  <c r="H387" i="84"/>
  <c r="H359" i="84"/>
  <c r="H358" i="84"/>
  <c r="H357" i="84"/>
  <c r="H356" i="84"/>
  <c r="H355" i="84"/>
  <c r="H354" i="84"/>
  <c r="H353" i="84"/>
  <c r="H352" i="84"/>
  <c r="H351" i="84"/>
  <c r="H350" i="84"/>
  <c r="H369" i="83"/>
  <c r="G368" i="83"/>
  <c r="H377" i="83" s="1"/>
  <c r="H341" i="83"/>
  <c r="H340" i="83"/>
  <c r="H339" i="83"/>
  <c r="H338" i="83"/>
  <c r="H337" i="83"/>
  <c r="H336" i="83"/>
  <c r="H335" i="83"/>
  <c r="H334" i="83"/>
  <c r="H333" i="83"/>
  <c r="H332" i="83"/>
  <c r="G298" i="83"/>
  <c r="H372" i="80"/>
  <c r="G371" i="80"/>
  <c r="H371" i="80" s="1"/>
  <c r="H336" i="80"/>
  <c r="H335" i="80"/>
  <c r="H344" i="80"/>
  <c r="H343" i="80"/>
  <c r="H342" i="80"/>
  <c r="H341" i="80"/>
  <c r="H340" i="80"/>
  <c r="H339" i="80"/>
  <c r="H338" i="80"/>
  <c r="H337" i="80"/>
  <c r="G301" i="80"/>
  <c r="G347" i="80" s="1"/>
  <c r="G361" i="84" l="1"/>
  <c r="H415" i="86"/>
  <c r="H412" i="86"/>
  <c r="H408" i="86"/>
  <c r="H393" i="84"/>
  <c r="H394" i="84"/>
  <c r="H388" i="84"/>
  <c r="H392" i="84"/>
  <c r="H395" i="84"/>
  <c r="H390" i="84"/>
  <c r="H391" i="84"/>
  <c r="H386" i="84"/>
  <c r="G346" i="80"/>
  <c r="H368" i="83"/>
  <c r="H374" i="83"/>
  <c r="H372" i="83"/>
  <c r="H370" i="83"/>
  <c r="G351" i="85"/>
  <c r="H331" i="83"/>
  <c r="H469" i="83" s="1"/>
  <c r="H349" i="84"/>
  <c r="H497" i="84" s="1"/>
  <c r="H383" i="87"/>
  <c r="H409" i="86"/>
  <c r="H413" i="86"/>
  <c r="H406" i="86"/>
  <c r="H410" i="86"/>
  <c r="H414" i="86"/>
  <c r="H411" i="86"/>
  <c r="G371" i="86"/>
  <c r="H371" i="86" s="1"/>
  <c r="H369" i="86" s="1"/>
  <c r="H507" i="86" s="1"/>
  <c r="H387" i="85"/>
  <c r="H389" i="84"/>
  <c r="H371" i="83"/>
  <c r="H375" i="83"/>
  <c r="H376" i="83"/>
  <c r="H373" i="83"/>
  <c r="H334" i="80"/>
  <c r="H482" i="80" s="1"/>
  <c r="C47" i="87"/>
  <c r="C48" i="87"/>
  <c r="H405" i="86" l="1"/>
  <c r="H385" i="84"/>
  <c r="H351" i="85"/>
  <c r="H349" i="85" s="1"/>
  <c r="H497" i="85" s="1"/>
  <c r="G361" i="85"/>
  <c r="G386" i="85" s="1"/>
  <c r="H367" i="83"/>
  <c r="G37" i="80"/>
  <c r="H395" i="85" l="1"/>
  <c r="H392" i="85"/>
  <c r="H391" i="85"/>
  <c r="H386" i="85"/>
  <c r="H390" i="85"/>
  <c r="H393" i="85"/>
  <c r="H388" i="85"/>
  <c r="H389" i="85"/>
  <c r="H394" i="85"/>
  <c r="C47" i="107"/>
  <c r="C47" i="103"/>
  <c r="C47" i="102"/>
  <c r="H15" i="102"/>
  <c r="C47" i="101"/>
  <c r="C47" i="100"/>
  <c r="C47" i="99"/>
  <c r="C47" i="98"/>
  <c r="C47" i="97"/>
  <c r="H385" i="85" l="1"/>
  <c r="C47" i="96"/>
  <c r="C47" i="95"/>
  <c r="C46" i="94"/>
  <c r="C47" i="88"/>
  <c r="G244" i="80" l="1"/>
  <c r="H406" i="107"/>
  <c r="H405" i="107"/>
  <c r="H404" i="107"/>
  <c r="H403" i="107"/>
  <c r="H402" i="107"/>
  <c r="H401" i="107"/>
  <c r="H400" i="107"/>
  <c r="H399" i="107"/>
  <c r="H398" i="107"/>
  <c r="H397" i="107"/>
  <c r="H370" i="107"/>
  <c r="H369" i="107"/>
  <c r="H368" i="107"/>
  <c r="H367" i="107"/>
  <c r="H366" i="107"/>
  <c r="H365" i="107"/>
  <c r="H364" i="107"/>
  <c r="H363" i="107"/>
  <c r="H362" i="107"/>
  <c r="H361" i="107"/>
  <c r="H348" i="107"/>
  <c r="H347" i="107"/>
  <c r="H346" i="107"/>
  <c r="H345" i="107"/>
  <c r="H344" i="107"/>
  <c r="H343" i="107"/>
  <c r="H342" i="107"/>
  <c r="H341" i="107"/>
  <c r="H340" i="107"/>
  <c r="H339" i="107"/>
  <c r="H336" i="107"/>
  <c r="H335" i="107"/>
  <c r="H333" i="107"/>
  <c r="H332" i="107"/>
  <c r="H331" i="107"/>
  <c r="H330" i="107"/>
  <c r="H329" i="107"/>
  <c r="H328" i="107"/>
  <c r="H327" i="107"/>
  <c r="H325" i="107"/>
  <c r="H324" i="107"/>
  <c r="H323" i="107"/>
  <c r="H322" i="107"/>
  <c r="H321" i="107"/>
  <c r="H320" i="107"/>
  <c r="H319" i="107"/>
  <c r="H318" i="107"/>
  <c r="H317" i="107"/>
  <c r="H316" i="107"/>
  <c r="H241" i="107"/>
  <c r="H240" i="107"/>
  <c r="H239" i="107"/>
  <c r="H238" i="107"/>
  <c r="H237" i="107"/>
  <c r="H236" i="107"/>
  <c r="H235" i="107"/>
  <c r="H234" i="107"/>
  <c r="H233" i="107"/>
  <c r="H232" i="107"/>
  <c r="H230" i="107"/>
  <c r="H229" i="107"/>
  <c r="H228" i="107"/>
  <c r="H227" i="107"/>
  <c r="H226" i="107"/>
  <c r="H225" i="107"/>
  <c r="H224" i="107"/>
  <c r="H223" i="107"/>
  <c r="H222" i="107"/>
  <c r="H221" i="107"/>
  <c r="H522" i="106"/>
  <c r="H521" i="106"/>
  <c r="H515" i="106"/>
  <c r="H514" i="106"/>
  <c r="H472" i="107"/>
  <c r="H468" i="107"/>
  <c r="H467" i="107"/>
  <c r="H464" i="107"/>
  <c r="H463" i="107" s="1"/>
  <c r="H462" i="107"/>
  <c r="H461" i="107"/>
  <c r="H495" i="106"/>
  <c r="H491" i="106"/>
  <c r="H490" i="106"/>
  <c r="H487" i="106"/>
  <c r="H486" i="106" s="1"/>
  <c r="H485" i="106"/>
  <c r="H484" i="106"/>
  <c r="H486" i="105"/>
  <c r="H482" i="105"/>
  <c r="H481" i="105"/>
  <c r="H478" i="105"/>
  <c r="H477" i="105" s="1"/>
  <c r="H476" i="105"/>
  <c r="H475" i="105"/>
  <c r="H486" i="104"/>
  <c r="H482" i="104"/>
  <c r="H481" i="104"/>
  <c r="H478" i="104"/>
  <c r="H476" i="104"/>
  <c r="H475" i="104"/>
  <c r="H428" i="106"/>
  <c r="H427" i="106"/>
  <c r="H426" i="106"/>
  <c r="H425" i="106"/>
  <c r="H424" i="106"/>
  <c r="H423" i="106"/>
  <c r="H422" i="106"/>
  <c r="H421" i="106"/>
  <c r="H420" i="106"/>
  <c r="H419" i="106"/>
  <c r="H392" i="106"/>
  <c r="H391" i="106"/>
  <c r="H390" i="106"/>
  <c r="H389" i="106"/>
  <c r="H388" i="106"/>
  <c r="H387" i="106"/>
  <c r="H386" i="106"/>
  <c r="H385" i="106"/>
  <c r="H384" i="106"/>
  <c r="H383" i="106"/>
  <c r="H370" i="106"/>
  <c r="H369" i="106"/>
  <c r="H368" i="106"/>
  <c r="H367" i="106"/>
  <c r="H366" i="106"/>
  <c r="H365" i="106"/>
  <c r="H364" i="106"/>
  <c r="H363" i="106"/>
  <c r="H362" i="106"/>
  <c r="H361" i="106"/>
  <c r="H358" i="106"/>
  <c r="H357" i="106"/>
  <c r="H355" i="106"/>
  <c r="H354" i="106"/>
  <c r="H353" i="106"/>
  <c r="H352" i="106"/>
  <c r="H351" i="106"/>
  <c r="H350" i="106"/>
  <c r="H349" i="106"/>
  <c r="H347" i="106"/>
  <c r="H346" i="106"/>
  <c r="H345" i="106"/>
  <c r="H344" i="106"/>
  <c r="H343" i="106"/>
  <c r="H342" i="106"/>
  <c r="H341" i="106"/>
  <c r="H340" i="106"/>
  <c r="H339" i="106"/>
  <c r="H338" i="106"/>
  <c r="H261" i="106"/>
  <c r="H260" i="106"/>
  <c r="H259" i="106"/>
  <c r="H258" i="106"/>
  <c r="H257" i="106"/>
  <c r="H256" i="106"/>
  <c r="H255" i="106"/>
  <c r="H254" i="106"/>
  <c r="H253" i="106"/>
  <c r="H252" i="106"/>
  <c r="H250" i="106"/>
  <c r="H249" i="106"/>
  <c r="H248" i="106"/>
  <c r="H247" i="106"/>
  <c r="H246" i="106"/>
  <c r="H245" i="106"/>
  <c r="H244" i="106"/>
  <c r="H243" i="106"/>
  <c r="H242" i="106"/>
  <c r="H241" i="106"/>
  <c r="H420" i="105"/>
  <c r="H419" i="105"/>
  <c r="H418" i="105"/>
  <c r="H417" i="105"/>
  <c r="H416" i="105"/>
  <c r="H415" i="105"/>
  <c r="H414" i="105"/>
  <c r="H413" i="105"/>
  <c r="H412" i="105"/>
  <c r="H411" i="105"/>
  <c r="H384" i="105"/>
  <c r="H383" i="105"/>
  <c r="H382" i="105"/>
  <c r="H381" i="105"/>
  <c r="H380" i="105"/>
  <c r="H379" i="105"/>
  <c r="H378" i="105"/>
  <c r="H377" i="105"/>
  <c r="H376" i="105"/>
  <c r="H375" i="105"/>
  <c r="H362" i="105"/>
  <c r="H361" i="105"/>
  <c r="H360" i="105"/>
  <c r="H359" i="105"/>
  <c r="H358" i="105"/>
  <c r="H357" i="105"/>
  <c r="H356" i="105"/>
  <c r="H355" i="105"/>
  <c r="H354" i="105"/>
  <c r="H353" i="105"/>
  <c r="H350" i="105"/>
  <c r="H349" i="105"/>
  <c r="H347" i="105"/>
  <c r="H346" i="105"/>
  <c r="H345" i="105"/>
  <c r="H344" i="105"/>
  <c r="H343" i="105"/>
  <c r="H342" i="105"/>
  <c r="H341" i="105"/>
  <c r="H339" i="105"/>
  <c r="H338" i="105"/>
  <c r="H337" i="105"/>
  <c r="H336" i="105"/>
  <c r="H335" i="105"/>
  <c r="H334" i="105"/>
  <c r="H333" i="105"/>
  <c r="H332" i="105"/>
  <c r="H331" i="105"/>
  <c r="H330" i="105"/>
  <c r="H253" i="105"/>
  <c r="H252" i="105"/>
  <c r="H251" i="105"/>
  <c r="H250" i="105"/>
  <c r="H249" i="105"/>
  <c r="H248" i="105"/>
  <c r="H247" i="105"/>
  <c r="H246" i="105"/>
  <c r="H245" i="105"/>
  <c r="H244" i="105"/>
  <c r="H242" i="105"/>
  <c r="H241" i="105"/>
  <c r="H240" i="105"/>
  <c r="H239" i="105"/>
  <c r="H238" i="105"/>
  <c r="H237" i="105"/>
  <c r="H236" i="105"/>
  <c r="H235" i="105"/>
  <c r="H234" i="105"/>
  <c r="H233" i="105"/>
  <c r="H420" i="104"/>
  <c r="H419" i="104"/>
  <c r="H418" i="104"/>
  <c r="H417" i="104"/>
  <c r="H416" i="104"/>
  <c r="H415" i="104"/>
  <c r="H414" i="104"/>
  <c r="H413" i="104"/>
  <c r="H412" i="104"/>
  <c r="H411" i="104"/>
  <c r="H384" i="104"/>
  <c r="H383" i="104"/>
  <c r="H382" i="104"/>
  <c r="H381" i="104"/>
  <c r="H380" i="104"/>
  <c r="H379" i="104"/>
  <c r="H378" i="104"/>
  <c r="H377" i="104"/>
  <c r="H376" i="104"/>
  <c r="H375" i="104"/>
  <c r="H362" i="104"/>
  <c r="H361" i="104"/>
  <c r="H360" i="104"/>
  <c r="H359" i="104"/>
  <c r="H358" i="104"/>
  <c r="H357" i="104"/>
  <c r="H356" i="104"/>
  <c r="H355" i="104"/>
  <c r="H354" i="104"/>
  <c r="H353" i="104"/>
  <c r="H350" i="104"/>
  <c r="H349" i="104"/>
  <c r="H347" i="104"/>
  <c r="H346" i="104"/>
  <c r="H345" i="104"/>
  <c r="H344" i="104"/>
  <c r="H343" i="104"/>
  <c r="H342" i="104"/>
  <c r="H341" i="104"/>
  <c r="H339" i="104"/>
  <c r="H338" i="104"/>
  <c r="H337" i="104"/>
  <c r="H336" i="104"/>
  <c r="H335" i="104"/>
  <c r="H334" i="104"/>
  <c r="H333" i="104"/>
  <c r="H332" i="104"/>
  <c r="H331" i="104"/>
  <c r="H330" i="104"/>
  <c r="H253" i="104"/>
  <c r="H252" i="104"/>
  <c r="H251" i="104"/>
  <c r="H250" i="104"/>
  <c r="H249" i="104"/>
  <c r="H248" i="104"/>
  <c r="H247" i="104"/>
  <c r="H246" i="104"/>
  <c r="H245" i="104"/>
  <c r="H244" i="104"/>
  <c r="H242" i="104"/>
  <c r="H241" i="104"/>
  <c r="H240" i="104"/>
  <c r="H239" i="104"/>
  <c r="H238" i="104"/>
  <c r="H237" i="104"/>
  <c r="H236" i="104"/>
  <c r="H235" i="104"/>
  <c r="H234" i="104"/>
  <c r="H233" i="104"/>
  <c r="H360" i="106" l="1"/>
  <c r="H382" i="106"/>
  <c r="H329" i="105"/>
  <c r="H329" i="104"/>
  <c r="H337" i="106"/>
  <c r="H352" i="104"/>
  <c r="H352" i="105"/>
  <c r="H374" i="105"/>
  <c r="H338" i="107"/>
  <c r="H315" i="107"/>
  <c r="H360" i="107"/>
  <c r="H374" i="104"/>
  <c r="H418" i="106"/>
  <c r="H529" i="106" s="1"/>
  <c r="H243" i="104"/>
  <c r="H519" i="106"/>
  <c r="H232" i="105"/>
  <c r="H232" i="104"/>
  <c r="H220" i="107"/>
  <c r="H231" i="107"/>
  <c r="H326" i="107"/>
  <c r="H314" i="107" s="1"/>
  <c r="H372" i="107"/>
  <c r="H396" i="107"/>
  <c r="H240" i="106"/>
  <c r="H502" i="106" s="1"/>
  <c r="H251" i="106"/>
  <c r="H503" i="106" s="1"/>
  <c r="H348" i="106"/>
  <c r="H517" i="106"/>
  <c r="H526" i="106"/>
  <c r="H394" i="106"/>
  <c r="H243" i="105"/>
  <c r="H340" i="105"/>
  <c r="H386" i="105"/>
  <c r="H410" i="105"/>
  <c r="H398" i="105" s="1"/>
  <c r="H340" i="104"/>
  <c r="H386" i="104"/>
  <c r="H410" i="104"/>
  <c r="H398" i="104" s="1"/>
  <c r="H384" i="107"/>
  <c r="H460" i="107"/>
  <c r="H483" i="106"/>
  <c r="H474" i="105"/>
  <c r="H336" i="106"/>
  <c r="H474" i="103"/>
  <c r="AP20" i="108" s="1"/>
  <c r="H470" i="103"/>
  <c r="H469" i="103"/>
  <c r="H466" i="103"/>
  <c r="H465" i="103" s="1"/>
  <c r="H464" i="103"/>
  <c r="H463" i="103"/>
  <c r="H474" i="102"/>
  <c r="AN20" i="108" s="1"/>
  <c r="H470" i="102"/>
  <c r="H469" i="102"/>
  <c r="H466" i="102"/>
  <c r="H465" i="102" s="1"/>
  <c r="H464" i="102"/>
  <c r="H463" i="102"/>
  <c r="H474" i="101"/>
  <c r="AL20" i="108" s="1"/>
  <c r="H470" i="101"/>
  <c r="H469" i="101"/>
  <c r="H466" i="101"/>
  <c r="H465" i="101" s="1"/>
  <c r="H464" i="101"/>
  <c r="H463" i="101"/>
  <c r="H474" i="100"/>
  <c r="AJ20" i="108" s="1"/>
  <c r="H470" i="100"/>
  <c r="H469" i="100"/>
  <c r="H466" i="100"/>
  <c r="H465" i="100" s="1"/>
  <c r="H464" i="100"/>
  <c r="H463" i="100"/>
  <c r="H474" i="99"/>
  <c r="AH20" i="108" s="1"/>
  <c r="H470" i="99"/>
  <c r="H469" i="99"/>
  <c r="H466" i="99"/>
  <c r="H465" i="99" s="1"/>
  <c r="H464" i="99"/>
  <c r="H463" i="99"/>
  <c r="H474" i="98"/>
  <c r="AF20" i="108" s="1"/>
  <c r="H470" i="98"/>
  <c r="H469" i="98"/>
  <c r="H466" i="98"/>
  <c r="H465" i="98" s="1"/>
  <c r="H464" i="98"/>
  <c r="H463" i="98"/>
  <c r="M15" i="76"/>
  <c r="H408" i="103"/>
  <c r="H407" i="103"/>
  <c r="H406" i="103"/>
  <c r="H405" i="103"/>
  <c r="H404" i="103"/>
  <c r="H403" i="103"/>
  <c r="H402" i="103"/>
  <c r="H401" i="103"/>
  <c r="H400" i="103"/>
  <c r="H399" i="103"/>
  <c r="H372" i="103"/>
  <c r="H371" i="103"/>
  <c r="H370" i="103"/>
  <c r="H369" i="103"/>
  <c r="H368" i="103"/>
  <c r="H367" i="103"/>
  <c r="H366" i="103"/>
  <c r="H365" i="103"/>
  <c r="H364" i="103"/>
  <c r="H363" i="103"/>
  <c r="H350" i="103"/>
  <c r="H349" i="103"/>
  <c r="H348" i="103"/>
  <c r="H347" i="103"/>
  <c r="H346" i="103"/>
  <c r="H345" i="103"/>
  <c r="H344" i="103"/>
  <c r="H343" i="103"/>
  <c r="H342" i="103"/>
  <c r="H341" i="103"/>
  <c r="H338" i="103"/>
  <c r="H337" i="103"/>
  <c r="H335" i="103"/>
  <c r="H334" i="103"/>
  <c r="H333" i="103"/>
  <c r="H332" i="103"/>
  <c r="H331" i="103"/>
  <c r="H330" i="103"/>
  <c r="H329" i="103"/>
  <c r="H327" i="103"/>
  <c r="H326" i="103"/>
  <c r="H325" i="103"/>
  <c r="H324" i="103"/>
  <c r="H323" i="103"/>
  <c r="H322" i="103"/>
  <c r="H321" i="103"/>
  <c r="H320" i="103"/>
  <c r="H319" i="103"/>
  <c r="H318" i="103"/>
  <c r="H241" i="103"/>
  <c r="H240" i="103"/>
  <c r="H239" i="103"/>
  <c r="H238" i="103"/>
  <c r="H237" i="103"/>
  <c r="H236" i="103"/>
  <c r="H235" i="103"/>
  <c r="H234" i="103"/>
  <c r="H233" i="103"/>
  <c r="H232" i="103"/>
  <c r="H230" i="103"/>
  <c r="H229" i="103"/>
  <c r="H228" i="103"/>
  <c r="H227" i="103"/>
  <c r="H226" i="103"/>
  <c r="H225" i="103"/>
  <c r="H224" i="103"/>
  <c r="H223" i="103"/>
  <c r="H222" i="103"/>
  <c r="H221" i="103"/>
  <c r="H408" i="102"/>
  <c r="H407" i="102"/>
  <c r="H406" i="102"/>
  <c r="H405" i="102"/>
  <c r="H404" i="102"/>
  <c r="H403" i="102"/>
  <c r="H402" i="102"/>
  <c r="H401" i="102"/>
  <c r="H400" i="102"/>
  <c r="H399" i="102"/>
  <c r="H372" i="102"/>
  <c r="H371" i="102"/>
  <c r="H370" i="102"/>
  <c r="H369" i="102"/>
  <c r="H368" i="102"/>
  <c r="H367" i="102"/>
  <c r="H366" i="102"/>
  <c r="H365" i="102"/>
  <c r="H364" i="102"/>
  <c r="H363" i="102"/>
  <c r="H350" i="102"/>
  <c r="H349" i="102"/>
  <c r="H348" i="102"/>
  <c r="H347" i="102"/>
  <c r="H346" i="102"/>
  <c r="H345" i="102"/>
  <c r="H344" i="102"/>
  <c r="H343" i="102"/>
  <c r="H342" i="102"/>
  <c r="H341" i="102"/>
  <c r="H338" i="102"/>
  <c r="H337" i="102"/>
  <c r="H335" i="102"/>
  <c r="H334" i="102"/>
  <c r="H333" i="102"/>
  <c r="H332" i="102"/>
  <c r="H331" i="102"/>
  <c r="H330" i="102"/>
  <c r="H329" i="102"/>
  <c r="H327" i="102"/>
  <c r="H326" i="102"/>
  <c r="H325" i="102"/>
  <c r="H324" i="102"/>
  <c r="H323" i="102"/>
  <c r="H322" i="102"/>
  <c r="H321" i="102"/>
  <c r="H320" i="102"/>
  <c r="H319" i="102"/>
  <c r="H318" i="102"/>
  <c r="H241" i="102"/>
  <c r="H240" i="102"/>
  <c r="H239" i="102"/>
  <c r="H238" i="102"/>
  <c r="H237" i="102"/>
  <c r="H236" i="102"/>
  <c r="H235" i="102"/>
  <c r="H234" i="102"/>
  <c r="H233" i="102"/>
  <c r="H232" i="102"/>
  <c r="H230" i="102"/>
  <c r="H229" i="102"/>
  <c r="H228" i="102"/>
  <c r="H227" i="102"/>
  <c r="H226" i="102"/>
  <c r="H225" i="102"/>
  <c r="H224" i="102"/>
  <c r="H223" i="102"/>
  <c r="H222" i="102"/>
  <c r="H221" i="102"/>
  <c r="H408" i="101"/>
  <c r="H407" i="101"/>
  <c r="H406" i="101"/>
  <c r="H405" i="101"/>
  <c r="H404" i="101"/>
  <c r="H403" i="101"/>
  <c r="H402" i="101"/>
  <c r="H401" i="101"/>
  <c r="H400" i="101"/>
  <c r="H399" i="101"/>
  <c r="H372" i="101"/>
  <c r="H371" i="101"/>
  <c r="H370" i="101"/>
  <c r="H369" i="101"/>
  <c r="H368" i="101"/>
  <c r="H367" i="101"/>
  <c r="H366" i="101"/>
  <c r="H365" i="101"/>
  <c r="H364" i="101"/>
  <c r="H363" i="101"/>
  <c r="H350" i="101"/>
  <c r="H349" i="101"/>
  <c r="H348" i="101"/>
  <c r="H347" i="101"/>
  <c r="H346" i="101"/>
  <c r="H345" i="101"/>
  <c r="H344" i="101"/>
  <c r="H343" i="101"/>
  <c r="H342" i="101"/>
  <c r="H341" i="101"/>
  <c r="H338" i="101"/>
  <c r="H337" i="101"/>
  <c r="H335" i="101"/>
  <c r="H334" i="101"/>
  <c r="H333" i="101"/>
  <c r="H332" i="101"/>
  <c r="H331" i="101"/>
  <c r="H330" i="101"/>
  <c r="H329" i="101"/>
  <c r="H327" i="101"/>
  <c r="H326" i="101"/>
  <c r="H325" i="101"/>
  <c r="H324" i="101"/>
  <c r="H323" i="101"/>
  <c r="H322" i="101"/>
  <c r="H321" i="101"/>
  <c r="H320" i="101"/>
  <c r="H319" i="101"/>
  <c r="H318" i="101"/>
  <c r="H241" i="101"/>
  <c r="H240" i="101"/>
  <c r="H239" i="101"/>
  <c r="H238" i="101"/>
  <c r="H237" i="101"/>
  <c r="H236" i="101"/>
  <c r="H235" i="101"/>
  <c r="H234" i="101"/>
  <c r="H233" i="101"/>
  <c r="H232" i="101"/>
  <c r="H230" i="101"/>
  <c r="H229" i="101"/>
  <c r="H228" i="101"/>
  <c r="H227" i="101"/>
  <c r="H226" i="101"/>
  <c r="H225" i="101"/>
  <c r="H224" i="101"/>
  <c r="H223" i="101"/>
  <c r="H222" i="101"/>
  <c r="H221" i="101"/>
  <c r="H408" i="100"/>
  <c r="H407" i="100"/>
  <c r="H406" i="100"/>
  <c r="H405" i="100"/>
  <c r="H404" i="100"/>
  <c r="H403" i="100"/>
  <c r="H402" i="100"/>
  <c r="H401" i="100"/>
  <c r="H400" i="100"/>
  <c r="H399" i="100"/>
  <c r="H372" i="100"/>
  <c r="H371" i="100"/>
  <c r="H370" i="100"/>
  <c r="H369" i="100"/>
  <c r="H368" i="100"/>
  <c r="H367" i="100"/>
  <c r="H366" i="100"/>
  <c r="H365" i="100"/>
  <c r="H364" i="100"/>
  <c r="H363" i="100"/>
  <c r="H350" i="100"/>
  <c r="H349" i="100"/>
  <c r="H348" i="100"/>
  <c r="H347" i="100"/>
  <c r="H346" i="100"/>
  <c r="H345" i="100"/>
  <c r="H344" i="100"/>
  <c r="H343" i="100"/>
  <c r="H342" i="100"/>
  <c r="H341" i="100"/>
  <c r="H338" i="100"/>
  <c r="H337" i="100"/>
  <c r="H335" i="100"/>
  <c r="H334" i="100"/>
  <c r="H333" i="100"/>
  <c r="H332" i="100"/>
  <c r="H331" i="100"/>
  <c r="H330" i="100"/>
  <c r="H329" i="100"/>
  <c r="H327" i="100"/>
  <c r="H326" i="100"/>
  <c r="H325" i="100"/>
  <c r="H324" i="100"/>
  <c r="H323" i="100"/>
  <c r="H322" i="100"/>
  <c r="H321" i="100"/>
  <c r="H320" i="100"/>
  <c r="H319" i="100"/>
  <c r="H318" i="100"/>
  <c r="H241" i="100"/>
  <c r="H240" i="100"/>
  <c r="H239" i="100"/>
  <c r="H238" i="100"/>
  <c r="H237" i="100"/>
  <c r="H236" i="100"/>
  <c r="H235" i="100"/>
  <c r="H234" i="100"/>
  <c r="H233" i="100"/>
  <c r="H232" i="100"/>
  <c r="H230" i="100"/>
  <c r="H229" i="100"/>
  <c r="H228" i="100"/>
  <c r="H227" i="100"/>
  <c r="H226" i="100"/>
  <c r="H225" i="100"/>
  <c r="H224" i="100"/>
  <c r="H223" i="100"/>
  <c r="H222" i="100"/>
  <c r="H221" i="100"/>
  <c r="H408" i="99"/>
  <c r="H407" i="99"/>
  <c r="H406" i="99"/>
  <c r="H405" i="99"/>
  <c r="H404" i="99"/>
  <c r="H403" i="99"/>
  <c r="H402" i="99"/>
  <c r="H401" i="99"/>
  <c r="H400" i="99"/>
  <c r="H399" i="99"/>
  <c r="H372" i="99"/>
  <c r="H371" i="99"/>
  <c r="H370" i="99"/>
  <c r="H369" i="99"/>
  <c r="H368" i="99"/>
  <c r="H367" i="99"/>
  <c r="H366" i="99"/>
  <c r="H365" i="99"/>
  <c r="H364" i="99"/>
  <c r="H363" i="99"/>
  <c r="H350" i="99"/>
  <c r="H349" i="99"/>
  <c r="H348" i="99"/>
  <c r="H347" i="99"/>
  <c r="H346" i="99"/>
  <c r="H345" i="99"/>
  <c r="H344" i="99"/>
  <c r="H343" i="99"/>
  <c r="H342" i="99"/>
  <c r="H341" i="99"/>
  <c r="H338" i="99"/>
  <c r="H337" i="99"/>
  <c r="H335" i="99"/>
  <c r="H334" i="99"/>
  <c r="H333" i="99"/>
  <c r="H332" i="99"/>
  <c r="H331" i="99"/>
  <c r="H330" i="99"/>
  <c r="H329" i="99"/>
  <c r="H327" i="99"/>
  <c r="H326" i="99"/>
  <c r="H325" i="99"/>
  <c r="H324" i="99"/>
  <c r="H323" i="99"/>
  <c r="H322" i="99"/>
  <c r="H321" i="99"/>
  <c r="H320" i="99"/>
  <c r="H319" i="99"/>
  <c r="H318" i="99"/>
  <c r="H241" i="99"/>
  <c r="H240" i="99"/>
  <c r="H239" i="99"/>
  <c r="H238" i="99"/>
  <c r="H237" i="99"/>
  <c r="H236" i="99"/>
  <c r="H235" i="99"/>
  <c r="H234" i="99"/>
  <c r="H233" i="99"/>
  <c r="H232" i="99"/>
  <c r="H230" i="99"/>
  <c r="H229" i="99"/>
  <c r="H228" i="99"/>
  <c r="H227" i="99"/>
  <c r="H226" i="99"/>
  <c r="H225" i="99"/>
  <c r="H224" i="99"/>
  <c r="H223" i="99"/>
  <c r="H222" i="99"/>
  <c r="H221" i="99"/>
  <c r="H408" i="98"/>
  <c r="H407" i="98"/>
  <c r="H406" i="98"/>
  <c r="H405" i="98"/>
  <c r="H404" i="98"/>
  <c r="H403" i="98"/>
  <c r="H402" i="98"/>
  <c r="H401" i="98"/>
  <c r="H400" i="98"/>
  <c r="H399" i="98"/>
  <c r="H372" i="98"/>
  <c r="H371" i="98"/>
  <c r="H370" i="98"/>
  <c r="H369" i="98"/>
  <c r="H368" i="98"/>
  <c r="H367" i="98"/>
  <c r="H366" i="98"/>
  <c r="H365" i="98"/>
  <c r="H364" i="98"/>
  <c r="H363" i="98"/>
  <c r="H350" i="98"/>
  <c r="H349" i="98"/>
  <c r="H348" i="98"/>
  <c r="H347" i="98"/>
  <c r="H346" i="98"/>
  <c r="H345" i="98"/>
  <c r="H344" i="98"/>
  <c r="H343" i="98"/>
  <c r="H342" i="98"/>
  <c r="H341" i="98"/>
  <c r="H338" i="98"/>
  <c r="H337" i="98"/>
  <c r="H335" i="98"/>
  <c r="H334" i="98"/>
  <c r="H333" i="98"/>
  <c r="H332" i="98"/>
  <c r="H331" i="98"/>
  <c r="H330" i="98"/>
  <c r="H329" i="98"/>
  <c r="H327" i="98"/>
  <c r="H326" i="98"/>
  <c r="H325" i="98"/>
  <c r="H324" i="98"/>
  <c r="H323" i="98"/>
  <c r="H322" i="98"/>
  <c r="H321" i="98"/>
  <c r="H320" i="98"/>
  <c r="H319" i="98"/>
  <c r="H318" i="98"/>
  <c r="H241" i="98"/>
  <c r="H240" i="98"/>
  <c r="H239" i="98"/>
  <c r="H238" i="98"/>
  <c r="H237" i="98"/>
  <c r="H236" i="98"/>
  <c r="H235" i="98"/>
  <c r="H234" i="98"/>
  <c r="H233" i="98"/>
  <c r="H232" i="98"/>
  <c r="H230" i="98"/>
  <c r="H229" i="98"/>
  <c r="H228" i="98"/>
  <c r="H227" i="98"/>
  <c r="H226" i="98"/>
  <c r="H225" i="98"/>
  <c r="H224" i="98"/>
  <c r="H223" i="98"/>
  <c r="H222" i="98"/>
  <c r="H221" i="98"/>
  <c r="H399" i="97"/>
  <c r="H398" i="97"/>
  <c r="H397" i="97"/>
  <c r="H396" i="97"/>
  <c r="H395" i="97"/>
  <c r="H394" i="97"/>
  <c r="H393" i="97"/>
  <c r="H392" i="97"/>
  <c r="H391" i="97"/>
  <c r="H390" i="97"/>
  <c r="H363" i="97"/>
  <c r="H362" i="97"/>
  <c r="H361" i="97"/>
  <c r="H360" i="97"/>
  <c r="H359" i="97"/>
  <c r="H358" i="97"/>
  <c r="H357" i="97"/>
  <c r="H356" i="97"/>
  <c r="H355" i="97"/>
  <c r="H354" i="97"/>
  <c r="H341" i="97"/>
  <c r="H340" i="97"/>
  <c r="H339" i="97"/>
  <c r="H338" i="97"/>
  <c r="H337" i="97"/>
  <c r="H336" i="97"/>
  <c r="H335" i="97"/>
  <c r="H334" i="97"/>
  <c r="H333" i="97"/>
  <c r="H332" i="97"/>
  <c r="H329" i="97"/>
  <c r="H328" i="97"/>
  <c r="H326" i="97"/>
  <c r="H325" i="97"/>
  <c r="H324" i="97"/>
  <c r="H323" i="97"/>
  <c r="H322" i="97"/>
  <c r="H321" i="97"/>
  <c r="H320" i="97"/>
  <c r="H318" i="97"/>
  <c r="H317" i="97"/>
  <c r="H316" i="97"/>
  <c r="H315" i="97"/>
  <c r="H314" i="97"/>
  <c r="H313" i="97"/>
  <c r="H312" i="97"/>
  <c r="H311" i="97"/>
  <c r="H310" i="97"/>
  <c r="H309" i="97"/>
  <c r="H241" i="97"/>
  <c r="H240" i="97"/>
  <c r="H239" i="97"/>
  <c r="H238" i="97"/>
  <c r="H237" i="97"/>
  <c r="H236" i="97"/>
  <c r="H235" i="97"/>
  <c r="H234" i="97"/>
  <c r="H233" i="97"/>
  <c r="H232" i="97"/>
  <c r="H230" i="97"/>
  <c r="H229" i="97"/>
  <c r="H228" i="97"/>
  <c r="H227" i="97"/>
  <c r="H226" i="97"/>
  <c r="H225" i="97"/>
  <c r="H224" i="97"/>
  <c r="H223" i="97"/>
  <c r="H222" i="97"/>
  <c r="H221" i="97"/>
  <c r="H408" i="96"/>
  <c r="H407" i="96"/>
  <c r="H406" i="96"/>
  <c r="H405" i="96"/>
  <c r="H404" i="96"/>
  <c r="H403" i="96"/>
  <c r="H402" i="96"/>
  <c r="H401" i="96"/>
  <c r="H400" i="96"/>
  <c r="H399" i="96"/>
  <c r="H372" i="96"/>
  <c r="H371" i="96"/>
  <c r="H370" i="96"/>
  <c r="H369" i="96"/>
  <c r="H368" i="96"/>
  <c r="H367" i="96"/>
  <c r="H366" i="96"/>
  <c r="H365" i="96"/>
  <c r="H364" i="96"/>
  <c r="H363" i="96"/>
  <c r="H350" i="96"/>
  <c r="H349" i="96"/>
  <c r="H348" i="96"/>
  <c r="H347" i="96"/>
  <c r="H346" i="96"/>
  <c r="H345" i="96"/>
  <c r="H344" i="96"/>
  <c r="H343" i="96"/>
  <c r="H342" i="96"/>
  <c r="H341" i="96"/>
  <c r="H338" i="96"/>
  <c r="H337" i="96"/>
  <c r="H335" i="96"/>
  <c r="H334" i="96"/>
  <c r="H333" i="96"/>
  <c r="H332" i="96"/>
  <c r="H331" i="96"/>
  <c r="H330" i="96"/>
  <c r="H329" i="96"/>
  <c r="H327" i="96"/>
  <c r="H326" i="96"/>
  <c r="H325" i="96"/>
  <c r="H324" i="96"/>
  <c r="H323" i="96"/>
  <c r="H322" i="96"/>
  <c r="H321" i="96"/>
  <c r="H320" i="96"/>
  <c r="H319" i="96"/>
  <c r="H318" i="96"/>
  <c r="H241" i="96"/>
  <c r="H240" i="96"/>
  <c r="H239" i="96"/>
  <c r="H238" i="96"/>
  <c r="H237" i="96"/>
  <c r="H236" i="96"/>
  <c r="H235" i="96"/>
  <c r="H234" i="96"/>
  <c r="H233" i="96"/>
  <c r="H232" i="96"/>
  <c r="H230" i="96"/>
  <c r="H229" i="96"/>
  <c r="H228" i="96"/>
  <c r="H227" i="96"/>
  <c r="H226" i="96"/>
  <c r="H225" i="96"/>
  <c r="H224" i="96"/>
  <c r="H223" i="96"/>
  <c r="H222" i="96"/>
  <c r="H221" i="96"/>
  <c r="H465" i="97"/>
  <c r="AD20" i="108" s="1"/>
  <c r="H461" i="97"/>
  <c r="H460" i="97"/>
  <c r="H457" i="97"/>
  <c r="H455" i="97"/>
  <c r="H454" i="97"/>
  <c r="H474" i="96"/>
  <c r="AB20" i="108" s="1"/>
  <c r="H470" i="96"/>
  <c r="H469" i="96"/>
  <c r="H466" i="96"/>
  <c r="H464" i="96"/>
  <c r="H463" i="96"/>
  <c r="H455" i="91"/>
  <c r="H456" i="91"/>
  <c r="H458" i="91"/>
  <c r="H457" i="91" s="1"/>
  <c r="H461" i="91"/>
  <c r="H462" i="91"/>
  <c r="H466" i="91"/>
  <c r="R20" i="108" s="1"/>
  <c r="H453" i="89"/>
  <c r="H454" i="89"/>
  <c r="H456" i="89"/>
  <c r="H455" i="89" s="1"/>
  <c r="H460" i="89"/>
  <c r="H461" i="89"/>
  <c r="H465" i="89"/>
  <c r="P20" i="108" s="1"/>
  <c r="H451" i="88"/>
  <c r="H452" i="88"/>
  <c r="H454" i="88"/>
  <c r="H453" i="88" s="1"/>
  <c r="H457" i="88"/>
  <c r="H458" i="88"/>
  <c r="H462" i="88"/>
  <c r="N20" i="108" s="1"/>
  <c r="H460" i="87"/>
  <c r="L20" i="108" s="1"/>
  <c r="H457" i="87"/>
  <c r="H456" i="87"/>
  <c r="H455" i="87"/>
  <c r="H454" i="87"/>
  <c r="H452" i="87"/>
  <c r="H450" i="87"/>
  <c r="H449" i="87"/>
  <c r="H482" i="86"/>
  <c r="J20" i="108" s="1"/>
  <c r="H479" i="86"/>
  <c r="H478" i="86"/>
  <c r="H477" i="86"/>
  <c r="H476" i="86"/>
  <c r="H474" i="86"/>
  <c r="H472" i="86"/>
  <c r="H471" i="86"/>
  <c r="H472" i="85"/>
  <c r="H20" i="108" s="1"/>
  <c r="H469" i="85"/>
  <c r="H468" i="85"/>
  <c r="H467" i="85"/>
  <c r="H466" i="85"/>
  <c r="H464" i="85"/>
  <c r="H462" i="85"/>
  <c r="H461" i="85"/>
  <c r="H472" i="84"/>
  <c r="F20" i="108" s="1"/>
  <c r="H469" i="84"/>
  <c r="H468" i="84"/>
  <c r="H467" i="84"/>
  <c r="H466" i="84"/>
  <c r="H464" i="84"/>
  <c r="H462" i="84"/>
  <c r="H461" i="84"/>
  <c r="H444" i="83"/>
  <c r="D20" i="108" s="1"/>
  <c r="H441" i="83"/>
  <c r="H440" i="83"/>
  <c r="H439" i="83"/>
  <c r="H438" i="83"/>
  <c r="H436" i="83"/>
  <c r="H434" i="83"/>
  <c r="H433" i="83"/>
  <c r="H474" i="95"/>
  <c r="Z20" i="108" s="1"/>
  <c r="H470" i="95"/>
  <c r="H469" i="95"/>
  <c r="H466" i="95"/>
  <c r="H464" i="95"/>
  <c r="H463" i="95"/>
  <c r="H408" i="95"/>
  <c r="H407" i="95"/>
  <c r="H406" i="95"/>
  <c r="H405" i="95"/>
  <c r="H404" i="95"/>
  <c r="H403" i="95"/>
  <c r="H402" i="95"/>
  <c r="H401" i="95"/>
  <c r="H400" i="95"/>
  <c r="H399" i="95"/>
  <c r="H372" i="95"/>
  <c r="H371" i="95"/>
  <c r="H370" i="95"/>
  <c r="H369" i="95"/>
  <c r="H368" i="95"/>
  <c r="H367" i="95"/>
  <c r="H366" i="95"/>
  <c r="H365" i="95"/>
  <c r="H364" i="95"/>
  <c r="H363" i="95"/>
  <c r="H350" i="95"/>
  <c r="H349" i="95"/>
  <c r="H348" i="95"/>
  <c r="H347" i="95"/>
  <c r="H346" i="95"/>
  <c r="H345" i="95"/>
  <c r="H344" i="95"/>
  <c r="H343" i="95"/>
  <c r="H342" i="95"/>
  <c r="H341" i="95"/>
  <c r="H338" i="95"/>
  <c r="H337" i="95"/>
  <c r="H335" i="95"/>
  <c r="H334" i="95"/>
  <c r="H333" i="95"/>
  <c r="H332" i="95"/>
  <c r="H331" i="95"/>
  <c r="H330" i="95"/>
  <c r="H329" i="95"/>
  <c r="H327" i="95"/>
  <c r="H326" i="95"/>
  <c r="H325" i="95"/>
  <c r="H324" i="95"/>
  <c r="H323" i="95"/>
  <c r="H322" i="95"/>
  <c r="H321" i="95"/>
  <c r="H320" i="95"/>
  <c r="H319" i="95"/>
  <c r="H318" i="95"/>
  <c r="H241" i="95"/>
  <c r="H240" i="95"/>
  <c r="H239" i="95"/>
  <c r="H238" i="95"/>
  <c r="H237" i="95"/>
  <c r="H236" i="95"/>
  <c r="H235" i="95"/>
  <c r="H234" i="95"/>
  <c r="H233" i="95"/>
  <c r="H232" i="95"/>
  <c r="H230" i="95"/>
  <c r="H229" i="95"/>
  <c r="H228" i="95"/>
  <c r="H227" i="95"/>
  <c r="H226" i="95"/>
  <c r="H225" i="95"/>
  <c r="H224" i="95"/>
  <c r="H223" i="95"/>
  <c r="H222" i="95"/>
  <c r="H221" i="95"/>
  <c r="H343" i="92"/>
  <c r="H337" i="107" l="1"/>
  <c r="H328" i="105"/>
  <c r="H351" i="105"/>
  <c r="H328" i="104"/>
  <c r="H351" i="104"/>
  <c r="H340" i="101"/>
  <c r="H328" i="100"/>
  <c r="H331" i="97"/>
  <c r="H317" i="96"/>
  <c r="H317" i="95"/>
  <c r="H340" i="96"/>
  <c r="H498" i="96" s="1"/>
  <c r="H317" i="99"/>
  <c r="H340" i="100"/>
  <c r="H317" i="103"/>
  <c r="H316" i="100"/>
  <c r="H317" i="100"/>
  <c r="H308" i="97"/>
  <c r="H340" i="98"/>
  <c r="H317" i="101"/>
  <c r="H496" i="101" s="1"/>
  <c r="H495" i="101" s="1"/>
  <c r="H340" i="102"/>
  <c r="H340" i="95"/>
  <c r="H317" i="98"/>
  <c r="H496" i="98" s="1"/>
  <c r="H495" i="98" s="1"/>
  <c r="H340" i="99"/>
  <c r="H317" i="102"/>
  <c r="H340" i="103"/>
  <c r="H498" i="103" s="1"/>
  <c r="H362" i="95"/>
  <c r="H502" i="95" s="1"/>
  <c r="H362" i="96"/>
  <c r="H362" i="98"/>
  <c r="H362" i="99"/>
  <c r="H362" i="100"/>
  <c r="H362" i="103"/>
  <c r="H371" i="107"/>
  <c r="H523" i="106"/>
  <c r="H359" i="106"/>
  <c r="H335" i="106" s="1"/>
  <c r="H385" i="105"/>
  <c r="H362" i="102"/>
  <c r="H339" i="102" s="1"/>
  <c r="H231" i="102"/>
  <c r="H362" i="101"/>
  <c r="H339" i="101" s="1"/>
  <c r="H353" i="97"/>
  <c r="H330" i="97" s="1"/>
  <c r="H319" i="97"/>
  <c r="H389" i="97"/>
  <c r="H231" i="100"/>
  <c r="H482" i="100" s="1"/>
  <c r="H328" i="103"/>
  <c r="H328" i="95"/>
  <c r="H327" i="105"/>
  <c r="H327" i="104"/>
  <c r="H313" i="107"/>
  <c r="H220" i="103"/>
  <c r="H220" i="102"/>
  <c r="H220" i="101"/>
  <c r="H481" i="101" s="1"/>
  <c r="H220" i="100"/>
  <c r="H220" i="99"/>
  <c r="H220" i="98"/>
  <c r="H220" i="97"/>
  <c r="H472" i="97" s="1"/>
  <c r="H220" i="96"/>
  <c r="H406" i="106"/>
  <c r="H393" i="106" s="1"/>
  <c r="H528" i="106"/>
  <c r="AV21" i="108" s="1"/>
  <c r="H385" i="104"/>
  <c r="H231" i="103"/>
  <c r="H374" i="103"/>
  <c r="H398" i="103"/>
  <c r="H386" i="103" s="1"/>
  <c r="H328" i="102"/>
  <c r="H374" i="102"/>
  <c r="H398" i="102"/>
  <c r="H386" i="102" s="1"/>
  <c r="H462" i="102"/>
  <c r="H231" i="101"/>
  <c r="H328" i="101"/>
  <c r="H374" i="101"/>
  <c r="H398" i="101"/>
  <c r="H386" i="101" s="1"/>
  <c r="H374" i="100"/>
  <c r="H398" i="100"/>
  <c r="H386" i="100" s="1"/>
  <c r="H231" i="99"/>
  <c r="H328" i="99"/>
  <c r="H374" i="99"/>
  <c r="H398" i="99"/>
  <c r="H386" i="99" s="1"/>
  <c r="H231" i="98"/>
  <c r="H316" i="98"/>
  <c r="H328" i="98"/>
  <c r="H374" i="98"/>
  <c r="H398" i="98"/>
  <c r="H386" i="98" s="1"/>
  <c r="H373" i="98" s="1"/>
  <c r="H231" i="97"/>
  <c r="H473" i="97" s="1"/>
  <c r="H307" i="97"/>
  <c r="H306" i="97" s="1"/>
  <c r="H365" i="97"/>
  <c r="H377" i="97"/>
  <c r="H231" i="96"/>
  <c r="H482" i="96" s="1"/>
  <c r="H328" i="96"/>
  <c r="H316" i="96" s="1"/>
  <c r="H374" i="96"/>
  <c r="H398" i="96"/>
  <c r="H386" i="96" s="1"/>
  <c r="H374" i="95"/>
  <c r="H398" i="95"/>
  <c r="H462" i="103"/>
  <c r="H462" i="99"/>
  <c r="H462" i="101"/>
  <c r="H462" i="100"/>
  <c r="H462" i="98"/>
  <c r="H231" i="95"/>
  <c r="H220" i="95"/>
  <c r="H481" i="95" s="1"/>
  <c r="H454" i="91"/>
  <c r="H452" i="89"/>
  <c r="H450" i="88"/>
  <c r="H328" i="93"/>
  <c r="H329" i="93"/>
  <c r="H330" i="93"/>
  <c r="H498" i="94"/>
  <c r="H497" i="94"/>
  <c r="H491" i="94"/>
  <c r="H490" i="94"/>
  <c r="H471" i="94"/>
  <c r="X20" i="108" s="1"/>
  <c r="H467" i="94"/>
  <c r="H466" i="94"/>
  <c r="H463" i="94"/>
  <c r="H461" i="94"/>
  <c r="H460" i="94"/>
  <c r="H405" i="94"/>
  <c r="H404" i="94"/>
  <c r="H403" i="94"/>
  <c r="H402" i="94"/>
  <c r="H401" i="94"/>
  <c r="H400" i="94"/>
  <c r="H399" i="94"/>
  <c r="H398" i="94"/>
  <c r="H397" i="94"/>
  <c r="H396" i="94"/>
  <c r="H369" i="94"/>
  <c r="H368" i="94"/>
  <c r="H367" i="94"/>
  <c r="H366" i="94"/>
  <c r="H365" i="94"/>
  <c r="H364" i="94"/>
  <c r="H363" i="94"/>
  <c r="H362" i="94"/>
  <c r="H361" i="94"/>
  <c r="H360" i="94"/>
  <c r="H347" i="94"/>
  <c r="H346" i="94"/>
  <c r="H345" i="94"/>
  <c r="H344" i="94"/>
  <c r="H343" i="94"/>
  <c r="H342" i="94"/>
  <c r="H341" i="94"/>
  <c r="H340" i="94"/>
  <c r="H339" i="94"/>
  <c r="H338" i="94"/>
  <c r="H335" i="94"/>
  <c r="H334" i="94"/>
  <c r="H332" i="94"/>
  <c r="H331" i="94"/>
  <c r="H330" i="94"/>
  <c r="H329" i="94"/>
  <c r="H328" i="94"/>
  <c r="H327" i="94"/>
  <c r="H326" i="94"/>
  <c r="H324" i="94"/>
  <c r="H323" i="94"/>
  <c r="H322" i="94"/>
  <c r="H321" i="94"/>
  <c r="H320" i="94"/>
  <c r="H319" i="94"/>
  <c r="H318" i="94"/>
  <c r="H317" i="94"/>
  <c r="H316" i="94"/>
  <c r="H315" i="94"/>
  <c r="H238" i="94"/>
  <c r="H237" i="94"/>
  <c r="H236" i="94"/>
  <c r="H235" i="94"/>
  <c r="H234" i="94"/>
  <c r="H233" i="94"/>
  <c r="H232" i="94"/>
  <c r="H231" i="94"/>
  <c r="H230" i="94"/>
  <c r="H229" i="94"/>
  <c r="H227" i="94"/>
  <c r="H226" i="94"/>
  <c r="H225" i="94"/>
  <c r="H224" i="94"/>
  <c r="H223" i="94"/>
  <c r="H222" i="94"/>
  <c r="H221" i="94"/>
  <c r="H220" i="94"/>
  <c r="H219" i="94"/>
  <c r="H218" i="94"/>
  <c r="H402" i="93"/>
  <c r="H401" i="93"/>
  <c r="H400" i="93"/>
  <c r="H399" i="93"/>
  <c r="H398" i="93"/>
  <c r="H397" i="93"/>
  <c r="H396" i="93"/>
  <c r="H395" i="93"/>
  <c r="H394" i="93"/>
  <c r="H393" i="93"/>
  <c r="H366" i="93"/>
  <c r="H365" i="93"/>
  <c r="H364" i="93"/>
  <c r="H363" i="93"/>
  <c r="H362" i="93"/>
  <c r="H361" i="93"/>
  <c r="H360" i="93"/>
  <c r="H359" i="93"/>
  <c r="H358" i="93"/>
  <c r="H357" i="93"/>
  <c r="H344" i="93"/>
  <c r="H343" i="93"/>
  <c r="H342" i="93"/>
  <c r="H341" i="93"/>
  <c r="H340" i="93"/>
  <c r="H339" i="93"/>
  <c r="H338" i="93"/>
  <c r="H337" i="93"/>
  <c r="H336" i="93"/>
  <c r="H335" i="93"/>
  <c r="H332" i="93"/>
  <c r="H331" i="93"/>
  <c r="H327" i="93"/>
  <c r="H326" i="93"/>
  <c r="H325" i="93"/>
  <c r="H324" i="93"/>
  <c r="H323" i="93"/>
  <c r="H321" i="93"/>
  <c r="H320" i="93"/>
  <c r="H319" i="93"/>
  <c r="H318" i="93"/>
  <c r="H317" i="93"/>
  <c r="H316" i="93"/>
  <c r="H315" i="93"/>
  <c r="H314" i="93"/>
  <c r="H313" i="93"/>
  <c r="H312" i="93"/>
  <c r="H311" i="93" s="1"/>
  <c r="H237" i="93"/>
  <c r="H236" i="93"/>
  <c r="H235" i="93"/>
  <c r="H234" i="93"/>
  <c r="H233" i="93"/>
  <c r="H232" i="93"/>
  <c r="H231" i="93"/>
  <c r="H230" i="93"/>
  <c r="H229" i="93"/>
  <c r="H228" i="93"/>
  <c r="H226" i="93"/>
  <c r="H225" i="93"/>
  <c r="H224" i="93"/>
  <c r="H223" i="93"/>
  <c r="H222" i="93"/>
  <c r="H221" i="93"/>
  <c r="H220" i="93"/>
  <c r="H219" i="93"/>
  <c r="H218" i="93"/>
  <c r="H217" i="93"/>
  <c r="H433" i="92"/>
  <c r="H432" i="92"/>
  <c r="H431" i="92"/>
  <c r="H430" i="92"/>
  <c r="H429" i="92"/>
  <c r="H428" i="92"/>
  <c r="H427" i="92"/>
  <c r="H426" i="92"/>
  <c r="H425" i="92"/>
  <c r="H424" i="92"/>
  <c r="H388" i="92"/>
  <c r="H397" i="92"/>
  <c r="H396" i="92"/>
  <c r="H395" i="92"/>
  <c r="H394" i="92"/>
  <c r="H393" i="92"/>
  <c r="H392" i="92"/>
  <c r="H391" i="92"/>
  <c r="H390" i="92"/>
  <c r="H389" i="92"/>
  <c r="H375" i="92"/>
  <c r="H374" i="92"/>
  <c r="H373" i="92"/>
  <c r="H372" i="92"/>
  <c r="H371" i="92"/>
  <c r="H370" i="92"/>
  <c r="H369" i="92"/>
  <c r="H368" i="92"/>
  <c r="H367" i="92"/>
  <c r="H366" i="92"/>
  <c r="H363" i="92"/>
  <c r="H362" i="92"/>
  <c r="H361" i="92"/>
  <c r="H359" i="92"/>
  <c r="H358" i="92"/>
  <c r="H357" i="92"/>
  <c r="H356" i="92"/>
  <c r="H355" i="92"/>
  <c r="H354" i="92"/>
  <c r="H351" i="92"/>
  <c r="H350" i="92"/>
  <c r="H349" i="92"/>
  <c r="H348" i="92"/>
  <c r="H347" i="92"/>
  <c r="H346" i="92"/>
  <c r="H345" i="92"/>
  <c r="H344" i="92"/>
  <c r="H283" i="92"/>
  <c r="H282" i="92"/>
  <c r="H281" i="92"/>
  <c r="H280" i="92"/>
  <c r="H279" i="92"/>
  <c r="H278" i="92"/>
  <c r="H277" i="92"/>
  <c r="H276" i="92"/>
  <c r="H275" i="92"/>
  <c r="H274" i="92"/>
  <c r="H272" i="92"/>
  <c r="H271" i="92"/>
  <c r="H270" i="92"/>
  <c r="H269" i="92"/>
  <c r="H268" i="92"/>
  <c r="H267" i="92"/>
  <c r="H266" i="92"/>
  <c r="H265" i="92"/>
  <c r="H264" i="92"/>
  <c r="H263" i="92"/>
  <c r="H401" i="91"/>
  <c r="H400" i="91" s="1"/>
  <c r="H500" i="91" s="1"/>
  <c r="R22" i="108" s="1"/>
  <c r="H374" i="91"/>
  <c r="H373" i="91"/>
  <c r="H372" i="91"/>
  <c r="H371" i="91"/>
  <c r="H370" i="91"/>
  <c r="H369" i="91"/>
  <c r="H368" i="91"/>
  <c r="H367" i="91"/>
  <c r="H366" i="91"/>
  <c r="H365" i="91"/>
  <c r="H352" i="91"/>
  <c r="H351" i="91"/>
  <c r="H350" i="91"/>
  <c r="H349" i="91"/>
  <c r="H348" i="91"/>
  <c r="H347" i="91"/>
  <c r="H346" i="91"/>
  <c r="H345" i="91"/>
  <c r="H344" i="91"/>
  <c r="H343" i="91"/>
  <c r="H340" i="91"/>
  <c r="H339" i="91"/>
  <c r="H338" i="91"/>
  <c r="H337" i="91"/>
  <c r="H336" i="91"/>
  <c r="H335" i="91"/>
  <c r="H334" i="91"/>
  <c r="H333" i="91"/>
  <c r="H332" i="91"/>
  <c r="H331" i="91"/>
  <c r="H329" i="91"/>
  <c r="H328" i="91"/>
  <c r="H327" i="91"/>
  <c r="H326" i="91"/>
  <c r="H325" i="91"/>
  <c r="H324" i="91"/>
  <c r="H323" i="91"/>
  <c r="H322" i="91"/>
  <c r="H321" i="91"/>
  <c r="H320" i="91"/>
  <c r="H261" i="91"/>
  <c r="H260" i="91"/>
  <c r="H259" i="91"/>
  <c r="H258" i="91"/>
  <c r="H257" i="91"/>
  <c r="H256" i="91"/>
  <c r="H255" i="91"/>
  <c r="H254" i="91"/>
  <c r="H253" i="91"/>
  <c r="H252" i="91"/>
  <c r="H250" i="91"/>
  <c r="H249" i="91"/>
  <c r="H248" i="91"/>
  <c r="H247" i="91"/>
  <c r="H246" i="91"/>
  <c r="H245" i="91"/>
  <c r="H244" i="91"/>
  <c r="H243" i="91"/>
  <c r="H242" i="91"/>
  <c r="H241" i="91"/>
  <c r="M13" i="76"/>
  <c r="H399" i="89"/>
  <c r="H398" i="89" s="1"/>
  <c r="H506" i="89" s="1"/>
  <c r="P22" i="108" s="1"/>
  <c r="H372" i="89"/>
  <c r="H371" i="89"/>
  <c r="H370" i="89"/>
  <c r="H369" i="89"/>
  <c r="H368" i="89"/>
  <c r="H367" i="89"/>
  <c r="H366" i="89"/>
  <c r="H365" i="89"/>
  <c r="H364" i="89"/>
  <c r="H363" i="89"/>
  <c r="H350" i="89"/>
  <c r="H349" i="89"/>
  <c r="H348" i="89"/>
  <c r="H347" i="89"/>
  <c r="H346" i="89"/>
  <c r="H345" i="89"/>
  <c r="H344" i="89"/>
  <c r="H343" i="89"/>
  <c r="H338" i="89"/>
  <c r="H337" i="89"/>
  <c r="H336" i="89"/>
  <c r="H335" i="89"/>
  <c r="H334" i="89"/>
  <c r="H333" i="89"/>
  <c r="H332" i="89"/>
  <c r="H331" i="89"/>
  <c r="H330" i="89"/>
  <c r="H329" i="89"/>
  <c r="H327" i="89"/>
  <c r="H326" i="89"/>
  <c r="H325" i="89"/>
  <c r="H324" i="89"/>
  <c r="H323" i="89"/>
  <c r="H322" i="89"/>
  <c r="H321" i="89"/>
  <c r="H320" i="89"/>
  <c r="H319" i="89"/>
  <c r="H318" i="89"/>
  <c r="H241" i="89"/>
  <c r="H240" i="89"/>
  <c r="H239" i="89"/>
  <c r="H238" i="89"/>
  <c r="H237" i="89"/>
  <c r="H236" i="89"/>
  <c r="H235" i="89"/>
  <c r="H234" i="89"/>
  <c r="H233" i="89"/>
  <c r="H232" i="89"/>
  <c r="H230" i="89"/>
  <c r="H229" i="89"/>
  <c r="H228" i="89"/>
  <c r="H227" i="89"/>
  <c r="H226" i="89"/>
  <c r="H225" i="89"/>
  <c r="H224" i="89"/>
  <c r="H223" i="89"/>
  <c r="H222" i="89"/>
  <c r="H221" i="89"/>
  <c r="H503" i="88"/>
  <c r="N22" i="108" s="1"/>
  <c r="H372" i="88"/>
  <c r="H370" i="88"/>
  <c r="H369" i="88"/>
  <c r="H368" i="88"/>
  <c r="H367" i="88"/>
  <c r="H366" i="88"/>
  <c r="H365" i="88"/>
  <c r="H364" i="88"/>
  <c r="H363" i="88"/>
  <c r="H362" i="88"/>
  <c r="H361" i="88"/>
  <c r="H348" i="88"/>
  <c r="H347" i="88"/>
  <c r="H346" i="88"/>
  <c r="H345" i="88"/>
  <c r="H344" i="88"/>
  <c r="H343" i="88"/>
  <c r="H342" i="88"/>
  <c r="H341" i="88"/>
  <c r="H340" i="88"/>
  <c r="H339" i="88"/>
  <c r="H336" i="88"/>
  <c r="H335" i="88"/>
  <c r="H334" i="88"/>
  <c r="H333" i="88"/>
  <c r="H332" i="88"/>
  <c r="H331" i="88"/>
  <c r="H330" i="88"/>
  <c r="H329" i="88"/>
  <c r="H328" i="88"/>
  <c r="H327" i="88"/>
  <c r="H325" i="88"/>
  <c r="H324" i="88"/>
  <c r="H323" i="88"/>
  <c r="H322" i="88"/>
  <c r="H321" i="88"/>
  <c r="H320" i="88"/>
  <c r="H319" i="88"/>
  <c r="H318" i="88"/>
  <c r="H317" i="88"/>
  <c r="H316" i="88"/>
  <c r="H241" i="88"/>
  <c r="H240" i="88"/>
  <c r="H239" i="88"/>
  <c r="H238" i="88"/>
  <c r="H237" i="88"/>
  <c r="H236" i="88"/>
  <c r="H235" i="88"/>
  <c r="H234" i="88"/>
  <c r="H233" i="88"/>
  <c r="H232" i="88"/>
  <c r="H230" i="88"/>
  <c r="H229" i="88"/>
  <c r="H228" i="88"/>
  <c r="H227" i="88"/>
  <c r="H226" i="88"/>
  <c r="H225" i="88"/>
  <c r="H224" i="88"/>
  <c r="H223" i="88"/>
  <c r="H222" i="88"/>
  <c r="H221" i="88"/>
  <c r="H501" i="87"/>
  <c r="L22" i="108" s="1"/>
  <c r="H368" i="87"/>
  <c r="H367" i="87"/>
  <c r="H366" i="87"/>
  <c r="H365" i="87"/>
  <c r="H364" i="87"/>
  <c r="H363" i="87"/>
  <c r="H362" i="87"/>
  <c r="H361" i="87"/>
  <c r="H360" i="87"/>
  <c r="H359" i="87"/>
  <c r="H346" i="87"/>
  <c r="H345" i="87"/>
  <c r="H344" i="87"/>
  <c r="H343" i="87"/>
  <c r="H342" i="87"/>
  <c r="H341" i="87"/>
  <c r="H340" i="87"/>
  <c r="H339" i="87"/>
  <c r="H338" i="87"/>
  <c r="H337" i="87"/>
  <c r="H334" i="87"/>
  <c r="H333" i="87"/>
  <c r="H332" i="87"/>
  <c r="H331" i="87"/>
  <c r="H330" i="87"/>
  <c r="H329" i="87"/>
  <c r="H328" i="87"/>
  <c r="H327" i="87"/>
  <c r="H326" i="87"/>
  <c r="H325" i="87"/>
  <c r="H323" i="87"/>
  <c r="H322" i="87"/>
  <c r="H321" i="87"/>
  <c r="H320" i="87"/>
  <c r="H319" i="87"/>
  <c r="H318" i="87"/>
  <c r="H317" i="87"/>
  <c r="H316" i="87"/>
  <c r="H315" i="87"/>
  <c r="H314" i="87"/>
  <c r="H237" i="87"/>
  <c r="H236" i="87"/>
  <c r="H235" i="87"/>
  <c r="H234" i="87"/>
  <c r="H233" i="87"/>
  <c r="H232" i="87"/>
  <c r="H231" i="87"/>
  <c r="H230" i="87"/>
  <c r="H229" i="87"/>
  <c r="H228" i="87"/>
  <c r="H226" i="87"/>
  <c r="H225" i="87"/>
  <c r="H224" i="87"/>
  <c r="H223" i="87"/>
  <c r="H222" i="87"/>
  <c r="H221" i="87"/>
  <c r="H220" i="87"/>
  <c r="H219" i="87"/>
  <c r="H218" i="87"/>
  <c r="H217" i="87"/>
  <c r="H417" i="86"/>
  <c r="H403" i="86"/>
  <c r="H402" i="86"/>
  <c r="H401" i="86"/>
  <c r="H400" i="86"/>
  <c r="H399" i="86"/>
  <c r="H398" i="86"/>
  <c r="H397" i="86"/>
  <c r="H396" i="86"/>
  <c r="H395" i="86"/>
  <c r="H394" i="86"/>
  <c r="H390" i="86"/>
  <c r="H389" i="86"/>
  <c r="H388" i="86"/>
  <c r="H387" i="86"/>
  <c r="H386" i="86"/>
  <c r="H385" i="86"/>
  <c r="H384" i="86"/>
  <c r="H383" i="86"/>
  <c r="H382" i="86"/>
  <c r="H381" i="86"/>
  <c r="H368" i="86"/>
  <c r="H367" i="86"/>
  <c r="H366" i="86"/>
  <c r="H365" i="86"/>
  <c r="H364" i="86"/>
  <c r="H363" i="86"/>
  <c r="H362" i="86"/>
  <c r="H361" i="86"/>
  <c r="H360" i="86"/>
  <c r="H359" i="86"/>
  <c r="H356" i="86"/>
  <c r="H355" i="86"/>
  <c r="H354" i="86"/>
  <c r="H353" i="86"/>
  <c r="H352" i="86"/>
  <c r="H351" i="86"/>
  <c r="H350" i="86"/>
  <c r="H349" i="86"/>
  <c r="H348" i="86"/>
  <c r="H347" i="86"/>
  <c r="H345" i="86"/>
  <c r="H344" i="86"/>
  <c r="H343" i="86"/>
  <c r="H342" i="86"/>
  <c r="H341" i="86"/>
  <c r="H340" i="86"/>
  <c r="H339" i="86"/>
  <c r="H338" i="86"/>
  <c r="H337" i="86"/>
  <c r="H336" i="86"/>
  <c r="H261" i="86"/>
  <c r="H260" i="86"/>
  <c r="H259" i="86"/>
  <c r="H258" i="86"/>
  <c r="H257" i="86"/>
  <c r="H256" i="86"/>
  <c r="H255" i="86"/>
  <c r="H254" i="86"/>
  <c r="H253" i="86"/>
  <c r="H252" i="86"/>
  <c r="H250" i="86"/>
  <c r="H249" i="86"/>
  <c r="H248" i="86"/>
  <c r="H247" i="86"/>
  <c r="H246" i="86"/>
  <c r="H245" i="86"/>
  <c r="H244" i="86"/>
  <c r="H243" i="86"/>
  <c r="H242" i="86"/>
  <c r="H241" i="86"/>
  <c r="H397" i="85"/>
  <c r="H383" i="85"/>
  <c r="H382" i="85"/>
  <c r="H381" i="85"/>
  <c r="H380" i="85"/>
  <c r="H379" i="85"/>
  <c r="H378" i="85"/>
  <c r="H377" i="85"/>
  <c r="H376" i="85"/>
  <c r="H375" i="85"/>
  <c r="H374" i="85"/>
  <c r="H370" i="85"/>
  <c r="H369" i="85"/>
  <c r="H368" i="85"/>
  <c r="H367" i="85"/>
  <c r="H366" i="85"/>
  <c r="H365" i="85"/>
  <c r="H364" i="85"/>
  <c r="H363" i="85"/>
  <c r="H362" i="85"/>
  <c r="H361" i="85"/>
  <c r="H348" i="85"/>
  <c r="H347" i="85"/>
  <c r="H346" i="85"/>
  <c r="H345" i="85"/>
  <c r="H344" i="85"/>
  <c r="H343" i="85"/>
  <c r="H342" i="85"/>
  <c r="H341" i="85"/>
  <c r="H340" i="85"/>
  <c r="H339" i="85"/>
  <c r="H336" i="85"/>
  <c r="H335" i="85"/>
  <c r="H334" i="85"/>
  <c r="H333" i="85"/>
  <c r="H332" i="85"/>
  <c r="H331" i="85"/>
  <c r="H330" i="85"/>
  <c r="H329" i="85"/>
  <c r="H328" i="85"/>
  <c r="H327" i="85"/>
  <c r="H325" i="85"/>
  <c r="H324" i="85"/>
  <c r="H323" i="85"/>
  <c r="H322" i="85"/>
  <c r="H321" i="85"/>
  <c r="H320" i="85"/>
  <c r="H319" i="85"/>
  <c r="H318" i="85"/>
  <c r="H317" i="85"/>
  <c r="H316" i="85"/>
  <c r="H241" i="85"/>
  <c r="H240" i="85"/>
  <c r="H239" i="85"/>
  <c r="H238" i="85"/>
  <c r="H237" i="85"/>
  <c r="H236" i="85"/>
  <c r="H235" i="85"/>
  <c r="H234" i="85"/>
  <c r="H233" i="85"/>
  <c r="H232" i="85"/>
  <c r="H230" i="85"/>
  <c r="H229" i="85"/>
  <c r="H228" i="85"/>
  <c r="H227" i="85"/>
  <c r="H226" i="85"/>
  <c r="H225" i="85"/>
  <c r="H224" i="85"/>
  <c r="H223" i="85"/>
  <c r="H222" i="85"/>
  <c r="H221" i="85"/>
  <c r="H370" i="84"/>
  <c r="H369" i="84"/>
  <c r="H368" i="84"/>
  <c r="H367" i="84"/>
  <c r="H366" i="84"/>
  <c r="H365" i="84"/>
  <c r="H364" i="84"/>
  <c r="H363" i="84"/>
  <c r="H362" i="84"/>
  <c r="H361" i="84"/>
  <c r="H348" i="84"/>
  <c r="H347" i="84"/>
  <c r="H346" i="84"/>
  <c r="H345" i="84"/>
  <c r="H344" i="84"/>
  <c r="H343" i="84"/>
  <c r="H342" i="84"/>
  <c r="H341" i="84"/>
  <c r="H340" i="84"/>
  <c r="H339" i="84"/>
  <c r="H336" i="84"/>
  <c r="H335" i="84"/>
  <c r="H334" i="84"/>
  <c r="H333" i="84"/>
  <c r="H332" i="84"/>
  <c r="H331" i="84"/>
  <c r="H330" i="84"/>
  <c r="H329" i="84"/>
  <c r="H328" i="84"/>
  <c r="H327" i="84"/>
  <c r="H325" i="84"/>
  <c r="H324" i="84"/>
  <c r="H323" i="84"/>
  <c r="H322" i="84"/>
  <c r="H321" i="84"/>
  <c r="H320" i="84"/>
  <c r="H319" i="84"/>
  <c r="H318" i="84"/>
  <c r="H317" i="84"/>
  <c r="H316" i="84"/>
  <c r="H241" i="84"/>
  <c r="H240" i="84"/>
  <c r="H239" i="84"/>
  <c r="H238" i="84"/>
  <c r="H237" i="84"/>
  <c r="H236" i="84"/>
  <c r="H235" i="84"/>
  <c r="H234" i="84"/>
  <c r="H233" i="84"/>
  <c r="H232" i="84"/>
  <c r="H230" i="84"/>
  <c r="H229" i="84"/>
  <c r="H228" i="84"/>
  <c r="H227" i="84"/>
  <c r="H226" i="84"/>
  <c r="H225" i="84"/>
  <c r="H224" i="84"/>
  <c r="H223" i="84"/>
  <c r="H222" i="84"/>
  <c r="H221" i="84"/>
  <c r="H397" i="84"/>
  <c r="H383" i="84"/>
  <c r="H382" i="84"/>
  <c r="H381" i="84"/>
  <c r="H380" i="84"/>
  <c r="H379" i="84"/>
  <c r="H378" i="84"/>
  <c r="H377" i="84"/>
  <c r="H376" i="84"/>
  <c r="H375" i="84"/>
  <c r="H374" i="84"/>
  <c r="H506" i="107"/>
  <c r="AX22" i="108" s="1"/>
  <c r="H505" i="107"/>
  <c r="AX21" i="108" s="1"/>
  <c r="H503" i="107"/>
  <c r="AX19" i="108" s="1"/>
  <c r="H500" i="107"/>
  <c r="H499" i="107"/>
  <c r="AX17" i="108" s="1"/>
  <c r="H498" i="107"/>
  <c r="AX16" i="108" s="1"/>
  <c r="H496" i="107"/>
  <c r="H494" i="107"/>
  <c r="H493" i="107" s="1"/>
  <c r="H492" i="107"/>
  <c r="AX14" i="108" s="1"/>
  <c r="H491" i="107"/>
  <c r="AX13" i="108" s="1"/>
  <c r="H480" i="107"/>
  <c r="H479" i="107"/>
  <c r="AV22" i="108"/>
  <c r="AV19" i="108"/>
  <c r="AV17" i="108"/>
  <c r="H516" i="106"/>
  <c r="AV14" i="108"/>
  <c r="AV13" i="108"/>
  <c r="H520" i="105"/>
  <c r="AT22" i="108" s="1"/>
  <c r="H519" i="105"/>
  <c r="AT21" i="108" s="1"/>
  <c r="H517" i="105"/>
  <c r="AT19" i="108" s="1"/>
  <c r="H514" i="105"/>
  <c r="H513" i="105"/>
  <c r="AT17" i="108" s="1"/>
  <c r="H512" i="105"/>
  <c r="AT16" i="108" s="1"/>
  <c r="H510" i="105"/>
  <c r="H508" i="105"/>
  <c r="H507" i="105" s="1"/>
  <c r="H506" i="105"/>
  <c r="AT14" i="108" s="1"/>
  <c r="H505" i="105"/>
  <c r="AT13" i="108" s="1"/>
  <c r="H494" i="105"/>
  <c r="H493" i="105"/>
  <c r="H520" i="104"/>
  <c r="H519" i="104"/>
  <c r="H517" i="104"/>
  <c r="H514" i="104"/>
  <c r="H513" i="104"/>
  <c r="H512" i="104"/>
  <c r="H510" i="104"/>
  <c r="H508" i="104"/>
  <c r="H507" i="104" s="1"/>
  <c r="H506" i="104"/>
  <c r="H505" i="104"/>
  <c r="H494" i="104"/>
  <c r="H493" i="104"/>
  <c r="H507" i="103"/>
  <c r="AP21" i="108" s="1"/>
  <c r="H505" i="103"/>
  <c r="H502" i="103"/>
  <c r="H501" i="103"/>
  <c r="AP17" i="108" s="1"/>
  <c r="H500" i="103"/>
  <c r="AP16" i="108" s="1"/>
  <c r="H496" i="103"/>
  <c r="H495" i="103" s="1"/>
  <c r="H494" i="103"/>
  <c r="AP14" i="108" s="1"/>
  <c r="H493" i="103"/>
  <c r="AP13" i="108" s="1"/>
  <c r="H482" i="103"/>
  <c r="H481" i="103"/>
  <c r="H508" i="102"/>
  <c r="AN22" i="108" s="1"/>
  <c r="H507" i="102"/>
  <c r="AN21" i="108" s="1"/>
  <c r="H505" i="102"/>
  <c r="H502" i="102"/>
  <c r="H501" i="102"/>
  <c r="AN17" i="108" s="1"/>
  <c r="H500" i="102"/>
  <c r="AN16" i="108" s="1"/>
  <c r="H498" i="102"/>
  <c r="H496" i="102"/>
  <c r="H495" i="102" s="1"/>
  <c r="H494" i="102"/>
  <c r="AN14" i="108" s="1"/>
  <c r="H493" i="102"/>
  <c r="AN13" i="108" s="1"/>
  <c r="H482" i="102"/>
  <c r="H481" i="102"/>
  <c r="H508" i="101"/>
  <c r="AL22" i="108" s="1"/>
  <c r="H507" i="101"/>
  <c r="AL21" i="108" s="1"/>
  <c r="H505" i="101"/>
  <c r="H501" i="101"/>
  <c r="AL17" i="108" s="1"/>
  <c r="H500" i="101"/>
  <c r="AL16" i="108" s="1"/>
  <c r="H498" i="101"/>
  <c r="H494" i="101"/>
  <c r="AL14" i="108" s="1"/>
  <c r="H493" i="101"/>
  <c r="AL13" i="108" s="1"/>
  <c r="H482" i="101"/>
  <c r="H508" i="100"/>
  <c r="AJ22" i="108" s="1"/>
  <c r="H507" i="100"/>
  <c r="AJ21" i="108" s="1"/>
  <c r="H505" i="100"/>
  <c r="H501" i="100"/>
  <c r="AJ17" i="108" s="1"/>
  <c r="H500" i="100"/>
  <c r="AJ16" i="108" s="1"/>
  <c r="H498" i="100"/>
  <c r="H496" i="100"/>
  <c r="H495" i="100" s="1"/>
  <c r="H494" i="100"/>
  <c r="AJ14" i="108" s="1"/>
  <c r="H493" i="100"/>
  <c r="AJ13" i="108" s="1"/>
  <c r="H481" i="100"/>
  <c r="H508" i="99"/>
  <c r="AH22" i="108" s="1"/>
  <c r="H507" i="99"/>
  <c r="AH21" i="108" s="1"/>
  <c r="H505" i="99"/>
  <c r="H502" i="99"/>
  <c r="H501" i="99"/>
  <c r="AH17" i="108" s="1"/>
  <c r="H500" i="99"/>
  <c r="AH16" i="108" s="1"/>
  <c r="H498" i="99"/>
  <c r="H496" i="99"/>
  <c r="H495" i="99" s="1"/>
  <c r="H494" i="99"/>
  <c r="AH14" i="108" s="1"/>
  <c r="H493" i="99"/>
  <c r="AH13" i="108" s="1"/>
  <c r="H482" i="99"/>
  <c r="H481" i="99"/>
  <c r="H508" i="98"/>
  <c r="AF22" i="108" s="1"/>
  <c r="H507" i="98"/>
  <c r="AF21" i="108" s="1"/>
  <c r="H505" i="98"/>
  <c r="H502" i="98"/>
  <c r="H501" i="98"/>
  <c r="AF17" i="108" s="1"/>
  <c r="H500" i="98"/>
  <c r="AF16" i="108" s="1"/>
  <c r="H498" i="98"/>
  <c r="H494" i="98"/>
  <c r="AF14" i="108" s="1"/>
  <c r="H493" i="98"/>
  <c r="AF13" i="108" s="1"/>
  <c r="H482" i="98"/>
  <c r="H481" i="98"/>
  <c r="H499" i="97"/>
  <c r="AD22" i="108" s="1"/>
  <c r="H498" i="97"/>
  <c r="AD21" i="108" s="1"/>
  <c r="H496" i="97"/>
  <c r="H493" i="97"/>
  <c r="H492" i="97"/>
  <c r="AD17" i="108" s="1"/>
  <c r="H491" i="97"/>
  <c r="AD16" i="108" s="1"/>
  <c r="H489" i="97"/>
  <c r="H487" i="97"/>
  <c r="H486" i="97" s="1"/>
  <c r="H485" i="97"/>
  <c r="AD14" i="108" s="1"/>
  <c r="H484" i="97"/>
  <c r="AD13" i="108" s="1"/>
  <c r="H508" i="96"/>
  <c r="AB22" i="108" s="1"/>
  <c r="H507" i="96"/>
  <c r="AB21" i="108" s="1"/>
  <c r="H505" i="96"/>
  <c r="H502" i="96"/>
  <c r="H501" i="96"/>
  <c r="AB17" i="108" s="1"/>
  <c r="H500" i="96"/>
  <c r="AB16" i="108" s="1"/>
  <c r="H496" i="96"/>
  <c r="H495" i="96" s="1"/>
  <c r="H494" i="96"/>
  <c r="AB14" i="108" s="1"/>
  <c r="H493" i="96"/>
  <c r="AB13" i="108" s="1"/>
  <c r="H481" i="96"/>
  <c r="H508" i="95"/>
  <c r="Z22" i="108" s="1"/>
  <c r="H507" i="95"/>
  <c r="Z21" i="108" s="1"/>
  <c r="H505" i="95"/>
  <c r="H501" i="95"/>
  <c r="Z17" i="108" s="1"/>
  <c r="H500" i="95"/>
  <c r="Z16" i="108" s="1"/>
  <c r="H498" i="95"/>
  <c r="H496" i="95"/>
  <c r="H495" i="95" s="1"/>
  <c r="H494" i="95"/>
  <c r="Z14" i="108" s="1"/>
  <c r="H493" i="95"/>
  <c r="Z13" i="108" s="1"/>
  <c r="H482" i="95"/>
  <c r="H485" i="93"/>
  <c r="H484" i="93"/>
  <c r="H478" i="93"/>
  <c r="H477" i="93"/>
  <c r="H493" i="91"/>
  <c r="R17" i="108" s="1"/>
  <c r="H492" i="91"/>
  <c r="R16" i="108" s="1"/>
  <c r="H486" i="91"/>
  <c r="R14" i="108" s="1"/>
  <c r="H485" i="91"/>
  <c r="R13" i="108" s="1"/>
  <c r="H499" i="89"/>
  <c r="P17" i="108" s="1"/>
  <c r="H498" i="89"/>
  <c r="P16" i="108" s="1"/>
  <c r="H492" i="89"/>
  <c r="P14" i="108" s="1"/>
  <c r="H491" i="89"/>
  <c r="P13" i="108" s="1"/>
  <c r="H496" i="88"/>
  <c r="N17" i="108" s="1"/>
  <c r="H495" i="88"/>
  <c r="N16" i="108" s="1"/>
  <c r="H489" i="88"/>
  <c r="N14" i="108" s="1"/>
  <c r="H488" i="88"/>
  <c r="N13" i="108" s="1"/>
  <c r="H494" i="87"/>
  <c r="L17" i="108" s="1"/>
  <c r="H493" i="87"/>
  <c r="L16" i="108" s="1"/>
  <c r="H487" i="87"/>
  <c r="L14" i="108" s="1"/>
  <c r="H486" i="87"/>
  <c r="L13" i="108" s="1"/>
  <c r="H509" i="86"/>
  <c r="J17" i="108" s="1"/>
  <c r="H508" i="86"/>
  <c r="J16" i="108" s="1"/>
  <c r="H502" i="86"/>
  <c r="J14" i="108" s="1"/>
  <c r="H501" i="86"/>
  <c r="J13" i="108" s="1"/>
  <c r="H499" i="85"/>
  <c r="H17" i="108" s="1"/>
  <c r="H498" i="85"/>
  <c r="H16" i="108" s="1"/>
  <c r="H492" i="85"/>
  <c r="H14" i="108" s="1"/>
  <c r="H491" i="85"/>
  <c r="H13" i="108" s="1"/>
  <c r="H499" i="84"/>
  <c r="F17" i="108" s="1"/>
  <c r="H498" i="84"/>
  <c r="F16" i="108" s="1"/>
  <c r="H492" i="84"/>
  <c r="F14" i="108" s="1"/>
  <c r="H491" i="84"/>
  <c r="F13" i="108" s="1"/>
  <c r="H471" i="83"/>
  <c r="D17" i="108" s="1"/>
  <c r="H470" i="83"/>
  <c r="D16" i="108" s="1"/>
  <c r="H464" i="83"/>
  <c r="D14" i="108" s="1"/>
  <c r="H463" i="83"/>
  <c r="D13" i="108" s="1"/>
  <c r="H484" i="80"/>
  <c r="H483" i="80"/>
  <c r="H477" i="80"/>
  <c r="H476" i="80"/>
  <c r="H379" i="83"/>
  <c r="H378" i="83" s="1"/>
  <c r="H478" i="83" s="1"/>
  <c r="D22" i="108" s="1"/>
  <c r="H365" i="83"/>
  <c r="H364" i="83"/>
  <c r="H363" i="83"/>
  <c r="H362" i="83"/>
  <c r="H361" i="83"/>
  <c r="H360" i="83"/>
  <c r="H359" i="83"/>
  <c r="H358" i="83"/>
  <c r="H357" i="83"/>
  <c r="H356" i="83"/>
  <c r="H352" i="83"/>
  <c r="H351" i="83"/>
  <c r="H350" i="83"/>
  <c r="H349" i="83"/>
  <c r="H348" i="83"/>
  <c r="H347" i="83"/>
  <c r="H346" i="83"/>
  <c r="H345" i="83"/>
  <c r="H344" i="83"/>
  <c r="H343" i="83"/>
  <c r="H330" i="83"/>
  <c r="H329" i="83"/>
  <c r="H328" i="83"/>
  <c r="H327" i="83"/>
  <c r="H326" i="83"/>
  <c r="H325" i="83"/>
  <c r="H324" i="83"/>
  <c r="H323" i="83"/>
  <c r="H322" i="83"/>
  <c r="H321" i="83"/>
  <c r="H318" i="83"/>
  <c r="H317" i="83"/>
  <c r="H316" i="83"/>
  <c r="H315" i="83"/>
  <c r="H314" i="83"/>
  <c r="H313" i="83"/>
  <c r="H312" i="83"/>
  <c r="H311" i="83"/>
  <c r="H310" i="83"/>
  <c r="H309" i="83"/>
  <c r="H307" i="83"/>
  <c r="H306" i="83"/>
  <c r="H305" i="83"/>
  <c r="H304" i="83"/>
  <c r="H303" i="83"/>
  <c r="H302" i="83"/>
  <c r="H301" i="83"/>
  <c r="H300" i="83"/>
  <c r="H299" i="83"/>
  <c r="H298" i="83"/>
  <c r="H223" i="83"/>
  <c r="H222" i="83"/>
  <c r="H221" i="83"/>
  <c r="H220" i="83"/>
  <c r="H219" i="83"/>
  <c r="H218" i="83"/>
  <c r="H217" i="83"/>
  <c r="H216" i="83"/>
  <c r="H215" i="83"/>
  <c r="H214" i="83"/>
  <c r="H212" i="83"/>
  <c r="H211" i="83"/>
  <c r="H210" i="83"/>
  <c r="H209" i="83"/>
  <c r="H208" i="83"/>
  <c r="H207" i="83"/>
  <c r="H206" i="83"/>
  <c r="H205" i="83"/>
  <c r="H204" i="83"/>
  <c r="H203" i="83"/>
  <c r="H321" i="80"/>
  <c r="H320" i="80"/>
  <c r="H319" i="80"/>
  <c r="H318" i="80"/>
  <c r="H317" i="80"/>
  <c r="H316" i="80"/>
  <c r="H315" i="80"/>
  <c r="H314" i="80"/>
  <c r="H313" i="80"/>
  <c r="H312" i="80"/>
  <c r="H310" i="80"/>
  <c r="H309" i="80"/>
  <c r="H308" i="80"/>
  <c r="H307" i="80"/>
  <c r="H306" i="80"/>
  <c r="H305" i="80"/>
  <c r="H304" i="80"/>
  <c r="H303" i="80"/>
  <c r="H302" i="80"/>
  <c r="AX20" i="108"/>
  <c r="AV20" i="108"/>
  <c r="AT20" i="108"/>
  <c r="H477" i="104"/>
  <c r="H214" i="107"/>
  <c r="H213" i="107"/>
  <c r="H212" i="107"/>
  <c r="H211" i="107"/>
  <c r="H210" i="107"/>
  <c r="H209" i="107"/>
  <c r="H208" i="107"/>
  <c r="H207" i="107"/>
  <c r="H206" i="107"/>
  <c r="H205" i="107"/>
  <c r="H203" i="107"/>
  <c r="H202" i="107"/>
  <c r="H201" i="107"/>
  <c r="H200" i="107"/>
  <c r="H199" i="107"/>
  <c r="H198" i="107"/>
  <c r="H197" i="107"/>
  <c r="H196" i="107"/>
  <c r="H195" i="107"/>
  <c r="H194" i="107"/>
  <c r="H191" i="107"/>
  <c r="H190" i="107"/>
  <c r="H189" i="107"/>
  <c r="H188" i="107"/>
  <c r="H187" i="107"/>
  <c r="H186" i="107"/>
  <c r="H185" i="107"/>
  <c r="H184" i="107"/>
  <c r="H183" i="107"/>
  <c r="H182" i="107"/>
  <c r="H234" i="106"/>
  <c r="H233" i="106"/>
  <c r="H232" i="106"/>
  <c r="H231" i="106"/>
  <c r="H230" i="106"/>
  <c r="H229" i="106"/>
  <c r="H228" i="106"/>
  <c r="H227" i="106"/>
  <c r="H226" i="106"/>
  <c r="H225" i="106"/>
  <c r="H223" i="106"/>
  <c r="H222" i="106"/>
  <c r="H221" i="106"/>
  <c r="H220" i="106"/>
  <c r="H219" i="106"/>
  <c r="H218" i="106"/>
  <c r="H217" i="106"/>
  <c r="H216" i="106"/>
  <c r="H215" i="106"/>
  <c r="H214" i="106"/>
  <c r="H211" i="106"/>
  <c r="H210" i="106"/>
  <c r="H209" i="106"/>
  <c r="H208" i="106"/>
  <c r="H207" i="106"/>
  <c r="H206" i="106"/>
  <c r="H205" i="106"/>
  <c r="H204" i="106"/>
  <c r="H203" i="106"/>
  <c r="H202" i="106"/>
  <c r="H226" i="105"/>
  <c r="H225" i="105"/>
  <c r="H224" i="105"/>
  <c r="H223" i="105"/>
  <c r="H222" i="105"/>
  <c r="H221" i="105"/>
  <c r="H220" i="105"/>
  <c r="H219" i="105"/>
  <c r="H218" i="105"/>
  <c r="H217" i="105"/>
  <c r="H215" i="105"/>
  <c r="H214" i="105"/>
  <c r="H213" i="105"/>
  <c r="H212" i="105"/>
  <c r="H211" i="105"/>
  <c r="H210" i="105"/>
  <c r="H209" i="105"/>
  <c r="H208" i="105"/>
  <c r="H207" i="105"/>
  <c r="H206" i="105"/>
  <c r="H203" i="105"/>
  <c r="H202" i="105"/>
  <c r="H201" i="105"/>
  <c r="H200" i="105"/>
  <c r="H199" i="105"/>
  <c r="H198" i="105"/>
  <c r="H197" i="105"/>
  <c r="H196" i="105"/>
  <c r="H195" i="105"/>
  <c r="H194" i="105"/>
  <c r="H226" i="104"/>
  <c r="H225" i="104"/>
  <c r="H224" i="104"/>
  <c r="H223" i="104"/>
  <c r="H222" i="104"/>
  <c r="H221" i="104"/>
  <c r="H220" i="104"/>
  <c r="H219" i="104"/>
  <c r="H218" i="104"/>
  <c r="H217" i="104"/>
  <c r="H215" i="104"/>
  <c r="H214" i="104"/>
  <c r="H213" i="104"/>
  <c r="H212" i="104"/>
  <c r="H211" i="104"/>
  <c r="H210" i="104"/>
  <c r="H209" i="104"/>
  <c r="H208" i="104"/>
  <c r="H207" i="104"/>
  <c r="H206" i="104"/>
  <c r="H203" i="104"/>
  <c r="H202" i="104"/>
  <c r="H201" i="104"/>
  <c r="H200" i="104"/>
  <c r="H199" i="104"/>
  <c r="H198" i="104"/>
  <c r="H197" i="104"/>
  <c r="H196" i="104"/>
  <c r="H195" i="104"/>
  <c r="H194" i="104"/>
  <c r="H214" i="103"/>
  <c r="H213" i="103"/>
  <c r="H212" i="103"/>
  <c r="H211" i="103"/>
  <c r="H210" i="103"/>
  <c r="H209" i="103"/>
  <c r="H208" i="103"/>
  <c r="H207" i="103"/>
  <c r="H206" i="103"/>
  <c r="H205" i="103"/>
  <c r="H203" i="103"/>
  <c r="H202" i="103"/>
  <c r="H201" i="103"/>
  <c r="H200" i="103"/>
  <c r="H199" i="103"/>
  <c r="H198" i="103"/>
  <c r="H197" i="103"/>
  <c r="H196" i="103"/>
  <c r="H195" i="103"/>
  <c r="H194" i="103"/>
  <c r="H191" i="103"/>
  <c r="H190" i="103"/>
  <c r="H189" i="103"/>
  <c r="H188" i="103"/>
  <c r="H187" i="103"/>
  <c r="H186" i="103"/>
  <c r="H185" i="103"/>
  <c r="H184" i="103"/>
  <c r="H183" i="103"/>
  <c r="H182" i="103"/>
  <c r="H214" i="102"/>
  <c r="H213" i="102"/>
  <c r="H212" i="102"/>
  <c r="H211" i="102"/>
  <c r="H210" i="102"/>
  <c r="H209" i="102"/>
  <c r="H208" i="102"/>
  <c r="H207" i="102"/>
  <c r="H206" i="102"/>
  <c r="H205" i="102"/>
  <c r="H203" i="102"/>
  <c r="H202" i="102"/>
  <c r="H201" i="102"/>
  <c r="H200" i="102"/>
  <c r="H199" i="102"/>
  <c r="H198" i="102"/>
  <c r="H197" i="102"/>
  <c r="H196" i="102"/>
  <c r="H195" i="102"/>
  <c r="H194" i="102"/>
  <c r="H191" i="102"/>
  <c r="H190" i="102"/>
  <c r="H189" i="102"/>
  <c r="H188" i="102"/>
  <c r="H187" i="102"/>
  <c r="H186" i="102"/>
  <c r="H185" i="102"/>
  <c r="H184" i="102"/>
  <c r="H183" i="102"/>
  <c r="H182" i="102"/>
  <c r="H214" i="101"/>
  <c r="H213" i="101"/>
  <c r="H212" i="101"/>
  <c r="H211" i="101"/>
  <c r="H210" i="101"/>
  <c r="H209" i="101"/>
  <c r="H208" i="101"/>
  <c r="H207" i="101"/>
  <c r="H206" i="101"/>
  <c r="H205" i="101"/>
  <c r="H203" i="101"/>
  <c r="H202" i="101"/>
  <c r="H201" i="101"/>
  <c r="H200" i="101"/>
  <c r="H199" i="101"/>
  <c r="H198" i="101"/>
  <c r="H197" i="101"/>
  <c r="H196" i="101"/>
  <c r="H195" i="101"/>
  <c r="H194" i="101"/>
  <c r="H191" i="101"/>
  <c r="H190" i="101"/>
  <c r="H189" i="101"/>
  <c r="H188" i="101"/>
  <c r="H187" i="101"/>
  <c r="H186" i="101"/>
  <c r="H185" i="101"/>
  <c r="H184" i="101"/>
  <c r="H183" i="101"/>
  <c r="H182" i="101"/>
  <c r="H214" i="100"/>
  <c r="H213" i="100"/>
  <c r="H212" i="100"/>
  <c r="H211" i="100"/>
  <c r="H210" i="100"/>
  <c r="H209" i="100"/>
  <c r="H208" i="100"/>
  <c r="H207" i="100"/>
  <c r="H206" i="100"/>
  <c r="H205" i="100"/>
  <c r="H203" i="100"/>
  <c r="H202" i="100"/>
  <c r="H201" i="100"/>
  <c r="H200" i="100"/>
  <c r="H199" i="100"/>
  <c r="H198" i="100"/>
  <c r="H197" i="100"/>
  <c r="H196" i="100"/>
  <c r="H195" i="100"/>
  <c r="H194" i="100"/>
  <c r="H191" i="100"/>
  <c r="H190" i="100"/>
  <c r="H189" i="100"/>
  <c r="H188" i="100"/>
  <c r="H187" i="100"/>
  <c r="H186" i="100"/>
  <c r="H185" i="100"/>
  <c r="H184" i="100"/>
  <c r="H183" i="100"/>
  <c r="H182" i="100"/>
  <c r="H214" i="99"/>
  <c r="H213" i="99"/>
  <c r="H212" i="99"/>
  <c r="H211" i="99"/>
  <c r="H210" i="99"/>
  <c r="H209" i="99"/>
  <c r="H208" i="99"/>
  <c r="H207" i="99"/>
  <c r="H206" i="99"/>
  <c r="H205" i="99"/>
  <c r="H203" i="99"/>
  <c r="H202" i="99"/>
  <c r="H201" i="99"/>
  <c r="H200" i="99"/>
  <c r="H199" i="99"/>
  <c r="H198" i="99"/>
  <c r="H197" i="99"/>
  <c r="H196" i="99"/>
  <c r="H195" i="99"/>
  <c r="H194" i="99"/>
  <c r="H191" i="99"/>
  <c r="H190" i="99"/>
  <c r="H189" i="99"/>
  <c r="H188" i="99"/>
  <c r="H187" i="99"/>
  <c r="H186" i="99"/>
  <c r="H185" i="99"/>
  <c r="H184" i="99"/>
  <c r="H183" i="99"/>
  <c r="H182" i="99"/>
  <c r="H214" i="98"/>
  <c r="H213" i="98"/>
  <c r="H212" i="98"/>
  <c r="H211" i="98"/>
  <c r="H210" i="98"/>
  <c r="H209" i="98"/>
  <c r="H208" i="98"/>
  <c r="H207" i="98"/>
  <c r="H206" i="98"/>
  <c r="H205" i="98"/>
  <c r="H203" i="98"/>
  <c r="H202" i="98"/>
  <c r="H201" i="98"/>
  <c r="H200" i="98"/>
  <c r="H199" i="98"/>
  <c r="H198" i="98"/>
  <c r="H197" i="98"/>
  <c r="H196" i="98"/>
  <c r="H195" i="98"/>
  <c r="H194" i="98"/>
  <c r="H191" i="98"/>
  <c r="H190" i="98"/>
  <c r="H189" i="98"/>
  <c r="H188" i="98"/>
  <c r="H187" i="98"/>
  <c r="H186" i="98"/>
  <c r="H185" i="98"/>
  <c r="H184" i="98"/>
  <c r="H183" i="98"/>
  <c r="H182" i="98"/>
  <c r="H198" i="106"/>
  <c r="H197" i="106"/>
  <c r="H196" i="106"/>
  <c r="H195" i="106"/>
  <c r="H194" i="106"/>
  <c r="H193" i="106"/>
  <c r="H192" i="106"/>
  <c r="H191" i="106"/>
  <c r="H190" i="106"/>
  <c r="H189" i="106"/>
  <c r="H187" i="106"/>
  <c r="H186" i="106"/>
  <c r="H185" i="106"/>
  <c r="H184" i="106"/>
  <c r="H183" i="106"/>
  <c r="H182" i="106"/>
  <c r="H181" i="106"/>
  <c r="H180" i="106"/>
  <c r="H179" i="106"/>
  <c r="H178" i="106"/>
  <c r="H178" i="107"/>
  <c r="H177" i="107"/>
  <c r="H176" i="107"/>
  <c r="H175" i="107"/>
  <c r="H174" i="107"/>
  <c r="H173" i="107"/>
  <c r="H172" i="107"/>
  <c r="H171" i="107"/>
  <c r="H170" i="107"/>
  <c r="H169" i="107"/>
  <c r="H167" i="107"/>
  <c r="H166" i="107"/>
  <c r="H165" i="107"/>
  <c r="H164" i="107"/>
  <c r="H163" i="107"/>
  <c r="H162" i="107"/>
  <c r="H161" i="107"/>
  <c r="H160" i="107"/>
  <c r="H159" i="107"/>
  <c r="H158" i="107"/>
  <c r="H190" i="105"/>
  <c r="H189" i="105"/>
  <c r="H188" i="105"/>
  <c r="H187" i="105"/>
  <c r="H186" i="105"/>
  <c r="H185" i="105"/>
  <c r="H184" i="105"/>
  <c r="H183" i="105"/>
  <c r="H182" i="105"/>
  <c r="H181" i="105"/>
  <c r="H179" i="105"/>
  <c r="H178" i="105"/>
  <c r="H177" i="105"/>
  <c r="H176" i="105"/>
  <c r="H175" i="105"/>
  <c r="H174" i="105"/>
  <c r="H173" i="105"/>
  <c r="H172" i="105"/>
  <c r="H171" i="105"/>
  <c r="H170" i="105"/>
  <c r="H190" i="104"/>
  <c r="H189" i="104"/>
  <c r="H188" i="104"/>
  <c r="H187" i="104"/>
  <c r="H186" i="104"/>
  <c r="H185" i="104"/>
  <c r="H184" i="104"/>
  <c r="H183" i="104"/>
  <c r="H182" i="104"/>
  <c r="H181" i="104"/>
  <c r="H179" i="104"/>
  <c r="H178" i="104"/>
  <c r="H177" i="104"/>
  <c r="H176" i="104"/>
  <c r="H175" i="104"/>
  <c r="H174" i="104"/>
  <c r="H173" i="104"/>
  <c r="H172" i="104"/>
  <c r="H171" i="104"/>
  <c r="H170" i="104"/>
  <c r="H178" i="103"/>
  <c r="H177" i="103"/>
  <c r="H176" i="103"/>
  <c r="H175" i="103"/>
  <c r="H174" i="103"/>
  <c r="H173" i="103"/>
  <c r="H172" i="103"/>
  <c r="H171" i="103"/>
  <c r="H170" i="103"/>
  <c r="H169" i="103"/>
  <c r="H167" i="103"/>
  <c r="H166" i="103"/>
  <c r="H165" i="103"/>
  <c r="H164" i="103"/>
  <c r="H163" i="103"/>
  <c r="H162" i="103"/>
  <c r="H161" i="103"/>
  <c r="H160" i="103"/>
  <c r="H159" i="103"/>
  <c r="H158" i="103"/>
  <c r="H178" i="102"/>
  <c r="H177" i="102"/>
  <c r="H176" i="102"/>
  <c r="H175" i="102"/>
  <c r="H174" i="102"/>
  <c r="H173" i="102"/>
  <c r="H172" i="102"/>
  <c r="H171" i="102"/>
  <c r="H170" i="102"/>
  <c r="H169" i="102"/>
  <c r="H167" i="102"/>
  <c r="H166" i="102"/>
  <c r="H165" i="102"/>
  <c r="H164" i="102"/>
  <c r="H163" i="102"/>
  <c r="H162" i="102"/>
  <c r="H161" i="102"/>
  <c r="H160" i="102"/>
  <c r="H159" i="102"/>
  <c r="H158" i="102"/>
  <c r="H178" i="101"/>
  <c r="H177" i="101"/>
  <c r="H176" i="101"/>
  <c r="H175" i="101"/>
  <c r="H174" i="101"/>
  <c r="H173" i="101"/>
  <c r="H172" i="101"/>
  <c r="H171" i="101"/>
  <c r="H170" i="101"/>
  <c r="H169" i="101"/>
  <c r="H167" i="101"/>
  <c r="H166" i="101"/>
  <c r="H165" i="101"/>
  <c r="H164" i="101"/>
  <c r="H163" i="101"/>
  <c r="H162" i="101"/>
  <c r="H161" i="101"/>
  <c r="H160" i="101"/>
  <c r="H159" i="101"/>
  <c r="H158" i="101"/>
  <c r="H178" i="100"/>
  <c r="H177" i="100"/>
  <c r="H176" i="100"/>
  <c r="H175" i="100"/>
  <c r="H174" i="100"/>
  <c r="H173" i="100"/>
  <c r="H172" i="100"/>
  <c r="H171" i="100"/>
  <c r="H170" i="100"/>
  <c r="H169" i="100"/>
  <c r="H167" i="100"/>
  <c r="H166" i="100"/>
  <c r="H165" i="100"/>
  <c r="H164" i="100"/>
  <c r="H163" i="100"/>
  <c r="H162" i="100"/>
  <c r="H161" i="100"/>
  <c r="H160" i="100"/>
  <c r="H159" i="100"/>
  <c r="H158" i="100"/>
  <c r="H178" i="99"/>
  <c r="H177" i="99"/>
  <c r="H176" i="99"/>
  <c r="H175" i="99"/>
  <c r="H174" i="99"/>
  <c r="H173" i="99"/>
  <c r="H172" i="99"/>
  <c r="H171" i="99"/>
  <c r="H170" i="99"/>
  <c r="H169" i="99"/>
  <c r="H167" i="99"/>
  <c r="H166" i="99"/>
  <c r="H165" i="99"/>
  <c r="H164" i="99"/>
  <c r="H163" i="99"/>
  <c r="H162" i="99"/>
  <c r="H161" i="99"/>
  <c r="H160" i="99"/>
  <c r="H159" i="99"/>
  <c r="H158" i="99"/>
  <c r="H178" i="98"/>
  <c r="H177" i="98"/>
  <c r="H176" i="98"/>
  <c r="H175" i="98"/>
  <c r="H174" i="98"/>
  <c r="H173" i="98"/>
  <c r="H172" i="98"/>
  <c r="H171" i="98"/>
  <c r="H170" i="98"/>
  <c r="H169" i="98"/>
  <c r="H167" i="98"/>
  <c r="H166" i="98"/>
  <c r="H165" i="98"/>
  <c r="H164" i="98"/>
  <c r="H163" i="98"/>
  <c r="H162" i="98"/>
  <c r="H161" i="98"/>
  <c r="H160" i="98"/>
  <c r="H159" i="98"/>
  <c r="H158" i="98"/>
  <c r="H155" i="107"/>
  <c r="H154" i="107"/>
  <c r="H153" i="107"/>
  <c r="H152" i="107"/>
  <c r="H151" i="107"/>
  <c r="H150" i="107"/>
  <c r="H149" i="107"/>
  <c r="H148" i="107"/>
  <c r="H147" i="107"/>
  <c r="H146" i="107"/>
  <c r="H144" i="107"/>
  <c r="H143" i="107"/>
  <c r="H142" i="107"/>
  <c r="H141" i="107"/>
  <c r="H140" i="107"/>
  <c r="H139" i="107"/>
  <c r="H138" i="107"/>
  <c r="H137" i="107"/>
  <c r="H136" i="107"/>
  <c r="H135" i="107"/>
  <c r="H132" i="107"/>
  <c r="H122" i="107" s="1"/>
  <c r="H121" i="107"/>
  <c r="H111" i="107" s="1"/>
  <c r="H175" i="106"/>
  <c r="H174" i="106"/>
  <c r="H173" i="106"/>
  <c r="H172" i="106"/>
  <c r="H171" i="106"/>
  <c r="H170" i="106"/>
  <c r="H169" i="106"/>
  <c r="H168" i="106"/>
  <c r="H167" i="106"/>
  <c r="H166" i="106"/>
  <c r="H164" i="106"/>
  <c r="H163" i="106"/>
  <c r="H162" i="106"/>
  <c r="H161" i="106"/>
  <c r="H160" i="106"/>
  <c r="H159" i="106"/>
  <c r="H158" i="106"/>
  <c r="H157" i="106"/>
  <c r="H156" i="106"/>
  <c r="H155" i="106"/>
  <c r="H152" i="106"/>
  <c r="H142" i="106" s="1"/>
  <c r="H141" i="106"/>
  <c r="H131" i="106" s="1"/>
  <c r="H167" i="105"/>
  <c r="H166" i="105"/>
  <c r="H165" i="105"/>
  <c r="H164" i="105"/>
  <c r="H163" i="105"/>
  <c r="H162" i="105"/>
  <c r="H161" i="105"/>
  <c r="H160" i="105"/>
  <c r="H159" i="105"/>
  <c r="H158" i="105"/>
  <c r="H156" i="105"/>
  <c r="H155" i="105"/>
  <c r="H154" i="105"/>
  <c r="H153" i="105"/>
  <c r="H152" i="105"/>
  <c r="H151" i="105"/>
  <c r="H150" i="105"/>
  <c r="H149" i="105"/>
  <c r="H148" i="105"/>
  <c r="H147" i="105"/>
  <c r="H144" i="105"/>
  <c r="H134" i="105" s="1"/>
  <c r="H133" i="105"/>
  <c r="H123" i="105" s="1"/>
  <c r="H167" i="104"/>
  <c r="H166" i="104"/>
  <c r="H165" i="104"/>
  <c r="H164" i="104"/>
  <c r="H163" i="104"/>
  <c r="H162" i="104"/>
  <c r="H161" i="104"/>
  <c r="H160" i="104"/>
  <c r="H159" i="104"/>
  <c r="H158" i="104"/>
  <c r="H156" i="104"/>
  <c r="H155" i="104"/>
  <c r="H154" i="104"/>
  <c r="H153" i="104"/>
  <c r="H152" i="104"/>
  <c r="H151" i="104"/>
  <c r="H150" i="104"/>
  <c r="H149" i="104"/>
  <c r="H148" i="104"/>
  <c r="H147" i="104"/>
  <c r="H144" i="104"/>
  <c r="H134" i="104" s="1"/>
  <c r="H133" i="104"/>
  <c r="H123" i="104" s="1"/>
  <c r="H155" i="103"/>
  <c r="H154" i="103"/>
  <c r="H153" i="103"/>
  <c r="H152" i="103"/>
  <c r="H151" i="103"/>
  <c r="H150" i="103"/>
  <c r="H149" i="103"/>
  <c r="H148" i="103"/>
  <c r="H147" i="103"/>
  <c r="H146" i="103"/>
  <c r="H144" i="103"/>
  <c r="H143" i="103"/>
  <c r="H142" i="103"/>
  <c r="H141" i="103"/>
  <c r="H140" i="103"/>
  <c r="H139" i="103"/>
  <c r="H138" i="103"/>
  <c r="H137" i="103"/>
  <c r="H136" i="103"/>
  <c r="H135" i="103"/>
  <c r="H132" i="103"/>
  <c r="H122" i="103" s="1"/>
  <c r="H121" i="103"/>
  <c r="H111" i="103" s="1"/>
  <c r="H155" i="102"/>
  <c r="H154" i="102"/>
  <c r="H153" i="102"/>
  <c r="H152" i="102"/>
  <c r="H151" i="102"/>
  <c r="H150" i="102"/>
  <c r="H149" i="102"/>
  <c r="H148" i="102"/>
  <c r="H147" i="102"/>
  <c r="H146" i="102"/>
  <c r="H144" i="102"/>
  <c r="H143" i="102"/>
  <c r="H142" i="102"/>
  <c r="H141" i="102"/>
  <c r="H140" i="102"/>
  <c r="H139" i="102"/>
  <c r="H138" i="102"/>
  <c r="H137" i="102"/>
  <c r="H136" i="102"/>
  <c r="H135" i="102"/>
  <c r="H132" i="102"/>
  <c r="H122" i="102" s="1"/>
  <c r="H121" i="102"/>
  <c r="H111" i="102" s="1"/>
  <c r="H155" i="101"/>
  <c r="H154" i="101"/>
  <c r="H153" i="101"/>
  <c r="H152" i="101"/>
  <c r="H151" i="101"/>
  <c r="H150" i="101"/>
  <c r="H149" i="101"/>
  <c r="H148" i="101"/>
  <c r="H147" i="101"/>
  <c r="H146" i="101"/>
  <c r="H144" i="101"/>
  <c r="H143" i="101"/>
  <c r="H142" i="101"/>
  <c r="H141" i="101"/>
  <c r="H140" i="101"/>
  <c r="H139" i="101"/>
  <c r="H138" i="101"/>
  <c r="H137" i="101"/>
  <c r="H136" i="101"/>
  <c r="H135" i="101"/>
  <c r="H132" i="101"/>
  <c r="H122" i="101" s="1"/>
  <c r="H121" i="101"/>
  <c r="H111" i="101" s="1"/>
  <c r="H155" i="100"/>
  <c r="H154" i="100"/>
  <c r="H153" i="100"/>
  <c r="H152" i="100"/>
  <c r="H151" i="100"/>
  <c r="H150" i="100"/>
  <c r="H149" i="100"/>
  <c r="H148" i="100"/>
  <c r="H147" i="100"/>
  <c r="H146" i="100"/>
  <c r="H144" i="100"/>
  <c r="H143" i="100"/>
  <c r="H142" i="100"/>
  <c r="H141" i="100"/>
  <c r="H140" i="100"/>
  <c r="H139" i="100"/>
  <c r="H138" i="100"/>
  <c r="H137" i="100"/>
  <c r="H136" i="100"/>
  <c r="H135" i="100"/>
  <c r="H132" i="100"/>
  <c r="H122" i="100" s="1"/>
  <c r="H121" i="100"/>
  <c r="H111" i="100" s="1"/>
  <c r="H155" i="99"/>
  <c r="H154" i="99"/>
  <c r="H153" i="99"/>
  <c r="H152" i="99"/>
  <c r="H151" i="99"/>
  <c r="H150" i="99"/>
  <c r="H149" i="99"/>
  <c r="H148" i="99"/>
  <c r="H147" i="99"/>
  <c r="H146" i="99"/>
  <c r="H144" i="99"/>
  <c r="H143" i="99"/>
  <c r="H142" i="99"/>
  <c r="H141" i="99"/>
  <c r="H140" i="99"/>
  <c r="H139" i="99"/>
  <c r="H138" i="99"/>
  <c r="H137" i="99"/>
  <c r="H136" i="99"/>
  <c r="H135" i="99"/>
  <c r="H132" i="99"/>
  <c r="H122" i="99" s="1"/>
  <c r="H121" i="99"/>
  <c r="H111" i="99" s="1"/>
  <c r="H155" i="98"/>
  <c r="H154" i="98"/>
  <c r="H153" i="98"/>
  <c r="H152" i="98"/>
  <c r="H151" i="98"/>
  <c r="H150" i="98"/>
  <c r="H149" i="98"/>
  <c r="H148" i="98"/>
  <c r="H147" i="98"/>
  <c r="H146" i="98"/>
  <c r="H144" i="98"/>
  <c r="H143" i="98"/>
  <c r="H142" i="98"/>
  <c r="H141" i="98"/>
  <c r="H140" i="98"/>
  <c r="H139" i="98"/>
  <c r="H138" i="98"/>
  <c r="H137" i="98"/>
  <c r="H136" i="98"/>
  <c r="H135" i="98"/>
  <c r="H132" i="98"/>
  <c r="H122" i="98" s="1"/>
  <c r="H121" i="98"/>
  <c r="H111" i="98" s="1"/>
  <c r="H35" i="107"/>
  <c r="H34" i="107"/>
  <c r="H33" i="107"/>
  <c r="H32" i="107"/>
  <c r="H31" i="107"/>
  <c r="H30" i="107"/>
  <c r="H29" i="107"/>
  <c r="H28" i="107"/>
  <c r="H27" i="107"/>
  <c r="H26" i="107"/>
  <c r="H24" i="107"/>
  <c r="H23" i="107"/>
  <c r="H22" i="107"/>
  <c r="H21" i="107"/>
  <c r="H20" i="107"/>
  <c r="H19" i="107"/>
  <c r="H18" i="107"/>
  <c r="H17" i="107"/>
  <c r="H16" i="107"/>
  <c r="H15" i="107"/>
  <c r="H35" i="106"/>
  <c r="H34" i="106"/>
  <c r="H33" i="106"/>
  <c r="H32" i="106"/>
  <c r="H31" i="106"/>
  <c r="H30" i="106"/>
  <c r="H29" i="106"/>
  <c r="H28" i="106"/>
  <c r="H27" i="106"/>
  <c r="H26" i="106"/>
  <c r="H24" i="106"/>
  <c r="H23" i="106"/>
  <c r="H22" i="106"/>
  <c r="H21" i="106"/>
  <c r="H20" i="106"/>
  <c r="H19" i="106"/>
  <c r="H18" i="106"/>
  <c r="H17" i="106"/>
  <c r="H16" i="106"/>
  <c r="H15" i="106"/>
  <c r="H35" i="105"/>
  <c r="H34" i="105"/>
  <c r="H33" i="105"/>
  <c r="H32" i="105"/>
  <c r="H31" i="105"/>
  <c r="H30" i="105"/>
  <c r="H29" i="105"/>
  <c r="H28" i="105"/>
  <c r="H27" i="105"/>
  <c r="H26" i="105"/>
  <c r="H24" i="105"/>
  <c r="H23" i="105"/>
  <c r="H22" i="105"/>
  <c r="H21" i="105"/>
  <c r="H20" i="105"/>
  <c r="H19" i="105"/>
  <c r="H18" i="105"/>
  <c r="H17" i="105"/>
  <c r="H16" i="105"/>
  <c r="H15" i="105"/>
  <c r="H35" i="104"/>
  <c r="H34" i="104"/>
  <c r="H33" i="104"/>
  <c r="H32" i="104"/>
  <c r="H31" i="104"/>
  <c r="H30" i="104"/>
  <c r="H29" i="104"/>
  <c r="H28" i="104"/>
  <c r="H27" i="104"/>
  <c r="H26" i="104"/>
  <c r="H24" i="104"/>
  <c r="H23" i="104"/>
  <c r="H22" i="104"/>
  <c r="H21" i="104"/>
  <c r="H20" i="104"/>
  <c r="H19" i="104"/>
  <c r="H18" i="104"/>
  <c r="H17" i="104"/>
  <c r="H16" i="104"/>
  <c r="H15" i="104"/>
  <c r="H35" i="103"/>
  <c r="H34" i="103"/>
  <c r="H33" i="103"/>
  <c r="H32" i="103"/>
  <c r="H31" i="103"/>
  <c r="H30" i="103"/>
  <c r="H29" i="103"/>
  <c r="H28" i="103"/>
  <c r="H27" i="103"/>
  <c r="H26" i="103"/>
  <c r="H24" i="103"/>
  <c r="H23" i="103"/>
  <c r="H22" i="103"/>
  <c r="H21" i="103"/>
  <c r="H20" i="103"/>
  <c r="H19" i="103"/>
  <c r="H18" i="103"/>
  <c r="H17" i="103"/>
  <c r="H16" i="103"/>
  <c r="H15" i="103"/>
  <c r="H35" i="102"/>
  <c r="H34" i="102"/>
  <c r="H33" i="102"/>
  <c r="H32" i="102"/>
  <c r="H31" i="102"/>
  <c r="H30" i="102"/>
  <c r="H29" i="102"/>
  <c r="H28" i="102"/>
  <c r="H27" i="102"/>
  <c r="H26" i="102"/>
  <c r="H24" i="102"/>
  <c r="H23" i="102"/>
  <c r="H22" i="102"/>
  <c r="H21" i="102"/>
  <c r="H20" i="102"/>
  <c r="H19" i="102"/>
  <c r="H18" i="102"/>
  <c r="H17" i="102"/>
  <c r="H16" i="102"/>
  <c r="H35" i="101"/>
  <c r="H34" i="101"/>
  <c r="H33" i="101"/>
  <c r="H32" i="101"/>
  <c r="H31" i="101"/>
  <c r="H30" i="101"/>
  <c r="H29" i="101"/>
  <c r="H28" i="101"/>
  <c r="H27" i="101"/>
  <c r="H26" i="101"/>
  <c r="H24" i="101"/>
  <c r="H23" i="101"/>
  <c r="H22" i="101"/>
  <c r="H21" i="101"/>
  <c r="H20" i="101"/>
  <c r="H19" i="101"/>
  <c r="H18" i="101"/>
  <c r="H17" i="101"/>
  <c r="H16" i="101"/>
  <c r="H15" i="101"/>
  <c r="H35" i="100"/>
  <c r="H34" i="100"/>
  <c r="H33" i="100"/>
  <c r="H32" i="100"/>
  <c r="H31" i="100"/>
  <c r="H30" i="100"/>
  <c r="H29" i="100"/>
  <c r="H28" i="100"/>
  <c r="H27" i="100"/>
  <c r="H26" i="100"/>
  <c r="H24" i="100"/>
  <c r="H23" i="100"/>
  <c r="H22" i="100"/>
  <c r="H21" i="100"/>
  <c r="H20" i="100"/>
  <c r="H19" i="100"/>
  <c r="H18" i="100"/>
  <c r="H17" i="100"/>
  <c r="H16" i="100"/>
  <c r="H15" i="100"/>
  <c r="H35" i="99"/>
  <c r="H34" i="99"/>
  <c r="H33" i="99"/>
  <c r="H32" i="99"/>
  <c r="H31" i="99"/>
  <c r="H30" i="99"/>
  <c r="H29" i="99"/>
  <c r="H28" i="99"/>
  <c r="H27" i="99"/>
  <c r="H26" i="99"/>
  <c r="H24" i="99"/>
  <c r="H23" i="99"/>
  <c r="H22" i="99"/>
  <c r="H21" i="99"/>
  <c r="H20" i="99"/>
  <c r="H19" i="99"/>
  <c r="H18" i="99"/>
  <c r="H17" i="99"/>
  <c r="H16" i="99"/>
  <c r="H15" i="99"/>
  <c r="H35" i="98"/>
  <c r="H34" i="98"/>
  <c r="H33" i="98"/>
  <c r="H32" i="98"/>
  <c r="H31" i="98"/>
  <c r="H30" i="98"/>
  <c r="H29" i="98"/>
  <c r="H28" i="98"/>
  <c r="H27" i="98"/>
  <c r="H26" i="98"/>
  <c r="H24" i="98"/>
  <c r="H23" i="98"/>
  <c r="H22" i="98"/>
  <c r="H21" i="98"/>
  <c r="H20" i="98"/>
  <c r="H19" i="98"/>
  <c r="H18" i="98"/>
  <c r="H17" i="98"/>
  <c r="H16" i="98"/>
  <c r="H15" i="98"/>
  <c r="F60" i="106"/>
  <c r="G60" i="106"/>
  <c r="F61" i="106"/>
  <c r="G61" i="106"/>
  <c r="F62" i="106"/>
  <c r="G62" i="106"/>
  <c r="H508" i="103" l="1"/>
  <c r="AP22" i="108" s="1"/>
  <c r="H316" i="102"/>
  <c r="H339" i="100"/>
  <c r="H339" i="99"/>
  <c r="H316" i="95"/>
  <c r="H317" i="89"/>
  <c r="H315" i="84"/>
  <c r="H494" i="84" s="1"/>
  <c r="H493" i="84" s="1"/>
  <c r="H335" i="86"/>
  <c r="H315" i="88"/>
  <c r="H373" i="99"/>
  <c r="H316" i="101"/>
  <c r="H339" i="98"/>
  <c r="H315" i="98" s="1"/>
  <c r="H311" i="80"/>
  <c r="H339" i="103"/>
  <c r="H339" i="96"/>
  <c r="H502" i="100"/>
  <c r="H497" i="100" s="1"/>
  <c r="H502" i="101"/>
  <c r="H497" i="101" s="1"/>
  <c r="H356" i="93"/>
  <c r="H337" i="94"/>
  <c r="H314" i="94"/>
  <c r="H493" i="94" s="1"/>
  <c r="H492" i="94" s="1"/>
  <c r="H319" i="91"/>
  <c r="H364" i="91"/>
  <c r="H342" i="83"/>
  <c r="H472" i="83" s="1"/>
  <c r="D18" i="108" s="1"/>
  <c r="H373" i="85"/>
  <c r="H503" i="85" s="1"/>
  <c r="H19" i="108" s="1"/>
  <c r="H506" i="85"/>
  <c r="H22" i="108" s="1"/>
  <c r="H396" i="85"/>
  <c r="H380" i="86"/>
  <c r="H362" i="89"/>
  <c r="H342" i="91"/>
  <c r="H365" i="92"/>
  <c r="H387" i="92"/>
  <c r="H334" i="93"/>
  <c r="H333" i="93" s="1"/>
  <c r="H359" i="94"/>
  <c r="H373" i="103"/>
  <c r="H373" i="102"/>
  <c r="H204" i="101"/>
  <c r="H364" i="97"/>
  <c r="H360" i="88"/>
  <c r="H497" i="88" s="1"/>
  <c r="H220" i="88"/>
  <c r="H476" i="88" s="1"/>
  <c r="H338" i="88"/>
  <c r="H493" i="88" s="1"/>
  <c r="H416" i="86"/>
  <c r="H516" i="86" s="1"/>
  <c r="J22" i="108" s="1"/>
  <c r="H393" i="86"/>
  <c r="H358" i="86"/>
  <c r="H396" i="84"/>
  <c r="H384" i="84" s="1"/>
  <c r="H61" i="106"/>
  <c r="H373" i="101"/>
  <c r="H315" i="85"/>
  <c r="H500" i="89"/>
  <c r="H316" i="99"/>
  <c r="H316" i="103"/>
  <c r="H315" i="103" s="1"/>
  <c r="H325" i="94"/>
  <c r="H373" i="96"/>
  <c r="H157" i="104"/>
  <c r="H315" i="100"/>
  <c r="H251" i="91"/>
  <c r="H474" i="91" s="1"/>
  <c r="H231" i="89"/>
  <c r="H480" i="89" s="1"/>
  <c r="X14" i="108"/>
  <c r="H338" i="85"/>
  <c r="H231" i="85"/>
  <c r="H220" i="85"/>
  <c r="H479" i="85" s="1"/>
  <c r="H231" i="84"/>
  <c r="H480" i="84" s="1"/>
  <c r="H213" i="83"/>
  <c r="H452" i="83" s="1"/>
  <c r="H202" i="83"/>
  <c r="H451" i="83" s="1"/>
  <c r="X13" i="108"/>
  <c r="AV16" i="108"/>
  <c r="H110" i="107"/>
  <c r="H25" i="107"/>
  <c r="H204" i="107"/>
  <c r="H224" i="106"/>
  <c r="H188" i="106"/>
  <c r="H213" i="106"/>
  <c r="H60" i="106"/>
  <c r="H154" i="106"/>
  <c r="H153" i="106" s="1"/>
  <c r="H146" i="105"/>
  <c r="H145" i="105" s="1"/>
  <c r="H216" i="105"/>
  <c r="H180" i="105"/>
  <c r="AR19" i="108"/>
  <c r="AR21" i="108"/>
  <c r="AR13" i="108"/>
  <c r="AR14" i="108"/>
  <c r="AR20" i="108"/>
  <c r="AR22" i="108"/>
  <c r="AR16" i="108"/>
  <c r="AR17" i="108"/>
  <c r="H216" i="104"/>
  <c r="H205" i="104"/>
  <c r="H502" i="107"/>
  <c r="H525" i="106"/>
  <c r="H516" i="105"/>
  <c r="H504" i="103"/>
  <c r="AP19" i="108"/>
  <c r="H504" i="102"/>
  <c r="AN19" i="108"/>
  <c r="H504" i="101"/>
  <c r="AL19" i="108"/>
  <c r="H504" i="100"/>
  <c r="AJ19" i="108"/>
  <c r="H504" i="99"/>
  <c r="AH19" i="108"/>
  <c r="H504" i="98"/>
  <c r="AF19" i="108"/>
  <c r="H495" i="97"/>
  <c r="AD19" i="108"/>
  <c r="H504" i="96"/>
  <c r="AB19" i="108"/>
  <c r="H504" i="95"/>
  <c r="Z19" i="108"/>
  <c r="X17" i="108"/>
  <c r="X16" i="108"/>
  <c r="H315" i="102"/>
  <c r="H315" i="101"/>
  <c r="H373" i="100"/>
  <c r="H315" i="96"/>
  <c r="H386" i="95"/>
  <c r="H373" i="95" s="1"/>
  <c r="H516" i="104"/>
  <c r="H204" i="99"/>
  <c r="H157" i="99"/>
  <c r="H168" i="99"/>
  <c r="H471" i="99" s="1"/>
  <c r="AH18" i="108" s="1"/>
  <c r="H181" i="98"/>
  <c r="H180" i="98" s="1"/>
  <c r="H204" i="103"/>
  <c r="H25" i="103"/>
  <c r="H452" i="103" s="1"/>
  <c r="AP5" i="108" s="1"/>
  <c r="H134" i="103"/>
  <c r="H133" i="103" s="1"/>
  <c r="H145" i="103"/>
  <c r="H193" i="102"/>
  <c r="H204" i="102"/>
  <c r="H145" i="102"/>
  <c r="H157" i="101"/>
  <c r="H468" i="101" s="1"/>
  <c r="H502" i="94"/>
  <c r="H353" i="92"/>
  <c r="H352" i="92" s="1"/>
  <c r="H342" i="92" s="1"/>
  <c r="H262" i="92"/>
  <c r="H273" i="92"/>
  <c r="H423" i="92"/>
  <c r="H497" i="91"/>
  <c r="H494" i="91"/>
  <c r="H330" i="91"/>
  <c r="H240" i="91"/>
  <c r="H473" i="91" s="1"/>
  <c r="H220" i="89"/>
  <c r="H479" i="89" s="1"/>
  <c r="H328" i="89"/>
  <c r="H374" i="89"/>
  <c r="H500" i="88"/>
  <c r="H386" i="89"/>
  <c r="H503" i="89"/>
  <c r="H338" i="84"/>
  <c r="H326" i="88"/>
  <c r="H314" i="88" s="1"/>
  <c r="H231" i="88"/>
  <c r="H477" i="88" s="1"/>
  <c r="H216" i="87"/>
  <c r="H474" i="87" s="1"/>
  <c r="H227" i="87"/>
  <c r="H475" i="87" s="1"/>
  <c r="H336" i="87"/>
  <c r="H491" i="87" s="1"/>
  <c r="L15" i="108" s="1"/>
  <c r="H358" i="87"/>
  <c r="H495" i="87" s="1"/>
  <c r="L18" i="108" s="1"/>
  <c r="H370" i="87"/>
  <c r="H372" i="84"/>
  <c r="H354" i="83"/>
  <c r="H326" i="85"/>
  <c r="H360" i="85"/>
  <c r="H500" i="85" s="1"/>
  <c r="H18" i="108" s="1"/>
  <c r="H220" i="84"/>
  <c r="H360" i="84"/>
  <c r="H373" i="84"/>
  <c r="H503" i="84" s="1"/>
  <c r="H297" i="83"/>
  <c r="H308" i="83"/>
  <c r="H320" i="83"/>
  <c r="H355" i="83"/>
  <c r="H475" i="83" s="1"/>
  <c r="H504" i="94"/>
  <c r="X21" i="108" s="1"/>
  <c r="H495" i="94"/>
  <c r="H371" i="94"/>
  <c r="H216" i="93"/>
  <c r="H465" i="93" s="1"/>
  <c r="H227" i="93"/>
  <c r="H466" i="93" s="1"/>
  <c r="H228" i="94"/>
  <c r="H479" i="94" s="1"/>
  <c r="H395" i="94"/>
  <c r="H505" i="94" s="1"/>
  <c r="X22" i="108" s="1"/>
  <c r="H217" i="94"/>
  <c r="H478" i="94" s="1"/>
  <c r="H489" i="93"/>
  <c r="H392" i="93"/>
  <c r="H492" i="93" s="1"/>
  <c r="V22" i="108" s="1"/>
  <c r="H322" i="93"/>
  <c r="H368" i="93"/>
  <c r="H486" i="93"/>
  <c r="H480" i="93"/>
  <c r="H479" i="93" s="1"/>
  <c r="H411" i="92"/>
  <c r="H399" i="92"/>
  <c r="H388" i="91"/>
  <c r="H499" i="91"/>
  <c r="H488" i="91"/>
  <c r="H487" i="91" s="1"/>
  <c r="H318" i="91"/>
  <c r="H490" i="91"/>
  <c r="H376" i="91"/>
  <c r="H316" i="89"/>
  <c r="H373" i="89"/>
  <c r="H505" i="89"/>
  <c r="H494" i="89"/>
  <c r="H493" i="89" s="1"/>
  <c r="H491" i="88"/>
  <c r="H490" i="88" s="1"/>
  <c r="H502" i="88"/>
  <c r="H384" i="88"/>
  <c r="H371" i="88" s="1"/>
  <c r="H313" i="87"/>
  <c r="H489" i="87" s="1"/>
  <c r="H488" i="87" s="1"/>
  <c r="H324" i="87"/>
  <c r="H498" i="87"/>
  <c r="H500" i="87"/>
  <c r="H382" i="87"/>
  <c r="H369" i="87" s="1"/>
  <c r="H240" i="86"/>
  <c r="H489" i="86" s="1"/>
  <c r="H251" i="86"/>
  <c r="H490" i="86" s="1"/>
  <c r="H515" i="86"/>
  <c r="H510" i="86"/>
  <c r="J18" i="108" s="1"/>
  <c r="H506" i="86"/>
  <c r="J15" i="108" s="1"/>
  <c r="H392" i="86"/>
  <c r="H504" i="86"/>
  <c r="H503" i="86" s="1"/>
  <c r="H346" i="86"/>
  <c r="H513" i="86"/>
  <c r="H505" i="85"/>
  <c r="H384" i="85"/>
  <c r="H480" i="85"/>
  <c r="H496" i="85"/>
  <c r="H15" i="108" s="1"/>
  <c r="H372" i="85"/>
  <c r="H326" i="84"/>
  <c r="H314" i="84" s="1"/>
  <c r="H479" i="84"/>
  <c r="H496" i="84"/>
  <c r="F15" i="108" s="1"/>
  <c r="H505" i="84"/>
  <c r="H504" i="107"/>
  <c r="H495" i="107"/>
  <c r="H490" i="107"/>
  <c r="H513" i="106"/>
  <c r="H527" i="106"/>
  <c r="H518" i="106"/>
  <c r="H504" i="105"/>
  <c r="H518" i="105"/>
  <c r="H509" i="105"/>
  <c r="H504" i="104"/>
  <c r="H518" i="104"/>
  <c r="H506" i="101"/>
  <c r="H492" i="102"/>
  <c r="H509" i="104"/>
  <c r="H492" i="103"/>
  <c r="H506" i="103"/>
  <c r="H497" i="103"/>
  <c r="H506" i="102"/>
  <c r="H497" i="102"/>
  <c r="H492" i="101"/>
  <c r="H492" i="100"/>
  <c r="H506" i="100"/>
  <c r="H492" i="99"/>
  <c r="H506" i="99"/>
  <c r="H497" i="99"/>
  <c r="H492" i="98"/>
  <c r="H506" i="98"/>
  <c r="H497" i="98"/>
  <c r="H483" i="97"/>
  <c r="H497" i="97"/>
  <c r="H488" i="97"/>
  <c r="H492" i="96"/>
  <c r="H506" i="96"/>
  <c r="H497" i="96"/>
  <c r="H492" i="95"/>
  <c r="H506" i="95"/>
  <c r="H489" i="94"/>
  <c r="H476" i="93"/>
  <c r="H485" i="87"/>
  <c r="H490" i="89"/>
  <c r="H484" i="91"/>
  <c r="H487" i="88"/>
  <c r="H500" i="86"/>
  <c r="H490" i="85"/>
  <c r="H490" i="84"/>
  <c r="H462" i="83"/>
  <c r="H157" i="107"/>
  <c r="H466" i="107" s="1"/>
  <c r="H168" i="107"/>
  <c r="H193" i="107"/>
  <c r="H181" i="107"/>
  <c r="H180" i="107" s="1"/>
  <c r="H134" i="107"/>
  <c r="H133" i="107" s="1"/>
  <c r="H145" i="107"/>
  <c r="H201" i="106"/>
  <c r="H200" i="106" s="1"/>
  <c r="H177" i="106"/>
  <c r="H165" i="106"/>
  <c r="H130" i="106"/>
  <c r="H62" i="106"/>
  <c r="H205" i="105"/>
  <c r="H204" i="105" s="1"/>
  <c r="H122" i="105"/>
  <c r="H169" i="105"/>
  <c r="H480" i="105" s="1"/>
  <c r="H193" i="105"/>
  <c r="H192" i="105" s="1"/>
  <c r="H157" i="105"/>
  <c r="H25" i="105"/>
  <c r="H122" i="104"/>
  <c r="H180" i="104"/>
  <c r="H483" i="104" s="1"/>
  <c r="H193" i="104"/>
  <c r="H192" i="104" s="1"/>
  <c r="H204" i="104"/>
  <c r="H146" i="104"/>
  <c r="H145" i="104" s="1"/>
  <c r="H169" i="104"/>
  <c r="H480" i="104" s="1"/>
  <c r="H181" i="103"/>
  <c r="H180" i="103" s="1"/>
  <c r="H157" i="103"/>
  <c r="H468" i="103" s="1"/>
  <c r="H168" i="103"/>
  <c r="H471" i="103" s="1"/>
  <c r="AP18" i="108" s="1"/>
  <c r="H193" i="103"/>
  <c r="H110" i="103"/>
  <c r="H192" i="102"/>
  <c r="H181" i="102"/>
  <c r="H180" i="102" s="1"/>
  <c r="H157" i="102"/>
  <c r="H468" i="102" s="1"/>
  <c r="H168" i="102"/>
  <c r="H471" i="102" s="1"/>
  <c r="AN18" i="108" s="1"/>
  <c r="H110" i="102"/>
  <c r="H134" i="102"/>
  <c r="H133" i="102" s="1"/>
  <c r="H181" i="101"/>
  <c r="H180" i="101" s="1"/>
  <c r="H168" i="101"/>
  <c r="H471" i="101" s="1"/>
  <c r="H193" i="101"/>
  <c r="H192" i="101" s="1"/>
  <c r="H145" i="101"/>
  <c r="H110" i="101"/>
  <c r="H134" i="101"/>
  <c r="H133" i="101" s="1"/>
  <c r="H14" i="101"/>
  <c r="H451" i="101" s="1"/>
  <c r="H25" i="101"/>
  <c r="H452" i="101" s="1"/>
  <c r="AL5" i="108" s="1"/>
  <c r="H193" i="100"/>
  <c r="H157" i="100"/>
  <c r="H468" i="100" s="1"/>
  <c r="H168" i="100"/>
  <c r="H471" i="100" s="1"/>
  <c r="AJ18" i="108" s="1"/>
  <c r="H204" i="100"/>
  <c r="H181" i="100"/>
  <c r="H180" i="100" s="1"/>
  <c r="H134" i="100"/>
  <c r="H133" i="100" s="1"/>
  <c r="H145" i="100"/>
  <c r="H110" i="100"/>
  <c r="H14" i="100"/>
  <c r="H451" i="100" s="1"/>
  <c r="H193" i="99"/>
  <c r="H192" i="99" s="1"/>
  <c r="H181" i="99"/>
  <c r="H180" i="99" s="1"/>
  <c r="H134" i="99"/>
  <c r="H133" i="99" s="1"/>
  <c r="H110" i="99"/>
  <c r="H145" i="99"/>
  <c r="H14" i="99"/>
  <c r="H451" i="99" s="1"/>
  <c r="H204" i="98"/>
  <c r="H168" i="98"/>
  <c r="H471" i="98" s="1"/>
  <c r="AF18" i="108" s="1"/>
  <c r="H157" i="98"/>
  <c r="H468" i="98" s="1"/>
  <c r="H193" i="98"/>
  <c r="H134" i="98"/>
  <c r="H133" i="98" s="1"/>
  <c r="H145" i="98"/>
  <c r="H110" i="98"/>
  <c r="H474" i="104"/>
  <c r="H14" i="107"/>
  <c r="H25" i="106"/>
  <c r="H14" i="106"/>
  <c r="H14" i="105"/>
  <c r="H25" i="104"/>
  <c r="H464" i="104" s="1"/>
  <c r="H14" i="104"/>
  <c r="H463" i="104" s="1"/>
  <c r="H14" i="103"/>
  <c r="H451" i="103" s="1"/>
  <c r="H25" i="102"/>
  <c r="H452" i="102" s="1"/>
  <c r="AN5" i="108" s="1"/>
  <c r="H14" i="102"/>
  <c r="H451" i="102" s="1"/>
  <c r="H25" i="100"/>
  <c r="H452" i="100" s="1"/>
  <c r="AJ5" i="108" s="1"/>
  <c r="H25" i="99"/>
  <c r="H452" i="99" s="1"/>
  <c r="AH5" i="108" s="1"/>
  <c r="H25" i="98"/>
  <c r="H452" i="98" s="1"/>
  <c r="AF5" i="108" s="1"/>
  <c r="H14" i="98"/>
  <c r="H451" i="98" s="1"/>
  <c r="H456" i="97"/>
  <c r="H465" i="96"/>
  <c r="H465" i="95"/>
  <c r="H462" i="94"/>
  <c r="H458" i="93"/>
  <c r="V20" i="108" s="1"/>
  <c r="H454" i="93"/>
  <c r="V17" i="108" s="1"/>
  <c r="H453" i="93"/>
  <c r="V16" i="108" s="1"/>
  <c r="H450" i="93"/>
  <c r="H449" i="93" s="1"/>
  <c r="H448" i="93"/>
  <c r="V14" i="108" s="1"/>
  <c r="H447" i="93"/>
  <c r="V13" i="108" s="1"/>
  <c r="H214" i="97"/>
  <c r="H213" i="97"/>
  <c r="H212" i="97"/>
  <c r="H211" i="97"/>
  <c r="H210" i="97"/>
  <c r="H209" i="97"/>
  <c r="H208" i="97"/>
  <c r="H207" i="97"/>
  <c r="H206" i="97"/>
  <c r="H205" i="97"/>
  <c r="H203" i="97"/>
  <c r="H202" i="97"/>
  <c r="H201" i="97"/>
  <c r="H200" i="97"/>
  <c r="H199" i="97"/>
  <c r="H198" i="97"/>
  <c r="H197" i="97"/>
  <c r="H196" i="97"/>
  <c r="H195" i="97"/>
  <c r="H194" i="97"/>
  <c r="H191" i="97"/>
  <c r="H190" i="97"/>
  <c r="H189" i="97"/>
  <c r="H188" i="97"/>
  <c r="H187" i="97"/>
  <c r="H186" i="97"/>
  <c r="H185" i="97"/>
  <c r="H184" i="97"/>
  <c r="H183" i="97"/>
  <c r="H182" i="97"/>
  <c r="H214" i="96"/>
  <c r="H213" i="96"/>
  <c r="H212" i="96"/>
  <c r="H211" i="96"/>
  <c r="H210" i="96"/>
  <c r="H209" i="96"/>
  <c r="H208" i="96"/>
  <c r="H207" i="96"/>
  <c r="H206" i="96"/>
  <c r="H205" i="96"/>
  <c r="H203" i="96"/>
  <c r="H202" i="96"/>
  <c r="H201" i="96"/>
  <c r="H200" i="96"/>
  <c r="H199" i="96"/>
  <c r="H198" i="96"/>
  <c r="H197" i="96"/>
  <c r="H196" i="96"/>
  <c r="H195" i="96"/>
  <c r="H194" i="96"/>
  <c r="H191" i="96"/>
  <c r="H190" i="96"/>
  <c r="H189" i="96"/>
  <c r="H188" i="96"/>
  <c r="H187" i="96"/>
  <c r="H186" i="96"/>
  <c r="H185" i="96"/>
  <c r="H184" i="96"/>
  <c r="H183" i="96"/>
  <c r="H182" i="96"/>
  <c r="H214" i="95"/>
  <c r="H213" i="95"/>
  <c r="H212" i="95"/>
  <c r="H211" i="95"/>
  <c r="H210" i="95"/>
  <c r="H209" i="95"/>
  <c r="H208" i="95"/>
  <c r="H207" i="95"/>
  <c r="H206" i="95"/>
  <c r="H205" i="95"/>
  <c r="H203" i="95"/>
  <c r="H202" i="95"/>
  <c r="H201" i="95"/>
  <c r="H200" i="95"/>
  <c r="H199" i="95"/>
  <c r="H198" i="95"/>
  <c r="H197" i="95"/>
  <c r="H196" i="95"/>
  <c r="H195" i="95"/>
  <c r="H194" i="95"/>
  <c r="H191" i="95"/>
  <c r="H190" i="95"/>
  <c r="H189" i="95"/>
  <c r="H188" i="95"/>
  <c r="H187" i="95"/>
  <c r="H186" i="95"/>
  <c r="H185" i="95"/>
  <c r="H184" i="95"/>
  <c r="H183" i="95"/>
  <c r="H182" i="95"/>
  <c r="H178" i="97"/>
  <c r="H177" i="97"/>
  <c r="H176" i="97"/>
  <c r="H175" i="97"/>
  <c r="H174" i="97"/>
  <c r="H173" i="97"/>
  <c r="H172" i="97"/>
  <c r="H171" i="97"/>
  <c r="H170" i="97"/>
  <c r="H169" i="97"/>
  <c r="H167" i="97"/>
  <c r="H166" i="97"/>
  <c r="H165" i="97"/>
  <c r="H164" i="97"/>
  <c r="H163" i="97"/>
  <c r="H162" i="97"/>
  <c r="H161" i="97"/>
  <c r="H160" i="97"/>
  <c r="H159" i="97"/>
  <c r="H158" i="97"/>
  <c r="H178" i="96"/>
  <c r="H177" i="96"/>
  <c r="H176" i="96"/>
  <c r="H175" i="96"/>
  <c r="H174" i="96"/>
  <c r="H173" i="96"/>
  <c r="H172" i="96"/>
  <c r="H171" i="96"/>
  <c r="H170" i="96"/>
  <c r="H169" i="96"/>
  <c r="H167" i="96"/>
  <c r="H166" i="96"/>
  <c r="H165" i="96"/>
  <c r="H164" i="96"/>
  <c r="H163" i="96"/>
  <c r="H162" i="96"/>
  <c r="H161" i="96"/>
  <c r="H160" i="96"/>
  <c r="H159" i="96"/>
  <c r="H158" i="96"/>
  <c r="H178" i="95"/>
  <c r="H177" i="95"/>
  <c r="H176" i="95"/>
  <c r="H175" i="95"/>
  <c r="H174" i="95"/>
  <c r="H173" i="95"/>
  <c r="H172" i="95"/>
  <c r="H171" i="95"/>
  <c r="H170" i="95"/>
  <c r="H169" i="95"/>
  <c r="H167" i="95"/>
  <c r="H166" i="95"/>
  <c r="H165" i="95"/>
  <c r="H164" i="95"/>
  <c r="H163" i="95"/>
  <c r="H162" i="95"/>
  <c r="H161" i="95"/>
  <c r="H160" i="95"/>
  <c r="H159" i="95"/>
  <c r="H158" i="95"/>
  <c r="H155" i="97"/>
  <c r="H154" i="97"/>
  <c r="H153" i="97"/>
  <c r="H152" i="97"/>
  <c r="H151" i="97"/>
  <c r="H150" i="97"/>
  <c r="H149" i="97"/>
  <c r="H148" i="97"/>
  <c r="H147" i="97"/>
  <c r="H146" i="97"/>
  <c r="H144" i="97"/>
  <c r="H143" i="97"/>
  <c r="H142" i="97"/>
  <c r="H141" i="97"/>
  <c r="H140" i="97"/>
  <c r="H139" i="97"/>
  <c r="H138" i="97"/>
  <c r="H137" i="97"/>
  <c r="H136" i="97"/>
  <c r="H135" i="97"/>
  <c r="H132" i="97"/>
  <c r="H122" i="97" s="1"/>
  <c r="H121" i="97"/>
  <c r="H111" i="97" s="1"/>
  <c r="H155" i="96"/>
  <c r="H154" i="96"/>
  <c r="H153" i="96"/>
  <c r="H152" i="96"/>
  <c r="H151" i="96"/>
  <c r="H150" i="96"/>
  <c r="H149" i="96"/>
  <c r="H148" i="96"/>
  <c r="H147" i="96"/>
  <c r="H146" i="96"/>
  <c r="H144" i="96"/>
  <c r="H143" i="96"/>
  <c r="H142" i="96"/>
  <c r="H141" i="96"/>
  <c r="H140" i="96"/>
  <c r="H139" i="96"/>
  <c r="H138" i="96"/>
  <c r="H137" i="96"/>
  <c r="H136" i="96"/>
  <c r="H135" i="96"/>
  <c r="H132" i="96"/>
  <c r="H122" i="96" s="1"/>
  <c r="H121" i="96"/>
  <c r="H111" i="96" s="1"/>
  <c r="H155" i="95"/>
  <c r="H154" i="95"/>
  <c r="H153" i="95"/>
  <c r="H152" i="95"/>
  <c r="H151" i="95"/>
  <c r="H150" i="95"/>
  <c r="H149" i="95"/>
  <c r="H148" i="95"/>
  <c r="H147" i="95"/>
  <c r="H146" i="95"/>
  <c r="H144" i="95"/>
  <c r="H143" i="95"/>
  <c r="H142" i="95"/>
  <c r="H141" i="95"/>
  <c r="H140" i="95"/>
  <c r="H139" i="95"/>
  <c r="H138" i="95"/>
  <c r="H137" i="95"/>
  <c r="H136" i="95"/>
  <c r="H135" i="95"/>
  <c r="H132" i="95"/>
  <c r="H122" i="95" s="1"/>
  <c r="H121" i="95"/>
  <c r="H111" i="95" s="1"/>
  <c r="H152" i="94"/>
  <c r="H151" i="94"/>
  <c r="H150" i="94"/>
  <c r="H149" i="94"/>
  <c r="H148" i="94"/>
  <c r="H147" i="94"/>
  <c r="H146" i="94"/>
  <c r="H145" i="94"/>
  <c r="H144" i="94"/>
  <c r="H143" i="94"/>
  <c r="H141" i="94"/>
  <c r="H140" i="94"/>
  <c r="H139" i="94"/>
  <c r="H138" i="94"/>
  <c r="H137" i="94"/>
  <c r="H136" i="94"/>
  <c r="H135" i="94"/>
  <c r="H134" i="94"/>
  <c r="H133" i="94"/>
  <c r="H132" i="94"/>
  <c r="H129" i="94"/>
  <c r="H119" i="94" s="1"/>
  <c r="H118" i="94"/>
  <c r="H108" i="94" s="1"/>
  <c r="H175" i="94"/>
  <c r="H174" i="94"/>
  <c r="H173" i="94"/>
  <c r="H172" i="94"/>
  <c r="H171" i="94"/>
  <c r="H170" i="94"/>
  <c r="H169" i="94"/>
  <c r="H168" i="94"/>
  <c r="H167" i="94"/>
  <c r="H166" i="94"/>
  <c r="H164" i="94"/>
  <c r="H163" i="94"/>
  <c r="H162" i="94"/>
  <c r="H161" i="94"/>
  <c r="H160" i="94"/>
  <c r="H159" i="94"/>
  <c r="H158" i="94"/>
  <c r="H157" i="94"/>
  <c r="H156" i="94"/>
  <c r="H155" i="94"/>
  <c r="H211" i="94"/>
  <c r="H210" i="94"/>
  <c r="H209" i="94"/>
  <c r="H208" i="94"/>
  <c r="H207" i="94"/>
  <c r="H206" i="94"/>
  <c r="H205" i="94"/>
  <c r="H204" i="94"/>
  <c r="H203" i="94"/>
  <c r="H202" i="94"/>
  <c r="H200" i="94"/>
  <c r="H199" i="94"/>
  <c r="H198" i="94"/>
  <c r="H197" i="94"/>
  <c r="H196" i="94"/>
  <c r="H195" i="94"/>
  <c r="H194" i="94"/>
  <c r="H193" i="94"/>
  <c r="H192" i="94"/>
  <c r="H191" i="94"/>
  <c r="H188" i="94"/>
  <c r="H187" i="94"/>
  <c r="H186" i="94"/>
  <c r="H185" i="94"/>
  <c r="H184" i="94"/>
  <c r="H183" i="94"/>
  <c r="H182" i="94"/>
  <c r="H181" i="94"/>
  <c r="H180" i="94"/>
  <c r="H179" i="94"/>
  <c r="H210" i="93"/>
  <c r="H209" i="93"/>
  <c r="H208" i="93"/>
  <c r="H207" i="93"/>
  <c r="H206" i="93"/>
  <c r="H205" i="93"/>
  <c r="H204" i="93"/>
  <c r="H203" i="93"/>
  <c r="H202" i="93"/>
  <c r="H201" i="93"/>
  <c r="H199" i="93"/>
  <c r="H198" i="93"/>
  <c r="H197" i="93"/>
  <c r="H196" i="93"/>
  <c r="H195" i="93"/>
  <c r="H194" i="93"/>
  <c r="H193" i="93"/>
  <c r="H192" i="93"/>
  <c r="H191" i="93"/>
  <c r="H190" i="93"/>
  <c r="H187" i="93"/>
  <c r="H186" i="93"/>
  <c r="H185" i="93"/>
  <c r="H184" i="93"/>
  <c r="H183" i="93"/>
  <c r="H182" i="93"/>
  <c r="H181" i="93"/>
  <c r="H180" i="93"/>
  <c r="H179" i="93"/>
  <c r="H178" i="93"/>
  <c r="H174" i="93"/>
  <c r="H173" i="93"/>
  <c r="H172" i="93"/>
  <c r="H171" i="93"/>
  <c r="H170" i="93"/>
  <c r="H169" i="93"/>
  <c r="H168" i="93"/>
  <c r="H167" i="93"/>
  <c r="H166" i="93"/>
  <c r="H165" i="93"/>
  <c r="H163" i="93"/>
  <c r="H162" i="93"/>
  <c r="H161" i="93"/>
  <c r="H160" i="93"/>
  <c r="H159" i="93"/>
  <c r="H158" i="93"/>
  <c r="H157" i="93"/>
  <c r="H156" i="93"/>
  <c r="H155" i="93"/>
  <c r="H154" i="93"/>
  <c r="H151" i="93"/>
  <c r="H150" i="93"/>
  <c r="H149" i="93"/>
  <c r="H148" i="93"/>
  <c r="H147" i="93"/>
  <c r="H146" i="93"/>
  <c r="H145" i="93"/>
  <c r="H144" i="93"/>
  <c r="H143" i="93"/>
  <c r="H142" i="93"/>
  <c r="H140" i="93"/>
  <c r="H139" i="93"/>
  <c r="H138" i="93"/>
  <c r="H137" i="93"/>
  <c r="H136" i="93"/>
  <c r="H135" i="93"/>
  <c r="H134" i="93"/>
  <c r="H133" i="93"/>
  <c r="H132" i="93"/>
  <c r="H131" i="93"/>
  <c r="H128" i="93"/>
  <c r="H118" i="93" s="1"/>
  <c r="H117" i="93"/>
  <c r="H107" i="93" s="1"/>
  <c r="H35" i="97"/>
  <c r="H34" i="97"/>
  <c r="H33" i="97"/>
  <c r="H32" i="97"/>
  <c r="H31" i="97"/>
  <c r="H30" i="97"/>
  <c r="H29" i="97"/>
  <c r="H28" i="97"/>
  <c r="H27" i="97"/>
  <c r="H26" i="97"/>
  <c r="H24" i="97"/>
  <c r="H23" i="97"/>
  <c r="H22" i="97"/>
  <c r="H21" i="97"/>
  <c r="H20" i="97"/>
  <c r="H19" i="97"/>
  <c r="H18" i="97"/>
  <c r="H17" i="97"/>
  <c r="H16" i="97"/>
  <c r="H15" i="97"/>
  <c r="H35" i="96"/>
  <c r="H34" i="96"/>
  <c r="H33" i="96"/>
  <c r="H32" i="96"/>
  <c r="H31" i="96"/>
  <c r="H30" i="96"/>
  <c r="H29" i="96"/>
  <c r="H28" i="96"/>
  <c r="H27" i="96"/>
  <c r="H26" i="96"/>
  <c r="H24" i="96"/>
  <c r="H23" i="96"/>
  <c r="H22" i="96"/>
  <c r="H21" i="96"/>
  <c r="H20" i="96"/>
  <c r="H19" i="96"/>
  <c r="H18" i="96"/>
  <c r="H17" i="96"/>
  <c r="H16" i="96"/>
  <c r="H15" i="96"/>
  <c r="H35" i="95"/>
  <c r="H34" i="95"/>
  <c r="H33" i="95"/>
  <c r="H32" i="95"/>
  <c r="H31" i="95"/>
  <c r="H30" i="95"/>
  <c r="H29" i="95"/>
  <c r="H28" i="95"/>
  <c r="H27" i="95"/>
  <c r="H26" i="95"/>
  <c r="H24" i="95"/>
  <c r="H23" i="95"/>
  <c r="H22" i="95"/>
  <c r="H21" i="95"/>
  <c r="H20" i="95"/>
  <c r="H19" i="95"/>
  <c r="H18" i="95"/>
  <c r="H17" i="95"/>
  <c r="H16" i="95"/>
  <c r="H15" i="95"/>
  <c r="H35" i="94"/>
  <c r="H34" i="94"/>
  <c r="H33" i="94"/>
  <c r="H32" i="94"/>
  <c r="H31" i="94"/>
  <c r="H30" i="94"/>
  <c r="H29" i="94"/>
  <c r="H28" i="94"/>
  <c r="H27" i="94"/>
  <c r="H26" i="94"/>
  <c r="H24" i="94"/>
  <c r="H23" i="94"/>
  <c r="H22" i="94"/>
  <c r="H21" i="94"/>
  <c r="H20" i="94"/>
  <c r="H19" i="94"/>
  <c r="H18" i="94"/>
  <c r="H17" i="94"/>
  <c r="H16" i="94"/>
  <c r="H15" i="94"/>
  <c r="H35" i="93"/>
  <c r="H34" i="93"/>
  <c r="H33" i="93"/>
  <c r="H32" i="93"/>
  <c r="H31" i="93"/>
  <c r="H30" i="93"/>
  <c r="H29" i="93"/>
  <c r="H28" i="93"/>
  <c r="H27" i="93"/>
  <c r="H26" i="93"/>
  <c r="H24" i="93"/>
  <c r="H23" i="93"/>
  <c r="H22" i="93"/>
  <c r="H21" i="93"/>
  <c r="H20" i="93"/>
  <c r="H19" i="93"/>
  <c r="H18" i="93"/>
  <c r="H17" i="93"/>
  <c r="H16" i="93"/>
  <c r="H15" i="93"/>
  <c r="M12" i="76"/>
  <c r="L11" i="76"/>
  <c r="M11" i="76"/>
  <c r="M10" i="76"/>
  <c r="L10" i="76"/>
  <c r="M9" i="76"/>
  <c r="L9" i="76"/>
  <c r="M8" i="76"/>
  <c r="L8" i="76"/>
  <c r="M7" i="76"/>
  <c r="L7" i="76"/>
  <c r="M6" i="76"/>
  <c r="L6" i="76"/>
  <c r="H35" i="92"/>
  <c r="H34" i="92"/>
  <c r="H33" i="92"/>
  <c r="H32" i="92"/>
  <c r="H31" i="92"/>
  <c r="H30" i="92"/>
  <c r="H29" i="92"/>
  <c r="H28" i="92"/>
  <c r="H27" i="92"/>
  <c r="H26" i="92"/>
  <c r="H24" i="92"/>
  <c r="H23" i="92"/>
  <c r="H22" i="92"/>
  <c r="H21" i="92"/>
  <c r="H20" i="92"/>
  <c r="H19" i="92"/>
  <c r="H18" i="92"/>
  <c r="H17" i="92"/>
  <c r="H16" i="92"/>
  <c r="H15" i="92"/>
  <c r="H256" i="92"/>
  <c r="H255" i="92"/>
  <c r="H254" i="92"/>
  <c r="H253" i="92"/>
  <c r="H252" i="92"/>
  <c r="H251" i="92"/>
  <c r="H250" i="92"/>
  <c r="H249" i="92"/>
  <c r="H248" i="92"/>
  <c r="H245" i="92"/>
  <c r="H244" i="92"/>
  <c r="H243" i="92"/>
  <c r="H242" i="92"/>
  <c r="H241" i="92"/>
  <c r="H240" i="92"/>
  <c r="H239" i="92"/>
  <c r="H238" i="92"/>
  <c r="H237" i="92"/>
  <c r="H236" i="92"/>
  <c r="H233" i="92"/>
  <c r="H232" i="92"/>
  <c r="H231" i="92"/>
  <c r="H230" i="92"/>
  <c r="H229" i="92"/>
  <c r="H228" i="92"/>
  <c r="H227" i="92"/>
  <c r="H226" i="92"/>
  <c r="H225" i="92"/>
  <c r="H224" i="92"/>
  <c r="H220" i="92"/>
  <c r="H219" i="92"/>
  <c r="H218" i="92"/>
  <c r="H217" i="92"/>
  <c r="H216" i="92"/>
  <c r="H215" i="92"/>
  <c r="H214" i="92"/>
  <c r="H213" i="92"/>
  <c r="H212" i="92"/>
  <c r="H211" i="92"/>
  <c r="H209" i="92"/>
  <c r="H208" i="92"/>
  <c r="H207" i="92"/>
  <c r="H206" i="92"/>
  <c r="H205" i="92"/>
  <c r="H204" i="92"/>
  <c r="H203" i="92"/>
  <c r="H202" i="92"/>
  <c r="H201" i="92"/>
  <c r="H200" i="92"/>
  <c r="H198" i="92"/>
  <c r="H197" i="92"/>
  <c r="H196" i="92"/>
  <c r="H195" i="92"/>
  <c r="H194" i="92"/>
  <c r="H193" i="92"/>
  <c r="H192" i="92"/>
  <c r="H191" i="92"/>
  <c r="H190" i="92"/>
  <c r="H189" i="92"/>
  <c r="H181" i="92"/>
  <c r="H182" i="92"/>
  <c r="H183" i="92"/>
  <c r="H184" i="92"/>
  <c r="H185" i="92"/>
  <c r="H186" i="92"/>
  <c r="H187" i="92"/>
  <c r="H179" i="92"/>
  <c r="H180" i="92"/>
  <c r="H178" i="92"/>
  <c r="H166" i="92"/>
  <c r="H165" i="92" s="1"/>
  <c r="H155" i="92"/>
  <c r="H154" i="92" s="1"/>
  <c r="F60" i="92"/>
  <c r="G60" i="92"/>
  <c r="F61" i="92"/>
  <c r="G61" i="92"/>
  <c r="F62" i="92"/>
  <c r="G62" i="92"/>
  <c r="H234" i="91"/>
  <c r="H233" i="91"/>
  <c r="H232" i="91"/>
  <c r="H231" i="91"/>
  <c r="H230" i="91"/>
  <c r="H229" i="91"/>
  <c r="H228" i="91"/>
  <c r="H227" i="91"/>
  <c r="H226" i="91"/>
  <c r="H225" i="91"/>
  <c r="H223" i="91"/>
  <c r="H222" i="91"/>
  <c r="H221" i="91"/>
  <c r="H220" i="91"/>
  <c r="H219" i="91"/>
  <c r="H218" i="91"/>
  <c r="H217" i="91"/>
  <c r="H216" i="91"/>
  <c r="H215" i="91"/>
  <c r="H214" i="91"/>
  <c r="H211" i="91"/>
  <c r="H210" i="91"/>
  <c r="H209" i="91"/>
  <c r="H208" i="91"/>
  <c r="H207" i="91"/>
  <c r="H206" i="91"/>
  <c r="H205" i="91"/>
  <c r="H204" i="91"/>
  <c r="H203" i="91"/>
  <c r="H202" i="91"/>
  <c r="H198" i="91"/>
  <c r="H197" i="91"/>
  <c r="H196" i="91"/>
  <c r="H195" i="91"/>
  <c r="H194" i="91"/>
  <c r="H193" i="91"/>
  <c r="H192" i="91"/>
  <c r="H191" i="91"/>
  <c r="H190" i="91"/>
  <c r="H189" i="91"/>
  <c r="H187" i="91"/>
  <c r="H186" i="91"/>
  <c r="H185" i="91"/>
  <c r="H184" i="91"/>
  <c r="H183" i="91"/>
  <c r="H182" i="91"/>
  <c r="H181" i="91"/>
  <c r="H180" i="91"/>
  <c r="H179" i="91"/>
  <c r="H178" i="91"/>
  <c r="H175" i="91"/>
  <c r="H174" i="91"/>
  <c r="H173" i="91"/>
  <c r="H172" i="91"/>
  <c r="H171" i="91"/>
  <c r="H170" i="91"/>
  <c r="H169" i="91"/>
  <c r="H168" i="91"/>
  <c r="H167" i="91"/>
  <c r="H166" i="91"/>
  <c r="H164" i="91"/>
  <c r="H163" i="91"/>
  <c r="H162" i="91"/>
  <c r="H161" i="91"/>
  <c r="H160" i="91"/>
  <c r="H159" i="91"/>
  <c r="H158" i="91"/>
  <c r="H157" i="91"/>
  <c r="H156" i="91"/>
  <c r="H155" i="91"/>
  <c r="H152" i="91"/>
  <c r="H142" i="91" s="1"/>
  <c r="H141" i="91"/>
  <c r="H131" i="91" s="1"/>
  <c r="H35" i="91"/>
  <c r="H34" i="91"/>
  <c r="H33" i="91"/>
  <c r="H32" i="91"/>
  <c r="H31" i="91"/>
  <c r="H30" i="91"/>
  <c r="H29" i="91"/>
  <c r="H28" i="91"/>
  <c r="H27" i="91"/>
  <c r="H26" i="91"/>
  <c r="H24" i="91"/>
  <c r="H23" i="91"/>
  <c r="H22" i="91"/>
  <c r="H21" i="91"/>
  <c r="H20" i="91"/>
  <c r="H19" i="91"/>
  <c r="H18" i="91"/>
  <c r="H17" i="91"/>
  <c r="H16" i="91"/>
  <c r="H15" i="91"/>
  <c r="F60" i="91"/>
  <c r="G60" i="91"/>
  <c r="F61" i="91"/>
  <c r="G61" i="91"/>
  <c r="H214" i="89"/>
  <c r="H213" i="89"/>
  <c r="H212" i="89"/>
  <c r="H211" i="89"/>
  <c r="H210" i="89"/>
  <c r="H209" i="89"/>
  <c r="H208" i="89"/>
  <c r="H207" i="89"/>
  <c r="H206" i="89"/>
  <c r="H205" i="89"/>
  <c r="H203" i="89"/>
  <c r="H202" i="89"/>
  <c r="H201" i="89"/>
  <c r="H200" i="89"/>
  <c r="H199" i="89"/>
  <c r="H198" i="89"/>
  <c r="H197" i="89"/>
  <c r="H196" i="89"/>
  <c r="H195" i="89"/>
  <c r="H194" i="89"/>
  <c r="H191" i="89"/>
  <c r="H190" i="89"/>
  <c r="H189" i="89"/>
  <c r="H188" i="89"/>
  <c r="H187" i="89"/>
  <c r="H186" i="89"/>
  <c r="H185" i="89"/>
  <c r="H184" i="89"/>
  <c r="H183" i="89"/>
  <c r="H182" i="89"/>
  <c r="H178" i="89"/>
  <c r="H177" i="89"/>
  <c r="H176" i="89"/>
  <c r="H175" i="89"/>
  <c r="H174" i="89"/>
  <c r="H173" i="89"/>
  <c r="H172" i="89"/>
  <c r="H171" i="89"/>
  <c r="H170" i="89"/>
  <c r="H169" i="89"/>
  <c r="H167" i="89"/>
  <c r="H166" i="89"/>
  <c r="H165" i="89"/>
  <c r="H164" i="89"/>
  <c r="H163" i="89"/>
  <c r="H162" i="89"/>
  <c r="H161" i="89"/>
  <c r="H160" i="89"/>
  <c r="H159" i="89"/>
  <c r="H158" i="89"/>
  <c r="H155" i="89"/>
  <c r="H154" i="89"/>
  <c r="H153" i="89"/>
  <c r="H152" i="89"/>
  <c r="H151" i="89"/>
  <c r="H150" i="89"/>
  <c r="H149" i="89"/>
  <c r="H148" i="89"/>
  <c r="H147" i="89"/>
  <c r="H146" i="89"/>
  <c r="H144" i="89"/>
  <c r="H143" i="89"/>
  <c r="H142" i="89"/>
  <c r="H141" i="89"/>
  <c r="H140" i="89"/>
  <c r="H139" i="89"/>
  <c r="H138" i="89"/>
  <c r="H137" i="89"/>
  <c r="H136" i="89"/>
  <c r="H135" i="89"/>
  <c r="H132" i="89"/>
  <c r="H122" i="89" s="1"/>
  <c r="H121" i="89"/>
  <c r="H111" i="89" s="1"/>
  <c r="H35" i="89"/>
  <c r="H34" i="89"/>
  <c r="H33" i="89"/>
  <c r="H32" i="89"/>
  <c r="H31" i="89"/>
  <c r="H30" i="89"/>
  <c r="H29" i="89"/>
  <c r="H28" i="89"/>
  <c r="H27" i="89"/>
  <c r="H26" i="89"/>
  <c r="H24" i="89"/>
  <c r="H23" i="89"/>
  <c r="H22" i="89"/>
  <c r="H21" i="89"/>
  <c r="H20" i="89"/>
  <c r="H19" i="89"/>
  <c r="H18" i="89"/>
  <c r="H17" i="89"/>
  <c r="H16" i="89"/>
  <c r="H15" i="89"/>
  <c r="H214" i="88"/>
  <c r="H213" i="88"/>
  <c r="H212" i="88"/>
  <c r="H211" i="88"/>
  <c r="H210" i="88"/>
  <c r="H209" i="88"/>
  <c r="H208" i="88"/>
  <c r="H207" i="88"/>
  <c r="H206" i="88"/>
  <c r="H205" i="88"/>
  <c r="H203" i="88"/>
  <c r="H202" i="88"/>
  <c r="H201" i="88"/>
  <c r="H200" i="88"/>
  <c r="H199" i="88"/>
  <c r="H198" i="88"/>
  <c r="H197" i="88"/>
  <c r="H196" i="88"/>
  <c r="H195" i="88"/>
  <c r="H194" i="88"/>
  <c r="H191" i="88"/>
  <c r="H190" i="88"/>
  <c r="H189" i="88"/>
  <c r="H188" i="88"/>
  <c r="H187" i="88"/>
  <c r="H186" i="88"/>
  <c r="H185" i="88"/>
  <c r="H184" i="88"/>
  <c r="H183" i="88"/>
  <c r="H182" i="88"/>
  <c r="H178" i="88"/>
  <c r="H177" i="88"/>
  <c r="H176" i="88"/>
  <c r="H175" i="88"/>
  <c r="H174" i="88"/>
  <c r="H173" i="88"/>
  <c r="H172" i="88"/>
  <c r="H171" i="88"/>
  <c r="H170" i="88"/>
  <c r="H169" i="88"/>
  <c r="H167" i="88"/>
  <c r="H166" i="88"/>
  <c r="H165" i="88"/>
  <c r="H164" i="88"/>
  <c r="H163" i="88"/>
  <c r="H162" i="88"/>
  <c r="H161" i="88"/>
  <c r="H160" i="88"/>
  <c r="H159" i="88"/>
  <c r="H158" i="88"/>
  <c r="H155" i="88"/>
  <c r="H154" i="88"/>
  <c r="H153" i="88"/>
  <c r="H152" i="88"/>
  <c r="H151" i="88"/>
  <c r="H150" i="88"/>
  <c r="H149" i="88"/>
  <c r="H148" i="88"/>
  <c r="H147" i="88"/>
  <c r="H146" i="88"/>
  <c r="H144" i="88"/>
  <c r="H143" i="88"/>
  <c r="H142" i="88"/>
  <c r="H141" i="88"/>
  <c r="H140" i="88"/>
  <c r="H139" i="88"/>
  <c r="H138" i="88"/>
  <c r="H137" i="88"/>
  <c r="H136" i="88"/>
  <c r="H135" i="88"/>
  <c r="H132" i="88"/>
  <c r="H122" i="88" s="1"/>
  <c r="H121" i="88"/>
  <c r="H111" i="88" s="1"/>
  <c r="H35" i="88"/>
  <c r="H34" i="88"/>
  <c r="H33" i="88"/>
  <c r="H32" i="88"/>
  <c r="H31" i="88"/>
  <c r="H30" i="88"/>
  <c r="H29" i="88"/>
  <c r="H28" i="88"/>
  <c r="H27" i="88"/>
  <c r="H26" i="88"/>
  <c r="H24" i="88"/>
  <c r="H23" i="88"/>
  <c r="H22" i="88"/>
  <c r="H21" i="88"/>
  <c r="H20" i="88"/>
  <c r="H19" i="88"/>
  <c r="H18" i="88"/>
  <c r="H17" i="88"/>
  <c r="H16" i="88"/>
  <c r="H15" i="88"/>
  <c r="H210" i="87"/>
  <c r="H209" i="87"/>
  <c r="H208" i="87"/>
  <c r="H207" i="87"/>
  <c r="H206" i="87"/>
  <c r="H205" i="87"/>
  <c r="H204" i="87"/>
  <c r="H203" i="87"/>
  <c r="H202" i="87"/>
  <c r="H201" i="87"/>
  <c r="H199" i="87"/>
  <c r="H198" i="87"/>
  <c r="H197" i="87"/>
  <c r="H196" i="87"/>
  <c r="H195" i="87"/>
  <c r="H194" i="87"/>
  <c r="H193" i="87"/>
  <c r="H192" i="87"/>
  <c r="H191" i="87"/>
  <c r="H190" i="87"/>
  <c r="H187" i="87"/>
  <c r="H186" i="87"/>
  <c r="H185" i="87"/>
  <c r="H184" i="87"/>
  <c r="H183" i="87"/>
  <c r="H182" i="87"/>
  <c r="H181" i="87"/>
  <c r="H180" i="87"/>
  <c r="H179" i="87"/>
  <c r="H178" i="87"/>
  <c r="H174" i="87"/>
  <c r="H173" i="87"/>
  <c r="H172" i="87"/>
  <c r="H171" i="87"/>
  <c r="H170" i="87"/>
  <c r="H169" i="87"/>
  <c r="H168" i="87"/>
  <c r="H167" i="87"/>
  <c r="H166" i="87"/>
  <c r="H165" i="87"/>
  <c r="H163" i="87"/>
  <c r="H162" i="87"/>
  <c r="H161" i="87"/>
  <c r="H160" i="87"/>
  <c r="H159" i="87"/>
  <c r="H158" i="87"/>
  <c r="H157" i="87"/>
  <c r="H156" i="87"/>
  <c r="H155" i="87"/>
  <c r="H154" i="87"/>
  <c r="H151" i="87"/>
  <c r="H150" i="87"/>
  <c r="H149" i="87"/>
  <c r="H148" i="87"/>
  <c r="H147" i="87"/>
  <c r="H146" i="87"/>
  <c r="H145" i="87"/>
  <c r="H144" i="87"/>
  <c r="H143" i="87"/>
  <c r="H142" i="87"/>
  <c r="H140" i="87"/>
  <c r="H139" i="87"/>
  <c r="H138" i="87"/>
  <c r="H137" i="87"/>
  <c r="H136" i="87"/>
  <c r="H135" i="87"/>
  <c r="H134" i="87"/>
  <c r="H133" i="87"/>
  <c r="H132" i="87"/>
  <c r="H131" i="87"/>
  <c r="H128" i="87"/>
  <c r="H118" i="87" s="1"/>
  <c r="H117" i="87"/>
  <c r="H107" i="87" s="1"/>
  <c r="H35" i="87"/>
  <c r="H34" i="87"/>
  <c r="H33" i="87"/>
  <c r="H32" i="87"/>
  <c r="H31" i="87"/>
  <c r="H30" i="87"/>
  <c r="H29" i="87"/>
  <c r="H28" i="87"/>
  <c r="H27" i="87"/>
  <c r="H26" i="87"/>
  <c r="H24" i="87"/>
  <c r="H23" i="87"/>
  <c r="H22" i="87"/>
  <c r="H21" i="87"/>
  <c r="H20" i="87"/>
  <c r="H19" i="87"/>
  <c r="H18" i="87"/>
  <c r="H17" i="87"/>
  <c r="H16" i="87"/>
  <c r="H15" i="87"/>
  <c r="H234" i="86"/>
  <c r="H233" i="86"/>
  <c r="H232" i="86"/>
  <c r="H231" i="86"/>
  <c r="H230" i="86"/>
  <c r="H229" i="86"/>
  <c r="H228" i="86"/>
  <c r="H227" i="86"/>
  <c r="H226" i="86"/>
  <c r="H225" i="86"/>
  <c r="H223" i="86"/>
  <c r="H222" i="86"/>
  <c r="H221" i="86"/>
  <c r="H220" i="86"/>
  <c r="H219" i="86"/>
  <c r="H218" i="86"/>
  <c r="H217" i="86"/>
  <c r="H216" i="86"/>
  <c r="H215" i="86"/>
  <c r="H214" i="86"/>
  <c r="H211" i="86"/>
  <c r="H210" i="86"/>
  <c r="H209" i="86"/>
  <c r="H208" i="86"/>
  <c r="H207" i="86"/>
  <c r="H206" i="86"/>
  <c r="H205" i="86"/>
  <c r="H204" i="86"/>
  <c r="H203" i="86"/>
  <c r="H202" i="86"/>
  <c r="H198" i="86"/>
  <c r="H197" i="86"/>
  <c r="H196" i="86"/>
  <c r="H195" i="86"/>
  <c r="H194" i="86"/>
  <c r="H193" i="86"/>
  <c r="H192" i="86"/>
  <c r="H191" i="86"/>
  <c r="H190" i="86"/>
  <c r="H189" i="86"/>
  <c r="H187" i="86"/>
  <c r="H186" i="86"/>
  <c r="H185" i="86"/>
  <c r="H184" i="86"/>
  <c r="H183" i="86"/>
  <c r="H182" i="86"/>
  <c r="H181" i="86"/>
  <c r="H180" i="86"/>
  <c r="H179" i="86"/>
  <c r="H178" i="86"/>
  <c r="H175" i="86"/>
  <c r="H174" i="86"/>
  <c r="H173" i="86"/>
  <c r="H172" i="86"/>
  <c r="H171" i="86"/>
  <c r="H170" i="86"/>
  <c r="H169" i="86"/>
  <c r="H168" i="86"/>
  <c r="H167" i="86"/>
  <c r="H166" i="86"/>
  <c r="H164" i="86"/>
  <c r="H163" i="86"/>
  <c r="H162" i="86"/>
  <c r="H161" i="86"/>
  <c r="H160" i="86"/>
  <c r="H159" i="86"/>
  <c r="H158" i="86"/>
  <c r="H157" i="86"/>
  <c r="H156" i="86"/>
  <c r="H155" i="86"/>
  <c r="H152" i="86"/>
  <c r="H142" i="86" s="1"/>
  <c r="H141" i="86"/>
  <c r="H131" i="86" s="1"/>
  <c r="H15" i="86"/>
  <c r="H35" i="86"/>
  <c r="H34" i="86"/>
  <c r="H33" i="86"/>
  <c r="H32" i="86"/>
  <c r="H31" i="86"/>
  <c r="H30" i="86"/>
  <c r="H29" i="86"/>
  <c r="H28" i="86"/>
  <c r="H27" i="86"/>
  <c r="H26" i="86"/>
  <c r="H24" i="86"/>
  <c r="H23" i="86"/>
  <c r="H22" i="86"/>
  <c r="H21" i="86"/>
  <c r="H20" i="86"/>
  <c r="H19" i="86"/>
  <c r="H18" i="86"/>
  <c r="H17" i="86"/>
  <c r="H16" i="86"/>
  <c r="H214" i="85"/>
  <c r="H213" i="85"/>
  <c r="H212" i="85"/>
  <c r="H211" i="85"/>
  <c r="H210" i="85"/>
  <c r="H209" i="85"/>
  <c r="H208" i="85"/>
  <c r="H207" i="85"/>
  <c r="H206" i="85"/>
  <c r="H205" i="85"/>
  <c r="H203" i="85"/>
  <c r="H202" i="85"/>
  <c r="H201" i="85"/>
  <c r="H200" i="85"/>
  <c r="H199" i="85"/>
  <c r="H198" i="85"/>
  <c r="H197" i="85"/>
  <c r="H196" i="85"/>
  <c r="H195" i="85"/>
  <c r="H194" i="85"/>
  <c r="H191" i="85"/>
  <c r="H190" i="85"/>
  <c r="H189" i="85"/>
  <c r="H188" i="85"/>
  <c r="H187" i="85"/>
  <c r="H186" i="85"/>
  <c r="H185" i="85"/>
  <c r="H184" i="85"/>
  <c r="H183" i="85"/>
  <c r="H182" i="85"/>
  <c r="H178" i="85"/>
  <c r="H177" i="85"/>
  <c r="H176" i="85"/>
  <c r="H175" i="85"/>
  <c r="H174" i="85"/>
  <c r="H173" i="85"/>
  <c r="H172" i="85"/>
  <c r="H171" i="85"/>
  <c r="H170" i="85"/>
  <c r="H169" i="85"/>
  <c r="H167" i="85"/>
  <c r="H166" i="85"/>
  <c r="H165" i="85"/>
  <c r="H164" i="85"/>
  <c r="H163" i="85"/>
  <c r="H162" i="85"/>
  <c r="H161" i="85"/>
  <c r="H160" i="85"/>
  <c r="H159" i="85"/>
  <c r="H158" i="85"/>
  <c r="H155" i="85"/>
  <c r="H154" i="85"/>
  <c r="H153" i="85"/>
  <c r="H152" i="85"/>
  <c r="H151" i="85"/>
  <c r="H150" i="85"/>
  <c r="H149" i="85"/>
  <c r="H148" i="85"/>
  <c r="H147" i="85"/>
  <c r="H146" i="85"/>
  <c r="H144" i="85"/>
  <c r="H143" i="85"/>
  <c r="H142" i="85"/>
  <c r="H141" i="85"/>
  <c r="H140" i="85"/>
  <c r="H139" i="85"/>
  <c r="H138" i="85"/>
  <c r="H137" i="85"/>
  <c r="H136" i="85"/>
  <c r="H135" i="85"/>
  <c r="H132" i="85"/>
  <c r="H122" i="85" s="1"/>
  <c r="H121" i="85"/>
  <c r="H111" i="85" s="1"/>
  <c r="H35" i="85"/>
  <c r="H34" i="85"/>
  <c r="H33" i="85"/>
  <c r="H32" i="85"/>
  <c r="H31" i="85"/>
  <c r="H30" i="85"/>
  <c r="H29" i="85"/>
  <c r="H28" i="85"/>
  <c r="H27" i="85"/>
  <c r="H26" i="85"/>
  <c r="H24" i="85"/>
  <c r="H23" i="85"/>
  <c r="H22" i="85"/>
  <c r="H21" i="85"/>
  <c r="H20" i="85"/>
  <c r="H19" i="85"/>
  <c r="H18" i="85"/>
  <c r="H17" i="85"/>
  <c r="H16" i="85"/>
  <c r="H15" i="85"/>
  <c r="H214" i="84"/>
  <c r="H213" i="84"/>
  <c r="H212" i="84"/>
  <c r="H211" i="84"/>
  <c r="H210" i="84"/>
  <c r="H209" i="84"/>
  <c r="H208" i="84"/>
  <c r="H207" i="84"/>
  <c r="H206" i="84"/>
  <c r="H205" i="84"/>
  <c r="H203" i="84"/>
  <c r="H202" i="84"/>
  <c r="H201" i="84"/>
  <c r="H200" i="84"/>
  <c r="H199" i="84"/>
  <c r="H198" i="84"/>
  <c r="H197" i="84"/>
  <c r="H196" i="84"/>
  <c r="H195" i="84"/>
  <c r="H194" i="84"/>
  <c r="H191" i="84"/>
  <c r="H190" i="84"/>
  <c r="H189" i="84"/>
  <c r="H188" i="84"/>
  <c r="H187" i="84"/>
  <c r="H186" i="84"/>
  <c r="H185" i="84"/>
  <c r="H184" i="84"/>
  <c r="H183" i="84"/>
  <c r="H182" i="84"/>
  <c r="H178" i="84"/>
  <c r="H177" i="84"/>
  <c r="H176" i="84"/>
  <c r="H175" i="84"/>
  <c r="H174" i="84"/>
  <c r="H173" i="84"/>
  <c r="H172" i="84"/>
  <c r="H171" i="84"/>
  <c r="H170" i="84"/>
  <c r="H169" i="84"/>
  <c r="H167" i="84"/>
  <c r="H166" i="84"/>
  <c r="H165" i="84"/>
  <c r="H164" i="84"/>
  <c r="H163" i="84"/>
  <c r="H162" i="84"/>
  <c r="H161" i="84"/>
  <c r="H160" i="84"/>
  <c r="H159" i="84"/>
  <c r="H158" i="84"/>
  <c r="H155" i="84"/>
  <c r="H154" i="84"/>
  <c r="H153" i="84"/>
  <c r="H152" i="84"/>
  <c r="H151" i="84"/>
  <c r="H150" i="84"/>
  <c r="H149" i="84"/>
  <c r="H148" i="84"/>
  <c r="H147" i="84"/>
  <c r="H146" i="84"/>
  <c r="H144" i="84"/>
  <c r="H143" i="84"/>
  <c r="H142" i="84"/>
  <c r="H141" i="84"/>
  <c r="H140" i="84"/>
  <c r="H139" i="84"/>
  <c r="H138" i="84"/>
  <c r="H137" i="84"/>
  <c r="H136" i="84"/>
  <c r="H135" i="84"/>
  <c r="H132" i="84"/>
  <c r="H122" i="84" s="1"/>
  <c r="H121" i="84"/>
  <c r="H111" i="84" s="1"/>
  <c r="F47" i="84"/>
  <c r="G47" i="84"/>
  <c r="F48" i="84"/>
  <c r="G48" i="84"/>
  <c r="F49" i="84"/>
  <c r="G49" i="84"/>
  <c r="F50" i="84"/>
  <c r="G50" i="84"/>
  <c r="F51" i="84"/>
  <c r="G51" i="84"/>
  <c r="F52" i="84"/>
  <c r="G52" i="84"/>
  <c r="F53" i="84"/>
  <c r="G53" i="84"/>
  <c r="F54" i="84"/>
  <c r="G54" i="84"/>
  <c r="F55" i="84"/>
  <c r="G55" i="84"/>
  <c r="H192" i="107" l="1"/>
  <c r="H315" i="99"/>
  <c r="H192" i="98"/>
  <c r="H179" i="98" s="1"/>
  <c r="H336" i="94"/>
  <c r="H341" i="91"/>
  <c r="H314" i="85"/>
  <c r="H371" i="84"/>
  <c r="H506" i="84"/>
  <c r="F22" i="108" s="1"/>
  <c r="AL18" i="108"/>
  <c r="H55" i="84"/>
  <c r="H364" i="92"/>
  <c r="H191" i="105"/>
  <c r="H484" i="105" s="1"/>
  <c r="M31" i="76" s="1"/>
  <c r="H494" i="85"/>
  <c r="H493" i="85" s="1"/>
  <c r="H357" i="86"/>
  <c r="H179" i="101"/>
  <c r="H472" i="101" s="1"/>
  <c r="M26" i="76" s="1"/>
  <c r="H499" i="94"/>
  <c r="H494" i="94" s="1"/>
  <c r="H488" i="94" s="1"/>
  <c r="P18" i="76" s="1"/>
  <c r="H482" i="93"/>
  <c r="H481" i="93" s="1"/>
  <c r="H475" i="93" s="1"/>
  <c r="P17" i="76" s="1"/>
  <c r="H337" i="85"/>
  <c r="H337" i="88"/>
  <c r="H313" i="88" s="1"/>
  <c r="H502" i="85"/>
  <c r="H192" i="103"/>
  <c r="H179" i="103" s="1"/>
  <c r="H472" i="103" s="1"/>
  <c r="M28" i="76" s="1"/>
  <c r="H179" i="102"/>
  <c r="H472" i="102" s="1"/>
  <c r="M27" i="76" s="1"/>
  <c r="H156" i="101"/>
  <c r="H335" i="87"/>
  <c r="H404" i="86"/>
  <c r="H391" i="86" s="1"/>
  <c r="H500" i="84"/>
  <c r="F18" i="108" s="1"/>
  <c r="H337" i="84"/>
  <c r="H313" i="84" s="1"/>
  <c r="H468" i="83"/>
  <c r="H467" i="83" s="1"/>
  <c r="H319" i="83"/>
  <c r="H61" i="92"/>
  <c r="H109" i="101"/>
  <c r="H467" i="102"/>
  <c r="H461" i="102" s="1"/>
  <c r="L27" i="76" s="1"/>
  <c r="H312" i="87"/>
  <c r="H310" i="93"/>
  <c r="H472" i="98"/>
  <c r="M23" i="76" s="1"/>
  <c r="H469" i="107"/>
  <c r="AX18" i="108" s="1"/>
  <c r="H483" i="105"/>
  <c r="AT18" i="108" s="1"/>
  <c r="H110" i="96"/>
  <c r="H467" i="98"/>
  <c r="H461" i="98" s="1"/>
  <c r="L23" i="76" s="1"/>
  <c r="H467" i="100"/>
  <c r="H461" i="100" s="1"/>
  <c r="L25" i="76" s="1"/>
  <c r="H467" i="103"/>
  <c r="H461" i="103" s="1"/>
  <c r="L28" i="76" s="1"/>
  <c r="H464" i="105"/>
  <c r="AT5" i="108" s="1"/>
  <c r="H380" i="93"/>
  <c r="H367" i="93" s="1"/>
  <c r="H313" i="94"/>
  <c r="H467" i="101"/>
  <c r="H461" i="101" s="1"/>
  <c r="L26" i="76" s="1"/>
  <c r="H449" i="107"/>
  <c r="AX4" i="108" s="1"/>
  <c r="H450" i="107"/>
  <c r="AX5" i="108" s="1"/>
  <c r="H463" i="105"/>
  <c r="AT4" i="108" s="1"/>
  <c r="AP15" i="108"/>
  <c r="AP4" i="108"/>
  <c r="AN15" i="108"/>
  <c r="AN4" i="108"/>
  <c r="AL15" i="108"/>
  <c r="AL4" i="108"/>
  <c r="AJ15" i="108"/>
  <c r="AJ4" i="108"/>
  <c r="H156" i="99"/>
  <c r="H109" i="99" s="1"/>
  <c r="H468" i="99"/>
  <c r="AH4" i="108"/>
  <c r="AF15" i="108"/>
  <c r="AF4" i="108"/>
  <c r="H204" i="85"/>
  <c r="H48" i="84"/>
  <c r="H47" i="84"/>
  <c r="H50" i="84"/>
  <c r="H51" i="84"/>
  <c r="H52" i="84"/>
  <c r="H53" i="84"/>
  <c r="H54" i="84"/>
  <c r="H212" i="106"/>
  <c r="H199" i="106" s="1"/>
  <c r="H493" i="106" s="1"/>
  <c r="M32" i="76" s="1"/>
  <c r="H473" i="106"/>
  <c r="AV5" i="108" s="1"/>
  <c r="H472" i="106"/>
  <c r="AV4" i="108" s="1"/>
  <c r="H489" i="106"/>
  <c r="H492" i="106"/>
  <c r="H503" i="98"/>
  <c r="Q23" i="76" s="1"/>
  <c r="H515" i="105"/>
  <c r="H129" i="106"/>
  <c r="H176" i="106"/>
  <c r="AR5" i="108"/>
  <c r="AR4" i="108"/>
  <c r="AR18" i="108"/>
  <c r="H501" i="107"/>
  <c r="Q33" i="76" s="1"/>
  <c r="H524" i="106"/>
  <c r="Q32" i="76" s="1"/>
  <c r="H503" i="95"/>
  <c r="H503" i="99"/>
  <c r="Q24" i="76" s="1"/>
  <c r="H494" i="97"/>
  <c r="H503" i="103"/>
  <c r="Q28" i="76" s="1"/>
  <c r="H503" i="101"/>
  <c r="Q26" i="76" s="1"/>
  <c r="H503" i="96"/>
  <c r="H503" i="100"/>
  <c r="Q25" i="76" s="1"/>
  <c r="H503" i="102"/>
  <c r="Q27" i="76" s="1"/>
  <c r="H501" i="94"/>
  <c r="X19" i="108"/>
  <c r="H488" i="93"/>
  <c r="V19" i="108"/>
  <c r="H496" i="91"/>
  <c r="R19" i="108"/>
  <c r="H498" i="91"/>
  <c r="R21" i="108"/>
  <c r="H504" i="89"/>
  <c r="P21" i="108"/>
  <c r="H502" i="89"/>
  <c r="P19" i="108"/>
  <c r="H501" i="88"/>
  <c r="N21" i="108"/>
  <c r="H492" i="88"/>
  <c r="H486" i="88" s="1"/>
  <c r="P12" i="76" s="1"/>
  <c r="H499" i="88"/>
  <c r="N19" i="108"/>
  <c r="H497" i="87"/>
  <c r="L19" i="108"/>
  <c r="H499" i="87"/>
  <c r="L21" i="108"/>
  <c r="H514" i="86"/>
  <c r="J21" i="108"/>
  <c r="H512" i="86"/>
  <c r="J19" i="108"/>
  <c r="H504" i="85"/>
  <c r="H21" i="108"/>
  <c r="F21" i="108"/>
  <c r="H502" i="84"/>
  <c r="F19" i="108"/>
  <c r="H474" i="83"/>
  <c r="D19" i="108"/>
  <c r="H515" i="104"/>
  <c r="Q30" i="76" s="1"/>
  <c r="H168" i="97"/>
  <c r="H462" i="97" s="1"/>
  <c r="AD18" i="108" s="1"/>
  <c r="H181" i="97"/>
  <c r="H180" i="97" s="1"/>
  <c r="H157" i="97"/>
  <c r="H459" i="97" s="1"/>
  <c r="AD15" i="108" s="1"/>
  <c r="H14" i="97"/>
  <c r="H442" i="97" s="1"/>
  <c r="H25" i="97"/>
  <c r="H443" i="97" s="1"/>
  <c r="AD5" i="108" s="1"/>
  <c r="H204" i="97"/>
  <c r="H204" i="96"/>
  <c r="H156" i="100"/>
  <c r="H109" i="100" s="1"/>
  <c r="H14" i="95"/>
  <c r="H451" i="95" s="1"/>
  <c r="Z4" i="108" s="1"/>
  <c r="H503" i="94"/>
  <c r="H341" i="92"/>
  <c r="H340" i="92" s="1"/>
  <c r="H339" i="92" s="1"/>
  <c r="H489" i="91"/>
  <c r="H398" i="92"/>
  <c r="H490" i="87"/>
  <c r="H484" i="87" s="1"/>
  <c r="P11" i="76" s="1"/>
  <c r="H375" i="91"/>
  <c r="H505" i="86"/>
  <c r="H499" i="86" s="1"/>
  <c r="P10" i="76" s="1"/>
  <c r="H371" i="85"/>
  <c r="H25" i="93"/>
  <c r="H436" i="93" s="1"/>
  <c r="V5" i="108" s="1"/>
  <c r="H313" i="85"/>
  <c r="H296" i="83"/>
  <c r="H466" i="83"/>
  <c r="H465" i="83" s="1"/>
  <c r="H366" i="83"/>
  <c r="H353" i="83" s="1"/>
  <c r="H477" i="83"/>
  <c r="H383" i="94"/>
  <c r="H370" i="94" s="1"/>
  <c r="H309" i="93"/>
  <c r="H491" i="93"/>
  <c r="H312" i="94"/>
  <c r="H201" i="94"/>
  <c r="H107" i="94"/>
  <c r="H200" i="93"/>
  <c r="H141" i="93"/>
  <c r="H164" i="93"/>
  <c r="H455" i="93" s="1"/>
  <c r="V18" i="108" s="1"/>
  <c r="H189" i="93"/>
  <c r="H62" i="92"/>
  <c r="H60" i="92"/>
  <c r="H14" i="92"/>
  <c r="H199" i="92"/>
  <c r="H210" i="92"/>
  <c r="H235" i="92"/>
  <c r="H25" i="92"/>
  <c r="H317" i="91"/>
  <c r="H61" i="91"/>
  <c r="H25" i="91"/>
  <c r="H444" i="91" s="1"/>
  <c r="R5" i="108" s="1"/>
  <c r="H204" i="89"/>
  <c r="H204" i="88"/>
  <c r="H134" i="88"/>
  <c r="H133" i="88" s="1"/>
  <c r="H145" i="88"/>
  <c r="H157" i="88"/>
  <c r="H456" i="88" s="1"/>
  <c r="H168" i="88"/>
  <c r="H459" i="88" s="1"/>
  <c r="N18" i="108" s="1"/>
  <c r="H193" i="88"/>
  <c r="H110" i="88"/>
  <c r="H334" i="86"/>
  <c r="H224" i="86"/>
  <c r="H165" i="86"/>
  <c r="H213" i="86"/>
  <c r="H134" i="89"/>
  <c r="H133" i="89" s="1"/>
  <c r="H14" i="88"/>
  <c r="H439" i="88" s="1"/>
  <c r="H164" i="87"/>
  <c r="H177" i="87"/>
  <c r="H176" i="87" s="1"/>
  <c r="H154" i="86"/>
  <c r="H153" i="86" s="1"/>
  <c r="H25" i="86"/>
  <c r="H460" i="86" s="1"/>
  <c r="J5" i="108" s="1"/>
  <c r="H495" i="85"/>
  <c r="H134" i="85"/>
  <c r="H133" i="85" s="1"/>
  <c r="H181" i="85"/>
  <c r="H180" i="85" s="1"/>
  <c r="H193" i="85"/>
  <c r="H192" i="85" s="1"/>
  <c r="H168" i="85"/>
  <c r="H110" i="85"/>
  <c r="H49" i="84"/>
  <c r="H204" i="84"/>
  <c r="H489" i="107"/>
  <c r="P33" i="76" s="1"/>
  <c r="H503" i="105"/>
  <c r="H512" i="106"/>
  <c r="P32" i="76" s="1"/>
  <c r="H491" i="101"/>
  <c r="P26" i="76" s="1"/>
  <c r="H491" i="102"/>
  <c r="P27" i="76" s="1"/>
  <c r="H491" i="103"/>
  <c r="P28" i="76" s="1"/>
  <c r="H503" i="104"/>
  <c r="P30" i="76" s="1"/>
  <c r="H482" i="97"/>
  <c r="H491" i="100"/>
  <c r="P25" i="76" s="1"/>
  <c r="H491" i="98"/>
  <c r="P23" i="76" s="1"/>
  <c r="H491" i="99"/>
  <c r="P24" i="76" s="1"/>
  <c r="H491" i="96"/>
  <c r="H179" i="107"/>
  <c r="H470" i="107" s="1"/>
  <c r="M33" i="76" s="1"/>
  <c r="H156" i="107"/>
  <c r="H109" i="107" s="1"/>
  <c r="AX15" i="108"/>
  <c r="H168" i="105"/>
  <c r="H121" i="105" s="1"/>
  <c r="AT15" i="108"/>
  <c r="H191" i="104"/>
  <c r="H484" i="104" s="1"/>
  <c r="M30" i="76" s="1"/>
  <c r="H168" i="104"/>
  <c r="H121" i="104" s="1"/>
  <c r="H156" i="103"/>
  <c r="H109" i="103" s="1"/>
  <c r="H156" i="102"/>
  <c r="H109" i="102" s="1"/>
  <c r="H192" i="100"/>
  <c r="H179" i="100" s="1"/>
  <c r="H472" i="100" s="1"/>
  <c r="M25" i="76" s="1"/>
  <c r="H179" i="99"/>
  <c r="H193" i="97"/>
  <c r="H110" i="97"/>
  <c r="H145" i="97"/>
  <c r="H134" i="97"/>
  <c r="H133" i="97" s="1"/>
  <c r="H156" i="98"/>
  <c r="H109" i="98" s="1"/>
  <c r="H453" i="97"/>
  <c r="H145" i="96"/>
  <c r="H134" i="96"/>
  <c r="H133" i="96" s="1"/>
  <c r="H193" i="96"/>
  <c r="H157" i="96"/>
  <c r="H468" i="96" s="1"/>
  <c r="AB15" i="108" s="1"/>
  <c r="H168" i="96"/>
  <c r="H471" i="96" s="1"/>
  <c r="AB18" i="108" s="1"/>
  <c r="H181" i="96"/>
  <c r="H180" i="96" s="1"/>
  <c r="H134" i="95"/>
  <c r="H133" i="95" s="1"/>
  <c r="H145" i="95"/>
  <c r="H110" i="95"/>
  <c r="H181" i="95"/>
  <c r="H180" i="95" s="1"/>
  <c r="H204" i="95"/>
  <c r="H462" i="95"/>
  <c r="H157" i="95"/>
  <c r="H468" i="95" s="1"/>
  <c r="Z15" i="108" s="1"/>
  <c r="H168" i="95"/>
  <c r="H471" i="95" s="1"/>
  <c r="Z18" i="108" s="1"/>
  <c r="H193" i="95"/>
  <c r="H192" i="95" s="1"/>
  <c r="H178" i="94"/>
  <c r="H177" i="94" s="1"/>
  <c r="H131" i="94"/>
  <c r="H130" i="94" s="1"/>
  <c r="H142" i="94"/>
  <c r="H154" i="94"/>
  <c r="H465" i="94" s="1"/>
  <c r="X15" i="108" s="1"/>
  <c r="H165" i="94"/>
  <c r="H468" i="94" s="1"/>
  <c r="H190" i="94"/>
  <c r="H130" i="93"/>
  <c r="H129" i="93" s="1"/>
  <c r="H153" i="93"/>
  <c r="H452" i="93" s="1"/>
  <c r="H177" i="93"/>
  <c r="H176" i="93" s="1"/>
  <c r="H106" i="93"/>
  <c r="H462" i="96"/>
  <c r="H459" i="94"/>
  <c r="H446" i="93"/>
  <c r="H156" i="97"/>
  <c r="H201" i="91"/>
  <c r="H200" i="91" s="1"/>
  <c r="H14" i="94"/>
  <c r="H448" i="94" s="1"/>
  <c r="X4" i="108" s="1"/>
  <c r="H25" i="94"/>
  <c r="H449" i="94" s="1"/>
  <c r="X5" i="108" s="1"/>
  <c r="H25" i="96"/>
  <c r="H452" i="96" s="1"/>
  <c r="AB5" i="108" s="1"/>
  <c r="H14" i="96"/>
  <c r="H451" i="96" s="1"/>
  <c r="H25" i="95"/>
  <c r="H452" i="95" s="1"/>
  <c r="Z5" i="108" s="1"/>
  <c r="H14" i="93"/>
  <c r="H435" i="93" s="1"/>
  <c r="H188" i="92"/>
  <c r="H246" i="92"/>
  <c r="H223" i="92"/>
  <c r="H222" i="92" s="1"/>
  <c r="H177" i="92"/>
  <c r="H153" i="92"/>
  <c r="H224" i="91"/>
  <c r="H177" i="91"/>
  <c r="H460" i="91" s="1"/>
  <c r="H188" i="91"/>
  <c r="H463" i="91" s="1"/>
  <c r="R18" i="108" s="1"/>
  <c r="H213" i="91"/>
  <c r="H130" i="91"/>
  <c r="H154" i="91"/>
  <c r="H153" i="91" s="1"/>
  <c r="H165" i="91"/>
  <c r="H60" i="91"/>
  <c r="H157" i="89"/>
  <c r="H458" i="89" s="1"/>
  <c r="H168" i="89"/>
  <c r="H462" i="89" s="1"/>
  <c r="P18" i="108" s="1"/>
  <c r="H181" i="89"/>
  <c r="H180" i="89" s="1"/>
  <c r="H193" i="89"/>
  <c r="H110" i="89"/>
  <c r="H145" i="89"/>
  <c r="H25" i="89"/>
  <c r="H442" i="89" s="1"/>
  <c r="H14" i="89"/>
  <c r="H441" i="89" s="1"/>
  <c r="H181" i="88"/>
  <c r="H180" i="88" s="1"/>
  <c r="H130" i="87"/>
  <c r="H129" i="87" s="1"/>
  <c r="H141" i="87"/>
  <c r="H153" i="87"/>
  <c r="H106" i="87"/>
  <c r="H25" i="87"/>
  <c r="H438" i="87" s="1"/>
  <c r="L5" i="108" s="1"/>
  <c r="H14" i="87"/>
  <c r="H437" i="87" s="1"/>
  <c r="H188" i="86"/>
  <c r="H177" i="86"/>
  <c r="H201" i="86"/>
  <c r="H200" i="86" s="1"/>
  <c r="H130" i="86"/>
  <c r="H14" i="86"/>
  <c r="H459" i="86" s="1"/>
  <c r="H145" i="85"/>
  <c r="H157" i="85"/>
  <c r="H156" i="85" s="1"/>
  <c r="H109" i="85" s="1"/>
  <c r="H25" i="85"/>
  <c r="H450" i="85" s="1"/>
  <c r="H5" i="108" s="1"/>
  <c r="H14" i="85"/>
  <c r="H449" i="85" s="1"/>
  <c r="H4" i="108" s="1"/>
  <c r="H134" i="84"/>
  <c r="H133" i="84" s="1"/>
  <c r="H157" i="84"/>
  <c r="H181" i="84"/>
  <c r="H180" i="84" s="1"/>
  <c r="H168" i="84"/>
  <c r="H110" i="84"/>
  <c r="H145" i="84"/>
  <c r="H193" i="84"/>
  <c r="H192" i="84" s="1"/>
  <c r="H14" i="91"/>
  <c r="H443" i="91" s="1"/>
  <c r="H200" i="87"/>
  <c r="H189" i="87"/>
  <c r="H25" i="88"/>
  <c r="H440" i="88" s="1"/>
  <c r="N5" i="108" s="1"/>
  <c r="H454" i="80"/>
  <c r="H453" i="80"/>
  <c r="B17" i="108" s="1"/>
  <c r="H452" i="80"/>
  <c r="B16" i="108" s="1"/>
  <c r="H451" i="80"/>
  <c r="H449" i="80"/>
  <c r="H447" i="80"/>
  <c r="B14" i="108" s="1"/>
  <c r="H446" i="80"/>
  <c r="B13" i="108" s="1"/>
  <c r="H114" i="83"/>
  <c r="H104" i="83" s="1"/>
  <c r="H103" i="83"/>
  <c r="H93" i="83" s="1"/>
  <c r="H137" i="83"/>
  <c r="H136" i="83"/>
  <c r="H135" i="83"/>
  <c r="H134" i="83"/>
  <c r="H133" i="83"/>
  <c r="H132" i="83"/>
  <c r="H131" i="83"/>
  <c r="H130" i="83"/>
  <c r="H129" i="83"/>
  <c r="H128" i="83"/>
  <c r="H126" i="83"/>
  <c r="H125" i="83"/>
  <c r="H124" i="83"/>
  <c r="H123" i="83"/>
  <c r="H122" i="83"/>
  <c r="H121" i="83"/>
  <c r="H120" i="83"/>
  <c r="H119" i="83"/>
  <c r="H118" i="83"/>
  <c r="H117" i="83"/>
  <c r="H133" i="80"/>
  <c r="H123" i="80" s="1"/>
  <c r="H122" i="80"/>
  <c r="H112" i="80" s="1"/>
  <c r="H156" i="80"/>
  <c r="H146" i="80" s="1"/>
  <c r="H457" i="80"/>
  <c r="B20" i="108" s="1"/>
  <c r="H192" i="97" l="1"/>
  <c r="H179" i="97" s="1"/>
  <c r="H463" i="97" s="1"/>
  <c r="M22" i="76" s="1"/>
  <c r="H192" i="96"/>
  <c r="H504" i="84"/>
  <c r="H501" i="84" s="1"/>
  <c r="Q8" i="76" s="1"/>
  <c r="H192" i="89"/>
  <c r="H192" i="88"/>
  <c r="H179" i="88" s="1"/>
  <c r="V15" i="108"/>
  <c r="X18" i="108"/>
  <c r="H489" i="85"/>
  <c r="P9" i="76" s="1"/>
  <c r="H295" i="83"/>
  <c r="H179" i="95"/>
  <c r="H311" i="87"/>
  <c r="P4" i="108"/>
  <c r="H501" i="85"/>
  <c r="Q9" i="76" s="1"/>
  <c r="H495" i="84"/>
  <c r="H489" i="84" s="1"/>
  <c r="P8" i="76" s="1"/>
  <c r="H109" i="97"/>
  <c r="H333" i="86"/>
  <c r="D15" i="108"/>
  <c r="H455" i="88"/>
  <c r="H449" i="88" s="1"/>
  <c r="L12" i="76" s="1"/>
  <c r="H459" i="91"/>
  <c r="H453" i="91" s="1"/>
  <c r="L15" i="76" s="1"/>
  <c r="H465" i="107"/>
  <c r="H459" i="107" s="1"/>
  <c r="L33" i="76" s="1"/>
  <c r="H479" i="105"/>
  <c r="H473" i="105" s="1"/>
  <c r="L31" i="76" s="1"/>
  <c r="H457" i="89"/>
  <c r="H451" i="89" s="1"/>
  <c r="L13" i="76" s="1"/>
  <c r="N15" i="108"/>
  <c r="H179" i="89"/>
  <c r="H472" i="99"/>
  <c r="M24" i="76" s="1"/>
  <c r="R15" i="108"/>
  <c r="H467" i="99"/>
  <c r="H461" i="99" s="1"/>
  <c r="L24" i="76" s="1"/>
  <c r="AH15" i="108"/>
  <c r="H179" i="96"/>
  <c r="H472" i="96" s="1"/>
  <c r="H189" i="94"/>
  <c r="H176" i="94" s="1"/>
  <c r="H469" i="94" s="1"/>
  <c r="M18" i="76" s="1"/>
  <c r="R4" i="108"/>
  <c r="P5" i="108"/>
  <c r="N4" i="108"/>
  <c r="H152" i="87"/>
  <c r="H105" i="87" s="1"/>
  <c r="L4" i="108"/>
  <c r="J4" i="108"/>
  <c r="P31" i="76"/>
  <c r="Q31" i="76"/>
  <c r="AV18" i="108"/>
  <c r="H488" i="106"/>
  <c r="AV15" i="108"/>
  <c r="Q20" i="76"/>
  <c r="Q21" i="76"/>
  <c r="Q22" i="76"/>
  <c r="AR15" i="108"/>
  <c r="H479" i="104"/>
  <c r="H473" i="104" s="1"/>
  <c r="L30" i="76" s="1"/>
  <c r="AD4" i="108"/>
  <c r="AB4" i="108"/>
  <c r="H498" i="88"/>
  <c r="Q12" i="76" s="1"/>
  <c r="H500" i="94"/>
  <c r="Q18" i="76" s="1"/>
  <c r="H495" i="91"/>
  <c r="Q15" i="76" s="1"/>
  <c r="H490" i="93"/>
  <c r="H487" i="93" s="1"/>
  <c r="Q17" i="76" s="1"/>
  <c r="V21" i="108"/>
  <c r="I435" i="93"/>
  <c r="V4" i="108"/>
  <c r="H496" i="87"/>
  <c r="Q11" i="76" s="1"/>
  <c r="H501" i="89"/>
  <c r="Q13" i="76" s="1"/>
  <c r="H511" i="86"/>
  <c r="Q10" i="76" s="1"/>
  <c r="H461" i="83"/>
  <c r="P7" i="76" s="1"/>
  <c r="H476" i="83"/>
  <c r="H473" i="83" s="1"/>
  <c r="Q7" i="76" s="1"/>
  <c r="D21" i="108"/>
  <c r="P21" i="76"/>
  <c r="P22" i="76"/>
  <c r="H458" i="97"/>
  <c r="H452" i="97" s="1"/>
  <c r="H483" i="91"/>
  <c r="P15" i="76" s="1"/>
  <c r="H451" i="93"/>
  <c r="H445" i="93" s="1"/>
  <c r="L17" i="76" s="1"/>
  <c r="H188" i="93"/>
  <c r="H175" i="93" s="1"/>
  <c r="H152" i="93"/>
  <c r="H105" i="93" s="1"/>
  <c r="H234" i="92"/>
  <c r="H221" i="92" s="1"/>
  <c r="H212" i="91"/>
  <c r="H199" i="91" s="1"/>
  <c r="H156" i="88"/>
  <c r="H109" i="88" s="1"/>
  <c r="H212" i="86"/>
  <c r="H199" i="86" s="1"/>
  <c r="H179" i="85"/>
  <c r="H179" i="84"/>
  <c r="H127" i="83"/>
  <c r="H92" i="83"/>
  <c r="H156" i="96"/>
  <c r="H109" i="96" s="1"/>
  <c r="H467" i="96"/>
  <c r="H461" i="96" s="1"/>
  <c r="H472" i="95"/>
  <c r="H156" i="95"/>
  <c r="H109" i="95" s="1"/>
  <c r="H467" i="95"/>
  <c r="H461" i="95" s="1"/>
  <c r="H153" i="94"/>
  <c r="H106" i="94" s="1"/>
  <c r="H464" i="94"/>
  <c r="H458" i="94" s="1"/>
  <c r="L18" i="76" s="1"/>
  <c r="H116" i="83"/>
  <c r="H115" i="83" s="1"/>
  <c r="H176" i="92"/>
  <c r="H176" i="91"/>
  <c r="H129" i="91" s="1"/>
  <c r="H156" i="89"/>
  <c r="H109" i="89" s="1"/>
  <c r="H188" i="87"/>
  <c r="H175" i="87" s="1"/>
  <c r="H176" i="86"/>
  <c r="H129" i="86" s="1"/>
  <c r="H156" i="84"/>
  <c r="H109" i="84" s="1"/>
  <c r="H111" i="80"/>
  <c r="H475" i="80"/>
  <c r="G334" i="106"/>
  <c r="F334" i="106"/>
  <c r="C334" i="106"/>
  <c r="G333" i="106"/>
  <c r="F333" i="106"/>
  <c r="C333" i="106"/>
  <c r="G332" i="106"/>
  <c r="F332" i="106"/>
  <c r="C332" i="106"/>
  <c r="G331" i="106"/>
  <c r="F331" i="106"/>
  <c r="C331" i="106"/>
  <c r="G330" i="106"/>
  <c r="F330" i="106"/>
  <c r="C330" i="106"/>
  <c r="G329" i="106"/>
  <c r="F329" i="106"/>
  <c r="C329" i="106"/>
  <c r="G328" i="106"/>
  <c r="F328" i="106"/>
  <c r="C328" i="106"/>
  <c r="G327" i="106"/>
  <c r="F327" i="106"/>
  <c r="C327" i="106"/>
  <c r="G326" i="106"/>
  <c r="F326" i="106"/>
  <c r="C326" i="106"/>
  <c r="G325" i="106"/>
  <c r="F325" i="106"/>
  <c r="C325" i="106"/>
  <c r="G324" i="106"/>
  <c r="F324" i="106"/>
  <c r="C324" i="106"/>
  <c r="G323" i="106"/>
  <c r="F323" i="106"/>
  <c r="C323" i="106"/>
  <c r="G322" i="106"/>
  <c r="F322" i="106"/>
  <c r="C322" i="106"/>
  <c r="G321" i="106"/>
  <c r="F321" i="106"/>
  <c r="C321" i="106"/>
  <c r="G320" i="106"/>
  <c r="F320" i="106"/>
  <c r="C320" i="106"/>
  <c r="G319" i="106"/>
  <c r="F319" i="106"/>
  <c r="C319" i="106"/>
  <c r="G318" i="106"/>
  <c r="F318" i="106"/>
  <c r="C318" i="106"/>
  <c r="G317" i="106"/>
  <c r="F317" i="106"/>
  <c r="C317" i="106"/>
  <c r="G316" i="106"/>
  <c r="F316" i="106"/>
  <c r="C316" i="106"/>
  <c r="G315" i="106"/>
  <c r="F315" i="106"/>
  <c r="C315" i="106"/>
  <c r="G314" i="106"/>
  <c r="F314" i="106"/>
  <c r="C314" i="106"/>
  <c r="G313" i="106"/>
  <c r="F313" i="106"/>
  <c r="C313" i="106"/>
  <c r="G312" i="106"/>
  <c r="F312" i="106"/>
  <c r="C312" i="106"/>
  <c r="G311" i="106"/>
  <c r="F311" i="106"/>
  <c r="C311" i="106"/>
  <c r="G310" i="106"/>
  <c r="F310" i="106"/>
  <c r="C310" i="106"/>
  <c r="G309" i="106"/>
  <c r="F309" i="106"/>
  <c r="C309" i="106"/>
  <c r="G308" i="106"/>
  <c r="F308" i="106"/>
  <c r="C308" i="106"/>
  <c r="G307" i="106"/>
  <c r="F307" i="106"/>
  <c r="C307" i="106"/>
  <c r="G306" i="106"/>
  <c r="F306" i="106"/>
  <c r="C306" i="106"/>
  <c r="G302" i="106"/>
  <c r="F302" i="106"/>
  <c r="C302" i="106"/>
  <c r="G301" i="106"/>
  <c r="F301" i="106"/>
  <c r="C301" i="106"/>
  <c r="G300" i="106"/>
  <c r="F300" i="106"/>
  <c r="C300" i="106"/>
  <c r="G299" i="106"/>
  <c r="F299" i="106"/>
  <c r="C299" i="106"/>
  <c r="G298" i="106"/>
  <c r="F298" i="106"/>
  <c r="C298" i="106"/>
  <c r="G297" i="106"/>
  <c r="F297" i="106"/>
  <c r="C297" i="106"/>
  <c r="G296" i="106"/>
  <c r="F296" i="106"/>
  <c r="C296" i="106"/>
  <c r="G295" i="106"/>
  <c r="F295" i="106"/>
  <c r="C295" i="106"/>
  <c r="G294" i="106"/>
  <c r="F294" i="106"/>
  <c r="C294" i="106"/>
  <c r="G293" i="106"/>
  <c r="F293" i="106"/>
  <c r="C293" i="106"/>
  <c r="G292" i="106"/>
  <c r="F292" i="106"/>
  <c r="C292" i="106"/>
  <c r="G291" i="106"/>
  <c r="F291" i="106"/>
  <c r="C291" i="106"/>
  <c r="G290" i="106"/>
  <c r="F290" i="106"/>
  <c r="C290" i="106"/>
  <c r="G289" i="106"/>
  <c r="F289" i="106"/>
  <c r="C289" i="106"/>
  <c r="G288" i="106"/>
  <c r="F288" i="106"/>
  <c r="C288" i="106"/>
  <c r="G287" i="106"/>
  <c r="F287" i="106"/>
  <c r="C287" i="106"/>
  <c r="G286" i="106"/>
  <c r="F286" i="106"/>
  <c r="C286" i="106"/>
  <c r="G285" i="106"/>
  <c r="F285" i="106"/>
  <c r="C285" i="106"/>
  <c r="G284" i="106"/>
  <c r="F284" i="106"/>
  <c r="C284" i="106"/>
  <c r="G283" i="106"/>
  <c r="F283" i="106"/>
  <c r="C283" i="106"/>
  <c r="G281" i="106"/>
  <c r="F281" i="106"/>
  <c r="C281" i="106"/>
  <c r="G280" i="106"/>
  <c r="F280" i="106"/>
  <c r="C280" i="106"/>
  <c r="G279" i="106"/>
  <c r="F279" i="106"/>
  <c r="C279" i="106"/>
  <c r="G278" i="106"/>
  <c r="F278" i="106"/>
  <c r="C278" i="106"/>
  <c r="G277" i="106"/>
  <c r="F277" i="106"/>
  <c r="C277" i="106"/>
  <c r="G276" i="106"/>
  <c r="F276" i="106"/>
  <c r="C276" i="106"/>
  <c r="G275" i="106"/>
  <c r="F275" i="106"/>
  <c r="C275" i="106"/>
  <c r="G274" i="106"/>
  <c r="F274" i="106"/>
  <c r="C274" i="106"/>
  <c r="G273" i="106"/>
  <c r="F273" i="106"/>
  <c r="C273" i="106"/>
  <c r="G272" i="106"/>
  <c r="G271" i="106"/>
  <c r="H271" i="106" s="1"/>
  <c r="G270" i="106"/>
  <c r="H270" i="106" s="1"/>
  <c r="G269" i="106"/>
  <c r="H269" i="106" s="1"/>
  <c r="G268" i="106"/>
  <c r="H268" i="106" s="1"/>
  <c r="G267" i="106"/>
  <c r="H267" i="106" s="1"/>
  <c r="G266" i="106"/>
  <c r="H266" i="106" s="1"/>
  <c r="G265" i="106"/>
  <c r="H265" i="106" s="1"/>
  <c r="G264" i="106"/>
  <c r="H264" i="106" s="1"/>
  <c r="G263" i="106"/>
  <c r="H263" i="106" s="1"/>
  <c r="G128" i="106"/>
  <c r="F128" i="106"/>
  <c r="C128" i="106"/>
  <c r="G127" i="106"/>
  <c r="F127" i="106"/>
  <c r="C127" i="106"/>
  <c r="G126" i="106"/>
  <c r="F126" i="106"/>
  <c r="C126" i="106"/>
  <c r="G125" i="106"/>
  <c r="F125" i="106"/>
  <c r="C125" i="106"/>
  <c r="G124" i="106"/>
  <c r="F124" i="106"/>
  <c r="C124" i="106"/>
  <c r="G123" i="106"/>
  <c r="F123" i="106"/>
  <c r="C123" i="106"/>
  <c r="G122" i="106"/>
  <c r="F122" i="106"/>
  <c r="C122" i="106"/>
  <c r="G121" i="106"/>
  <c r="F121" i="106"/>
  <c r="C121" i="106"/>
  <c r="G120" i="106"/>
  <c r="F120" i="106"/>
  <c r="C120" i="106"/>
  <c r="G119" i="106"/>
  <c r="F119" i="106"/>
  <c r="C119" i="106"/>
  <c r="G118" i="106"/>
  <c r="F118" i="106"/>
  <c r="C118" i="106"/>
  <c r="G117" i="106"/>
  <c r="F117" i="106"/>
  <c r="C117" i="106"/>
  <c r="G116" i="106"/>
  <c r="F116" i="106"/>
  <c r="C116" i="106"/>
  <c r="G115" i="106"/>
  <c r="F115" i="106"/>
  <c r="C115" i="106"/>
  <c r="G114" i="106"/>
  <c r="F114" i="106"/>
  <c r="C114" i="106"/>
  <c r="G113" i="106"/>
  <c r="F113" i="106"/>
  <c r="C113" i="106"/>
  <c r="G112" i="106"/>
  <c r="F112" i="106"/>
  <c r="C112" i="106"/>
  <c r="G111" i="106"/>
  <c r="F111" i="106"/>
  <c r="C111" i="106"/>
  <c r="G110" i="106"/>
  <c r="F110" i="106"/>
  <c r="C110" i="106"/>
  <c r="G109" i="106"/>
  <c r="F109" i="106"/>
  <c r="C109" i="106"/>
  <c r="G108" i="106"/>
  <c r="F108" i="106"/>
  <c r="C108" i="106"/>
  <c r="G107" i="106"/>
  <c r="F107" i="106"/>
  <c r="C107" i="106"/>
  <c r="G106" i="106"/>
  <c r="F106" i="106"/>
  <c r="C106" i="106"/>
  <c r="G105" i="106"/>
  <c r="F105" i="106"/>
  <c r="C105" i="106"/>
  <c r="G104" i="106"/>
  <c r="F104" i="106"/>
  <c r="C104" i="106"/>
  <c r="G103" i="106"/>
  <c r="F103" i="106"/>
  <c r="C103" i="106"/>
  <c r="G102" i="106"/>
  <c r="F102" i="106"/>
  <c r="C102" i="106"/>
  <c r="G101" i="106"/>
  <c r="F101" i="106"/>
  <c r="C101" i="106"/>
  <c r="G100" i="106"/>
  <c r="F100" i="106"/>
  <c r="C100" i="106"/>
  <c r="G99" i="106"/>
  <c r="F99" i="106"/>
  <c r="C99" i="106"/>
  <c r="G98" i="106"/>
  <c r="F98" i="106"/>
  <c r="C98" i="106"/>
  <c r="G97" i="106"/>
  <c r="F97" i="106"/>
  <c r="C97" i="106"/>
  <c r="G96" i="106"/>
  <c r="F96" i="106"/>
  <c r="C96" i="106"/>
  <c r="G95" i="106"/>
  <c r="F95" i="106"/>
  <c r="C95" i="106"/>
  <c r="G94" i="106"/>
  <c r="F94" i="106"/>
  <c r="C94" i="106"/>
  <c r="G93" i="106"/>
  <c r="F93" i="106"/>
  <c r="C93" i="106"/>
  <c r="G92" i="106"/>
  <c r="F92" i="106"/>
  <c r="C92" i="106"/>
  <c r="G91" i="106"/>
  <c r="F91" i="106"/>
  <c r="C91" i="106"/>
  <c r="G90" i="106"/>
  <c r="F90" i="106"/>
  <c r="C90" i="106"/>
  <c r="G86" i="106"/>
  <c r="F86" i="106"/>
  <c r="C86" i="106"/>
  <c r="G85" i="106"/>
  <c r="F85" i="106"/>
  <c r="C85" i="106"/>
  <c r="G84" i="106"/>
  <c r="F84" i="106"/>
  <c r="C84" i="106"/>
  <c r="G83" i="106"/>
  <c r="F83" i="106"/>
  <c r="C83" i="106"/>
  <c r="G82" i="106"/>
  <c r="F82" i="106"/>
  <c r="C82" i="106"/>
  <c r="G81" i="106"/>
  <c r="F81" i="106"/>
  <c r="C81" i="106"/>
  <c r="G80" i="106"/>
  <c r="F80" i="106"/>
  <c r="C80" i="106"/>
  <c r="G79" i="106"/>
  <c r="F79" i="106"/>
  <c r="C79" i="106"/>
  <c r="G78" i="106"/>
  <c r="F78" i="106"/>
  <c r="C78" i="106"/>
  <c r="G77" i="106"/>
  <c r="F77" i="106"/>
  <c r="C77" i="106"/>
  <c r="G76" i="106"/>
  <c r="F76" i="106"/>
  <c r="C76" i="106"/>
  <c r="G75" i="106"/>
  <c r="F75" i="106"/>
  <c r="C75" i="106"/>
  <c r="G74" i="106"/>
  <c r="F74" i="106"/>
  <c r="C74" i="106"/>
  <c r="G73" i="106"/>
  <c r="F73" i="106"/>
  <c r="C73" i="106"/>
  <c r="G72" i="106"/>
  <c r="F72" i="106"/>
  <c r="C72" i="106"/>
  <c r="G71" i="106"/>
  <c r="F71" i="106"/>
  <c r="C71" i="106"/>
  <c r="G70" i="106"/>
  <c r="F70" i="106"/>
  <c r="C70" i="106"/>
  <c r="G69" i="106"/>
  <c r="F69" i="106"/>
  <c r="C69" i="106"/>
  <c r="G68" i="106"/>
  <c r="F68" i="106"/>
  <c r="C68" i="106"/>
  <c r="G67" i="106"/>
  <c r="F67" i="106"/>
  <c r="C67" i="106"/>
  <c r="G65" i="106"/>
  <c r="F65" i="106"/>
  <c r="C65" i="106"/>
  <c r="G64" i="106"/>
  <c r="F64" i="106"/>
  <c r="C64" i="106"/>
  <c r="G63" i="106"/>
  <c r="F63" i="106"/>
  <c r="C63" i="106"/>
  <c r="C62" i="106"/>
  <c r="C61" i="106"/>
  <c r="G59" i="106"/>
  <c r="F59" i="106"/>
  <c r="C59" i="106"/>
  <c r="G58" i="106"/>
  <c r="F58" i="106"/>
  <c r="C58" i="106"/>
  <c r="G57" i="106"/>
  <c r="F57" i="106"/>
  <c r="C57" i="106"/>
  <c r="G56" i="106"/>
  <c r="F56" i="106"/>
  <c r="C56" i="106"/>
  <c r="G55" i="106"/>
  <c r="F55" i="106"/>
  <c r="C55" i="106"/>
  <c r="G54" i="106"/>
  <c r="F54" i="106"/>
  <c r="C54" i="106"/>
  <c r="G53" i="106"/>
  <c r="F53" i="106"/>
  <c r="C53" i="106"/>
  <c r="G52" i="106"/>
  <c r="F52" i="106"/>
  <c r="C52" i="106"/>
  <c r="G51" i="106"/>
  <c r="F51" i="106"/>
  <c r="C51" i="106"/>
  <c r="G50" i="106"/>
  <c r="F50" i="106"/>
  <c r="C50" i="106"/>
  <c r="G49" i="106"/>
  <c r="F49" i="106"/>
  <c r="C49" i="106"/>
  <c r="G48" i="106"/>
  <c r="F48" i="106"/>
  <c r="C48" i="106"/>
  <c r="G47" i="106"/>
  <c r="F47" i="106"/>
  <c r="C47" i="106"/>
  <c r="G46" i="106"/>
  <c r="H46" i="106" s="1"/>
  <c r="G45" i="106"/>
  <c r="H45" i="106" s="1"/>
  <c r="G44" i="106"/>
  <c r="H44" i="106" s="1"/>
  <c r="G43" i="106"/>
  <c r="H43" i="106" s="1"/>
  <c r="G42" i="106"/>
  <c r="H42" i="106" s="1"/>
  <c r="G41" i="106"/>
  <c r="H41" i="106" s="1"/>
  <c r="G40" i="106"/>
  <c r="H40" i="106" s="1"/>
  <c r="G39" i="106"/>
  <c r="H39" i="106" s="1"/>
  <c r="G38" i="106"/>
  <c r="H38" i="106" s="1"/>
  <c r="G37" i="106"/>
  <c r="H37" i="106" s="1"/>
  <c r="G312" i="107"/>
  <c r="F312" i="107"/>
  <c r="C312" i="107"/>
  <c r="G311" i="107"/>
  <c r="F311" i="107"/>
  <c r="C311" i="107"/>
  <c r="G310" i="107"/>
  <c r="F310" i="107"/>
  <c r="C310" i="107"/>
  <c r="G309" i="107"/>
  <c r="F309" i="107"/>
  <c r="C309" i="107"/>
  <c r="G308" i="107"/>
  <c r="F308" i="107"/>
  <c r="C308" i="107"/>
  <c r="G307" i="107"/>
  <c r="F307" i="107"/>
  <c r="C307" i="107"/>
  <c r="G306" i="107"/>
  <c r="F306" i="107"/>
  <c r="C306" i="107"/>
  <c r="G305" i="107"/>
  <c r="F305" i="107"/>
  <c r="C305" i="107"/>
  <c r="G304" i="107"/>
  <c r="F304" i="107"/>
  <c r="C304" i="107"/>
  <c r="G303" i="107"/>
  <c r="F303" i="107"/>
  <c r="C303" i="107"/>
  <c r="G302" i="107"/>
  <c r="F302" i="107"/>
  <c r="C302" i="107"/>
  <c r="G301" i="107"/>
  <c r="F301" i="107"/>
  <c r="C301" i="107"/>
  <c r="G300" i="107"/>
  <c r="F300" i="107"/>
  <c r="C300" i="107"/>
  <c r="G299" i="107"/>
  <c r="F299" i="107"/>
  <c r="C299" i="107"/>
  <c r="G298" i="107"/>
  <c r="F298" i="107"/>
  <c r="C298" i="107"/>
  <c r="G297" i="107"/>
  <c r="F297" i="107"/>
  <c r="C297" i="107"/>
  <c r="G296" i="107"/>
  <c r="F296" i="107"/>
  <c r="C296" i="107"/>
  <c r="G295" i="107"/>
  <c r="F295" i="107"/>
  <c r="C295" i="107"/>
  <c r="G294" i="107"/>
  <c r="F294" i="107"/>
  <c r="C294" i="107"/>
  <c r="G293" i="107"/>
  <c r="F293" i="107"/>
  <c r="C293" i="107"/>
  <c r="G292" i="107"/>
  <c r="F292" i="107"/>
  <c r="C292" i="107"/>
  <c r="G291" i="107"/>
  <c r="F291" i="107"/>
  <c r="C291" i="107"/>
  <c r="G290" i="107"/>
  <c r="F290" i="107"/>
  <c r="C290" i="107"/>
  <c r="G289" i="107"/>
  <c r="F289" i="107"/>
  <c r="C289" i="107"/>
  <c r="G288" i="107"/>
  <c r="F288" i="107"/>
  <c r="C288" i="107"/>
  <c r="G287" i="107"/>
  <c r="F287" i="107"/>
  <c r="C287" i="107"/>
  <c r="G286" i="107"/>
  <c r="F286" i="107"/>
  <c r="C286" i="107"/>
  <c r="G285" i="107"/>
  <c r="F285" i="107"/>
  <c r="C285" i="107"/>
  <c r="G281" i="107"/>
  <c r="F281" i="107"/>
  <c r="C281" i="107"/>
  <c r="G280" i="107"/>
  <c r="F280" i="107"/>
  <c r="C280" i="107"/>
  <c r="G279" i="107"/>
  <c r="F279" i="107"/>
  <c r="C279" i="107"/>
  <c r="G278" i="107"/>
  <c r="F278" i="107"/>
  <c r="C278" i="107"/>
  <c r="G277" i="107"/>
  <c r="F277" i="107"/>
  <c r="C277" i="107"/>
  <c r="G276" i="107"/>
  <c r="F276" i="107"/>
  <c r="C276" i="107"/>
  <c r="G275" i="107"/>
  <c r="F275" i="107"/>
  <c r="C275" i="107"/>
  <c r="G274" i="107"/>
  <c r="F274" i="107"/>
  <c r="C274" i="107"/>
  <c r="G273" i="107"/>
  <c r="F273" i="107"/>
  <c r="C273" i="107"/>
  <c r="G272" i="107"/>
  <c r="F272" i="107"/>
  <c r="C272" i="107"/>
  <c r="G271" i="107"/>
  <c r="F271" i="107"/>
  <c r="C271" i="107"/>
  <c r="G270" i="107"/>
  <c r="F270" i="107"/>
  <c r="C270" i="107"/>
  <c r="G269" i="107"/>
  <c r="F269" i="107"/>
  <c r="C269" i="107"/>
  <c r="G268" i="107"/>
  <c r="F268" i="107"/>
  <c r="C268" i="107"/>
  <c r="G267" i="107"/>
  <c r="F267" i="107"/>
  <c r="C267" i="107"/>
  <c r="G266" i="107"/>
  <c r="F266" i="107"/>
  <c r="C266" i="107"/>
  <c r="G265" i="107"/>
  <c r="F265" i="107"/>
  <c r="C265" i="107"/>
  <c r="G264" i="107"/>
  <c r="F264" i="107"/>
  <c r="C264" i="107"/>
  <c r="G263" i="107"/>
  <c r="F263" i="107"/>
  <c r="C263" i="107"/>
  <c r="G262" i="107"/>
  <c r="F262" i="107"/>
  <c r="C262" i="107"/>
  <c r="G260" i="107"/>
  <c r="F260" i="107"/>
  <c r="C260" i="107"/>
  <c r="G259" i="107"/>
  <c r="F259" i="107"/>
  <c r="C259" i="107"/>
  <c r="G258" i="107"/>
  <c r="F258" i="107"/>
  <c r="C258" i="107"/>
  <c r="G257" i="107"/>
  <c r="F257" i="107"/>
  <c r="C257" i="107"/>
  <c r="G256" i="107"/>
  <c r="F256" i="107"/>
  <c r="C256" i="107"/>
  <c r="G255" i="107"/>
  <c r="F255" i="107"/>
  <c r="C255" i="107"/>
  <c r="G254" i="107"/>
  <c r="F254" i="107"/>
  <c r="C254" i="107"/>
  <c r="G253" i="107"/>
  <c r="F253" i="107"/>
  <c r="C253" i="107"/>
  <c r="G252" i="107"/>
  <c r="H252" i="107" s="1"/>
  <c r="G251" i="107"/>
  <c r="H251" i="107" s="1"/>
  <c r="G250" i="107"/>
  <c r="H250" i="107" s="1"/>
  <c r="G249" i="107"/>
  <c r="H249" i="107" s="1"/>
  <c r="G248" i="107"/>
  <c r="H248" i="107" s="1"/>
  <c r="G247" i="107"/>
  <c r="H247" i="107" s="1"/>
  <c r="G246" i="107"/>
  <c r="H246" i="107" s="1"/>
  <c r="G245" i="107"/>
  <c r="H245" i="107" s="1"/>
  <c r="G244" i="107"/>
  <c r="H244" i="107" s="1"/>
  <c r="G243" i="107"/>
  <c r="H243" i="107" s="1"/>
  <c r="G108" i="107"/>
  <c r="F108" i="107"/>
  <c r="C108" i="107"/>
  <c r="G107" i="107"/>
  <c r="F107" i="107"/>
  <c r="C107" i="107"/>
  <c r="G106" i="107"/>
  <c r="F106" i="107"/>
  <c r="C106" i="107"/>
  <c r="G105" i="107"/>
  <c r="F105" i="107"/>
  <c r="C105" i="107"/>
  <c r="G104" i="107"/>
  <c r="F104" i="107"/>
  <c r="C104" i="107"/>
  <c r="G103" i="107"/>
  <c r="F103" i="107"/>
  <c r="C103" i="107"/>
  <c r="G102" i="107"/>
  <c r="F102" i="107"/>
  <c r="C102" i="107"/>
  <c r="G101" i="107"/>
  <c r="F101" i="107"/>
  <c r="C101" i="107"/>
  <c r="G100" i="107"/>
  <c r="F100" i="107"/>
  <c r="C100" i="107"/>
  <c r="G99" i="107"/>
  <c r="F99" i="107"/>
  <c r="C99" i="107"/>
  <c r="G98" i="107"/>
  <c r="F98" i="107"/>
  <c r="C98" i="107"/>
  <c r="G97" i="107"/>
  <c r="F97" i="107"/>
  <c r="C97" i="107"/>
  <c r="G96" i="107"/>
  <c r="F96" i="107"/>
  <c r="C96" i="107"/>
  <c r="G95" i="107"/>
  <c r="F95" i="107"/>
  <c r="C95" i="107"/>
  <c r="G94" i="107"/>
  <c r="F94" i="107"/>
  <c r="C94" i="107"/>
  <c r="G93" i="107"/>
  <c r="F93" i="107"/>
  <c r="C93" i="107"/>
  <c r="G92" i="107"/>
  <c r="F92" i="107"/>
  <c r="C92" i="107"/>
  <c r="G91" i="107"/>
  <c r="F91" i="107"/>
  <c r="C91" i="107"/>
  <c r="G90" i="107"/>
  <c r="F90" i="107"/>
  <c r="C90" i="107"/>
  <c r="G89" i="107"/>
  <c r="F89" i="107"/>
  <c r="C89" i="107"/>
  <c r="G88" i="107"/>
  <c r="F88" i="107"/>
  <c r="C88" i="107"/>
  <c r="G87" i="107"/>
  <c r="F87" i="107"/>
  <c r="C87" i="107"/>
  <c r="G86" i="107"/>
  <c r="F86" i="107"/>
  <c r="C86" i="107"/>
  <c r="G85" i="107"/>
  <c r="F85" i="107"/>
  <c r="C85" i="107"/>
  <c r="G84" i="107"/>
  <c r="F84" i="107"/>
  <c r="C84" i="107"/>
  <c r="G83" i="107"/>
  <c r="F83" i="107"/>
  <c r="C83" i="107"/>
  <c r="G82" i="107"/>
  <c r="F82" i="107"/>
  <c r="C82" i="107"/>
  <c r="G81" i="107"/>
  <c r="F81" i="107"/>
  <c r="C81" i="107"/>
  <c r="G80" i="107"/>
  <c r="F80" i="107"/>
  <c r="C80" i="107"/>
  <c r="G76" i="107"/>
  <c r="F76" i="107"/>
  <c r="C76" i="107"/>
  <c r="G75" i="107"/>
  <c r="F75" i="107"/>
  <c r="C75" i="107"/>
  <c r="G74" i="107"/>
  <c r="F74" i="107"/>
  <c r="C74" i="107"/>
  <c r="G73" i="107"/>
  <c r="F73" i="107"/>
  <c r="C73" i="107"/>
  <c r="G72" i="107"/>
  <c r="F72" i="107"/>
  <c r="C72" i="107"/>
  <c r="G71" i="107"/>
  <c r="F71" i="107"/>
  <c r="C71" i="107"/>
  <c r="G70" i="107"/>
  <c r="F70" i="107"/>
  <c r="C70" i="107"/>
  <c r="G69" i="107"/>
  <c r="F69" i="107"/>
  <c r="C69" i="107"/>
  <c r="G68" i="107"/>
  <c r="F68" i="107"/>
  <c r="C68" i="107"/>
  <c r="G67" i="107"/>
  <c r="F67" i="107"/>
  <c r="C67" i="107"/>
  <c r="G66" i="107"/>
  <c r="F66" i="107"/>
  <c r="C66" i="107"/>
  <c r="G65" i="107"/>
  <c r="F65" i="107"/>
  <c r="C65" i="107"/>
  <c r="G64" i="107"/>
  <c r="F64" i="107"/>
  <c r="C64" i="107"/>
  <c r="G63" i="107"/>
  <c r="F63" i="107"/>
  <c r="C63" i="107"/>
  <c r="G62" i="107"/>
  <c r="F62" i="107"/>
  <c r="C62" i="107"/>
  <c r="G61" i="107"/>
  <c r="F61" i="107"/>
  <c r="C61" i="107"/>
  <c r="G60" i="107"/>
  <c r="F60" i="107"/>
  <c r="C60" i="107"/>
  <c r="G59" i="107"/>
  <c r="F59" i="107"/>
  <c r="C59" i="107"/>
  <c r="G58" i="107"/>
  <c r="F58" i="107"/>
  <c r="C58" i="107"/>
  <c r="G57" i="107"/>
  <c r="F57" i="107"/>
  <c r="C57" i="107"/>
  <c r="G55" i="107"/>
  <c r="F55" i="107"/>
  <c r="C55" i="107"/>
  <c r="G54" i="107"/>
  <c r="F54" i="107"/>
  <c r="G53" i="107"/>
  <c r="F53" i="107"/>
  <c r="C53" i="107"/>
  <c r="G52" i="107"/>
  <c r="F52" i="107"/>
  <c r="C52" i="107"/>
  <c r="G51" i="107"/>
  <c r="F51" i="107"/>
  <c r="C51" i="107"/>
  <c r="G50" i="107"/>
  <c r="F50" i="107"/>
  <c r="C50" i="107"/>
  <c r="G49" i="107"/>
  <c r="F49" i="107"/>
  <c r="C49" i="107"/>
  <c r="G48" i="107"/>
  <c r="F48" i="107"/>
  <c r="C48" i="107"/>
  <c r="G47" i="107"/>
  <c r="F47" i="107"/>
  <c r="G46" i="107"/>
  <c r="H46" i="107" s="1"/>
  <c r="G45" i="107"/>
  <c r="H45" i="107" s="1"/>
  <c r="G44" i="107"/>
  <c r="H44" i="107" s="1"/>
  <c r="G43" i="107"/>
  <c r="H43" i="107" s="1"/>
  <c r="G42" i="107"/>
  <c r="H42" i="107" s="1"/>
  <c r="G41" i="107"/>
  <c r="H41" i="107" s="1"/>
  <c r="G40" i="107"/>
  <c r="H40" i="107" s="1"/>
  <c r="G39" i="107"/>
  <c r="H39" i="107" s="1"/>
  <c r="G38" i="107"/>
  <c r="H38" i="107" s="1"/>
  <c r="G37" i="107"/>
  <c r="H37" i="107" s="1"/>
  <c r="G326" i="105"/>
  <c r="F326" i="105"/>
  <c r="C326" i="105"/>
  <c r="G325" i="105"/>
  <c r="F325" i="105"/>
  <c r="C325" i="105"/>
  <c r="G324" i="105"/>
  <c r="F324" i="105"/>
  <c r="C324" i="105"/>
  <c r="G323" i="105"/>
  <c r="F323" i="105"/>
  <c r="C323" i="105"/>
  <c r="G322" i="105"/>
  <c r="F322" i="105"/>
  <c r="C322" i="105"/>
  <c r="G321" i="105"/>
  <c r="F321" i="105"/>
  <c r="C321" i="105"/>
  <c r="G320" i="105"/>
  <c r="F320" i="105"/>
  <c r="C320" i="105"/>
  <c r="G319" i="105"/>
  <c r="F319" i="105"/>
  <c r="C319" i="105"/>
  <c r="G318" i="105"/>
  <c r="F318" i="105"/>
  <c r="C318" i="105"/>
  <c r="G317" i="105"/>
  <c r="F317" i="105"/>
  <c r="C317" i="105"/>
  <c r="G316" i="105"/>
  <c r="F316" i="105"/>
  <c r="C316" i="105"/>
  <c r="G315" i="105"/>
  <c r="F315" i="105"/>
  <c r="C315" i="105"/>
  <c r="G314" i="105"/>
  <c r="F314" i="105"/>
  <c r="C314" i="105"/>
  <c r="G313" i="105"/>
  <c r="F313" i="105"/>
  <c r="C313" i="105"/>
  <c r="G312" i="105"/>
  <c r="F312" i="105"/>
  <c r="C312" i="105"/>
  <c r="G311" i="105"/>
  <c r="F311" i="105"/>
  <c r="C311" i="105"/>
  <c r="G310" i="105"/>
  <c r="F310" i="105"/>
  <c r="C310" i="105"/>
  <c r="G309" i="105"/>
  <c r="F309" i="105"/>
  <c r="C309" i="105"/>
  <c r="G308" i="105"/>
  <c r="F308" i="105"/>
  <c r="C308" i="105"/>
  <c r="G307" i="105"/>
  <c r="F307" i="105"/>
  <c r="C307" i="105"/>
  <c r="G306" i="105"/>
  <c r="F306" i="105"/>
  <c r="C306" i="105"/>
  <c r="G305" i="105"/>
  <c r="F305" i="105"/>
  <c r="C305" i="105"/>
  <c r="G304" i="105"/>
  <c r="F304" i="105"/>
  <c r="C304" i="105"/>
  <c r="G303" i="105"/>
  <c r="F303" i="105"/>
  <c r="C303" i="105"/>
  <c r="G302" i="105"/>
  <c r="F302" i="105"/>
  <c r="C302" i="105"/>
  <c r="G301" i="105"/>
  <c r="F301" i="105"/>
  <c r="C301" i="105"/>
  <c r="G300" i="105"/>
  <c r="F300" i="105"/>
  <c r="C300" i="105"/>
  <c r="G299" i="105"/>
  <c r="F299" i="105"/>
  <c r="C299" i="105"/>
  <c r="G298" i="105"/>
  <c r="F298" i="105"/>
  <c r="C298" i="105"/>
  <c r="G294" i="105"/>
  <c r="F294" i="105"/>
  <c r="C294" i="105"/>
  <c r="G293" i="105"/>
  <c r="F293" i="105"/>
  <c r="C293" i="105"/>
  <c r="G292" i="105"/>
  <c r="F292" i="105"/>
  <c r="C292" i="105"/>
  <c r="G291" i="105"/>
  <c r="F291" i="105"/>
  <c r="C291" i="105"/>
  <c r="G290" i="105"/>
  <c r="F290" i="105"/>
  <c r="C290" i="105"/>
  <c r="G289" i="105"/>
  <c r="F289" i="105"/>
  <c r="C289" i="105"/>
  <c r="G288" i="105"/>
  <c r="F288" i="105"/>
  <c r="C288" i="105"/>
  <c r="G287" i="105"/>
  <c r="F287" i="105"/>
  <c r="C287" i="105"/>
  <c r="G286" i="105"/>
  <c r="F286" i="105"/>
  <c r="C286" i="105"/>
  <c r="G285" i="105"/>
  <c r="F285" i="105"/>
  <c r="C285" i="105"/>
  <c r="G284" i="105"/>
  <c r="F284" i="105"/>
  <c r="C284" i="105"/>
  <c r="G283" i="105"/>
  <c r="F283" i="105"/>
  <c r="C283" i="105"/>
  <c r="G282" i="105"/>
  <c r="F282" i="105"/>
  <c r="C282" i="105"/>
  <c r="G281" i="105"/>
  <c r="F281" i="105"/>
  <c r="C281" i="105"/>
  <c r="G280" i="105"/>
  <c r="F280" i="105"/>
  <c r="C280" i="105"/>
  <c r="G279" i="105"/>
  <c r="F279" i="105"/>
  <c r="C279" i="105"/>
  <c r="G278" i="105"/>
  <c r="F278" i="105"/>
  <c r="C278" i="105"/>
  <c r="G277" i="105"/>
  <c r="F277" i="105"/>
  <c r="C277" i="105"/>
  <c r="G276" i="105"/>
  <c r="F276" i="105"/>
  <c r="C276" i="105"/>
  <c r="G275" i="105"/>
  <c r="F275" i="105"/>
  <c r="C275" i="105"/>
  <c r="G273" i="105"/>
  <c r="F273" i="105"/>
  <c r="C273" i="105"/>
  <c r="G272" i="105"/>
  <c r="F272" i="105"/>
  <c r="C272" i="105"/>
  <c r="G271" i="105"/>
  <c r="F271" i="105"/>
  <c r="C271" i="105"/>
  <c r="G270" i="105"/>
  <c r="F270" i="105"/>
  <c r="C270" i="105"/>
  <c r="G269" i="105"/>
  <c r="F269" i="105"/>
  <c r="C269" i="105"/>
  <c r="G268" i="105"/>
  <c r="F268" i="105"/>
  <c r="C268" i="105"/>
  <c r="G267" i="105"/>
  <c r="F267" i="105"/>
  <c r="C267" i="105"/>
  <c r="G266" i="105"/>
  <c r="F266" i="105"/>
  <c r="C266" i="105"/>
  <c r="G265" i="105"/>
  <c r="F265" i="105"/>
  <c r="C265" i="105"/>
  <c r="G264" i="105"/>
  <c r="H264" i="105" s="1"/>
  <c r="G263" i="105"/>
  <c r="H263" i="105" s="1"/>
  <c r="G262" i="105"/>
  <c r="H262" i="105" s="1"/>
  <c r="G261" i="105"/>
  <c r="H261" i="105" s="1"/>
  <c r="G260" i="105"/>
  <c r="H260" i="105" s="1"/>
  <c r="G259" i="105"/>
  <c r="H259" i="105" s="1"/>
  <c r="G258" i="105"/>
  <c r="H258" i="105" s="1"/>
  <c r="G257" i="105"/>
  <c r="H257" i="105" s="1"/>
  <c r="G256" i="105"/>
  <c r="H256" i="105" s="1"/>
  <c r="G255" i="105"/>
  <c r="H255" i="105" s="1"/>
  <c r="G120" i="105"/>
  <c r="F120" i="105"/>
  <c r="C120" i="105"/>
  <c r="G119" i="105"/>
  <c r="F119" i="105"/>
  <c r="C119" i="105"/>
  <c r="G118" i="105"/>
  <c r="F118" i="105"/>
  <c r="C118" i="105"/>
  <c r="G117" i="105"/>
  <c r="F117" i="105"/>
  <c r="C117" i="105"/>
  <c r="G116" i="105"/>
  <c r="F116" i="105"/>
  <c r="C116" i="105"/>
  <c r="G115" i="105"/>
  <c r="F115" i="105"/>
  <c r="C115" i="105"/>
  <c r="G114" i="105"/>
  <c r="F114" i="105"/>
  <c r="C114" i="105"/>
  <c r="G113" i="105"/>
  <c r="F113" i="105"/>
  <c r="C113" i="105"/>
  <c r="G112" i="105"/>
  <c r="F112" i="105"/>
  <c r="C112" i="105"/>
  <c r="G111" i="105"/>
  <c r="F111" i="105"/>
  <c r="C111" i="105"/>
  <c r="G110" i="105"/>
  <c r="F110" i="105"/>
  <c r="C110" i="105"/>
  <c r="G109" i="105"/>
  <c r="F109" i="105"/>
  <c r="C109" i="105"/>
  <c r="G108" i="105"/>
  <c r="F108" i="105"/>
  <c r="C108" i="105"/>
  <c r="G107" i="105"/>
  <c r="F107" i="105"/>
  <c r="C107" i="105"/>
  <c r="G106" i="105"/>
  <c r="F106" i="105"/>
  <c r="C106" i="105"/>
  <c r="G105" i="105"/>
  <c r="F105" i="105"/>
  <c r="C105" i="105"/>
  <c r="G104" i="105"/>
  <c r="F104" i="105"/>
  <c r="C104" i="105"/>
  <c r="G103" i="105"/>
  <c r="F103" i="105"/>
  <c r="C103" i="105"/>
  <c r="G102" i="105"/>
  <c r="F102" i="105"/>
  <c r="C102" i="105"/>
  <c r="G101" i="105"/>
  <c r="F101" i="105"/>
  <c r="C101" i="105"/>
  <c r="G100" i="105"/>
  <c r="F100" i="105"/>
  <c r="C100" i="105"/>
  <c r="G99" i="105"/>
  <c r="F99" i="105"/>
  <c r="C99" i="105"/>
  <c r="G98" i="105"/>
  <c r="F98" i="105"/>
  <c r="C98" i="105"/>
  <c r="G97" i="105"/>
  <c r="F97" i="105"/>
  <c r="C97" i="105"/>
  <c r="G96" i="105"/>
  <c r="F96" i="105"/>
  <c r="C96" i="105"/>
  <c r="G95" i="105"/>
  <c r="F95" i="105"/>
  <c r="C95" i="105"/>
  <c r="G94" i="105"/>
  <c r="F94" i="105"/>
  <c r="C94" i="105"/>
  <c r="G93" i="105"/>
  <c r="F93" i="105"/>
  <c r="C93" i="105"/>
  <c r="G92" i="105"/>
  <c r="F92" i="105"/>
  <c r="C92" i="105"/>
  <c r="G91" i="105"/>
  <c r="F91" i="105"/>
  <c r="C91" i="105"/>
  <c r="G90" i="105"/>
  <c r="F90" i="105"/>
  <c r="C90" i="105"/>
  <c r="G89" i="105"/>
  <c r="F89" i="105"/>
  <c r="C89" i="105"/>
  <c r="G88" i="105"/>
  <c r="F88" i="105"/>
  <c r="C88" i="105"/>
  <c r="G87" i="105"/>
  <c r="F87" i="105"/>
  <c r="C87" i="105"/>
  <c r="G86" i="105"/>
  <c r="F86" i="105"/>
  <c r="C86" i="105"/>
  <c r="G82" i="105"/>
  <c r="F82" i="105"/>
  <c r="C82" i="105"/>
  <c r="G81" i="105"/>
  <c r="F81" i="105"/>
  <c r="C81" i="105"/>
  <c r="G80" i="105"/>
  <c r="F80" i="105"/>
  <c r="C80" i="105"/>
  <c r="G79" i="105"/>
  <c r="F79" i="105"/>
  <c r="C79" i="105"/>
  <c r="G78" i="105"/>
  <c r="F78" i="105"/>
  <c r="C78" i="105"/>
  <c r="G77" i="105"/>
  <c r="F77" i="105"/>
  <c r="C77" i="105"/>
  <c r="G76" i="105"/>
  <c r="F76" i="105"/>
  <c r="C76" i="105"/>
  <c r="G75" i="105"/>
  <c r="F75" i="105"/>
  <c r="C75" i="105"/>
  <c r="G74" i="105"/>
  <c r="F74" i="105"/>
  <c r="C74" i="105"/>
  <c r="G73" i="105"/>
  <c r="F73" i="105"/>
  <c r="C73" i="105"/>
  <c r="G72" i="105"/>
  <c r="F72" i="105"/>
  <c r="C72" i="105"/>
  <c r="G71" i="105"/>
  <c r="F71" i="105"/>
  <c r="C71" i="105"/>
  <c r="G70" i="105"/>
  <c r="F70" i="105"/>
  <c r="C70" i="105"/>
  <c r="G69" i="105"/>
  <c r="F69" i="105"/>
  <c r="C69" i="105"/>
  <c r="G68" i="105"/>
  <c r="F68" i="105"/>
  <c r="C68" i="105"/>
  <c r="G67" i="105"/>
  <c r="F67" i="105"/>
  <c r="C67" i="105"/>
  <c r="G66" i="105"/>
  <c r="F66" i="105"/>
  <c r="C66" i="105"/>
  <c r="G65" i="105"/>
  <c r="F65" i="105"/>
  <c r="C65" i="105"/>
  <c r="G64" i="105"/>
  <c r="F64" i="105"/>
  <c r="C64" i="105"/>
  <c r="G63" i="105"/>
  <c r="F63" i="105"/>
  <c r="C63" i="105"/>
  <c r="G61" i="105"/>
  <c r="F61" i="105"/>
  <c r="C61" i="105"/>
  <c r="G60" i="105"/>
  <c r="F60" i="105"/>
  <c r="G59" i="105"/>
  <c r="F59" i="105"/>
  <c r="C59" i="105"/>
  <c r="G58" i="105"/>
  <c r="F58" i="105"/>
  <c r="C58" i="105"/>
  <c r="G57" i="105"/>
  <c r="F57" i="105"/>
  <c r="C57" i="105"/>
  <c r="G56" i="105"/>
  <c r="F56" i="105"/>
  <c r="C56" i="105"/>
  <c r="G55" i="105"/>
  <c r="F55" i="105"/>
  <c r="C55" i="105"/>
  <c r="G54" i="105"/>
  <c r="F54" i="105"/>
  <c r="C54" i="105"/>
  <c r="G53" i="105"/>
  <c r="F53" i="105"/>
  <c r="C53" i="105"/>
  <c r="G52" i="105"/>
  <c r="F52" i="105"/>
  <c r="C52" i="105"/>
  <c r="G51" i="105"/>
  <c r="F51" i="105"/>
  <c r="C51" i="105"/>
  <c r="G50" i="105"/>
  <c r="F50" i="105"/>
  <c r="C50" i="105"/>
  <c r="G49" i="105"/>
  <c r="F49" i="105"/>
  <c r="C49" i="105"/>
  <c r="G48" i="105"/>
  <c r="F48" i="105"/>
  <c r="C48" i="105"/>
  <c r="G47" i="105"/>
  <c r="F47" i="105"/>
  <c r="C47" i="105"/>
  <c r="G46" i="105"/>
  <c r="H46" i="105" s="1"/>
  <c r="G45" i="105"/>
  <c r="H45" i="105" s="1"/>
  <c r="G44" i="105"/>
  <c r="H44" i="105" s="1"/>
  <c r="G43" i="105"/>
  <c r="H43" i="105" s="1"/>
  <c r="G42" i="105"/>
  <c r="H42" i="105" s="1"/>
  <c r="G41" i="105"/>
  <c r="H41" i="105" s="1"/>
  <c r="G40" i="105"/>
  <c r="H40" i="105" s="1"/>
  <c r="G39" i="105"/>
  <c r="H39" i="105" s="1"/>
  <c r="G38" i="105"/>
  <c r="H38" i="105" s="1"/>
  <c r="G37" i="105"/>
  <c r="H37" i="105" s="1"/>
  <c r="G326" i="104"/>
  <c r="F326" i="104"/>
  <c r="C326" i="104"/>
  <c r="G325" i="104"/>
  <c r="F325" i="104"/>
  <c r="C325" i="104"/>
  <c r="G324" i="104"/>
  <c r="F324" i="104"/>
  <c r="C324" i="104"/>
  <c r="G323" i="104"/>
  <c r="F323" i="104"/>
  <c r="C323" i="104"/>
  <c r="G322" i="104"/>
  <c r="F322" i="104"/>
  <c r="C322" i="104"/>
  <c r="G321" i="104"/>
  <c r="F321" i="104"/>
  <c r="C321" i="104"/>
  <c r="G320" i="104"/>
  <c r="F320" i="104"/>
  <c r="C320" i="104"/>
  <c r="G319" i="104"/>
  <c r="F319" i="104"/>
  <c r="C319" i="104"/>
  <c r="G318" i="104"/>
  <c r="F318" i="104"/>
  <c r="C318" i="104"/>
  <c r="G317" i="104"/>
  <c r="F317" i="104"/>
  <c r="C317" i="104"/>
  <c r="G316" i="104"/>
  <c r="F316" i="104"/>
  <c r="C316" i="104"/>
  <c r="G315" i="104"/>
  <c r="F315" i="104"/>
  <c r="C315" i="104"/>
  <c r="G314" i="104"/>
  <c r="F314" i="104"/>
  <c r="C314" i="104"/>
  <c r="G313" i="104"/>
  <c r="F313" i="104"/>
  <c r="C313" i="104"/>
  <c r="G312" i="104"/>
  <c r="F312" i="104"/>
  <c r="C312" i="104"/>
  <c r="G311" i="104"/>
  <c r="F311" i="104"/>
  <c r="C311" i="104"/>
  <c r="G310" i="104"/>
  <c r="F310" i="104"/>
  <c r="C310" i="104"/>
  <c r="G309" i="104"/>
  <c r="F309" i="104"/>
  <c r="C309" i="104"/>
  <c r="G308" i="104"/>
  <c r="F308" i="104"/>
  <c r="C308" i="104"/>
  <c r="G307" i="104"/>
  <c r="F307" i="104"/>
  <c r="C307" i="104"/>
  <c r="G306" i="104"/>
  <c r="F306" i="104"/>
  <c r="C306" i="104"/>
  <c r="G305" i="104"/>
  <c r="F305" i="104"/>
  <c r="C305" i="104"/>
  <c r="G304" i="104"/>
  <c r="F304" i="104"/>
  <c r="C304" i="104"/>
  <c r="G303" i="104"/>
  <c r="F303" i="104"/>
  <c r="C303" i="104"/>
  <c r="G302" i="104"/>
  <c r="F302" i="104"/>
  <c r="C302" i="104"/>
  <c r="G301" i="104"/>
  <c r="F301" i="104"/>
  <c r="C301" i="104"/>
  <c r="G300" i="104"/>
  <c r="F300" i="104"/>
  <c r="C300" i="104"/>
  <c r="G299" i="104"/>
  <c r="F299" i="104"/>
  <c r="C299" i="104"/>
  <c r="G298" i="104"/>
  <c r="F298" i="104"/>
  <c r="C298" i="104"/>
  <c r="G294" i="104"/>
  <c r="F294" i="104"/>
  <c r="C294" i="104"/>
  <c r="G293" i="104"/>
  <c r="F293" i="104"/>
  <c r="C293" i="104"/>
  <c r="G292" i="104"/>
  <c r="F292" i="104"/>
  <c r="C292" i="104"/>
  <c r="G291" i="104"/>
  <c r="F291" i="104"/>
  <c r="C291" i="104"/>
  <c r="G290" i="104"/>
  <c r="F290" i="104"/>
  <c r="C290" i="104"/>
  <c r="G289" i="104"/>
  <c r="F289" i="104"/>
  <c r="C289" i="104"/>
  <c r="G288" i="104"/>
  <c r="F288" i="104"/>
  <c r="C288" i="104"/>
  <c r="G287" i="104"/>
  <c r="F287" i="104"/>
  <c r="C287" i="104"/>
  <c r="G286" i="104"/>
  <c r="F286" i="104"/>
  <c r="C286" i="104"/>
  <c r="G285" i="104"/>
  <c r="F285" i="104"/>
  <c r="C285" i="104"/>
  <c r="G284" i="104"/>
  <c r="F284" i="104"/>
  <c r="C284" i="104"/>
  <c r="G283" i="104"/>
  <c r="F283" i="104"/>
  <c r="C283" i="104"/>
  <c r="G282" i="104"/>
  <c r="F282" i="104"/>
  <c r="C282" i="104"/>
  <c r="G281" i="104"/>
  <c r="F281" i="104"/>
  <c r="C281" i="104"/>
  <c r="G280" i="104"/>
  <c r="F280" i="104"/>
  <c r="C280" i="104"/>
  <c r="G279" i="104"/>
  <c r="F279" i="104"/>
  <c r="C279" i="104"/>
  <c r="G278" i="104"/>
  <c r="F278" i="104"/>
  <c r="C278" i="104"/>
  <c r="G277" i="104"/>
  <c r="F277" i="104"/>
  <c r="C277" i="104"/>
  <c r="G276" i="104"/>
  <c r="F276" i="104"/>
  <c r="C276" i="104"/>
  <c r="G275" i="104"/>
  <c r="F275" i="104"/>
  <c r="C275" i="104"/>
  <c r="G273" i="104"/>
  <c r="F273" i="104"/>
  <c r="C273" i="104"/>
  <c r="G272" i="104"/>
  <c r="F272" i="104"/>
  <c r="C272" i="104"/>
  <c r="G271" i="104"/>
  <c r="F271" i="104"/>
  <c r="C271" i="104"/>
  <c r="G270" i="104"/>
  <c r="F270" i="104"/>
  <c r="C270" i="104"/>
  <c r="G269" i="104"/>
  <c r="F269" i="104"/>
  <c r="C269" i="104"/>
  <c r="G268" i="104"/>
  <c r="F268" i="104"/>
  <c r="C268" i="104"/>
  <c r="G267" i="104"/>
  <c r="F267" i="104"/>
  <c r="C267" i="104"/>
  <c r="G266" i="104"/>
  <c r="F266" i="104"/>
  <c r="C266" i="104"/>
  <c r="G265" i="104"/>
  <c r="F265" i="104"/>
  <c r="C265" i="104"/>
  <c r="G264" i="104"/>
  <c r="H264" i="104" s="1"/>
  <c r="G263" i="104"/>
  <c r="H263" i="104" s="1"/>
  <c r="G262" i="104"/>
  <c r="H262" i="104" s="1"/>
  <c r="G261" i="104"/>
  <c r="H261" i="104" s="1"/>
  <c r="G260" i="104"/>
  <c r="H260" i="104" s="1"/>
  <c r="G259" i="104"/>
  <c r="H259" i="104" s="1"/>
  <c r="G258" i="104"/>
  <c r="H258" i="104" s="1"/>
  <c r="G257" i="104"/>
  <c r="H257" i="104" s="1"/>
  <c r="G256" i="104"/>
  <c r="H256" i="104" s="1"/>
  <c r="G255" i="104"/>
  <c r="H255" i="104" s="1"/>
  <c r="G120" i="104"/>
  <c r="F120" i="104"/>
  <c r="C120" i="104"/>
  <c r="G119" i="104"/>
  <c r="F119" i="104"/>
  <c r="C119" i="104"/>
  <c r="G118" i="104"/>
  <c r="F118" i="104"/>
  <c r="C118" i="104"/>
  <c r="G117" i="104"/>
  <c r="F117" i="104"/>
  <c r="C117" i="104"/>
  <c r="G116" i="104"/>
  <c r="F116" i="104"/>
  <c r="C116" i="104"/>
  <c r="G115" i="104"/>
  <c r="F115" i="104"/>
  <c r="C115" i="104"/>
  <c r="G114" i="104"/>
  <c r="F114" i="104"/>
  <c r="C114" i="104"/>
  <c r="G113" i="104"/>
  <c r="F113" i="104"/>
  <c r="C113" i="104"/>
  <c r="G112" i="104"/>
  <c r="F112" i="104"/>
  <c r="C112" i="104"/>
  <c r="G111" i="104"/>
  <c r="F111" i="104"/>
  <c r="C111" i="104"/>
  <c r="G110" i="104"/>
  <c r="F110" i="104"/>
  <c r="C110" i="104"/>
  <c r="G109" i="104"/>
  <c r="F109" i="104"/>
  <c r="C109" i="104"/>
  <c r="G108" i="104"/>
  <c r="F108" i="104"/>
  <c r="C108" i="104"/>
  <c r="G107" i="104"/>
  <c r="F107" i="104"/>
  <c r="C107" i="104"/>
  <c r="G106" i="104"/>
  <c r="F106" i="104"/>
  <c r="C106" i="104"/>
  <c r="G105" i="104"/>
  <c r="F105" i="104"/>
  <c r="C105" i="104"/>
  <c r="G104" i="104"/>
  <c r="F104" i="104"/>
  <c r="C104" i="104"/>
  <c r="G103" i="104"/>
  <c r="F103" i="104"/>
  <c r="C103" i="104"/>
  <c r="G102" i="104"/>
  <c r="F102" i="104"/>
  <c r="C102" i="104"/>
  <c r="G101" i="104"/>
  <c r="F101" i="104"/>
  <c r="C101" i="104"/>
  <c r="G100" i="104"/>
  <c r="F100" i="104"/>
  <c r="C100" i="104"/>
  <c r="G99" i="104"/>
  <c r="F99" i="104"/>
  <c r="C99" i="104"/>
  <c r="G98" i="104"/>
  <c r="F98" i="104"/>
  <c r="C98" i="104"/>
  <c r="G97" i="104"/>
  <c r="F97" i="104"/>
  <c r="C97" i="104"/>
  <c r="G96" i="104"/>
  <c r="F96" i="104"/>
  <c r="C96" i="104"/>
  <c r="G95" i="104"/>
  <c r="F95" i="104"/>
  <c r="C95" i="104"/>
  <c r="G94" i="104"/>
  <c r="F94" i="104"/>
  <c r="C94" i="104"/>
  <c r="G93" i="104"/>
  <c r="F93" i="104"/>
  <c r="C93" i="104"/>
  <c r="G92" i="104"/>
  <c r="F92" i="104"/>
  <c r="C92" i="104"/>
  <c r="G91" i="104"/>
  <c r="F91" i="104"/>
  <c r="C91" i="104"/>
  <c r="G90" i="104"/>
  <c r="F90" i="104"/>
  <c r="C90" i="104"/>
  <c r="G89" i="104"/>
  <c r="F89" i="104"/>
  <c r="C89" i="104"/>
  <c r="G88" i="104"/>
  <c r="F88" i="104"/>
  <c r="C88" i="104"/>
  <c r="G87" i="104"/>
  <c r="F87" i="104"/>
  <c r="C87" i="104"/>
  <c r="G86" i="104"/>
  <c r="F86" i="104"/>
  <c r="C86" i="104"/>
  <c r="G82" i="104"/>
  <c r="F82" i="104"/>
  <c r="C82" i="104"/>
  <c r="G81" i="104"/>
  <c r="F81" i="104"/>
  <c r="C81" i="104"/>
  <c r="G80" i="104"/>
  <c r="F80" i="104"/>
  <c r="C80" i="104"/>
  <c r="G79" i="104"/>
  <c r="F79" i="104"/>
  <c r="C79" i="104"/>
  <c r="G78" i="104"/>
  <c r="F78" i="104"/>
  <c r="C78" i="104"/>
  <c r="G77" i="104"/>
  <c r="F77" i="104"/>
  <c r="C77" i="104"/>
  <c r="G76" i="104"/>
  <c r="F76" i="104"/>
  <c r="C76" i="104"/>
  <c r="G75" i="104"/>
  <c r="F75" i="104"/>
  <c r="C75" i="104"/>
  <c r="G74" i="104"/>
  <c r="F74" i="104"/>
  <c r="C74" i="104"/>
  <c r="G73" i="104"/>
  <c r="F73" i="104"/>
  <c r="C73" i="104"/>
  <c r="G72" i="104"/>
  <c r="F72" i="104"/>
  <c r="C72" i="104"/>
  <c r="G71" i="104"/>
  <c r="F71" i="104"/>
  <c r="C71" i="104"/>
  <c r="G70" i="104"/>
  <c r="F70" i="104"/>
  <c r="C70" i="104"/>
  <c r="G69" i="104"/>
  <c r="F69" i="104"/>
  <c r="C69" i="104"/>
  <c r="G68" i="104"/>
  <c r="F68" i="104"/>
  <c r="C68" i="104"/>
  <c r="G67" i="104"/>
  <c r="F67" i="104"/>
  <c r="C67" i="104"/>
  <c r="G66" i="104"/>
  <c r="F66" i="104"/>
  <c r="C66" i="104"/>
  <c r="G65" i="104"/>
  <c r="F65" i="104"/>
  <c r="C65" i="104"/>
  <c r="G64" i="104"/>
  <c r="F64" i="104"/>
  <c r="C64" i="104"/>
  <c r="G63" i="104"/>
  <c r="F63" i="104"/>
  <c r="C63" i="104"/>
  <c r="G61" i="104"/>
  <c r="F61" i="104"/>
  <c r="C61" i="104"/>
  <c r="G60" i="104"/>
  <c r="F60" i="104"/>
  <c r="G59" i="104"/>
  <c r="F59" i="104"/>
  <c r="C59" i="104"/>
  <c r="G58" i="104"/>
  <c r="F58" i="104"/>
  <c r="C58" i="104"/>
  <c r="G57" i="104"/>
  <c r="F57" i="104"/>
  <c r="C57" i="104"/>
  <c r="G56" i="104"/>
  <c r="F56" i="104"/>
  <c r="C56" i="104"/>
  <c r="G55" i="104"/>
  <c r="F55" i="104"/>
  <c r="C55" i="104"/>
  <c r="G54" i="104"/>
  <c r="F54" i="104"/>
  <c r="C54" i="104"/>
  <c r="G53" i="104"/>
  <c r="F53" i="104"/>
  <c r="C53" i="104"/>
  <c r="G52" i="104"/>
  <c r="F52" i="104"/>
  <c r="C52" i="104"/>
  <c r="G51" i="104"/>
  <c r="F51" i="104"/>
  <c r="C51" i="104"/>
  <c r="G50" i="104"/>
  <c r="F50" i="104"/>
  <c r="C50" i="104"/>
  <c r="G49" i="104"/>
  <c r="F49" i="104"/>
  <c r="C49" i="104"/>
  <c r="G48" i="104"/>
  <c r="F48" i="104"/>
  <c r="C48" i="104"/>
  <c r="G47" i="104"/>
  <c r="F47" i="104"/>
  <c r="C47" i="104"/>
  <c r="G46" i="104"/>
  <c r="H46" i="104" s="1"/>
  <c r="G45" i="104"/>
  <c r="H45" i="104" s="1"/>
  <c r="G44" i="104"/>
  <c r="H44" i="104" s="1"/>
  <c r="G43" i="104"/>
  <c r="H43" i="104" s="1"/>
  <c r="G42" i="104"/>
  <c r="H42" i="104" s="1"/>
  <c r="G41" i="104"/>
  <c r="H41" i="104" s="1"/>
  <c r="G40" i="104"/>
  <c r="H40" i="104" s="1"/>
  <c r="G39" i="104"/>
  <c r="H39" i="104" s="1"/>
  <c r="G38" i="104"/>
  <c r="H38" i="104" s="1"/>
  <c r="G37" i="104"/>
  <c r="H37" i="104" s="1"/>
  <c r="G314" i="103"/>
  <c r="F314" i="103"/>
  <c r="C314" i="103"/>
  <c r="G313" i="103"/>
  <c r="F313" i="103"/>
  <c r="C313" i="103"/>
  <c r="G312" i="103"/>
  <c r="F312" i="103"/>
  <c r="C312" i="103"/>
  <c r="G311" i="103"/>
  <c r="F311" i="103"/>
  <c r="C311" i="103"/>
  <c r="G310" i="103"/>
  <c r="F310" i="103"/>
  <c r="C310" i="103"/>
  <c r="G309" i="103"/>
  <c r="F309" i="103"/>
  <c r="C309" i="103"/>
  <c r="G308" i="103"/>
  <c r="F308" i="103"/>
  <c r="C308" i="103"/>
  <c r="G307" i="103"/>
  <c r="F307" i="103"/>
  <c r="C307" i="103"/>
  <c r="G306" i="103"/>
  <c r="F306" i="103"/>
  <c r="C306" i="103"/>
  <c r="G305" i="103"/>
  <c r="F305" i="103"/>
  <c r="C305" i="103"/>
  <c r="G304" i="103"/>
  <c r="F304" i="103"/>
  <c r="C304" i="103"/>
  <c r="G303" i="103"/>
  <c r="F303" i="103"/>
  <c r="C303" i="103"/>
  <c r="G302" i="103"/>
  <c r="F302" i="103"/>
  <c r="C302" i="103"/>
  <c r="G301" i="103"/>
  <c r="F301" i="103"/>
  <c r="C301" i="103"/>
  <c r="G300" i="103"/>
  <c r="F300" i="103"/>
  <c r="C300" i="103"/>
  <c r="G299" i="103"/>
  <c r="F299" i="103"/>
  <c r="C299" i="103"/>
  <c r="G298" i="103"/>
  <c r="F298" i="103"/>
  <c r="C298" i="103"/>
  <c r="G297" i="103"/>
  <c r="F297" i="103"/>
  <c r="C297" i="103"/>
  <c r="G296" i="103"/>
  <c r="F296" i="103"/>
  <c r="C296" i="103"/>
  <c r="G295" i="103"/>
  <c r="F295" i="103"/>
  <c r="C295" i="103"/>
  <c r="G294" i="103"/>
  <c r="F294" i="103"/>
  <c r="C294" i="103"/>
  <c r="G293" i="103"/>
  <c r="F293" i="103"/>
  <c r="C293" i="103"/>
  <c r="G292" i="103"/>
  <c r="F292" i="103"/>
  <c r="C292" i="103"/>
  <c r="G291" i="103"/>
  <c r="F291" i="103"/>
  <c r="C291" i="103"/>
  <c r="G290" i="103"/>
  <c r="F290" i="103"/>
  <c r="C290" i="103"/>
  <c r="G289" i="103"/>
  <c r="F289" i="103"/>
  <c r="C289" i="103"/>
  <c r="G288" i="103"/>
  <c r="F288" i="103"/>
  <c r="C288" i="103"/>
  <c r="G287" i="103"/>
  <c r="F287" i="103"/>
  <c r="C287" i="103"/>
  <c r="G286" i="103"/>
  <c r="F286" i="103"/>
  <c r="C286" i="103"/>
  <c r="G282" i="103"/>
  <c r="F282" i="103"/>
  <c r="C282" i="103"/>
  <c r="G281" i="103"/>
  <c r="F281" i="103"/>
  <c r="C281" i="103"/>
  <c r="G280" i="103"/>
  <c r="F280" i="103"/>
  <c r="C280" i="103"/>
  <c r="G279" i="103"/>
  <c r="F279" i="103"/>
  <c r="C279" i="103"/>
  <c r="G278" i="103"/>
  <c r="F278" i="103"/>
  <c r="C278" i="103"/>
  <c r="G277" i="103"/>
  <c r="F277" i="103"/>
  <c r="C277" i="103"/>
  <c r="G276" i="103"/>
  <c r="F276" i="103"/>
  <c r="C276" i="103"/>
  <c r="G275" i="103"/>
  <c r="F275" i="103"/>
  <c r="C275" i="103"/>
  <c r="G274" i="103"/>
  <c r="F274" i="103"/>
  <c r="C274" i="103"/>
  <c r="G273" i="103"/>
  <c r="F273" i="103"/>
  <c r="C273" i="103"/>
  <c r="G272" i="103"/>
  <c r="F272" i="103"/>
  <c r="C272" i="103"/>
  <c r="G271" i="103"/>
  <c r="F271" i="103"/>
  <c r="C271" i="103"/>
  <c r="G270" i="103"/>
  <c r="F270" i="103"/>
  <c r="C270" i="103"/>
  <c r="G269" i="103"/>
  <c r="F269" i="103"/>
  <c r="C269" i="103"/>
  <c r="G268" i="103"/>
  <c r="F268" i="103"/>
  <c r="C268" i="103"/>
  <c r="G267" i="103"/>
  <c r="F267" i="103"/>
  <c r="C267" i="103"/>
  <c r="G266" i="103"/>
  <c r="F266" i="103"/>
  <c r="C266" i="103"/>
  <c r="G265" i="103"/>
  <c r="F265" i="103"/>
  <c r="C265" i="103"/>
  <c r="G264" i="103"/>
  <c r="F264" i="103"/>
  <c r="C264" i="103"/>
  <c r="G263" i="103"/>
  <c r="F263" i="103"/>
  <c r="C263" i="103"/>
  <c r="G261" i="103"/>
  <c r="F261" i="103"/>
  <c r="C261" i="103"/>
  <c r="G260" i="103"/>
  <c r="F260" i="103"/>
  <c r="C260" i="103"/>
  <c r="G259" i="103"/>
  <c r="F259" i="103"/>
  <c r="C259" i="103"/>
  <c r="G258" i="103"/>
  <c r="F258" i="103"/>
  <c r="C258" i="103"/>
  <c r="G257" i="103"/>
  <c r="F257" i="103"/>
  <c r="C257" i="103"/>
  <c r="G256" i="103"/>
  <c r="F256" i="103"/>
  <c r="C256" i="103"/>
  <c r="G255" i="103"/>
  <c r="F255" i="103"/>
  <c r="C255" i="103"/>
  <c r="G254" i="103"/>
  <c r="F254" i="103"/>
  <c r="C254" i="103"/>
  <c r="G253" i="103"/>
  <c r="F253" i="103"/>
  <c r="C253" i="103"/>
  <c r="G252" i="103"/>
  <c r="H252" i="103" s="1"/>
  <c r="G251" i="103"/>
  <c r="H251" i="103" s="1"/>
  <c r="G250" i="103"/>
  <c r="H250" i="103" s="1"/>
  <c r="G249" i="103"/>
  <c r="H249" i="103" s="1"/>
  <c r="G248" i="103"/>
  <c r="H248" i="103" s="1"/>
  <c r="G247" i="103"/>
  <c r="H247" i="103" s="1"/>
  <c r="G246" i="103"/>
  <c r="H246" i="103" s="1"/>
  <c r="G245" i="103"/>
  <c r="H245" i="103" s="1"/>
  <c r="G244" i="103"/>
  <c r="H244" i="103" s="1"/>
  <c r="G243" i="103"/>
  <c r="H243" i="103" s="1"/>
  <c r="G108" i="103"/>
  <c r="F108" i="103"/>
  <c r="C108" i="103"/>
  <c r="G107" i="103"/>
  <c r="F107" i="103"/>
  <c r="C107" i="103"/>
  <c r="G106" i="103"/>
  <c r="F106" i="103"/>
  <c r="C106" i="103"/>
  <c r="G105" i="103"/>
  <c r="F105" i="103"/>
  <c r="C105" i="103"/>
  <c r="G104" i="103"/>
  <c r="F104" i="103"/>
  <c r="C104" i="103"/>
  <c r="G103" i="103"/>
  <c r="F103" i="103"/>
  <c r="C103" i="103"/>
  <c r="G102" i="103"/>
  <c r="F102" i="103"/>
  <c r="C102" i="103"/>
  <c r="G101" i="103"/>
  <c r="F101" i="103"/>
  <c r="C101" i="103"/>
  <c r="G100" i="103"/>
  <c r="F100" i="103"/>
  <c r="C100" i="103"/>
  <c r="G99" i="103"/>
  <c r="F99" i="103"/>
  <c r="C99" i="103"/>
  <c r="G98" i="103"/>
  <c r="F98" i="103"/>
  <c r="C98" i="103"/>
  <c r="G97" i="103"/>
  <c r="F97" i="103"/>
  <c r="C97" i="103"/>
  <c r="G96" i="103"/>
  <c r="F96" i="103"/>
  <c r="C96" i="103"/>
  <c r="G95" i="103"/>
  <c r="F95" i="103"/>
  <c r="C95" i="103"/>
  <c r="G94" i="103"/>
  <c r="F94" i="103"/>
  <c r="C94" i="103"/>
  <c r="G93" i="103"/>
  <c r="F93" i="103"/>
  <c r="C93" i="103"/>
  <c r="G92" i="103"/>
  <c r="F92" i="103"/>
  <c r="C92" i="103"/>
  <c r="G91" i="103"/>
  <c r="F91" i="103"/>
  <c r="C91" i="103"/>
  <c r="G90" i="103"/>
  <c r="F90" i="103"/>
  <c r="C90" i="103"/>
  <c r="G89" i="103"/>
  <c r="F89" i="103"/>
  <c r="C89" i="103"/>
  <c r="G88" i="103"/>
  <c r="F88" i="103"/>
  <c r="C88" i="103"/>
  <c r="G87" i="103"/>
  <c r="F87" i="103"/>
  <c r="C87" i="103"/>
  <c r="G86" i="103"/>
  <c r="F86" i="103"/>
  <c r="C86" i="103"/>
  <c r="G85" i="103"/>
  <c r="F85" i="103"/>
  <c r="C85" i="103"/>
  <c r="G84" i="103"/>
  <c r="F84" i="103"/>
  <c r="C84" i="103"/>
  <c r="G83" i="103"/>
  <c r="F83" i="103"/>
  <c r="C83" i="103"/>
  <c r="G82" i="103"/>
  <c r="F82" i="103"/>
  <c r="C82" i="103"/>
  <c r="G81" i="103"/>
  <c r="F81" i="103"/>
  <c r="C81" i="103"/>
  <c r="G80" i="103"/>
  <c r="F80" i="103"/>
  <c r="C80" i="103"/>
  <c r="G76" i="103"/>
  <c r="F76" i="103"/>
  <c r="C76" i="103"/>
  <c r="G75" i="103"/>
  <c r="F75" i="103"/>
  <c r="C75" i="103"/>
  <c r="G74" i="103"/>
  <c r="F74" i="103"/>
  <c r="C74" i="103"/>
  <c r="G73" i="103"/>
  <c r="F73" i="103"/>
  <c r="C73" i="103"/>
  <c r="G72" i="103"/>
  <c r="F72" i="103"/>
  <c r="C72" i="103"/>
  <c r="G71" i="103"/>
  <c r="F71" i="103"/>
  <c r="C71" i="103"/>
  <c r="G70" i="103"/>
  <c r="F70" i="103"/>
  <c r="C70" i="103"/>
  <c r="G69" i="103"/>
  <c r="F69" i="103"/>
  <c r="C69" i="103"/>
  <c r="G68" i="103"/>
  <c r="F68" i="103"/>
  <c r="C68" i="103"/>
  <c r="G67" i="103"/>
  <c r="F67" i="103"/>
  <c r="C67" i="103"/>
  <c r="G66" i="103"/>
  <c r="F66" i="103"/>
  <c r="C66" i="103"/>
  <c r="G65" i="103"/>
  <c r="F65" i="103"/>
  <c r="C65" i="103"/>
  <c r="G64" i="103"/>
  <c r="F64" i="103"/>
  <c r="C64" i="103"/>
  <c r="G63" i="103"/>
  <c r="F63" i="103"/>
  <c r="C63" i="103"/>
  <c r="G62" i="103"/>
  <c r="F62" i="103"/>
  <c r="C62" i="103"/>
  <c r="G61" i="103"/>
  <c r="F61" i="103"/>
  <c r="C61" i="103"/>
  <c r="G60" i="103"/>
  <c r="F60" i="103"/>
  <c r="C60" i="103"/>
  <c r="G59" i="103"/>
  <c r="F59" i="103"/>
  <c r="C59" i="103"/>
  <c r="G58" i="103"/>
  <c r="F58" i="103"/>
  <c r="C58" i="103"/>
  <c r="G57" i="103"/>
  <c r="F57" i="103"/>
  <c r="C57" i="103"/>
  <c r="G55" i="103"/>
  <c r="F55" i="103"/>
  <c r="C55" i="103"/>
  <c r="G54" i="103"/>
  <c r="F54" i="103"/>
  <c r="G53" i="103"/>
  <c r="F53" i="103"/>
  <c r="C53" i="103"/>
  <c r="G52" i="103"/>
  <c r="F52" i="103"/>
  <c r="C52" i="103"/>
  <c r="G51" i="103"/>
  <c r="F51" i="103"/>
  <c r="C51" i="103"/>
  <c r="G50" i="103"/>
  <c r="F50" i="103"/>
  <c r="C50" i="103"/>
  <c r="G49" i="103"/>
  <c r="F49" i="103"/>
  <c r="C49" i="103"/>
  <c r="G48" i="103"/>
  <c r="F48" i="103"/>
  <c r="C48" i="103"/>
  <c r="G47" i="103"/>
  <c r="F47" i="103"/>
  <c r="G46" i="103"/>
  <c r="H46" i="103" s="1"/>
  <c r="G45" i="103"/>
  <c r="H45" i="103" s="1"/>
  <c r="G44" i="103"/>
  <c r="H44" i="103" s="1"/>
  <c r="G43" i="103"/>
  <c r="H43" i="103" s="1"/>
  <c r="G42" i="103"/>
  <c r="H42" i="103" s="1"/>
  <c r="G41" i="103"/>
  <c r="H41" i="103" s="1"/>
  <c r="G40" i="103"/>
  <c r="H40" i="103" s="1"/>
  <c r="G39" i="103"/>
  <c r="H39" i="103" s="1"/>
  <c r="G38" i="103"/>
  <c r="H38" i="103" s="1"/>
  <c r="G37" i="103"/>
  <c r="H37" i="103" s="1"/>
  <c r="G314" i="102"/>
  <c r="F314" i="102"/>
  <c r="C314" i="102"/>
  <c r="G313" i="102"/>
  <c r="F313" i="102"/>
  <c r="C313" i="102"/>
  <c r="G312" i="102"/>
  <c r="F312" i="102"/>
  <c r="C312" i="102"/>
  <c r="G311" i="102"/>
  <c r="F311" i="102"/>
  <c r="C311" i="102"/>
  <c r="G310" i="102"/>
  <c r="F310" i="102"/>
  <c r="C310" i="102"/>
  <c r="G309" i="102"/>
  <c r="F309" i="102"/>
  <c r="C309" i="102"/>
  <c r="G308" i="102"/>
  <c r="F308" i="102"/>
  <c r="C308" i="102"/>
  <c r="G307" i="102"/>
  <c r="F307" i="102"/>
  <c r="C307" i="102"/>
  <c r="G306" i="102"/>
  <c r="F306" i="102"/>
  <c r="C306" i="102"/>
  <c r="G305" i="102"/>
  <c r="F305" i="102"/>
  <c r="C305" i="102"/>
  <c r="G304" i="102"/>
  <c r="F304" i="102"/>
  <c r="C304" i="102"/>
  <c r="G303" i="102"/>
  <c r="F303" i="102"/>
  <c r="C303" i="102"/>
  <c r="G302" i="102"/>
  <c r="F302" i="102"/>
  <c r="C302" i="102"/>
  <c r="G301" i="102"/>
  <c r="F301" i="102"/>
  <c r="C301" i="102"/>
  <c r="G300" i="102"/>
  <c r="F300" i="102"/>
  <c r="C300" i="102"/>
  <c r="G299" i="102"/>
  <c r="F299" i="102"/>
  <c r="C299" i="102"/>
  <c r="G298" i="102"/>
  <c r="F298" i="102"/>
  <c r="C298" i="102"/>
  <c r="G297" i="102"/>
  <c r="F297" i="102"/>
  <c r="C297" i="102"/>
  <c r="G296" i="102"/>
  <c r="F296" i="102"/>
  <c r="C296" i="102"/>
  <c r="G295" i="102"/>
  <c r="F295" i="102"/>
  <c r="C295" i="102"/>
  <c r="G294" i="102"/>
  <c r="F294" i="102"/>
  <c r="C294" i="102"/>
  <c r="G293" i="102"/>
  <c r="F293" i="102"/>
  <c r="C293" i="102"/>
  <c r="G292" i="102"/>
  <c r="F292" i="102"/>
  <c r="C292" i="102"/>
  <c r="G291" i="102"/>
  <c r="F291" i="102"/>
  <c r="C291" i="102"/>
  <c r="G290" i="102"/>
  <c r="F290" i="102"/>
  <c r="C290" i="102"/>
  <c r="G289" i="102"/>
  <c r="F289" i="102"/>
  <c r="C289" i="102"/>
  <c r="G288" i="102"/>
  <c r="F288" i="102"/>
  <c r="C288" i="102"/>
  <c r="G287" i="102"/>
  <c r="F287" i="102"/>
  <c r="C287" i="102"/>
  <c r="G286" i="102"/>
  <c r="F286" i="102"/>
  <c r="C286" i="102"/>
  <c r="G282" i="102"/>
  <c r="F282" i="102"/>
  <c r="C282" i="102"/>
  <c r="G281" i="102"/>
  <c r="F281" i="102"/>
  <c r="C281" i="102"/>
  <c r="G280" i="102"/>
  <c r="F280" i="102"/>
  <c r="C280" i="102"/>
  <c r="G279" i="102"/>
  <c r="F279" i="102"/>
  <c r="C279" i="102"/>
  <c r="G278" i="102"/>
  <c r="F278" i="102"/>
  <c r="C278" i="102"/>
  <c r="G277" i="102"/>
  <c r="F277" i="102"/>
  <c r="C277" i="102"/>
  <c r="G276" i="102"/>
  <c r="F276" i="102"/>
  <c r="C276" i="102"/>
  <c r="G275" i="102"/>
  <c r="F275" i="102"/>
  <c r="C275" i="102"/>
  <c r="G274" i="102"/>
  <c r="F274" i="102"/>
  <c r="C274" i="102"/>
  <c r="G273" i="102"/>
  <c r="F273" i="102"/>
  <c r="C273" i="102"/>
  <c r="G272" i="102"/>
  <c r="F272" i="102"/>
  <c r="C272" i="102"/>
  <c r="G271" i="102"/>
  <c r="F271" i="102"/>
  <c r="C271" i="102"/>
  <c r="G270" i="102"/>
  <c r="F270" i="102"/>
  <c r="C270" i="102"/>
  <c r="G269" i="102"/>
  <c r="F269" i="102"/>
  <c r="C269" i="102"/>
  <c r="G268" i="102"/>
  <c r="F268" i="102"/>
  <c r="C268" i="102"/>
  <c r="G267" i="102"/>
  <c r="F267" i="102"/>
  <c r="C267" i="102"/>
  <c r="G266" i="102"/>
  <c r="F266" i="102"/>
  <c r="C266" i="102"/>
  <c r="G265" i="102"/>
  <c r="F265" i="102"/>
  <c r="C265" i="102"/>
  <c r="G264" i="102"/>
  <c r="F264" i="102"/>
  <c r="C264" i="102"/>
  <c r="G263" i="102"/>
  <c r="F263" i="102"/>
  <c r="C263" i="102"/>
  <c r="G261" i="102"/>
  <c r="F261" i="102"/>
  <c r="C261" i="102"/>
  <c r="G260" i="102"/>
  <c r="F260" i="102"/>
  <c r="C260" i="102"/>
  <c r="G259" i="102"/>
  <c r="F259" i="102"/>
  <c r="C259" i="102"/>
  <c r="G258" i="102"/>
  <c r="F258" i="102"/>
  <c r="C258" i="102"/>
  <c r="G257" i="102"/>
  <c r="F257" i="102"/>
  <c r="C257" i="102"/>
  <c r="G256" i="102"/>
  <c r="F256" i="102"/>
  <c r="C256" i="102"/>
  <c r="G255" i="102"/>
  <c r="F255" i="102"/>
  <c r="C255" i="102"/>
  <c r="G254" i="102"/>
  <c r="F254" i="102"/>
  <c r="C254" i="102"/>
  <c r="G253" i="102"/>
  <c r="F253" i="102"/>
  <c r="C253" i="102"/>
  <c r="G252" i="102"/>
  <c r="H252" i="102" s="1"/>
  <c r="G251" i="102"/>
  <c r="H251" i="102" s="1"/>
  <c r="G250" i="102"/>
  <c r="H250" i="102" s="1"/>
  <c r="G249" i="102"/>
  <c r="H249" i="102" s="1"/>
  <c r="G248" i="102"/>
  <c r="H248" i="102" s="1"/>
  <c r="G247" i="102"/>
  <c r="H247" i="102" s="1"/>
  <c r="G246" i="102"/>
  <c r="H246" i="102" s="1"/>
  <c r="G245" i="102"/>
  <c r="H245" i="102" s="1"/>
  <c r="G244" i="102"/>
  <c r="H244" i="102" s="1"/>
  <c r="G243" i="102"/>
  <c r="H243" i="102" s="1"/>
  <c r="G108" i="102"/>
  <c r="F108" i="102"/>
  <c r="C108" i="102"/>
  <c r="G107" i="102"/>
  <c r="F107" i="102"/>
  <c r="C107" i="102"/>
  <c r="G106" i="102"/>
  <c r="F106" i="102"/>
  <c r="C106" i="102"/>
  <c r="G105" i="102"/>
  <c r="F105" i="102"/>
  <c r="C105" i="102"/>
  <c r="G104" i="102"/>
  <c r="F104" i="102"/>
  <c r="C104" i="102"/>
  <c r="G103" i="102"/>
  <c r="F103" i="102"/>
  <c r="C103" i="102"/>
  <c r="G102" i="102"/>
  <c r="F102" i="102"/>
  <c r="C102" i="102"/>
  <c r="G101" i="102"/>
  <c r="F101" i="102"/>
  <c r="C101" i="102"/>
  <c r="G100" i="102"/>
  <c r="F100" i="102"/>
  <c r="C100" i="102"/>
  <c r="G99" i="102"/>
  <c r="F99" i="102"/>
  <c r="C99" i="102"/>
  <c r="G98" i="102"/>
  <c r="F98" i="102"/>
  <c r="C98" i="102"/>
  <c r="G97" i="102"/>
  <c r="F97" i="102"/>
  <c r="C97" i="102"/>
  <c r="G96" i="102"/>
  <c r="F96" i="102"/>
  <c r="C96" i="102"/>
  <c r="G95" i="102"/>
  <c r="F95" i="102"/>
  <c r="C95" i="102"/>
  <c r="G94" i="102"/>
  <c r="F94" i="102"/>
  <c r="C94" i="102"/>
  <c r="G93" i="102"/>
  <c r="F93" i="102"/>
  <c r="C93" i="102"/>
  <c r="G92" i="102"/>
  <c r="F92" i="102"/>
  <c r="C92" i="102"/>
  <c r="G91" i="102"/>
  <c r="F91" i="102"/>
  <c r="C91" i="102"/>
  <c r="G90" i="102"/>
  <c r="F90" i="102"/>
  <c r="C90" i="102"/>
  <c r="G89" i="102"/>
  <c r="F89" i="102"/>
  <c r="C89" i="102"/>
  <c r="G88" i="102"/>
  <c r="F88" i="102"/>
  <c r="C88" i="102"/>
  <c r="G87" i="102"/>
  <c r="F87" i="102"/>
  <c r="C87" i="102"/>
  <c r="G86" i="102"/>
  <c r="F86" i="102"/>
  <c r="C86" i="102"/>
  <c r="G85" i="102"/>
  <c r="F85" i="102"/>
  <c r="C85" i="102"/>
  <c r="G84" i="102"/>
  <c r="F84" i="102"/>
  <c r="C84" i="102"/>
  <c r="G83" i="102"/>
  <c r="F83" i="102"/>
  <c r="C83" i="102"/>
  <c r="G82" i="102"/>
  <c r="F82" i="102"/>
  <c r="C82" i="102"/>
  <c r="G81" i="102"/>
  <c r="F81" i="102"/>
  <c r="C81" i="102"/>
  <c r="G80" i="102"/>
  <c r="F80" i="102"/>
  <c r="C80" i="102"/>
  <c r="G76" i="102"/>
  <c r="F76" i="102"/>
  <c r="C76" i="102"/>
  <c r="G75" i="102"/>
  <c r="F75" i="102"/>
  <c r="C75" i="102"/>
  <c r="G74" i="102"/>
  <c r="F74" i="102"/>
  <c r="C74" i="102"/>
  <c r="G73" i="102"/>
  <c r="F73" i="102"/>
  <c r="C73" i="102"/>
  <c r="G72" i="102"/>
  <c r="F72" i="102"/>
  <c r="C72" i="102"/>
  <c r="G71" i="102"/>
  <c r="F71" i="102"/>
  <c r="C71" i="102"/>
  <c r="G70" i="102"/>
  <c r="F70" i="102"/>
  <c r="C70" i="102"/>
  <c r="G69" i="102"/>
  <c r="F69" i="102"/>
  <c r="C69" i="102"/>
  <c r="G68" i="102"/>
  <c r="F68" i="102"/>
  <c r="C68" i="102"/>
  <c r="G67" i="102"/>
  <c r="F67" i="102"/>
  <c r="C67" i="102"/>
  <c r="G66" i="102"/>
  <c r="F66" i="102"/>
  <c r="C66" i="102"/>
  <c r="G65" i="102"/>
  <c r="F65" i="102"/>
  <c r="C65" i="102"/>
  <c r="G64" i="102"/>
  <c r="F64" i="102"/>
  <c r="C64" i="102"/>
  <c r="G63" i="102"/>
  <c r="F63" i="102"/>
  <c r="C63" i="102"/>
  <c r="G62" i="102"/>
  <c r="F62" i="102"/>
  <c r="C62" i="102"/>
  <c r="G61" i="102"/>
  <c r="F61" i="102"/>
  <c r="C61" i="102"/>
  <c r="G60" i="102"/>
  <c r="F60" i="102"/>
  <c r="C60" i="102"/>
  <c r="G59" i="102"/>
  <c r="F59" i="102"/>
  <c r="C59" i="102"/>
  <c r="G58" i="102"/>
  <c r="F58" i="102"/>
  <c r="C58" i="102"/>
  <c r="G57" i="102"/>
  <c r="F57" i="102"/>
  <c r="C57" i="102"/>
  <c r="G55" i="102"/>
  <c r="F55" i="102"/>
  <c r="C55" i="102"/>
  <c r="G54" i="102"/>
  <c r="F54" i="102"/>
  <c r="G53" i="102"/>
  <c r="F53" i="102"/>
  <c r="C53" i="102"/>
  <c r="G52" i="102"/>
  <c r="F52" i="102"/>
  <c r="C52" i="102"/>
  <c r="G51" i="102"/>
  <c r="F51" i="102"/>
  <c r="C51" i="102"/>
  <c r="G50" i="102"/>
  <c r="F50" i="102"/>
  <c r="C50" i="102"/>
  <c r="G49" i="102"/>
  <c r="F49" i="102"/>
  <c r="C49" i="102"/>
  <c r="G48" i="102"/>
  <c r="F48" i="102"/>
  <c r="C48" i="102"/>
  <c r="G47" i="102"/>
  <c r="F47" i="102"/>
  <c r="G46" i="102"/>
  <c r="H46" i="102" s="1"/>
  <c r="G45" i="102"/>
  <c r="H45" i="102" s="1"/>
  <c r="G44" i="102"/>
  <c r="H44" i="102" s="1"/>
  <c r="G43" i="102"/>
  <c r="H43" i="102" s="1"/>
  <c r="G42" i="102"/>
  <c r="H42" i="102" s="1"/>
  <c r="G41" i="102"/>
  <c r="H41" i="102" s="1"/>
  <c r="G40" i="102"/>
  <c r="H40" i="102" s="1"/>
  <c r="G39" i="102"/>
  <c r="H39" i="102" s="1"/>
  <c r="G38" i="102"/>
  <c r="H38" i="102" s="1"/>
  <c r="G37" i="102"/>
  <c r="H37" i="102" s="1"/>
  <c r="G314" i="101"/>
  <c r="F314" i="101"/>
  <c r="C314" i="101"/>
  <c r="G313" i="101"/>
  <c r="F313" i="101"/>
  <c r="C313" i="101"/>
  <c r="G312" i="101"/>
  <c r="F312" i="101"/>
  <c r="C312" i="101"/>
  <c r="G311" i="101"/>
  <c r="F311" i="101"/>
  <c r="C311" i="101"/>
  <c r="G310" i="101"/>
  <c r="F310" i="101"/>
  <c r="C310" i="101"/>
  <c r="G309" i="101"/>
  <c r="F309" i="101"/>
  <c r="C309" i="101"/>
  <c r="G308" i="101"/>
  <c r="F308" i="101"/>
  <c r="C308" i="101"/>
  <c r="G307" i="101"/>
  <c r="F307" i="101"/>
  <c r="C307" i="101"/>
  <c r="G306" i="101"/>
  <c r="F306" i="101"/>
  <c r="C306" i="101"/>
  <c r="G305" i="101"/>
  <c r="F305" i="101"/>
  <c r="C305" i="101"/>
  <c r="G304" i="101"/>
  <c r="F304" i="101"/>
  <c r="C304" i="101"/>
  <c r="G303" i="101"/>
  <c r="F303" i="101"/>
  <c r="C303" i="101"/>
  <c r="G302" i="101"/>
  <c r="F302" i="101"/>
  <c r="C302" i="101"/>
  <c r="G301" i="101"/>
  <c r="F301" i="101"/>
  <c r="C301" i="101"/>
  <c r="G300" i="101"/>
  <c r="F300" i="101"/>
  <c r="C300" i="101"/>
  <c r="G299" i="101"/>
  <c r="F299" i="101"/>
  <c r="C299" i="101"/>
  <c r="G298" i="101"/>
  <c r="F298" i="101"/>
  <c r="C298" i="101"/>
  <c r="G297" i="101"/>
  <c r="F297" i="101"/>
  <c r="C297" i="101"/>
  <c r="G296" i="101"/>
  <c r="F296" i="101"/>
  <c r="C296" i="101"/>
  <c r="G295" i="101"/>
  <c r="F295" i="101"/>
  <c r="C295" i="101"/>
  <c r="G294" i="101"/>
  <c r="F294" i="101"/>
  <c r="C294" i="101"/>
  <c r="G293" i="101"/>
  <c r="F293" i="101"/>
  <c r="C293" i="101"/>
  <c r="G292" i="101"/>
  <c r="F292" i="101"/>
  <c r="C292" i="101"/>
  <c r="G291" i="101"/>
  <c r="F291" i="101"/>
  <c r="C291" i="101"/>
  <c r="G290" i="101"/>
  <c r="F290" i="101"/>
  <c r="C290" i="101"/>
  <c r="G289" i="101"/>
  <c r="F289" i="101"/>
  <c r="C289" i="101"/>
  <c r="G288" i="101"/>
  <c r="F288" i="101"/>
  <c r="C288" i="101"/>
  <c r="G287" i="101"/>
  <c r="F287" i="101"/>
  <c r="C287" i="101"/>
  <c r="G286" i="101"/>
  <c r="F286" i="101"/>
  <c r="C286" i="101"/>
  <c r="G282" i="101"/>
  <c r="F282" i="101"/>
  <c r="C282" i="101"/>
  <c r="G281" i="101"/>
  <c r="F281" i="101"/>
  <c r="C281" i="101"/>
  <c r="G280" i="101"/>
  <c r="F280" i="101"/>
  <c r="C280" i="101"/>
  <c r="G279" i="101"/>
  <c r="F279" i="101"/>
  <c r="C279" i="101"/>
  <c r="G278" i="101"/>
  <c r="F278" i="101"/>
  <c r="C278" i="101"/>
  <c r="G277" i="101"/>
  <c r="F277" i="101"/>
  <c r="C277" i="101"/>
  <c r="G276" i="101"/>
  <c r="F276" i="101"/>
  <c r="C276" i="101"/>
  <c r="G275" i="101"/>
  <c r="F275" i="101"/>
  <c r="C275" i="101"/>
  <c r="G274" i="101"/>
  <c r="F274" i="101"/>
  <c r="C274" i="101"/>
  <c r="G273" i="101"/>
  <c r="F273" i="101"/>
  <c r="C273" i="101"/>
  <c r="G272" i="101"/>
  <c r="F272" i="101"/>
  <c r="C272" i="101"/>
  <c r="G271" i="101"/>
  <c r="F271" i="101"/>
  <c r="C271" i="101"/>
  <c r="G270" i="101"/>
  <c r="F270" i="101"/>
  <c r="C270" i="101"/>
  <c r="G269" i="101"/>
  <c r="F269" i="101"/>
  <c r="C269" i="101"/>
  <c r="G268" i="101"/>
  <c r="F268" i="101"/>
  <c r="C268" i="101"/>
  <c r="G267" i="101"/>
  <c r="F267" i="101"/>
  <c r="C267" i="101"/>
  <c r="G266" i="101"/>
  <c r="F266" i="101"/>
  <c r="C266" i="101"/>
  <c r="G265" i="101"/>
  <c r="F265" i="101"/>
  <c r="C265" i="101"/>
  <c r="G264" i="101"/>
  <c r="F264" i="101"/>
  <c r="C264" i="101"/>
  <c r="G263" i="101"/>
  <c r="F263" i="101"/>
  <c r="C263" i="101"/>
  <c r="G261" i="101"/>
  <c r="F261" i="101"/>
  <c r="C261" i="101"/>
  <c r="G260" i="101"/>
  <c r="F260" i="101"/>
  <c r="C260" i="101"/>
  <c r="G259" i="101"/>
  <c r="F259" i="101"/>
  <c r="C259" i="101"/>
  <c r="G258" i="101"/>
  <c r="F258" i="101"/>
  <c r="C258" i="101"/>
  <c r="G257" i="101"/>
  <c r="F257" i="101"/>
  <c r="C257" i="101"/>
  <c r="G256" i="101"/>
  <c r="F256" i="101"/>
  <c r="C256" i="101"/>
  <c r="G255" i="101"/>
  <c r="F255" i="101"/>
  <c r="C255" i="101"/>
  <c r="G254" i="101"/>
  <c r="F254" i="101"/>
  <c r="C254" i="101"/>
  <c r="G253" i="101"/>
  <c r="F253" i="101"/>
  <c r="C253" i="101"/>
  <c r="G252" i="101"/>
  <c r="H252" i="101" s="1"/>
  <c r="G251" i="101"/>
  <c r="H251" i="101" s="1"/>
  <c r="G250" i="101"/>
  <c r="H250" i="101" s="1"/>
  <c r="G249" i="101"/>
  <c r="H249" i="101" s="1"/>
  <c r="G248" i="101"/>
  <c r="H248" i="101" s="1"/>
  <c r="G247" i="101"/>
  <c r="H247" i="101" s="1"/>
  <c r="G246" i="101"/>
  <c r="H246" i="101" s="1"/>
  <c r="G245" i="101"/>
  <c r="H245" i="101" s="1"/>
  <c r="G244" i="101"/>
  <c r="H244" i="101" s="1"/>
  <c r="G243" i="101"/>
  <c r="H243" i="101" s="1"/>
  <c r="G108" i="101"/>
  <c r="F108" i="101"/>
  <c r="C108" i="101"/>
  <c r="G107" i="101"/>
  <c r="F107" i="101"/>
  <c r="C107" i="101"/>
  <c r="G106" i="101"/>
  <c r="F106" i="101"/>
  <c r="C106" i="101"/>
  <c r="G105" i="101"/>
  <c r="F105" i="101"/>
  <c r="C105" i="101"/>
  <c r="G104" i="101"/>
  <c r="F104" i="101"/>
  <c r="C104" i="101"/>
  <c r="G103" i="101"/>
  <c r="F103" i="101"/>
  <c r="C103" i="101"/>
  <c r="G102" i="101"/>
  <c r="F102" i="101"/>
  <c r="C102" i="101"/>
  <c r="G101" i="101"/>
  <c r="F101" i="101"/>
  <c r="C101" i="101"/>
  <c r="G100" i="101"/>
  <c r="F100" i="101"/>
  <c r="C100" i="101"/>
  <c r="G99" i="101"/>
  <c r="F99" i="101"/>
  <c r="C99" i="101"/>
  <c r="G98" i="101"/>
  <c r="F98" i="101"/>
  <c r="C98" i="101"/>
  <c r="G97" i="101"/>
  <c r="F97" i="101"/>
  <c r="C97" i="101"/>
  <c r="G96" i="101"/>
  <c r="F96" i="101"/>
  <c r="C96" i="101"/>
  <c r="G95" i="101"/>
  <c r="F95" i="101"/>
  <c r="C95" i="101"/>
  <c r="G94" i="101"/>
  <c r="F94" i="101"/>
  <c r="C94" i="101"/>
  <c r="G93" i="101"/>
  <c r="F93" i="101"/>
  <c r="C93" i="101"/>
  <c r="G92" i="101"/>
  <c r="F92" i="101"/>
  <c r="C92" i="101"/>
  <c r="G91" i="101"/>
  <c r="F91" i="101"/>
  <c r="C91" i="101"/>
  <c r="G90" i="101"/>
  <c r="F90" i="101"/>
  <c r="C90" i="101"/>
  <c r="G89" i="101"/>
  <c r="F89" i="101"/>
  <c r="C89" i="101"/>
  <c r="G88" i="101"/>
  <c r="F88" i="101"/>
  <c r="C88" i="101"/>
  <c r="G87" i="101"/>
  <c r="F87" i="101"/>
  <c r="C87" i="101"/>
  <c r="G86" i="101"/>
  <c r="F86" i="101"/>
  <c r="C86" i="101"/>
  <c r="G85" i="101"/>
  <c r="F85" i="101"/>
  <c r="C85" i="101"/>
  <c r="G84" i="101"/>
  <c r="F84" i="101"/>
  <c r="C84" i="101"/>
  <c r="G83" i="101"/>
  <c r="F83" i="101"/>
  <c r="C83" i="101"/>
  <c r="G82" i="101"/>
  <c r="F82" i="101"/>
  <c r="C82" i="101"/>
  <c r="G81" i="101"/>
  <c r="F81" i="101"/>
  <c r="C81" i="101"/>
  <c r="G80" i="101"/>
  <c r="F80" i="101"/>
  <c r="C80" i="101"/>
  <c r="G76" i="101"/>
  <c r="F76" i="101"/>
  <c r="C76" i="101"/>
  <c r="G75" i="101"/>
  <c r="F75" i="101"/>
  <c r="C75" i="101"/>
  <c r="G74" i="101"/>
  <c r="F74" i="101"/>
  <c r="C74" i="101"/>
  <c r="G73" i="101"/>
  <c r="F73" i="101"/>
  <c r="C73" i="101"/>
  <c r="G72" i="101"/>
  <c r="F72" i="101"/>
  <c r="C72" i="101"/>
  <c r="G71" i="101"/>
  <c r="F71" i="101"/>
  <c r="C71" i="101"/>
  <c r="G70" i="101"/>
  <c r="F70" i="101"/>
  <c r="C70" i="101"/>
  <c r="G69" i="101"/>
  <c r="F69" i="101"/>
  <c r="C69" i="101"/>
  <c r="G68" i="101"/>
  <c r="F68" i="101"/>
  <c r="C68" i="101"/>
  <c r="G67" i="101"/>
  <c r="F67" i="101"/>
  <c r="C67" i="101"/>
  <c r="G66" i="101"/>
  <c r="F66" i="101"/>
  <c r="C66" i="101"/>
  <c r="G65" i="101"/>
  <c r="F65" i="101"/>
  <c r="C65" i="101"/>
  <c r="G64" i="101"/>
  <c r="F64" i="101"/>
  <c r="C64" i="101"/>
  <c r="G63" i="101"/>
  <c r="F63" i="101"/>
  <c r="C63" i="101"/>
  <c r="G62" i="101"/>
  <c r="F62" i="101"/>
  <c r="C62" i="101"/>
  <c r="G61" i="101"/>
  <c r="F61" i="101"/>
  <c r="C61" i="101"/>
  <c r="G60" i="101"/>
  <c r="F60" i="101"/>
  <c r="C60" i="101"/>
  <c r="G59" i="101"/>
  <c r="F59" i="101"/>
  <c r="C59" i="101"/>
  <c r="G58" i="101"/>
  <c r="F58" i="101"/>
  <c r="C58" i="101"/>
  <c r="G57" i="101"/>
  <c r="F57" i="101"/>
  <c r="C57" i="101"/>
  <c r="G55" i="101"/>
  <c r="F55" i="101"/>
  <c r="C55" i="101"/>
  <c r="G54" i="101"/>
  <c r="F54" i="101"/>
  <c r="G53" i="101"/>
  <c r="F53" i="101"/>
  <c r="C53" i="101"/>
  <c r="G52" i="101"/>
  <c r="F52" i="101"/>
  <c r="C52" i="101"/>
  <c r="G51" i="101"/>
  <c r="F51" i="101"/>
  <c r="C51" i="101"/>
  <c r="G50" i="101"/>
  <c r="F50" i="101"/>
  <c r="C50" i="101"/>
  <c r="G49" i="101"/>
  <c r="F49" i="101"/>
  <c r="C49" i="101"/>
  <c r="G48" i="101"/>
  <c r="F48" i="101"/>
  <c r="C48" i="101"/>
  <c r="G47" i="101"/>
  <c r="F47" i="101"/>
  <c r="G46" i="101"/>
  <c r="H46" i="101" s="1"/>
  <c r="G45" i="101"/>
  <c r="H45" i="101" s="1"/>
  <c r="G44" i="101"/>
  <c r="H44" i="101" s="1"/>
  <c r="G43" i="101"/>
  <c r="H43" i="101" s="1"/>
  <c r="G42" i="101"/>
  <c r="H42" i="101" s="1"/>
  <c r="G41" i="101"/>
  <c r="H41" i="101" s="1"/>
  <c r="G40" i="101"/>
  <c r="H40" i="101" s="1"/>
  <c r="G39" i="101"/>
  <c r="H39" i="101" s="1"/>
  <c r="G38" i="101"/>
  <c r="H38" i="101" s="1"/>
  <c r="G37" i="101"/>
  <c r="H37" i="101" s="1"/>
  <c r="G314" i="100"/>
  <c r="F314" i="100"/>
  <c r="C314" i="100"/>
  <c r="G313" i="100"/>
  <c r="F313" i="100"/>
  <c r="C313" i="100"/>
  <c r="G312" i="100"/>
  <c r="F312" i="100"/>
  <c r="C312" i="100"/>
  <c r="G311" i="100"/>
  <c r="F311" i="100"/>
  <c r="C311" i="100"/>
  <c r="G310" i="100"/>
  <c r="F310" i="100"/>
  <c r="C310" i="100"/>
  <c r="G309" i="100"/>
  <c r="F309" i="100"/>
  <c r="C309" i="100"/>
  <c r="G308" i="100"/>
  <c r="F308" i="100"/>
  <c r="C308" i="100"/>
  <c r="G307" i="100"/>
  <c r="F307" i="100"/>
  <c r="C307" i="100"/>
  <c r="G306" i="100"/>
  <c r="F306" i="100"/>
  <c r="C306" i="100"/>
  <c r="G305" i="100"/>
  <c r="F305" i="100"/>
  <c r="C305" i="100"/>
  <c r="G304" i="100"/>
  <c r="F304" i="100"/>
  <c r="C304" i="100"/>
  <c r="G303" i="100"/>
  <c r="F303" i="100"/>
  <c r="C303" i="100"/>
  <c r="G302" i="100"/>
  <c r="F302" i="100"/>
  <c r="C302" i="100"/>
  <c r="G301" i="100"/>
  <c r="F301" i="100"/>
  <c r="C301" i="100"/>
  <c r="G300" i="100"/>
  <c r="F300" i="100"/>
  <c r="C300" i="100"/>
  <c r="G299" i="100"/>
  <c r="F299" i="100"/>
  <c r="C299" i="100"/>
  <c r="G298" i="100"/>
  <c r="F298" i="100"/>
  <c r="C298" i="100"/>
  <c r="G297" i="100"/>
  <c r="F297" i="100"/>
  <c r="C297" i="100"/>
  <c r="G296" i="100"/>
  <c r="F296" i="100"/>
  <c r="C296" i="100"/>
  <c r="G295" i="100"/>
  <c r="F295" i="100"/>
  <c r="C295" i="100"/>
  <c r="G294" i="100"/>
  <c r="F294" i="100"/>
  <c r="C294" i="100"/>
  <c r="G293" i="100"/>
  <c r="F293" i="100"/>
  <c r="C293" i="100"/>
  <c r="G292" i="100"/>
  <c r="F292" i="100"/>
  <c r="C292" i="100"/>
  <c r="G291" i="100"/>
  <c r="F291" i="100"/>
  <c r="C291" i="100"/>
  <c r="G290" i="100"/>
  <c r="F290" i="100"/>
  <c r="C290" i="100"/>
  <c r="G289" i="100"/>
  <c r="F289" i="100"/>
  <c r="C289" i="100"/>
  <c r="G288" i="100"/>
  <c r="F288" i="100"/>
  <c r="C288" i="100"/>
  <c r="G287" i="100"/>
  <c r="F287" i="100"/>
  <c r="C287" i="100"/>
  <c r="G286" i="100"/>
  <c r="F286" i="100"/>
  <c r="C286" i="100"/>
  <c r="G282" i="100"/>
  <c r="F282" i="100"/>
  <c r="C282" i="100"/>
  <c r="G281" i="100"/>
  <c r="F281" i="100"/>
  <c r="C281" i="100"/>
  <c r="G280" i="100"/>
  <c r="F280" i="100"/>
  <c r="C280" i="100"/>
  <c r="G279" i="100"/>
  <c r="F279" i="100"/>
  <c r="C279" i="100"/>
  <c r="G278" i="100"/>
  <c r="F278" i="100"/>
  <c r="C278" i="100"/>
  <c r="G277" i="100"/>
  <c r="F277" i="100"/>
  <c r="C277" i="100"/>
  <c r="G276" i="100"/>
  <c r="F276" i="100"/>
  <c r="C276" i="100"/>
  <c r="G275" i="100"/>
  <c r="F275" i="100"/>
  <c r="C275" i="100"/>
  <c r="G274" i="100"/>
  <c r="F274" i="100"/>
  <c r="C274" i="100"/>
  <c r="G273" i="100"/>
  <c r="F273" i="100"/>
  <c r="C273" i="100"/>
  <c r="G272" i="100"/>
  <c r="F272" i="100"/>
  <c r="C272" i="100"/>
  <c r="G271" i="100"/>
  <c r="F271" i="100"/>
  <c r="C271" i="100"/>
  <c r="G270" i="100"/>
  <c r="F270" i="100"/>
  <c r="C270" i="100"/>
  <c r="G269" i="100"/>
  <c r="F269" i="100"/>
  <c r="C269" i="100"/>
  <c r="G268" i="100"/>
  <c r="F268" i="100"/>
  <c r="C268" i="100"/>
  <c r="G267" i="100"/>
  <c r="F267" i="100"/>
  <c r="C267" i="100"/>
  <c r="G266" i="100"/>
  <c r="F266" i="100"/>
  <c r="C266" i="100"/>
  <c r="G265" i="100"/>
  <c r="F265" i="100"/>
  <c r="C265" i="100"/>
  <c r="G264" i="100"/>
  <c r="F264" i="100"/>
  <c r="C264" i="100"/>
  <c r="G263" i="100"/>
  <c r="F263" i="100"/>
  <c r="C263" i="100"/>
  <c r="G261" i="100"/>
  <c r="F261" i="100"/>
  <c r="C261" i="100"/>
  <c r="G260" i="100"/>
  <c r="F260" i="100"/>
  <c r="C260" i="100"/>
  <c r="G259" i="100"/>
  <c r="F259" i="100"/>
  <c r="C259" i="100"/>
  <c r="G258" i="100"/>
  <c r="F258" i="100"/>
  <c r="C258" i="100"/>
  <c r="G257" i="100"/>
  <c r="F257" i="100"/>
  <c r="C257" i="100"/>
  <c r="G256" i="100"/>
  <c r="F256" i="100"/>
  <c r="C256" i="100"/>
  <c r="G255" i="100"/>
  <c r="F255" i="100"/>
  <c r="C255" i="100"/>
  <c r="G254" i="100"/>
  <c r="F254" i="100"/>
  <c r="C254" i="100"/>
  <c r="G253" i="100"/>
  <c r="F253" i="100"/>
  <c r="C253" i="100"/>
  <c r="G252" i="100"/>
  <c r="H252" i="100" s="1"/>
  <c r="G251" i="100"/>
  <c r="H251" i="100" s="1"/>
  <c r="G250" i="100"/>
  <c r="H250" i="100" s="1"/>
  <c r="G249" i="100"/>
  <c r="H249" i="100" s="1"/>
  <c r="G248" i="100"/>
  <c r="H248" i="100" s="1"/>
  <c r="G247" i="100"/>
  <c r="H247" i="100" s="1"/>
  <c r="G246" i="100"/>
  <c r="H246" i="100" s="1"/>
  <c r="G245" i="100"/>
  <c r="H245" i="100" s="1"/>
  <c r="G244" i="100"/>
  <c r="H244" i="100" s="1"/>
  <c r="G243" i="100"/>
  <c r="H243" i="100" s="1"/>
  <c r="G108" i="100"/>
  <c r="F108" i="100"/>
  <c r="C108" i="100"/>
  <c r="G107" i="100"/>
  <c r="F107" i="100"/>
  <c r="C107" i="100"/>
  <c r="G106" i="100"/>
  <c r="F106" i="100"/>
  <c r="C106" i="100"/>
  <c r="G105" i="100"/>
  <c r="F105" i="100"/>
  <c r="C105" i="100"/>
  <c r="G104" i="100"/>
  <c r="F104" i="100"/>
  <c r="C104" i="100"/>
  <c r="G103" i="100"/>
  <c r="F103" i="100"/>
  <c r="C103" i="100"/>
  <c r="G102" i="100"/>
  <c r="F102" i="100"/>
  <c r="C102" i="100"/>
  <c r="G101" i="100"/>
  <c r="F101" i="100"/>
  <c r="C101" i="100"/>
  <c r="G100" i="100"/>
  <c r="F100" i="100"/>
  <c r="C100" i="100"/>
  <c r="G99" i="100"/>
  <c r="F99" i="100"/>
  <c r="C99" i="100"/>
  <c r="G98" i="100"/>
  <c r="F98" i="100"/>
  <c r="C98" i="100"/>
  <c r="G97" i="100"/>
  <c r="F97" i="100"/>
  <c r="C97" i="100"/>
  <c r="G96" i="100"/>
  <c r="F96" i="100"/>
  <c r="C96" i="100"/>
  <c r="G95" i="100"/>
  <c r="F95" i="100"/>
  <c r="C95" i="100"/>
  <c r="G94" i="100"/>
  <c r="F94" i="100"/>
  <c r="C94" i="100"/>
  <c r="G93" i="100"/>
  <c r="F93" i="100"/>
  <c r="C93" i="100"/>
  <c r="G92" i="100"/>
  <c r="F92" i="100"/>
  <c r="C92" i="100"/>
  <c r="G91" i="100"/>
  <c r="F91" i="100"/>
  <c r="C91" i="100"/>
  <c r="G90" i="100"/>
  <c r="F90" i="100"/>
  <c r="C90" i="100"/>
  <c r="G89" i="100"/>
  <c r="F89" i="100"/>
  <c r="C89" i="100"/>
  <c r="G88" i="100"/>
  <c r="F88" i="100"/>
  <c r="C88" i="100"/>
  <c r="G87" i="100"/>
  <c r="F87" i="100"/>
  <c r="C87" i="100"/>
  <c r="G86" i="100"/>
  <c r="F86" i="100"/>
  <c r="C86" i="100"/>
  <c r="G85" i="100"/>
  <c r="F85" i="100"/>
  <c r="C85" i="100"/>
  <c r="G84" i="100"/>
  <c r="F84" i="100"/>
  <c r="C84" i="100"/>
  <c r="G83" i="100"/>
  <c r="F83" i="100"/>
  <c r="C83" i="100"/>
  <c r="G82" i="100"/>
  <c r="F82" i="100"/>
  <c r="C82" i="100"/>
  <c r="G81" i="100"/>
  <c r="F81" i="100"/>
  <c r="C81" i="100"/>
  <c r="G80" i="100"/>
  <c r="F80" i="100"/>
  <c r="C80" i="100"/>
  <c r="G76" i="100"/>
  <c r="F76" i="100"/>
  <c r="C76" i="100"/>
  <c r="G75" i="100"/>
  <c r="F75" i="100"/>
  <c r="C75" i="100"/>
  <c r="G74" i="100"/>
  <c r="F74" i="100"/>
  <c r="C74" i="100"/>
  <c r="G73" i="100"/>
  <c r="F73" i="100"/>
  <c r="C73" i="100"/>
  <c r="G72" i="100"/>
  <c r="F72" i="100"/>
  <c r="C72" i="100"/>
  <c r="G71" i="100"/>
  <c r="F71" i="100"/>
  <c r="C71" i="100"/>
  <c r="G70" i="100"/>
  <c r="F70" i="100"/>
  <c r="C70" i="100"/>
  <c r="G69" i="100"/>
  <c r="F69" i="100"/>
  <c r="C69" i="100"/>
  <c r="G68" i="100"/>
  <c r="F68" i="100"/>
  <c r="C68" i="100"/>
  <c r="G67" i="100"/>
  <c r="F67" i="100"/>
  <c r="C67" i="100"/>
  <c r="G66" i="100"/>
  <c r="F66" i="100"/>
  <c r="C66" i="100"/>
  <c r="G65" i="100"/>
  <c r="F65" i="100"/>
  <c r="C65" i="100"/>
  <c r="G64" i="100"/>
  <c r="F64" i="100"/>
  <c r="C64" i="100"/>
  <c r="G63" i="100"/>
  <c r="F63" i="100"/>
  <c r="C63" i="100"/>
  <c r="G62" i="100"/>
  <c r="F62" i="100"/>
  <c r="C62" i="100"/>
  <c r="G61" i="100"/>
  <c r="F61" i="100"/>
  <c r="C61" i="100"/>
  <c r="G60" i="100"/>
  <c r="F60" i="100"/>
  <c r="C60" i="100"/>
  <c r="G59" i="100"/>
  <c r="F59" i="100"/>
  <c r="C59" i="100"/>
  <c r="G58" i="100"/>
  <c r="F58" i="100"/>
  <c r="C58" i="100"/>
  <c r="G57" i="100"/>
  <c r="F57" i="100"/>
  <c r="C57" i="100"/>
  <c r="G55" i="100"/>
  <c r="F55" i="100"/>
  <c r="C55" i="100"/>
  <c r="G54" i="100"/>
  <c r="F54" i="100"/>
  <c r="G53" i="100"/>
  <c r="F53" i="100"/>
  <c r="C53" i="100"/>
  <c r="G52" i="100"/>
  <c r="F52" i="100"/>
  <c r="C52" i="100"/>
  <c r="G51" i="100"/>
  <c r="F51" i="100"/>
  <c r="C51" i="100"/>
  <c r="G50" i="100"/>
  <c r="F50" i="100"/>
  <c r="C50" i="100"/>
  <c r="G49" i="100"/>
  <c r="F49" i="100"/>
  <c r="C49" i="100"/>
  <c r="G48" i="100"/>
  <c r="F48" i="100"/>
  <c r="C48" i="100"/>
  <c r="G47" i="100"/>
  <c r="F47" i="100"/>
  <c r="G46" i="100"/>
  <c r="H46" i="100" s="1"/>
  <c r="G45" i="100"/>
  <c r="H45" i="100" s="1"/>
  <c r="G44" i="100"/>
  <c r="H44" i="100" s="1"/>
  <c r="G43" i="100"/>
  <c r="H43" i="100" s="1"/>
  <c r="G42" i="100"/>
  <c r="H42" i="100" s="1"/>
  <c r="G41" i="100"/>
  <c r="H41" i="100" s="1"/>
  <c r="G40" i="100"/>
  <c r="H40" i="100" s="1"/>
  <c r="G39" i="100"/>
  <c r="H39" i="100" s="1"/>
  <c r="G38" i="100"/>
  <c r="H38" i="100" s="1"/>
  <c r="G37" i="100"/>
  <c r="H37" i="100" s="1"/>
  <c r="G314" i="99"/>
  <c r="F314" i="99"/>
  <c r="C314" i="99"/>
  <c r="G313" i="99"/>
  <c r="F313" i="99"/>
  <c r="C313" i="99"/>
  <c r="G312" i="99"/>
  <c r="F312" i="99"/>
  <c r="C312" i="99"/>
  <c r="G311" i="99"/>
  <c r="F311" i="99"/>
  <c r="C311" i="99"/>
  <c r="G310" i="99"/>
  <c r="F310" i="99"/>
  <c r="C310" i="99"/>
  <c r="G309" i="99"/>
  <c r="F309" i="99"/>
  <c r="C309" i="99"/>
  <c r="G308" i="99"/>
  <c r="F308" i="99"/>
  <c r="C308" i="99"/>
  <c r="G307" i="99"/>
  <c r="F307" i="99"/>
  <c r="C307" i="99"/>
  <c r="G306" i="99"/>
  <c r="F306" i="99"/>
  <c r="C306" i="99"/>
  <c r="G305" i="99"/>
  <c r="F305" i="99"/>
  <c r="C305" i="99"/>
  <c r="G304" i="99"/>
  <c r="F304" i="99"/>
  <c r="C304" i="99"/>
  <c r="G303" i="99"/>
  <c r="F303" i="99"/>
  <c r="C303" i="99"/>
  <c r="G302" i="99"/>
  <c r="F302" i="99"/>
  <c r="C302" i="99"/>
  <c r="G301" i="99"/>
  <c r="F301" i="99"/>
  <c r="C301" i="99"/>
  <c r="G300" i="99"/>
  <c r="F300" i="99"/>
  <c r="C300" i="99"/>
  <c r="G299" i="99"/>
  <c r="F299" i="99"/>
  <c r="C299" i="99"/>
  <c r="G298" i="99"/>
  <c r="F298" i="99"/>
  <c r="C298" i="99"/>
  <c r="G297" i="99"/>
  <c r="F297" i="99"/>
  <c r="C297" i="99"/>
  <c r="G296" i="99"/>
  <c r="F296" i="99"/>
  <c r="C296" i="99"/>
  <c r="G295" i="99"/>
  <c r="F295" i="99"/>
  <c r="C295" i="99"/>
  <c r="G294" i="99"/>
  <c r="F294" i="99"/>
  <c r="C294" i="99"/>
  <c r="G293" i="99"/>
  <c r="F293" i="99"/>
  <c r="C293" i="99"/>
  <c r="G292" i="99"/>
  <c r="F292" i="99"/>
  <c r="C292" i="99"/>
  <c r="G291" i="99"/>
  <c r="F291" i="99"/>
  <c r="C291" i="99"/>
  <c r="G290" i="99"/>
  <c r="F290" i="99"/>
  <c r="C290" i="99"/>
  <c r="G289" i="99"/>
  <c r="F289" i="99"/>
  <c r="C289" i="99"/>
  <c r="G288" i="99"/>
  <c r="F288" i="99"/>
  <c r="C288" i="99"/>
  <c r="G287" i="99"/>
  <c r="F287" i="99"/>
  <c r="C287" i="99"/>
  <c r="G286" i="99"/>
  <c r="F286" i="99"/>
  <c r="C286" i="99"/>
  <c r="G282" i="99"/>
  <c r="F282" i="99"/>
  <c r="C282" i="99"/>
  <c r="G281" i="99"/>
  <c r="F281" i="99"/>
  <c r="C281" i="99"/>
  <c r="G280" i="99"/>
  <c r="F280" i="99"/>
  <c r="C280" i="99"/>
  <c r="G279" i="99"/>
  <c r="F279" i="99"/>
  <c r="C279" i="99"/>
  <c r="G278" i="99"/>
  <c r="F278" i="99"/>
  <c r="C278" i="99"/>
  <c r="G277" i="99"/>
  <c r="F277" i="99"/>
  <c r="C277" i="99"/>
  <c r="G276" i="99"/>
  <c r="F276" i="99"/>
  <c r="C276" i="99"/>
  <c r="G275" i="99"/>
  <c r="F275" i="99"/>
  <c r="C275" i="99"/>
  <c r="G274" i="99"/>
  <c r="F274" i="99"/>
  <c r="C274" i="99"/>
  <c r="G273" i="99"/>
  <c r="F273" i="99"/>
  <c r="C273" i="99"/>
  <c r="G272" i="99"/>
  <c r="F272" i="99"/>
  <c r="C272" i="99"/>
  <c r="G271" i="99"/>
  <c r="F271" i="99"/>
  <c r="C271" i="99"/>
  <c r="G270" i="99"/>
  <c r="F270" i="99"/>
  <c r="C270" i="99"/>
  <c r="G269" i="99"/>
  <c r="F269" i="99"/>
  <c r="C269" i="99"/>
  <c r="G268" i="99"/>
  <c r="F268" i="99"/>
  <c r="C268" i="99"/>
  <c r="G267" i="99"/>
  <c r="F267" i="99"/>
  <c r="C267" i="99"/>
  <c r="G266" i="99"/>
  <c r="F266" i="99"/>
  <c r="C266" i="99"/>
  <c r="G265" i="99"/>
  <c r="F265" i="99"/>
  <c r="C265" i="99"/>
  <c r="G264" i="99"/>
  <c r="F264" i="99"/>
  <c r="C264" i="99"/>
  <c r="G263" i="99"/>
  <c r="F263" i="99"/>
  <c r="C263" i="99"/>
  <c r="G261" i="99"/>
  <c r="F261" i="99"/>
  <c r="C261" i="99"/>
  <c r="G260" i="99"/>
  <c r="F260" i="99"/>
  <c r="C260" i="99"/>
  <c r="G259" i="99"/>
  <c r="F259" i="99"/>
  <c r="C259" i="99"/>
  <c r="G258" i="99"/>
  <c r="F258" i="99"/>
  <c r="C258" i="99"/>
  <c r="G257" i="99"/>
  <c r="F257" i="99"/>
  <c r="C257" i="99"/>
  <c r="G256" i="99"/>
  <c r="F256" i="99"/>
  <c r="C256" i="99"/>
  <c r="G255" i="99"/>
  <c r="F255" i="99"/>
  <c r="C255" i="99"/>
  <c r="G254" i="99"/>
  <c r="F254" i="99"/>
  <c r="C254" i="99"/>
  <c r="G253" i="99"/>
  <c r="F253" i="99"/>
  <c r="C253" i="99"/>
  <c r="G252" i="99"/>
  <c r="H252" i="99" s="1"/>
  <c r="G251" i="99"/>
  <c r="H251" i="99" s="1"/>
  <c r="G250" i="99"/>
  <c r="H250" i="99" s="1"/>
  <c r="G249" i="99"/>
  <c r="H249" i="99" s="1"/>
  <c r="G248" i="99"/>
  <c r="H248" i="99" s="1"/>
  <c r="G247" i="99"/>
  <c r="H247" i="99" s="1"/>
  <c r="G246" i="99"/>
  <c r="H246" i="99" s="1"/>
  <c r="G245" i="99"/>
  <c r="H245" i="99" s="1"/>
  <c r="G244" i="99"/>
  <c r="H244" i="99" s="1"/>
  <c r="G243" i="99"/>
  <c r="H243" i="99" s="1"/>
  <c r="G108" i="99"/>
  <c r="F108" i="99"/>
  <c r="C108" i="99"/>
  <c r="G107" i="99"/>
  <c r="F107" i="99"/>
  <c r="C107" i="99"/>
  <c r="G106" i="99"/>
  <c r="F106" i="99"/>
  <c r="C106" i="99"/>
  <c r="G105" i="99"/>
  <c r="F105" i="99"/>
  <c r="C105" i="99"/>
  <c r="G104" i="99"/>
  <c r="F104" i="99"/>
  <c r="C104" i="99"/>
  <c r="G103" i="99"/>
  <c r="F103" i="99"/>
  <c r="C103" i="99"/>
  <c r="G102" i="99"/>
  <c r="F102" i="99"/>
  <c r="C102" i="99"/>
  <c r="G101" i="99"/>
  <c r="F101" i="99"/>
  <c r="C101" i="99"/>
  <c r="G100" i="99"/>
  <c r="F100" i="99"/>
  <c r="C100" i="99"/>
  <c r="G99" i="99"/>
  <c r="F99" i="99"/>
  <c r="C99" i="99"/>
  <c r="G98" i="99"/>
  <c r="F98" i="99"/>
  <c r="C98" i="99"/>
  <c r="G97" i="99"/>
  <c r="F97" i="99"/>
  <c r="C97" i="99"/>
  <c r="G96" i="99"/>
  <c r="F96" i="99"/>
  <c r="C96" i="99"/>
  <c r="G95" i="99"/>
  <c r="F95" i="99"/>
  <c r="C95" i="99"/>
  <c r="G94" i="99"/>
  <c r="F94" i="99"/>
  <c r="C94" i="99"/>
  <c r="G93" i="99"/>
  <c r="F93" i="99"/>
  <c r="C93" i="99"/>
  <c r="G92" i="99"/>
  <c r="F92" i="99"/>
  <c r="C92" i="99"/>
  <c r="G91" i="99"/>
  <c r="F91" i="99"/>
  <c r="C91" i="99"/>
  <c r="G90" i="99"/>
  <c r="F90" i="99"/>
  <c r="C90" i="99"/>
  <c r="G89" i="99"/>
  <c r="F89" i="99"/>
  <c r="C89" i="99"/>
  <c r="G88" i="99"/>
  <c r="F88" i="99"/>
  <c r="C88" i="99"/>
  <c r="G87" i="99"/>
  <c r="F87" i="99"/>
  <c r="C87" i="99"/>
  <c r="G86" i="99"/>
  <c r="F86" i="99"/>
  <c r="C86" i="99"/>
  <c r="G85" i="99"/>
  <c r="F85" i="99"/>
  <c r="C85" i="99"/>
  <c r="G84" i="99"/>
  <c r="F84" i="99"/>
  <c r="C84" i="99"/>
  <c r="G83" i="99"/>
  <c r="F83" i="99"/>
  <c r="C83" i="99"/>
  <c r="G82" i="99"/>
  <c r="F82" i="99"/>
  <c r="C82" i="99"/>
  <c r="G81" i="99"/>
  <c r="F81" i="99"/>
  <c r="C81" i="99"/>
  <c r="G80" i="99"/>
  <c r="F80" i="99"/>
  <c r="C80" i="99"/>
  <c r="G76" i="99"/>
  <c r="F76" i="99"/>
  <c r="C76" i="99"/>
  <c r="G75" i="99"/>
  <c r="F75" i="99"/>
  <c r="C75" i="99"/>
  <c r="G74" i="99"/>
  <c r="F74" i="99"/>
  <c r="C74" i="99"/>
  <c r="G73" i="99"/>
  <c r="F73" i="99"/>
  <c r="C73" i="99"/>
  <c r="G72" i="99"/>
  <c r="F72" i="99"/>
  <c r="C72" i="99"/>
  <c r="G71" i="99"/>
  <c r="F71" i="99"/>
  <c r="C71" i="99"/>
  <c r="G70" i="99"/>
  <c r="F70" i="99"/>
  <c r="C70" i="99"/>
  <c r="G69" i="99"/>
  <c r="F69" i="99"/>
  <c r="C69" i="99"/>
  <c r="G68" i="99"/>
  <c r="F68" i="99"/>
  <c r="C68" i="99"/>
  <c r="G67" i="99"/>
  <c r="F67" i="99"/>
  <c r="C67" i="99"/>
  <c r="G66" i="99"/>
  <c r="F66" i="99"/>
  <c r="C66" i="99"/>
  <c r="G65" i="99"/>
  <c r="F65" i="99"/>
  <c r="C65" i="99"/>
  <c r="G64" i="99"/>
  <c r="F64" i="99"/>
  <c r="C64" i="99"/>
  <c r="G63" i="99"/>
  <c r="F63" i="99"/>
  <c r="C63" i="99"/>
  <c r="G62" i="99"/>
  <c r="F62" i="99"/>
  <c r="C62" i="99"/>
  <c r="G61" i="99"/>
  <c r="F61" i="99"/>
  <c r="C61" i="99"/>
  <c r="G60" i="99"/>
  <c r="F60" i="99"/>
  <c r="C60" i="99"/>
  <c r="G59" i="99"/>
  <c r="F59" i="99"/>
  <c r="C59" i="99"/>
  <c r="G58" i="99"/>
  <c r="F58" i="99"/>
  <c r="C58" i="99"/>
  <c r="G57" i="99"/>
  <c r="F57" i="99"/>
  <c r="C57" i="99"/>
  <c r="G55" i="99"/>
  <c r="F55" i="99"/>
  <c r="C55" i="99"/>
  <c r="G54" i="99"/>
  <c r="F54" i="99"/>
  <c r="G53" i="99"/>
  <c r="F53" i="99"/>
  <c r="C53" i="99"/>
  <c r="G52" i="99"/>
  <c r="F52" i="99"/>
  <c r="C52" i="99"/>
  <c r="G51" i="99"/>
  <c r="F51" i="99"/>
  <c r="C51" i="99"/>
  <c r="G50" i="99"/>
  <c r="F50" i="99"/>
  <c r="C50" i="99"/>
  <c r="G49" i="99"/>
  <c r="F49" i="99"/>
  <c r="C49" i="99"/>
  <c r="G48" i="99"/>
  <c r="F48" i="99"/>
  <c r="C48" i="99"/>
  <c r="G47" i="99"/>
  <c r="F47" i="99"/>
  <c r="G46" i="99"/>
  <c r="H46" i="99" s="1"/>
  <c r="G45" i="99"/>
  <c r="H45" i="99" s="1"/>
  <c r="G44" i="99"/>
  <c r="H44" i="99" s="1"/>
  <c r="G43" i="99"/>
  <c r="H43" i="99" s="1"/>
  <c r="G42" i="99"/>
  <c r="H42" i="99" s="1"/>
  <c r="G41" i="99"/>
  <c r="H41" i="99" s="1"/>
  <c r="G40" i="99"/>
  <c r="H40" i="99" s="1"/>
  <c r="G39" i="99"/>
  <c r="H39" i="99" s="1"/>
  <c r="G38" i="99"/>
  <c r="H38" i="99" s="1"/>
  <c r="G37" i="99"/>
  <c r="H37" i="99" s="1"/>
  <c r="G314" i="98"/>
  <c r="F314" i="98"/>
  <c r="C314" i="98"/>
  <c r="G313" i="98"/>
  <c r="F313" i="98"/>
  <c r="C313" i="98"/>
  <c r="G312" i="98"/>
  <c r="F312" i="98"/>
  <c r="C312" i="98"/>
  <c r="G311" i="98"/>
  <c r="F311" i="98"/>
  <c r="C311" i="98"/>
  <c r="G310" i="98"/>
  <c r="F310" i="98"/>
  <c r="C310" i="98"/>
  <c r="G309" i="98"/>
  <c r="F309" i="98"/>
  <c r="C309" i="98"/>
  <c r="G308" i="98"/>
  <c r="F308" i="98"/>
  <c r="C308" i="98"/>
  <c r="G307" i="98"/>
  <c r="F307" i="98"/>
  <c r="C307" i="98"/>
  <c r="G306" i="98"/>
  <c r="F306" i="98"/>
  <c r="C306" i="98"/>
  <c r="G305" i="98"/>
  <c r="F305" i="98"/>
  <c r="C305" i="98"/>
  <c r="G304" i="98"/>
  <c r="F304" i="98"/>
  <c r="C304" i="98"/>
  <c r="G303" i="98"/>
  <c r="F303" i="98"/>
  <c r="C303" i="98"/>
  <c r="G302" i="98"/>
  <c r="F302" i="98"/>
  <c r="C302" i="98"/>
  <c r="G301" i="98"/>
  <c r="F301" i="98"/>
  <c r="C301" i="98"/>
  <c r="G300" i="98"/>
  <c r="F300" i="98"/>
  <c r="C300" i="98"/>
  <c r="G299" i="98"/>
  <c r="F299" i="98"/>
  <c r="C299" i="98"/>
  <c r="G298" i="98"/>
  <c r="F298" i="98"/>
  <c r="C298" i="98"/>
  <c r="G297" i="98"/>
  <c r="F297" i="98"/>
  <c r="C297" i="98"/>
  <c r="G296" i="98"/>
  <c r="F296" i="98"/>
  <c r="C296" i="98"/>
  <c r="G295" i="98"/>
  <c r="F295" i="98"/>
  <c r="C295" i="98"/>
  <c r="G294" i="98"/>
  <c r="F294" i="98"/>
  <c r="C294" i="98"/>
  <c r="G293" i="98"/>
  <c r="F293" i="98"/>
  <c r="C293" i="98"/>
  <c r="G292" i="98"/>
  <c r="F292" i="98"/>
  <c r="C292" i="98"/>
  <c r="G291" i="98"/>
  <c r="F291" i="98"/>
  <c r="C291" i="98"/>
  <c r="G290" i="98"/>
  <c r="F290" i="98"/>
  <c r="C290" i="98"/>
  <c r="G289" i="98"/>
  <c r="F289" i="98"/>
  <c r="C289" i="98"/>
  <c r="G288" i="98"/>
  <c r="F288" i="98"/>
  <c r="C288" i="98"/>
  <c r="G287" i="98"/>
  <c r="F287" i="98"/>
  <c r="C287" i="98"/>
  <c r="G286" i="98"/>
  <c r="F286" i="98"/>
  <c r="C286" i="98"/>
  <c r="G282" i="98"/>
  <c r="F282" i="98"/>
  <c r="C282" i="98"/>
  <c r="G281" i="98"/>
  <c r="F281" i="98"/>
  <c r="C281" i="98"/>
  <c r="G280" i="98"/>
  <c r="F280" i="98"/>
  <c r="C280" i="98"/>
  <c r="G279" i="98"/>
  <c r="F279" i="98"/>
  <c r="C279" i="98"/>
  <c r="G278" i="98"/>
  <c r="F278" i="98"/>
  <c r="C278" i="98"/>
  <c r="G277" i="98"/>
  <c r="F277" i="98"/>
  <c r="C277" i="98"/>
  <c r="G276" i="98"/>
  <c r="F276" i="98"/>
  <c r="C276" i="98"/>
  <c r="G275" i="98"/>
  <c r="F275" i="98"/>
  <c r="C275" i="98"/>
  <c r="G274" i="98"/>
  <c r="F274" i="98"/>
  <c r="C274" i="98"/>
  <c r="G273" i="98"/>
  <c r="F273" i="98"/>
  <c r="C273" i="98"/>
  <c r="G272" i="98"/>
  <c r="F272" i="98"/>
  <c r="C272" i="98"/>
  <c r="G271" i="98"/>
  <c r="F271" i="98"/>
  <c r="C271" i="98"/>
  <c r="G270" i="98"/>
  <c r="F270" i="98"/>
  <c r="C270" i="98"/>
  <c r="G269" i="98"/>
  <c r="F269" i="98"/>
  <c r="C269" i="98"/>
  <c r="G268" i="98"/>
  <c r="F268" i="98"/>
  <c r="C268" i="98"/>
  <c r="G267" i="98"/>
  <c r="F267" i="98"/>
  <c r="C267" i="98"/>
  <c r="G266" i="98"/>
  <c r="F266" i="98"/>
  <c r="C266" i="98"/>
  <c r="G265" i="98"/>
  <c r="F265" i="98"/>
  <c r="C265" i="98"/>
  <c r="G264" i="98"/>
  <c r="F264" i="98"/>
  <c r="C264" i="98"/>
  <c r="G263" i="98"/>
  <c r="F263" i="98"/>
  <c r="C263" i="98"/>
  <c r="G261" i="98"/>
  <c r="F261" i="98"/>
  <c r="C261" i="98"/>
  <c r="G260" i="98"/>
  <c r="F260" i="98"/>
  <c r="C260" i="98"/>
  <c r="G259" i="98"/>
  <c r="F259" i="98"/>
  <c r="C259" i="98"/>
  <c r="G258" i="98"/>
  <c r="F258" i="98"/>
  <c r="C258" i="98"/>
  <c r="G257" i="98"/>
  <c r="F257" i="98"/>
  <c r="C257" i="98"/>
  <c r="G256" i="98"/>
  <c r="F256" i="98"/>
  <c r="C256" i="98"/>
  <c r="G255" i="98"/>
  <c r="F255" i="98"/>
  <c r="C255" i="98"/>
  <c r="G254" i="98"/>
  <c r="F254" i="98"/>
  <c r="C254" i="98"/>
  <c r="G253" i="98"/>
  <c r="F253" i="98"/>
  <c r="C253" i="98"/>
  <c r="G252" i="98"/>
  <c r="H252" i="98" s="1"/>
  <c r="G251" i="98"/>
  <c r="H251" i="98" s="1"/>
  <c r="G250" i="98"/>
  <c r="H250" i="98" s="1"/>
  <c r="G249" i="98"/>
  <c r="H249" i="98" s="1"/>
  <c r="G248" i="98"/>
  <c r="H248" i="98" s="1"/>
  <c r="G247" i="98"/>
  <c r="H247" i="98" s="1"/>
  <c r="G246" i="98"/>
  <c r="H246" i="98" s="1"/>
  <c r="G245" i="98"/>
  <c r="H245" i="98" s="1"/>
  <c r="G244" i="98"/>
  <c r="H244" i="98" s="1"/>
  <c r="G243" i="98"/>
  <c r="H243" i="98" s="1"/>
  <c r="G108" i="98"/>
  <c r="F108" i="98"/>
  <c r="C108" i="98"/>
  <c r="G107" i="98"/>
  <c r="F107" i="98"/>
  <c r="C107" i="98"/>
  <c r="G106" i="98"/>
  <c r="F106" i="98"/>
  <c r="C106" i="98"/>
  <c r="G105" i="98"/>
  <c r="F105" i="98"/>
  <c r="C105" i="98"/>
  <c r="G104" i="98"/>
  <c r="F104" i="98"/>
  <c r="C104" i="98"/>
  <c r="G103" i="98"/>
  <c r="F103" i="98"/>
  <c r="C103" i="98"/>
  <c r="G102" i="98"/>
  <c r="F102" i="98"/>
  <c r="C102" i="98"/>
  <c r="G101" i="98"/>
  <c r="F101" i="98"/>
  <c r="C101" i="98"/>
  <c r="G100" i="98"/>
  <c r="F100" i="98"/>
  <c r="C100" i="98"/>
  <c r="G99" i="98"/>
  <c r="F99" i="98"/>
  <c r="C99" i="98"/>
  <c r="G98" i="98"/>
  <c r="F98" i="98"/>
  <c r="C98" i="98"/>
  <c r="G97" i="98"/>
  <c r="F97" i="98"/>
  <c r="C97" i="98"/>
  <c r="G96" i="98"/>
  <c r="F96" i="98"/>
  <c r="C96" i="98"/>
  <c r="G95" i="98"/>
  <c r="F95" i="98"/>
  <c r="C95" i="98"/>
  <c r="G94" i="98"/>
  <c r="F94" i="98"/>
  <c r="C94" i="98"/>
  <c r="G93" i="98"/>
  <c r="F93" i="98"/>
  <c r="C93" i="98"/>
  <c r="G92" i="98"/>
  <c r="F92" i="98"/>
  <c r="C92" i="98"/>
  <c r="G91" i="98"/>
  <c r="F91" i="98"/>
  <c r="C91" i="98"/>
  <c r="G90" i="98"/>
  <c r="F90" i="98"/>
  <c r="C90" i="98"/>
  <c r="G89" i="98"/>
  <c r="F89" i="98"/>
  <c r="C89" i="98"/>
  <c r="G88" i="98"/>
  <c r="F88" i="98"/>
  <c r="C88" i="98"/>
  <c r="G87" i="98"/>
  <c r="F87" i="98"/>
  <c r="C87" i="98"/>
  <c r="G86" i="98"/>
  <c r="F86" i="98"/>
  <c r="C86" i="98"/>
  <c r="G85" i="98"/>
  <c r="F85" i="98"/>
  <c r="C85" i="98"/>
  <c r="G84" i="98"/>
  <c r="F84" i="98"/>
  <c r="C84" i="98"/>
  <c r="G83" i="98"/>
  <c r="F83" i="98"/>
  <c r="C83" i="98"/>
  <c r="G82" i="98"/>
  <c r="F82" i="98"/>
  <c r="C82" i="98"/>
  <c r="G81" i="98"/>
  <c r="F81" i="98"/>
  <c r="C81" i="98"/>
  <c r="G80" i="98"/>
  <c r="F80" i="98"/>
  <c r="C80" i="98"/>
  <c r="G76" i="98"/>
  <c r="F76" i="98"/>
  <c r="C76" i="98"/>
  <c r="G75" i="98"/>
  <c r="F75" i="98"/>
  <c r="C75" i="98"/>
  <c r="G74" i="98"/>
  <c r="F74" i="98"/>
  <c r="C74" i="98"/>
  <c r="G73" i="98"/>
  <c r="F73" i="98"/>
  <c r="C73" i="98"/>
  <c r="G72" i="98"/>
  <c r="F72" i="98"/>
  <c r="C72" i="98"/>
  <c r="G71" i="98"/>
  <c r="F71" i="98"/>
  <c r="C71" i="98"/>
  <c r="G70" i="98"/>
  <c r="F70" i="98"/>
  <c r="C70" i="98"/>
  <c r="G69" i="98"/>
  <c r="F69" i="98"/>
  <c r="C69" i="98"/>
  <c r="G68" i="98"/>
  <c r="F68" i="98"/>
  <c r="C68" i="98"/>
  <c r="G67" i="98"/>
  <c r="F67" i="98"/>
  <c r="C67" i="98"/>
  <c r="G66" i="98"/>
  <c r="F66" i="98"/>
  <c r="C66" i="98"/>
  <c r="G65" i="98"/>
  <c r="F65" i="98"/>
  <c r="C65" i="98"/>
  <c r="G64" i="98"/>
  <c r="F64" i="98"/>
  <c r="C64" i="98"/>
  <c r="G63" i="98"/>
  <c r="F63" i="98"/>
  <c r="C63" i="98"/>
  <c r="G62" i="98"/>
  <c r="F62" i="98"/>
  <c r="C62" i="98"/>
  <c r="G61" i="98"/>
  <c r="F61" i="98"/>
  <c r="C61" i="98"/>
  <c r="G60" i="98"/>
  <c r="F60" i="98"/>
  <c r="C60" i="98"/>
  <c r="G59" i="98"/>
  <c r="F59" i="98"/>
  <c r="C59" i="98"/>
  <c r="G58" i="98"/>
  <c r="F58" i="98"/>
  <c r="C58" i="98"/>
  <c r="G57" i="98"/>
  <c r="F57" i="98"/>
  <c r="C57" i="98"/>
  <c r="G55" i="98"/>
  <c r="F55" i="98"/>
  <c r="C55" i="98"/>
  <c r="G54" i="98"/>
  <c r="F54" i="98"/>
  <c r="G53" i="98"/>
  <c r="F53" i="98"/>
  <c r="C53" i="98"/>
  <c r="G52" i="98"/>
  <c r="F52" i="98"/>
  <c r="C52" i="98"/>
  <c r="G51" i="98"/>
  <c r="F51" i="98"/>
  <c r="C51" i="98"/>
  <c r="G50" i="98"/>
  <c r="F50" i="98"/>
  <c r="C50" i="98"/>
  <c r="G49" i="98"/>
  <c r="F49" i="98"/>
  <c r="C49" i="98"/>
  <c r="G48" i="98"/>
  <c r="F48" i="98"/>
  <c r="C48" i="98"/>
  <c r="G47" i="98"/>
  <c r="F47" i="98"/>
  <c r="G46" i="98"/>
  <c r="H46" i="98" s="1"/>
  <c r="G45" i="98"/>
  <c r="H45" i="98" s="1"/>
  <c r="G44" i="98"/>
  <c r="H44" i="98" s="1"/>
  <c r="G43" i="98"/>
  <c r="H43" i="98" s="1"/>
  <c r="G42" i="98"/>
  <c r="H42" i="98" s="1"/>
  <c r="G41" i="98"/>
  <c r="H41" i="98" s="1"/>
  <c r="G40" i="98"/>
  <c r="H40" i="98" s="1"/>
  <c r="G39" i="98"/>
  <c r="H39" i="98" s="1"/>
  <c r="G38" i="98"/>
  <c r="H38" i="98" s="1"/>
  <c r="G37" i="98"/>
  <c r="H37" i="98" s="1"/>
  <c r="G305" i="97"/>
  <c r="F305" i="97"/>
  <c r="H305" i="97" s="1"/>
  <c r="C305" i="97"/>
  <c r="G304" i="97"/>
  <c r="F304" i="97"/>
  <c r="C304" i="97"/>
  <c r="G303" i="97"/>
  <c r="F303" i="97"/>
  <c r="C303" i="97"/>
  <c r="G302" i="97"/>
  <c r="F302" i="97"/>
  <c r="C302" i="97"/>
  <c r="G301" i="97"/>
  <c r="F301" i="97"/>
  <c r="H301" i="97" s="1"/>
  <c r="C301" i="97"/>
  <c r="G300" i="97"/>
  <c r="F300" i="97"/>
  <c r="C300" i="97"/>
  <c r="G299" i="97"/>
  <c r="F299" i="97"/>
  <c r="C299" i="97"/>
  <c r="G298" i="97"/>
  <c r="F298" i="97"/>
  <c r="C298" i="97"/>
  <c r="G297" i="97"/>
  <c r="F297" i="97"/>
  <c r="C297" i="97"/>
  <c r="G296" i="97"/>
  <c r="F296" i="97"/>
  <c r="C296" i="97"/>
  <c r="G295" i="97"/>
  <c r="F295" i="97"/>
  <c r="C295" i="97"/>
  <c r="G294" i="97"/>
  <c r="F294" i="97"/>
  <c r="C294" i="97"/>
  <c r="G293" i="97"/>
  <c r="F293" i="97"/>
  <c r="H293" i="97" s="1"/>
  <c r="C293" i="97"/>
  <c r="G292" i="97"/>
  <c r="F292" i="97"/>
  <c r="C292" i="97"/>
  <c r="G291" i="97"/>
  <c r="F291" i="97"/>
  <c r="C291" i="97"/>
  <c r="G290" i="97"/>
  <c r="F290" i="97"/>
  <c r="C290" i="97"/>
  <c r="G289" i="97"/>
  <c r="F289" i="97"/>
  <c r="H289" i="97" s="1"/>
  <c r="C289" i="97"/>
  <c r="G288" i="97"/>
  <c r="F288" i="97"/>
  <c r="C288" i="97"/>
  <c r="G287" i="97"/>
  <c r="F287" i="97"/>
  <c r="C287" i="97"/>
  <c r="G286" i="97"/>
  <c r="F286" i="97"/>
  <c r="C286" i="97"/>
  <c r="G282" i="97"/>
  <c r="F282" i="97"/>
  <c r="C282" i="97"/>
  <c r="G281" i="97"/>
  <c r="F281" i="97"/>
  <c r="C281" i="97"/>
  <c r="G280" i="97"/>
  <c r="F280" i="97"/>
  <c r="C280" i="97"/>
  <c r="G279" i="97"/>
  <c r="F279" i="97"/>
  <c r="C279" i="97"/>
  <c r="G278" i="97"/>
  <c r="F278" i="97"/>
  <c r="C278" i="97"/>
  <c r="G277" i="97"/>
  <c r="F277" i="97"/>
  <c r="C277" i="97"/>
  <c r="G276" i="97"/>
  <c r="F276" i="97"/>
  <c r="C276" i="97"/>
  <c r="G275" i="97"/>
  <c r="F275" i="97"/>
  <c r="C275" i="97"/>
  <c r="G274" i="97"/>
  <c r="F274" i="97"/>
  <c r="C274" i="97"/>
  <c r="G273" i="97"/>
  <c r="F273" i="97"/>
  <c r="C273" i="97"/>
  <c r="G272" i="97"/>
  <c r="F272" i="97"/>
  <c r="C272" i="97"/>
  <c r="G271" i="97"/>
  <c r="F271" i="97"/>
  <c r="C271" i="97"/>
  <c r="G270" i="97"/>
  <c r="F270" i="97"/>
  <c r="H270" i="97" s="1"/>
  <c r="C270" i="97"/>
  <c r="G269" i="97"/>
  <c r="F269" i="97"/>
  <c r="C269" i="97"/>
  <c r="G268" i="97"/>
  <c r="F268" i="97"/>
  <c r="C268" i="97"/>
  <c r="G267" i="97"/>
  <c r="F267" i="97"/>
  <c r="C267" i="97"/>
  <c r="G266" i="97"/>
  <c r="F266" i="97"/>
  <c r="H266" i="97" s="1"/>
  <c r="C266" i="97"/>
  <c r="G265" i="97"/>
  <c r="F265" i="97"/>
  <c r="C265" i="97"/>
  <c r="G264" i="97"/>
  <c r="F264" i="97"/>
  <c r="C264" i="97"/>
  <c r="G263" i="97"/>
  <c r="F263" i="97"/>
  <c r="C263" i="97"/>
  <c r="G261" i="97"/>
  <c r="F261" i="97"/>
  <c r="C261" i="97"/>
  <c r="G260" i="97"/>
  <c r="F260" i="97"/>
  <c r="C260" i="97"/>
  <c r="G259" i="97"/>
  <c r="F259" i="97"/>
  <c r="C259" i="97"/>
  <c r="G258" i="97"/>
  <c r="F258" i="97"/>
  <c r="C258" i="97"/>
  <c r="G257" i="97"/>
  <c r="F257" i="97"/>
  <c r="C257" i="97"/>
  <c r="G256" i="97"/>
  <c r="F256" i="97"/>
  <c r="C256" i="97"/>
  <c r="G255" i="97"/>
  <c r="F255" i="97"/>
  <c r="C255" i="97"/>
  <c r="G254" i="97"/>
  <c r="F254" i="97"/>
  <c r="C254" i="97"/>
  <c r="G253" i="97"/>
  <c r="F253" i="97"/>
  <c r="C253" i="97"/>
  <c r="G252" i="97"/>
  <c r="H252" i="97" s="1"/>
  <c r="G251" i="97"/>
  <c r="H251" i="97" s="1"/>
  <c r="G250" i="97"/>
  <c r="H250" i="97" s="1"/>
  <c r="G249" i="97"/>
  <c r="H249" i="97" s="1"/>
  <c r="G248" i="97"/>
  <c r="H248" i="97" s="1"/>
  <c r="G247" i="97"/>
  <c r="H247" i="97" s="1"/>
  <c r="G246" i="97"/>
  <c r="H246" i="97" s="1"/>
  <c r="G245" i="97"/>
  <c r="H245" i="97" s="1"/>
  <c r="G244" i="97"/>
  <c r="H244" i="97" s="1"/>
  <c r="G243" i="97"/>
  <c r="H243" i="97" s="1"/>
  <c r="G108" i="97"/>
  <c r="F108" i="97"/>
  <c r="C108" i="97"/>
  <c r="G107" i="97"/>
  <c r="F107" i="97"/>
  <c r="C107" i="97"/>
  <c r="G106" i="97"/>
  <c r="F106" i="97"/>
  <c r="C106" i="97"/>
  <c r="G105" i="97"/>
  <c r="F105" i="97"/>
  <c r="C105" i="97"/>
  <c r="G104" i="97"/>
  <c r="F104" i="97"/>
  <c r="C104" i="97"/>
  <c r="G103" i="97"/>
  <c r="F103" i="97"/>
  <c r="C103" i="97"/>
  <c r="G102" i="97"/>
  <c r="F102" i="97"/>
  <c r="C102" i="97"/>
  <c r="G101" i="97"/>
  <c r="F101" i="97"/>
  <c r="C101" i="97"/>
  <c r="G100" i="97"/>
  <c r="F100" i="97"/>
  <c r="C100" i="97"/>
  <c r="G99" i="97"/>
  <c r="F99" i="97"/>
  <c r="C99" i="97"/>
  <c r="G98" i="97"/>
  <c r="F98" i="97"/>
  <c r="C98" i="97"/>
  <c r="G97" i="97"/>
  <c r="F97" i="97"/>
  <c r="C97" i="97"/>
  <c r="G96" i="97"/>
  <c r="F96" i="97"/>
  <c r="C96" i="97"/>
  <c r="G95" i="97"/>
  <c r="F95" i="97"/>
  <c r="C95" i="97"/>
  <c r="G94" i="97"/>
  <c r="F94" i="97"/>
  <c r="C94" i="97"/>
  <c r="G93" i="97"/>
  <c r="F93" i="97"/>
  <c r="C93" i="97"/>
  <c r="G92" i="97"/>
  <c r="F92" i="97"/>
  <c r="C92" i="97"/>
  <c r="G91" i="97"/>
  <c r="F91" i="97"/>
  <c r="C91" i="97"/>
  <c r="G90" i="97"/>
  <c r="F90" i="97"/>
  <c r="C90" i="97"/>
  <c r="G89" i="97"/>
  <c r="F89" i="97"/>
  <c r="C89" i="97"/>
  <c r="G88" i="97"/>
  <c r="F88" i="97"/>
  <c r="C88" i="97"/>
  <c r="G87" i="97"/>
  <c r="F87" i="97"/>
  <c r="C87" i="97"/>
  <c r="G86" i="97"/>
  <c r="F86" i="97"/>
  <c r="C86" i="97"/>
  <c r="G85" i="97"/>
  <c r="F85" i="97"/>
  <c r="C85" i="97"/>
  <c r="G84" i="97"/>
  <c r="F84" i="97"/>
  <c r="C84" i="97"/>
  <c r="G83" i="97"/>
  <c r="F83" i="97"/>
  <c r="C83" i="97"/>
  <c r="G82" i="97"/>
  <c r="F82" i="97"/>
  <c r="C82" i="97"/>
  <c r="G81" i="97"/>
  <c r="F81" i="97"/>
  <c r="C81" i="97"/>
  <c r="G80" i="97"/>
  <c r="F80" i="97"/>
  <c r="C80" i="97"/>
  <c r="G76" i="97"/>
  <c r="F76" i="97"/>
  <c r="C76" i="97"/>
  <c r="G75" i="97"/>
  <c r="F75" i="97"/>
  <c r="C75" i="97"/>
  <c r="G74" i="97"/>
  <c r="F74" i="97"/>
  <c r="C74" i="97"/>
  <c r="G73" i="97"/>
  <c r="F73" i="97"/>
  <c r="C73" i="97"/>
  <c r="G72" i="97"/>
  <c r="F72" i="97"/>
  <c r="C72" i="97"/>
  <c r="G71" i="97"/>
  <c r="F71" i="97"/>
  <c r="C71" i="97"/>
  <c r="G70" i="97"/>
  <c r="F70" i="97"/>
  <c r="C70" i="97"/>
  <c r="G69" i="97"/>
  <c r="F69" i="97"/>
  <c r="C69" i="97"/>
  <c r="G68" i="97"/>
  <c r="F68" i="97"/>
  <c r="C68" i="97"/>
  <c r="G67" i="97"/>
  <c r="F67" i="97"/>
  <c r="C67" i="97"/>
  <c r="G66" i="97"/>
  <c r="F66" i="97"/>
  <c r="C66" i="97"/>
  <c r="G65" i="97"/>
  <c r="F65" i="97"/>
  <c r="C65" i="97"/>
  <c r="G64" i="97"/>
  <c r="F64" i="97"/>
  <c r="C64" i="97"/>
  <c r="G63" i="97"/>
  <c r="F63" i="97"/>
  <c r="C63" i="97"/>
  <c r="G62" i="97"/>
  <c r="F62" i="97"/>
  <c r="C62" i="97"/>
  <c r="G61" i="97"/>
  <c r="F61" i="97"/>
  <c r="C61" i="97"/>
  <c r="G60" i="97"/>
  <c r="F60" i="97"/>
  <c r="C60" i="97"/>
  <c r="G59" i="97"/>
  <c r="F59" i="97"/>
  <c r="C59" i="97"/>
  <c r="G58" i="97"/>
  <c r="F58" i="97"/>
  <c r="C58" i="97"/>
  <c r="G57" i="97"/>
  <c r="F57" i="97"/>
  <c r="C57" i="97"/>
  <c r="G55" i="97"/>
  <c r="F55" i="97"/>
  <c r="C55" i="97"/>
  <c r="G54" i="97"/>
  <c r="F54" i="97"/>
  <c r="G53" i="97"/>
  <c r="F53" i="97"/>
  <c r="C53" i="97"/>
  <c r="G52" i="97"/>
  <c r="F52" i="97"/>
  <c r="C52" i="97"/>
  <c r="G51" i="97"/>
  <c r="F51" i="97"/>
  <c r="C51" i="97"/>
  <c r="G50" i="97"/>
  <c r="F50" i="97"/>
  <c r="C50" i="97"/>
  <c r="G49" i="97"/>
  <c r="F49" i="97"/>
  <c r="C49" i="97"/>
  <c r="G48" i="97"/>
  <c r="F48" i="97"/>
  <c r="C48" i="97"/>
  <c r="G47" i="97"/>
  <c r="F47" i="97"/>
  <c r="G46" i="97"/>
  <c r="H46" i="97" s="1"/>
  <c r="G45" i="97"/>
  <c r="H45" i="97" s="1"/>
  <c r="G44" i="97"/>
  <c r="H44" i="97" s="1"/>
  <c r="G43" i="97"/>
  <c r="H43" i="97" s="1"/>
  <c r="G42" i="97"/>
  <c r="H42" i="97" s="1"/>
  <c r="G41" i="97"/>
  <c r="H41" i="97" s="1"/>
  <c r="G40" i="97"/>
  <c r="H40" i="97" s="1"/>
  <c r="G39" i="97"/>
  <c r="H39" i="97" s="1"/>
  <c r="G38" i="97"/>
  <c r="H38" i="97" s="1"/>
  <c r="G37" i="97"/>
  <c r="H37" i="97" s="1"/>
  <c r="G314" i="96"/>
  <c r="F314" i="96"/>
  <c r="C314" i="96"/>
  <c r="G313" i="96"/>
  <c r="F313" i="96"/>
  <c r="C313" i="96"/>
  <c r="G312" i="96"/>
  <c r="F312" i="96"/>
  <c r="C312" i="96"/>
  <c r="G311" i="96"/>
  <c r="F311" i="96"/>
  <c r="C311" i="96"/>
  <c r="G310" i="96"/>
  <c r="F310" i="96"/>
  <c r="C310" i="96"/>
  <c r="G309" i="96"/>
  <c r="F309" i="96"/>
  <c r="C309" i="96"/>
  <c r="G308" i="96"/>
  <c r="F308" i="96"/>
  <c r="C308" i="96"/>
  <c r="G307" i="96"/>
  <c r="F307" i="96"/>
  <c r="C307" i="96"/>
  <c r="G306" i="96"/>
  <c r="F306" i="96"/>
  <c r="C306" i="96"/>
  <c r="G305" i="96"/>
  <c r="F305" i="96"/>
  <c r="C305" i="96"/>
  <c r="G304" i="96"/>
  <c r="F304" i="96"/>
  <c r="C304" i="96"/>
  <c r="G303" i="96"/>
  <c r="F303" i="96"/>
  <c r="C303" i="96"/>
  <c r="G302" i="96"/>
  <c r="F302" i="96"/>
  <c r="C302" i="96"/>
  <c r="G301" i="96"/>
  <c r="F301" i="96"/>
  <c r="C301" i="96"/>
  <c r="G300" i="96"/>
  <c r="F300" i="96"/>
  <c r="C300" i="96"/>
  <c r="G299" i="96"/>
  <c r="F299" i="96"/>
  <c r="C299" i="96"/>
  <c r="G298" i="96"/>
  <c r="F298" i="96"/>
  <c r="C298" i="96"/>
  <c r="G297" i="96"/>
  <c r="F297" i="96"/>
  <c r="C297" i="96"/>
  <c r="G296" i="96"/>
  <c r="F296" i="96"/>
  <c r="C296" i="96"/>
  <c r="G295" i="96"/>
  <c r="F295" i="96"/>
  <c r="C295" i="96"/>
  <c r="G294" i="96"/>
  <c r="F294" i="96"/>
  <c r="C294" i="96"/>
  <c r="G293" i="96"/>
  <c r="F293" i="96"/>
  <c r="C293" i="96"/>
  <c r="G292" i="96"/>
  <c r="F292" i="96"/>
  <c r="C292" i="96"/>
  <c r="G291" i="96"/>
  <c r="F291" i="96"/>
  <c r="C291" i="96"/>
  <c r="G290" i="96"/>
  <c r="F290" i="96"/>
  <c r="C290" i="96"/>
  <c r="G289" i="96"/>
  <c r="F289" i="96"/>
  <c r="C289" i="96"/>
  <c r="G288" i="96"/>
  <c r="F288" i="96"/>
  <c r="C288" i="96"/>
  <c r="G287" i="96"/>
  <c r="F287" i="96"/>
  <c r="C287" i="96"/>
  <c r="G286" i="96"/>
  <c r="F286" i="96"/>
  <c r="C286" i="96"/>
  <c r="G282" i="96"/>
  <c r="F282" i="96"/>
  <c r="C282" i="96"/>
  <c r="G281" i="96"/>
  <c r="F281" i="96"/>
  <c r="C281" i="96"/>
  <c r="G280" i="96"/>
  <c r="F280" i="96"/>
  <c r="C280" i="96"/>
  <c r="G279" i="96"/>
  <c r="F279" i="96"/>
  <c r="C279" i="96"/>
  <c r="G278" i="96"/>
  <c r="F278" i="96"/>
  <c r="C278" i="96"/>
  <c r="G277" i="96"/>
  <c r="F277" i="96"/>
  <c r="C277" i="96"/>
  <c r="G276" i="96"/>
  <c r="F276" i="96"/>
  <c r="C276" i="96"/>
  <c r="G275" i="96"/>
  <c r="F275" i="96"/>
  <c r="C275" i="96"/>
  <c r="G274" i="96"/>
  <c r="F274" i="96"/>
  <c r="C274" i="96"/>
  <c r="G273" i="96"/>
  <c r="F273" i="96"/>
  <c r="C273" i="96"/>
  <c r="G272" i="96"/>
  <c r="F272" i="96"/>
  <c r="C272" i="96"/>
  <c r="G271" i="96"/>
  <c r="F271" i="96"/>
  <c r="C271" i="96"/>
  <c r="G270" i="96"/>
  <c r="F270" i="96"/>
  <c r="C270" i="96"/>
  <c r="G269" i="96"/>
  <c r="F269" i="96"/>
  <c r="C269" i="96"/>
  <c r="G268" i="96"/>
  <c r="F268" i="96"/>
  <c r="C268" i="96"/>
  <c r="G267" i="96"/>
  <c r="F267" i="96"/>
  <c r="C267" i="96"/>
  <c r="G266" i="96"/>
  <c r="F266" i="96"/>
  <c r="C266" i="96"/>
  <c r="G265" i="96"/>
  <c r="F265" i="96"/>
  <c r="C265" i="96"/>
  <c r="G264" i="96"/>
  <c r="F264" i="96"/>
  <c r="C264" i="96"/>
  <c r="G263" i="96"/>
  <c r="F263" i="96"/>
  <c r="C263" i="96"/>
  <c r="G261" i="96"/>
  <c r="F261" i="96"/>
  <c r="C261" i="96"/>
  <c r="G260" i="96"/>
  <c r="F260" i="96"/>
  <c r="C260" i="96"/>
  <c r="G259" i="96"/>
  <c r="F259" i="96"/>
  <c r="C259" i="96"/>
  <c r="G258" i="96"/>
  <c r="F258" i="96"/>
  <c r="C258" i="96"/>
  <c r="G257" i="96"/>
  <c r="F257" i="96"/>
  <c r="C257" i="96"/>
  <c r="G256" i="96"/>
  <c r="F256" i="96"/>
  <c r="C256" i="96"/>
  <c r="G255" i="96"/>
  <c r="F255" i="96"/>
  <c r="C255" i="96"/>
  <c r="G254" i="96"/>
  <c r="F254" i="96"/>
  <c r="C254" i="96"/>
  <c r="G253" i="96"/>
  <c r="F253" i="96"/>
  <c r="C253" i="96"/>
  <c r="G252" i="96"/>
  <c r="H252" i="96" s="1"/>
  <c r="G251" i="96"/>
  <c r="H251" i="96" s="1"/>
  <c r="G250" i="96"/>
  <c r="H250" i="96" s="1"/>
  <c r="G249" i="96"/>
  <c r="H249" i="96" s="1"/>
  <c r="G248" i="96"/>
  <c r="H248" i="96" s="1"/>
  <c r="G247" i="96"/>
  <c r="H247" i="96" s="1"/>
  <c r="G246" i="96"/>
  <c r="H246" i="96" s="1"/>
  <c r="G245" i="96"/>
  <c r="H245" i="96" s="1"/>
  <c r="G244" i="96"/>
  <c r="H244" i="96" s="1"/>
  <c r="G243" i="96"/>
  <c r="H243" i="96" s="1"/>
  <c r="G108" i="96"/>
  <c r="F108" i="96"/>
  <c r="C108" i="96"/>
  <c r="G107" i="96"/>
  <c r="F107" i="96"/>
  <c r="C107" i="96"/>
  <c r="G106" i="96"/>
  <c r="F106" i="96"/>
  <c r="C106" i="96"/>
  <c r="G105" i="96"/>
  <c r="F105" i="96"/>
  <c r="C105" i="96"/>
  <c r="G104" i="96"/>
  <c r="F104" i="96"/>
  <c r="C104" i="96"/>
  <c r="G103" i="96"/>
  <c r="F103" i="96"/>
  <c r="C103" i="96"/>
  <c r="G102" i="96"/>
  <c r="F102" i="96"/>
  <c r="C102" i="96"/>
  <c r="G101" i="96"/>
  <c r="F101" i="96"/>
  <c r="C101" i="96"/>
  <c r="G100" i="96"/>
  <c r="F100" i="96"/>
  <c r="C100" i="96"/>
  <c r="G99" i="96"/>
  <c r="F99" i="96"/>
  <c r="C99" i="96"/>
  <c r="G98" i="96"/>
  <c r="F98" i="96"/>
  <c r="C98" i="96"/>
  <c r="G97" i="96"/>
  <c r="F97" i="96"/>
  <c r="C97" i="96"/>
  <c r="G96" i="96"/>
  <c r="F96" i="96"/>
  <c r="C96" i="96"/>
  <c r="G95" i="96"/>
  <c r="F95" i="96"/>
  <c r="C95" i="96"/>
  <c r="G94" i="96"/>
  <c r="F94" i="96"/>
  <c r="C94" i="96"/>
  <c r="G93" i="96"/>
  <c r="F93" i="96"/>
  <c r="C93" i="96"/>
  <c r="G92" i="96"/>
  <c r="F92" i="96"/>
  <c r="C92" i="96"/>
  <c r="G91" i="96"/>
  <c r="F91" i="96"/>
  <c r="C91" i="96"/>
  <c r="G90" i="96"/>
  <c r="F90" i="96"/>
  <c r="C90" i="96"/>
  <c r="G89" i="96"/>
  <c r="F89" i="96"/>
  <c r="C89" i="96"/>
  <c r="G88" i="96"/>
  <c r="F88" i="96"/>
  <c r="C88" i="96"/>
  <c r="G87" i="96"/>
  <c r="F87" i="96"/>
  <c r="C87" i="96"/>
  <c r="G86" i="96"/>
  <c r="F86" i="96"/>
  <c r="C86" i="96"/>
  <c r="G85" i="96"/>
  <c r="F85" i="96"/>
  <c r="C85" i="96"/>
  <c r="G84" i="96"/>
  <c r="F84" i="96"/>
  <c r="C84" i="96"/>
  <c r="G83" i="96"/>
  <c r="F83" i="96"/>
  <c r="C83" i="96"/>
  <c r="G82" i="96"/>
  <c r="F82" i="96"/>
  <c r="C82" i="96"/>
  <c r="G81" i="96"/>
  <c r="F81" i="96"/>
  <c r="C81" i="96"/>
  <c r="G80" i="96"/>
  <c r="F80" i="96"/>
  <c r="C80" i="96"/>
  <c r="G76" i="96"/>
  <c r="F76" i="96"/>
  <c r="C76" i="96"/>
  <c r="G75" i="96"/>
  <c r="F75" i="96"/>
  <c r="C75" i="96"/>
  <c r="G74" i="96"/>
  <c r="F74" i="96"/>
  <c r="C74" i="96"/>
  <c r="G73" i="96"/>
  <c r="F73" i="96"/>
  <c r="C73" i="96"/>
  <c r="G72" i="96"/>
  <c r="F72" i="96"/>
  <c r="C72" i="96"/>
  <c r="G71" i="96"/>
  <c r="F71" i="96"/>
  <c r="C71" i="96"/>
  <c r="G70" i="96"/>
  <c r="F70" i="96"/>
  <c r="C70" i="96"/>
  <c r="G69" i="96"/>
  <c r="F69" i="96"/>
  <c r="C69" i="96"/>
  <c r="G68" i="96"/>
  <c r="F68" i="96"/>
  <c r="C68" i="96"/>
  <c r="G67" i="96"/>
  <c r="F67" i="96"/>
  <c r="C67" i="96"/>
  <c r="G66" i="96"/>
  <c r="F66" i="96"/>
  <c r="C66" i="96"/>
  <c r="G65" i="96"/>
  <c r="F65" i="96"/>
  <c r="C65" i="96"/>
  <c r="G64" i="96"/>
  <c r="F64" i="96"/>
  <c r="C64" i="96"/>
  <c r="G63" i="96"/>
  <c r="F63" i="96"/>
  <c r="C63" i="96"/>
  <c r="G62" i="96"/>
  <c r="F62" i="96"/>
  <c r="C62" i="96"/>
  <c r="G61" i="96"/>
  <c r="F61" i="96"/>
  <c r="C61" i="96"/>
  <c r="G60" i="96"/>
  <c r="F60" i="96"/>
  <c r="C60" i="96"/>
  <c r="G59" i="96"/>
  <c r="F59" i="96"/>
  <c r="C59" i="96"/>
  <c r="G58" i="96"/>
  <c r="F58" i="96"/>
  <c r="C58" i="96"/>
  <c r="G57" i="96"/>
  <c r="F57" i="96"/>
  <c r="C57" i="96"/>
  <c r="G55" i="96"/>
  <c r="F55" i="96"/>
  <c r="C55" i="96"/>
  <c r="G54" i="96"/>
  <c r="F54" i="96"/>
  <c r="G53" i="96"/>
  <c r="F53" i="96"/>
  <c r="C53" i="96"/>
  <c r="G52" i="96"/>
  <c r="F52" i="96"/>
  <c r="C52" i="96"/>
  <c r="G51" i="96"/>
  <c r="F51" i="96"/>
  <c r="C51" i="96"/>
  <c r="G50" i="96"/>
  <c r="F50" i="96"/>
  <c r="C50" i="96"/>
  <c r="G49" i="96"/>
  <c r="F49" i="96"/>
  <c r="C49" i="96"/>
  <c r="G48" i="96"/>
  <c r="F48" i="96"/>
  <c r="C48" i="96"/>
  <c r="G47" i="96"/>
  <c r="F47" i="96"/>
  <c r="G46" i="96"/>
  <c r="H46" i="96" s="1"/>
  <c r="G45" i="96"/>
  <c r="H45" i="96" s="1"/>
  <c r="G44" i="96"/>
  <c r="H44" i="96" s="1"/>
  <c r="G43" i="96"/>
  <c r="H43" i="96" s="1"/>
  <c r="G42" i="96"/>
  <c r="H42" i="96" s="1"/>
  <c r="G41" i="96"/>
  <c r="H41" i="96" s="1"/>
  <c r="G40" i="96"/>
  <c r="H40" i="96" s="1"/>
  <c r="G39" i="96"/>
  <c r="H39" i="96" s="1"/>
  <c r="G38" i="96"/>
  <c r="H38" i="96" s="1"/>
  <c r="G37" i="96"/>
  <c r="H37" i="96" s="1"/>
  <c r="G314" i="95"/>
  <c r="F314" i="95"/>
  <c r="C314" i="95"/>
  <c r="G313" i="95"/>
  <c r="F313" i="95"/>
  <c r="C313" i="95"/>
  <c r="G312" i="95"/>
  <c r="F312" i="95"/>
  <c r="C312" i="95"/>
  <c r="G311" i="95"/>
  <c r="F311" i="95"/>
  <c r="C311" i="95"/>
  <c r="G310" i="95"/>
  <c r="F310" i="95"/>
  <c r="C310" i="95"/>
  <c r="G309" i="95"/>
  <c r="F309" i="95"/>
  <c r="C309" i="95"/>
  <c r="G308" i="95"/>
  <c r="F308" i="95"/>
  <c r="C308" i="95"/>
  <c r="G307" i="95"/>
  <c r="F307" i="95"/>
  <c r="H307" i="95" s="1"/>
  <c r="C307" i="95"/>
  <c r="G306" i="95"/>
  <c r="F306" i="95"/>
  <c r="C306" i="95"/>
  <c r="G305" i="95"/>
  <c r="F305" i="95"/>
  <c r="C305" i="95"/>
  <c r="G304" i="95"/>
  <c r="F304" i="95"/>
  <c r="C304" i="95"/>
  <c r="G303" i="95"/>
  <c r="F303" i="95"/>
  <c r="C303" i="95"/>
  <c r="G302" i="95"/>
  <c r="F302" i="95"/>
  <c r="C302" i="95"/>
  <c r="G301" i="95"/>
  <c r="F301" i="95"/>
  <c r="C301" i="95"/>
  <c r="G300" i="95"/>
  <c r="F300" i="95"/>
  <c r="C300" i="95"/>
  <c r="G299" i="95"/>
  <c r="F299" i="95"/>
  <c r="C299" i="95"/>
  <c r="G298" i="95"/>
  <c r="F298" i="95"/>
  <c r="C298" i="95"/>
  <c r="G297" i="95"/>
  <c r="F297" i="95"/>
  <c r="C297" i="95"/>
  <c r="G296" i="95"/>
  <c r="G352" i="95" s="1"/>
  <c r="F296" i="95"/>
  <c r="C296" i="95"/>
  <c r="G295" i="95"/>
  <c r="F295" i="95"/>
  <c r="C295" i="95"/>
  <c r="G294" i="95"/>
  <c r="F294" i="95"/>
  <c r="C294" i="95"/>
  <c r="G293" i="95"/>
  <c r="F293" i="95"/>
  <c r="C293" i="95"/>
  <c r="G292" i="95"/>
  <c r="F292" i="95"/>
  <c r="C292" i="95"/>
  <c r="G291" i="95"/>
  <c r="F291" i="95"/>
  <c r="C291" i="95"/>
  <c r="G290" i="95"/>
  <c r="F290" i="95"/>
  <c r="C290" i="95"/>
  <c r="G289" i="95"/>
  <c r="F289" i="95"/>
  <c r="C289" i="95"/>
  <c r="G288" i="95"/>
  <c r="F288" i="95"/>
  <c r="C288" i="95"/>
  <c r="G287" i="95"/>
  <c r="F287" i="95"/>
  <c r="C287" i="95"/>
  <c r="G286" i="95"/>
  <c r="F286" i="95"/>
  <c r="C286" i="95"/>
  <c r="G282" i="95"/>
  <c r="F282" i="95"/>
  <c r="C282" i="95"/>
  <c r="G281" i="95"/>
  <c r="F281" i="95"/>
  <c r="C281" i="95"/>
  <c r="G280" i="95"/>
  <c r="F280" i="95"/>
  <c r="C280" i="95"/>
  <c r="G279" i="95"/>
  <c r="F279" i="95"/>
  <c r="C279" i="95"/>
  <c r="G278" i="95"/>
  <c r="F278" i="95"/>
  <c r="C278" i="95"/>
  <c r="G277" i="95"/>
  <c r="F277" i="95"/>
  <c r="C277" i="95"/>
  <c r="G276" i="95"/>
  <c r="F276" i="95"/>
  <c r="C276" i="95"/>
  <c r="G275" i="95"/>
  <c r="F275" i="95"/>
  <c r="C275" i="95"/>
  <c r="G274" i="95"/>
  <c r="F274" i="95"/>
  <c r="C274" i="95"/>
  <c r="G273" i="95"/>
  <c r="F273" i="95"/>
  <c r="C273" i="95"/>
  <c r="G272" i="95"/>
  <c r="F272" i="95"/>
  <c r="C272" i="95"/>
  <c r="G271" i="95"/>
  <c r="F271" i="95"/>
  <c r="C271" i="95"/>
  <c r="G270" i="95"/>
  <c r="F270" i="95"/>
  <c r="C270" i="95"/>
  <c r="G269" i="95"/>
  <c r="F269" i="95"/>
  <c r="C269" i="95"/>
  <c r="G268" i="95"/>
  <c r="F268" i="95"/>
  <c r="C268" i="95"/>
  <c r="G267" i="95"/>
  <c r="F267" i="95"/>
  <c r="C267" i="95"/>
  <c r="G266" i="95"/>
  <c r="F266" i="95"/>
  <c r="C266" i="95"/>
  <c r="G265" i="95"/>
  <c r="F265" i="95"/>
  <c r="C265" i="95"/>
  <c r="G264" i="95"/>
  <c r="F264" i="95"/>
  <c r="C264" i="95"/>
  <c r="G263" i="95"/>
  <c r="F263" i="95"/>
  <c r="C263" i="95"/>
  <c r="G261" i="95"/>
  <c r="F261" i="95"/>
  <c r="C261" i="95"/>
  <c r="G260" i="95"/>
  <c r="F260" i="95"/>
  <c r="C260" i="95"/>
  <c r="G259" i="95"/>
  <c r="F259" i="95"/>
  <c r="C259" i="95"/>
  <c r="G258" i="95"/>
  <c r="F258" i="95"/>
  <c r="C258" i="95"/>
  <c r="G257" i="95"/>
  <c r="F257" i="95"/>
  <c r="C257" i="95"/>
  <c r="G256" i="95"/>
  <c r="F256" i="95"/>
  <c r="C256" i="95"/>
  <c r="G255" i="95"/>
  <c r="F255" i="95"/>
  <c r="C255" i="95"/>
  <c r="G254" i="95"/>
  <c r="F254" i="95"/>
  <c r="C254" i="95"/>
  <c r="G253" i="95"/>
  <c r="F253" i="95"/>
  <c r="C253" i="95"/>
  <c r="G252" i="95"/>
  <c r="H252" i="95" s="1"/>
  <c r="G251" i="95"/>
  <c r="H251" i="95" s="1"/>
  <c r="G250" i="95"/>
  <c r="H250" i="95" s="1"/>
  <c r="G249" i="95"/>
  <c r="H249" i="95" s="1"/>
  <c r="G248" i="95"/>
  <c r="H248" i="95" s="1"/>
  <c r="G247" i="95"/>
  <c r="H247" i="95" s="1"/>
  <c r="G246" i="95"/>
  <c r="H246" i="95" s="1"/>
  <c r="G245" i="95"/>
  <c r="H245" i="95" s="1"/>
  <c r="G244" i="95"/>
  <c r="H244" i="95" s="1"/>
  <c r="G243" i="95"/>
  <c r="H243" i="95" s="1"/>
  <c r="G108" i="95"/>
  <c r="F108" i="95"/>
  <c r="C108" i="95"/>
  <c r="G107" i="95"/>
  <c r="F107" i="95"/>
  <c r="C107" i="95"/>
  <c r="G106" i="95"/>
  <c r="F106" i="95"/>
  <c r="C106" i="95"/>
  <c r="G105" i="95"/>
  <c r="F105" i="95"/>
  <c r="C105" i="95"/>
  <c r="G104" i="95"/>
  <c r="F104" i="95"/>
  <c r="C104" i="95"/>
  <c r="G103" i="95"/>
  <c r="F103" i="95"/>
  <c r="C103" i="95"/>
  <c r="G102" i="95"/>
  <c r="F102" i="95"/>
  <c r="C102" i="95"/>
  <c r="G101" i="95"/>
  <c r="F101" i="95"/>
  <c r="C101" i="95"/>
  <c r="G100" i="95"/>
  <c r="F100" i="95"/>
  <c r="C100" i="95"/>
  <c r="G99" i="95"/>
  <c r="F99" i="95"/>
  <c r="C99" i="95"/>
  <c r="G98" i="95"/>
  <c r="F98" i="95"/>
  <c r="C98" i="95"/>
  <c r="G97" i="95"/>
  <c r="F97" i="95"/>
  <c r="C97" i="95"/>
  <c r="G96" i="95"/>
  <c r="F96" i="95"/>
  <c r="C96" i="95"/>
  <c r="G95" i="95"/>
  <c r="F95" i="95"/>
  <c r="C95" i="95"/>
  <c r="G94" i="95"/>
  <c r="F94" i="95"/>
  <c r="C94" i="95"/>
  <c r="G93" i="95"/>
  <c r="F93" i="95"/>
  <c r="C93" i="95"/>
  <c r="G92" i="95"/>
  <c r="F92" i="95"/>
  <c r="C92" i="95"/>
  <c r="G91" i="95"/>
  <c r="F91" i="95"/>
  <c r="C91" i="95"/>
  <c r="G90" i="95"/>
  <c r="F90" i="95"/>
  <c r="C90" i="95"/>
  <c r="G89" i="95"/>
  <c r="F89" i="95"/>
  <c r="C89" i="95"/>
  <c r="G88" i="95"/>
  <c r="F88" i="95"/>
  <c r="C88" i="95"/>
  <c r="G87" i="95"/>
  <c r="F87" i="95"/>
  <c r="C87" i="95"/>
  <c r="G86" i="95"/>
  <c r="F86" i="95"/>
  <c r="C86" i="95"/>
  <c r="G85" i="95"/>
  <c r="F85" i="95"/>
  <c r="C85" i="95"/>
  <c r="G84" i="95"/>
  <c r="F84" i="95"/>
  <c r="C84" i="95"/>
  <c r="G83" i="95"/>
  <c r="F83" i="95"/>
  <c r="C83" i="95"/>
  <c r="G82" i="95"/>
  <c r="F82" i="95"/>
  <c r="C82" i="95"/>
  <c r="G81" i="95"/>
  <c r="F81" i="95"/>
  <c r="C81" i="95"/>
  <c r="G80" i="95"/>
  <c r="F80" i="95"/>
  <c r="C80" i="95"/>
  <c r="G76" i="95"/>
  <c r="F76" i="95"/>
  <c r="C76" i="95"/>
  <c r="G75" i="95"/>
  <c r="F75" i="95"/>
  <c r="C75" i="95"/>
  <c r="G74" i="95"/>
  <c r="F74" i="95"/>
  <c r="C74" i="95"/>
  <c r="G73" i="95"/>
  <c r="F73" i="95"/>
  <c r="C73" i="95"/>
  <c r="G72" i="95"/>
  <c r="F72" i="95"/>
  <c r="C72" i="95"/>
  <c r="G71" i="95"/>
  <c r="F71" i="95"/>
  <c r="C71" i="95"/>
  <c r="G70" i="95"/>
  <c r="F70" i="95"/>
  <c r="C70" i="95"/>
  <c r="G69" i="95"/>
  <c r="F69" i="95"/>
  <c r="C69" i="95"/>
  <c r="G68" i="95"/>
  <c r="F68" i="95"/>
  <c r="C68" i="95"/>
  <c r="G67" i="95"/>
  <c r="F67" i="95"/>
  <c r="C67" i="95"/>
  <c r="G66" i="95"/>
  <c r="F66" i="95"/>
  <c r="C66" i="95"/>
  <c r="G65" i="95"/>
  <c r="F65" i="95"/>
  <c r="C65" i="95"/>
  <c r="G64" i="95"/>
  <c r="F64" i="95"/>
  <c r="C64" i="95"/>
  <c r="G63" i="95"/>
  <c r="F63" i="95"/>
  <c r="C63" i="95"/>
  <c r="G62" i="95"/>
  <c r="F62" i="95"/>
  <c r="C62" i="95"/>
  <c r="G61" i="95"/>
  <c r="F61" i="95"/>
  <c r="C61" i="95"/>
  <c r="G60" i="95"/>
  <c r="F60" i="95"/>
  <c r="C60" i="95"/>
  <c r="G59" i="95"/>
  <c r="F59" i="95"/>
  <c r="C59" i="95"/>
  <c r="G58" i="95"/>
  <c r="F58" i="95"/>
  <c r="C58" i="95"/>
  <c r="G57" i="95"/>
  <c r="F57" i="95"/>
  <c r="C57" i="95"/>
  <c r="G55" i="95"/>
  <c r="F55" i="95"/>
  <c r="C55" i="95"/>
  <c r="G54" i="95"/>
  <c r="F54" i="95"/>
  <c r="G53" i="95"/>
  <c r="F53" i="95"/>
  <c r="C53" i="95"/>
  <c r="G52" i="95"/>
  <c r="F52" i="95"/>
  <c r="C52" i="95"/>
  <c r="G51" i="95"/>
  <c r="F51" i="95"/>
  <c r="C51" i="95"/>
  <c r="G50" i="95"/>
  <c r="F50" i="95"/>
  <c r="C50" i="95"/>
  <c r="G49" i="95"/>
  <c r="F49" i="95"/>
  <c r="C49" i="95"/>
  <c r="G48" i="95"/>
  <c r="F48" i="95"/>
  <c r="C48" i="95"/>
  <c r="G47" i="95"/>
  <c r="F47" i="95"/>
  <c r="G46" i="95"/>
  <c r="H46" i="95" s="1"/>
  <c r="G45" i="95"/>
  <c r="H45" i="95" s="1"/>
  <c r="G44" i="95"/>
  <c r="H44" i="95" s="1"/>
  <c r="G43" i="95"/>
  <c r="H43" i="95" s="1"/>
  <c r="G42" i="95"/>
  <c r="H42" i="95" s="1"/>
  <c r="G41" i="95"/>
  <c r="H41" i="95" s="1"/>
  <c r="G40" i="95"/>
  <c r="H40" i="95" s="1"/>
  <c r="G39" i="95"/>
  <c r="H39" i="95" s="1"/>
  <c r="G38" i="95"/>
  <c r="H38" i="95" s="1"/>
  <c r="G37" i="95"/>
  <c r="H37" i="95" s="1"/>
  <c r="G240" i="94"/>
  <c r="H240" i="94" s="1"/>
  <c r="G311" i="94"/>
  <c r="F311" i="94"/>
  <c r="C311" i="94"/>
  <c r="G310" i="94"/>
  <c r="F310" i="94"/>
  <c r="C310" i="94"/>
  <c r="G309" i="94"/>
  <c r="F309" i="94"/>
  <c r="C309" i="94"/>
  <c r="G308" i="94"/>
  <c r="F308" i="94"/>
  <c r="C308" i="94"/>
  <c r="G307" i="94"/>
  <c r="F307" i="94"/>
  <c r="C307" i="94"/>
  <c r="G306" i="94"/>
  <c r="F306" i="94"/>
  <c r="C306" i="94"/>
  <c r="G305" i="94"/>
  <c r="F305" i="94"/>
  <c r="C305" i="94"/>
  <c r="G304" i="94"/>
  <c r="F304" i="94"/>
  <c r="C304" i="94"/>
  <c r="G303" i="94"/>
  <c r="F303" i="94"/>
  <c r="C303" i="94"/>
  <c r="G302" i="94"/>
  <c r="F302" i="94"/>
  <c r="C302" i="94"/>
  <c r="G301" i="94"/>
  <c r="F301" i="94"/>
  <c r="C301" i="94"/>
  <c r="G300" i="94"/>
  <c r="F300" i="94"/>
  <c r="C300" i="94"/>
  <c r="G299" i="94"/>
  <c r="F299" i="94"/>
  <c r="C299" i="94"/>
  <c r="G298" i="94"/>
  <c r="F298" i="94"/>
  <c r="C298" i="94"/>
  <c r="G297" i="94"/>
  <c r="F297" i="94"/>
  <c r="C297" i="94"/>
  <c r="G296" i="94"/>
  <c r="F296" i="94"/>
  <c r="C296" i="94"/>
  <c r="G295" i="94"/>
  <c r="F295" i="94"/>
  <c r="C295" i="94"/>
  <c r="G294" i="94"/>
  <c r="F294" i="94"/>
  <c r="C294" i="94"/>
  <c r="G293" i="94"/>
  <c r="F293" i="94"/>
  <c r="C293" i="94"/>
  <c r="G292" i="94"/>
  <c r="F292" i="94"/>
  <c r="C292" i="94"/>
  <c r="G291" i="94"/>
  <c r="F291" i="94"/>
  <c r="C291" i="94"/>
  <c r="G290" i="94"/>
  <c r="F290" i="94"/>
  <c r="C290" i="94"/>
  <c r="G289" i="94"/>
  <c r="F289" i="94"/>
  <c r="C289" i="94"/>
  <c r="G288" i="94"/>
  <c r="F288" i="94"/>
  <c r="C288" i="94"/>
  <c r="G287" i="94"/>
  <c r="F287" i="94"/>
  <c r="C287" i="94"/>
  <c r="G286" i="94"/>
  <c r="F286" i="94"/>
  <c r="C286" i="94"/>
  <c r="G285" i="94"/>
  <c r="F285" i="94"/>
  <c r="C285" i="94"/>
  <c r="G284" i="94"/>
  <c r="F284" i="94"/>
  <c r="C284" i="94"/>
  <c r="G283" i="94"/>
  <c r="F283" i="94"/>
  <c r="C283" i="94"/>
  <c r="G279" i="94"/>
  <c r="F279" i="94"/>
  <c r="C279" i="94"/>
  <c r="G278" i="94"/>
  <c r="F278" i="94"/>
  <c r="C278" i="94"/>
  <c r="G277" i="94"/>
  <c r="F277" i="94"/>
  <c r="C277" i="94"/>
  <c r="G276" i="94"/>
  <c r="F276" i="94"/>
  <c r="C276" i="94"/>
  <c r="G275" i="94"/>
  <c r="F275" i="94"/>
  <c r="C275" i="94"/>
  <c r="G274" i="94"/>
  <c r="F274" i="94"/>
  <c r="C274" i="94"/>
  <c r="G273" i="94"/>
  <c r="F273" i="94"/>
  <c r="C273" i="94"/>
  <c r="G272" i="94"/>
  <c r="F272" i="94"/>
  <c r="C272" i="94"/>
  <c r="G271" i="94"/>
  <c r="F271" i="94"/>
  <c r="C271" i="94"/>
  <c r="G270" i="94"/>
  <c r="F270" i="94"/>
  <c r="C270" i="94"/>
  <c r="G269" i="94"/>
  <c r="F269" i="94"/>
  <c r="C269" i="94"/>
  <c r="G268" i="94"/>
  <c r="F268" i="94"/>
  <c r="C268" i="94"/>
  <c r="G267" i="94"/>
  <c r="F267" i="94"/>
  <c r="C267" i="94"/>
  <c r="G266" i="94"/>
  <c r="F266" i="94"/>
  <c r="C266" i="94"/>
  <c r="G265" i="94"/>
  <c r="F265" i="94"/>
  <c r="C265" i="94"/>
  <c r="G264" i="94"/>
  <c r="F264" i="94"/>
  <c r="C264" i="94"/>
  <c r="G263" i="94"/>
  <c r="F263" i="94"/>
  <c r="C263" i="94"/>
  <c r="G262" i="94"/>
  <c r="F262" i="94"/>
  <c r="C262" i="94"/>
  <c r="G261" i="94"/>
  <c r="F261" i="94"/>
  <c r="C261" i="94"/>
  <c r="G260" i="94"/>
  <c r="F260" i="94"/>
  <c r="C260" i="94"/>
  <c r="G258" i="94"/>
  <c r="F258" i="94"/>
  <c r="C258" i="94"/>
  <c r="G257" i="94"/>
  <c r="F257" i="94"/>
  <c r="C257" i="94"/>
  <c r="G256" i="94"/>
  <c r="F256" i="94"/>
  <c r="C256" i="94"/>
  <c r="G255" i="94"/>
  <c r="F255" i="94"/>
  <c r="C255" i="94"/>
  <c r="G254" i="94"/>
  <c r="F254" i="94"/>
  <c r="C254" i="94"/>
  <c r="G253" i="94"/>
  <c r="F253" i="94"/>
  <c r="C253" i="94"/>
  <c r="G252" i="94"/>
  <c r="F252" i="94"/>
  <c r="C252" i="94"/>
  <c r="G251" i="94"/>
  <c r="F251" i="94"/>
  <c r="C251" i="94"/>
  <c r="G250" i="94"/>
  <c r="F250" i="94"/>
  <c r="C250" i="94"/>
  <c r="G249" i="94"/>
  <c r="H249" i="94" s="1"/>
  <c r="G248" i="94"/>
  <c r="H248" i="94" s="1"/>
  <c r="G247" i="94"/>
  <c r="H247" i="94" s="1"/>
  <c r="G246" i="94"/>
  <c r="H246" i="94" s="1"/>
  <c r="G245" i="94"/>
  <c r="H245" i="94" s="1"/>
  <c r="G244" i="94"/>
  <c r="H244" i="94" s="1"/>
  <c r="G243" i="94"/>
  <c r="H243" i="94" s="1"/>
  <c r="G242" i="94"/>
  <c r="H242" i="94" s="1"/>
  <c r="G241" i="94"/>
  <c r="H241" i="94" s="1"/>
  <c r="G105" i="94"/>
  <c r="F105" i="94"/>
  <c r="C105" i="94"/>
  <c r="G104" i="94"/>
  <c r="F104" i="94"/>
  <c r="C104" i="94"/>
  <c r="G103" i="94"/>
  <c r="F103" i="94"/>
  <c r="C103" i="94"/>
  <c r="G102" i="94"/>
  <c r="F102" i="94"/>
  <c r="C102" i="94"/>
  <c r="G101" i="94"/>
  <c r="F101" i="94"/>
  <c r="C101" i="94"/>
  <c r="G100" i="94"/>
  <c r="F100" i="94"/>
  <c r="C100" i="94"/>
  <c r="G99" i="94"/>
  <c r="F99" i="94"/>
  <c r="C99" i="94"/>
  <c r="G98" i="94"/>
  <c r="F98" i="94"/>
  <c r="C98" i="94"/>
  <c r="G97" i="94"/>
  <c r="F97" i="94"/>
  <c r="C97" i="94"/>
  <c r="G96" i="94"/>
  <c r="F96" i="94"/>
  <c r="C96" i="94"/>
  <c r="G95" i="94"/>
  <c r="F95" i="94"/>
  <c r="C95" i="94"/>
  <c r="G94" i="94"/>
  <c r="F94" i="94"/>
  <c r="C94" i="94"/>
  <c r="G93" i="94"/>
  <c r="F93" i="94"/>
  <c r="C93" i="94"/>
  <c r="G92" i="94"/>
  <c r="F92" i="94"/>
  <c r="C92" i="94"/>
  <c r="G91" i="94"/>
  <c r="F91" i="94"/>
  <c r="C91" i="94"/>
  <c r="G90" i="94"/>
  <c r="F90" i="94"/>
  <c r="C90" i="94"/>
  <c r="G89" i="94"/>
  <c r="F89" i="94"/>
  <c r="C89" i="94"/>
  <c r="G88" i="94"/>
  <c r="F88" i="94"/>
  <c r="C88" i="94"/>
  <c r="G87" i="94"/>
  <c r="F87" i="94"/>
  <c r="C87" i="94"/>
  <c r="G86" i="94"/>
  <c r="F86" i="94"/>
  <c r="C86" i="94"/>
  <c r="G85" i="94"/>
  <c r="F85" i="94"/>
  <c r="C85" i="94"/>
  <c r="G84" i="94"/>
  <c r="F84" i="94"/>
  <c r="C84" i="94"/>
  <c r="G83" i="94"/>
  <c r="F83" i="94"/>
  <c r="C83" i="94"/>
  <c r="G81" i="94"/>
  <c r="F81" i="94"/>
  <c r="C81" i="94"/>
  <c r="G80" i="94"/>
  <c r="F80" i="94"/>
  <c r="C80" i="94"/>
  <c r="G79" i="94"/>
  <c r="F79" i="94"/>
  <c r="C79" i="94"/>
  <c r="G78" i="94"/>
  <c r="F78" i="94"/>
  <c r="C78" i="94"/>
  <c r="G74" i="94"/>
  <c r="F74" i="94"/>
  <c r="C74" i="94"/>
  <c r="G73" i="94"/>
  <c r="F73" i="94"/>
  <c r="C73" i="94"/>
  <c r="G72" i="94"/>
  <c r="F72" i="94"/>
  <c r="C72" i="94"/>
  <c r="G71" i="94"/>
  <c r="F71" i="94"/>
  <c r="C71" i="94"/>
  <c r="G70" i="94"/>
  <c r="F70" i="94"/>
  <c r="C70" i="94"/>
  <c r="G69" i="94"/>
  <c r="F69" i="94"/>
  <c r="C69" i="94"/>
  <c r="G68" i="94"/>
  <c r="F68" i="94"/>
  <c r="C68" i="94"/>
  <c r="G67" i="94"/>
  <c r="F67" i="94"/>
  <c r="C67" i="94"/>
  <c r="G66" i="94"/>
  <c r="F66" i="94"/>
  <c r="C66" i="94"/>
  <c r="G65" i="94"/>
  <c r="F65" i="94"/>
  <c r="C65" i="94"/>
  <c r="G64" i="94"/>
  <c r="F64" i="94"/>
  <c r="C64" i="94"/>
  <c r="G63" i="94"/>
  <c r="F63" i="94"/>
  <c r="C63" i="94"/>
  <c r="G62" i="94"/>
  <c r="F62" i="94"/>
  <c r="C62" i="94"/>
  <c r="G61" i="94"/>
  <c r="F61" i="94"/>
  <c r="C61" i="94"/>
  <c r="G60" i="94"/>
  <c r="F60" i="94"/>
  <c r="C60" i="94"/>
  <c r="G59" i="94"/>
  <c r="F59" i="94"/>
  <c r="C59" i="94"/>
  <c r="G58" i="94"/>
  <c r="F58" i="94"/>
  <c r="C58" i="94"/>
  <c r="G57" i="94"/>
  <c r="F57" i="94"/>
  <c r="C57" i="94"/>
  <c r="G56" i="94"/>
  <c r="F56" i="94"/>
  <c r="C56" i="94"/>
  <c r="G54" i="94"/>
  <c r="F54" i="94"/>
  <c r="C54" i="94"/>
  <c r="G53" i="94"/>
  <c r="F53" i="94"/>
  <c r="G52" i="94"/>
  <c r="F52" i="94"/>
  <c r="C52" i="94"/>
  <c r="G51" i="94"/>
  <c r="F51" i="94"/>
  <c r="C51" i="94"/>
  <c r="G50" i="94"/>
  <c r="F50" i="94"/>
  <c r="C50" i="94"/>
  <c r="G49" i="94"/>
  <c r="F49" i="94"/>
  <c r="C49" i="94"/>
  <c r="G48" i="94"/>
  <c r="F48" i="94"/>
  <c r="C48" i="94"/>
  <c r="G47" i="94"/>
  <c r="F47" i="94"/>
  <c r="C47" i="94"/>
  <c r="G46" i="94"/>
  <c r="F46" i="94"/>
  <c r="G45" i="94"/>
  <c r="H45" i="94" s="1"/>
  <c r="G44" i="94"/>
  <c r="H44" i="94" s="1"/>
  <c r="G43" i="94"/>
  <c r="H43" i="94" s="1"/>
  <c r="G42" i="94"/>
  <c r="H42" i="94" s="1"/>
  <c r="G41" i="94"/>
  <c r="H41" i="94" s="1"/>
  <c r="G40" i="94"/>
  <c r="H40" i="94" s="1"/>
  <c r="G39" i="94"/>
  <c r="H39" i="94" s="1"/>
  <c r="G38" i="94"/>
  <c r="H38" i="94" s="1"/>
  <c r="G37" i="94"/>
  <c r="H37" i="94" s="1"/>
  <c r="C53" i="93"/>
  <c r="C47" i="93"/>
  <c r="C48" i="93"/>
  <c r="C49" i="93"/>
  <c r="G308" i="93"/>
  <c r="F308" i="93"/>
  <c r="C308" i="93"/>
  <c r="G307" i="93"/>
  <c r="F307" i="93"/>
  <c r="C307" i="93"/>
  <c r="G306" i="93"/>
  <c r="F306" i="93"/>
  <c r="C306" i="93"/>
  <c r="G305" i="93"/>
  <c r="F305" i="93"/>
  <c r="C305" i="93"/>
  <c r="G304" i="93"/>
  <c r="F304" i="93"/>
  <c r="C304" i="93"/>
  <c r="G303" i="93"/>
  <c r="F303" i="93"/>
  <c r="C303" i="93"/>
  <c r="G302" i="93"/>
  <c r="F302" i="93"/>
  <c r="C302" i="93"/>
  <c r="G301" i="93"/>
  <c r="F301" i="93"/>
  <c r="C301" i="93"/>
  <c r="G300" i="93"/>
  <c r="F300" i="93"/>
  <c r="C300" i="93"/>
  <c r="G299" i="93"/>
  <c r="F299" i="93"/>
  <c r="C299" i="93"/>
  <c r="G298" i="93"/>
  <c r="F298" i="93"/>
  <c r="C298" i="93"/>
  <c r="G297" i="93"/>
  <c r="F297" i="93"/>
  <c r="C297" i="93"/>
  <c r="G296" i="93"/>
  <c r="F296" i="93"/>
  <c r="C296" i="93"/>
  <c r="G295" i="93"/>
  <c r="F295" i="93"/>
  <c r="C295" i="93"/>
  <c r="G294" i="93"/>
  <c r="F294" i="93"/>
  <c r="C294" i="93"/>
  <c r="G293" i="93"/>
  <c r="F293" i="93"/>
  <c r="C293" i="93"/>
  <c r="G292" i="93"/>
  <c r="F292" i="93"/>
  <c r="C292" i="93"/>
  <c r="G291" i="93"/>
  <c r="F291" i="93"/>
  <c r="C291" i="93"/>
  <c r="G290" i="93"/>
  <c r="F290" i="93"/>
  <c r="C290" i="93"/>
  <c r="G289" i="93"/>
  <c r="F289" i="93"/>
  <c r="C289" i="93"/>
  <c r="G288" i="93"/>
  <c r="F288" i="93"/>
  <c r="C288" i="93"/>
  <c r="G287" i="93"/>
  <c r="F287" i="93"/>
  <c r="H287" i="93" s="1"/>
  <c r="C287" i="93"/>
  <c r="G286" i="93"/>
  <c r="F286" i="93"/>
  <c r="C286" i="93"/>
  <c r="G285" i="93"/>
  <c r="F285" i="93"/>
  <c r="C285" i="93"/>
  <c r="G284" i="93"/>
  <c r="F284" i="93"/>
  <c r="C284" i="93"/>
  <c r="G283" i="93"/>
  <c r="F283" i="93"/>
  <c r="H283" i="93" s="1"/>
  <c r="C283" i="93"/>
  <c r="G282" i="93"/>
  <c r="F282" i="93"/>
  <c r="C282" i="93"/>
  <c r="G281" i="93"/>
  <c r="F281" i="93"/>
  <c r="C281" i="93"/>
  <c r="G277" i="93"/>
  <c r="F277" i="93"/>
  <c r="C277" i="93"/>
  <c r="G276" i="93"/>
  <c r="F276" i="93"/>
  <c r="C276" i="93"/>
  <c r="G275" i="93"/>
  <c r="F275" i="93"/>
  <c r="C275" i="93"/>
  <c r="G274" i="93"/>
  <c r="F274" i="93"/>
  <c r="C274" i="93"/>
  <c r="G273" i="93"/>
  <c r="F273" i="93"/>
  <c r="C273" i="93"/>
  <c r="G272" i="93"/>
  <c r="F272" i="93"/>
  <c r="C272" i="93"/>
  <c r="G271" i="93"/>
  <c r="F271" i="93"/>
  <c r="C271" i="93"/>
  <c r="G270" i="93"/>
  <c r="F270" i="93"/>
  <c r="C270" i="93"/>
  <c r="G269" i="93"/>
  <c r="F269" i="93"/>
  <c r="C269" i="93"/>
  <c r="G268" i="93"/>
  <c r="F268" i="93"/>
  <c r="C268" i="93"/>
  <c r="G267" i="93"/>
  <c r="F267" i="93"/>
  <c r="C267" i="93"/>
  <c r="G266" i="93"/>
  <c r="F266" i="93"/>
  <c r="C266" i="93"/>
  <c r="G265" i="93"/>
  <c r="F265" i="93"/>
  <c r="C265" i="93"/>
  <c r="G264" i="93"/>
  <c r="F264" i="93"/>
  <c r="H264" i="93" s="1"/>
  <c r="C264" i="93"/>
  <c r="G263" i="93"/>
  <c r="F263" i="93"/>
  <c r="C263" i="93"/>
  <c r="G262" i="93"/>
  <c r="F262" i="93"/>
  <c r="C262" i="93"/>
  <c r="G261" i="93"/>
  <c r="F261" i="93"/>
  <c r="C261" i="93"/>
  <c r="G260" i="93"/>
  <c r="F260" i="93"/>
  <c r="H260" i="93" s="1"/>
  <c r="C260" i="93"/>
  <c r="G259" i="93"/>
  <c r="F259" i="93"/>
  <c r="C259" i="93"/>
  <c r="G258" i="93"/>
  <c r="F258" i="93"/>
  <c r="C258" i="93"/>
  <c r="G256" i="93"/>
  <c r="F256" i="93"/>
  <c r="C256" i="93"/>
  <c r="G255" i="93"/>
  <c r="F255" i="93"/>
  <c r="C255" i="93"/>
  <c r="G254" i="93"/>
  <c r="F254" i="93"/>
  <c r="C254" i="93"/>
  <c r="G253" i="93"/>
  <c r="F253" i="93"/>
  <c r="C253" i="93"/>
  <c r="G252" i="93"/>
  <c r="F252" i="93"/>
  <c r="C252" i="93"/>
  <c r="G251" i="93"/>
  <c r="F251" i="93"/>
  <c r="C251" i="93"/>
  <c r="G250" i="93"/>
  <c r="F250" i="93"/>
  <c r="C250" i="93"/>
  <c r="G249" i="93"/>
  <c r="F249" i="93"/>
  <c r="C249" i="93"/>
  <c r="G248" i="93"/>
  <c r="H248" i="93" s="1"/>
  <c r="G247" i="93"/>
  <c r="H247" i="93" s="1"/>
  <c r="G246" i="93"/>
  <c r="H246" i="93" s="1"/>
  <c r="G245" i="93"/>
  <c r="H245" i="93" s="1"/>
  <c r="G244" i="93"/>
  <c r="H244" i="93" s="1"/>
  <c r="G243" i="93"/>
  <c r="H243" i="93" s="1"/>
  <c r="G242" i="93"/>
  <c r="H242" i="93" s="1"/>
  <c r="G241" i="93"/>
  <c r="H241" i="93" s="1"/>
  <c r="G240" i="93"/>
  <c r="H240" i="93" s="1"/>
  <c r="G239" i="93"/>
  <c r="H239" i="93" s="1"/>
  <c r="G104" i="93"/>
  <c r="F104" i="93"/>
  <c r="C104" i="93"/>
  <c r="G103" i="93"/>
  <c r="F103" i="93"/>
  <c r="C103" i="93"/>
  <c r="G102" i="93"/>
  <c r="F102" i="93"/>
  <c r="C102" i="93"/>
  <c r="G101" i="93"/>
  <c r="F101" i="93"/>
  <c r="C101" i="93"/>
  <c r="G100" i="93"/>
  <c r="F100" i="93"/>
  <c r="C100" i="93"/>
  <c r="G99" i="93"/>
  <c r="F99" i="93"/>
  <c r="C99" i="93"/>
  <c r="G98" i="93"/>
  <c r="F98" i="93"/>
  <c r="C98" i="93"/>
  <c r="G97" i="93"/>
  <c r="F97" i="93"/>
  <c r="C97" i="93"/>
  <c r="G96" i="93"/>
  <c r="F96" i="93"/>
  <c r="C96" i="93"/>
  <c r="G95" i="93"/>
  <c r="F95" i="93"/>
  <c r="C95" i="93"/>
  <c r="G94" i="93"/>
  <c r="F94" i="93"/>
  <c r="C94" i="93"/>
  <c r="G93" i="93"/>
  <c r="F93" i="93"/>
  <c r="C93" i="93"/>
  <c r="G92" i="93"/>
  <c r="F92" i="93"/>
  <c r="C92" i="93"/>
  <c r="G91" i="93"/>
  <c r="F91" i="93"/>
  <c r="C91" i="93"/>
  <c r="G90" i="93"/>
  <c r="F90" i="93"/>
  <c r="C90" i="93"/>
  <c r="G89" i="93"/>
  <c r="F89" i="93"/>
  <c r="C89" i="93"/>
  <c r="G88" i="93"/>
  <c r="F88" i="93"/>
  <c r="C88" i="93"/>
  <c r="G87" i="93"/>
  <c r="F87" i="93"/>
  <c r="C87" i="93"/>
  <c r="G86" i="93"/>
  <c r="F86" i="93"/>
  <c r="C86" i="93"/>
  <c r="G85" i="93"/>
  <c r="F85" i="93"/>
  <c r="C85" i="93"/>
  <c r="G84" i="93"/>
  <c r="F84" i="93"/>
  <c r="C84" i="93"/>
  <c r="G83" i="93"/>
  <c r="F83" i="93"/>
  <c r="C83" i="93"/>
  <c r="G82" i="93"/>
  <c r="F82" i="93"/>
  <c r="C82" i="93"/>
  <c r="G81" i="93"/>
  <c r="F81" i="93"/>
  <c r="C81" i="93"/>
  <c r="G80" i="93"/>
  <c r="F80" i="93"/>
  <c r="C80" i="93"/>
  <c r="G79" i="93"/>
  <c r="F79" i="93"/>
  <c r="C79" i="93"/>
  <c r="G78" i="93"/>
  <c r="F78" i="93"/>
  <c r="C78" i="93"/>
  <c r="G74" i="93"/>
  <c r="F74" i="93"/>
  <c r="C74" i="93"/>
  <c r="G73" i="93"/>
  <c r="F73" i="93"/>
  <c r="C73" i="93"/>
  <c r="G72" i="93"/>
  <c r="F72" i="93"/>
  <c r="C72" i="93"/>
  <c r="G71" i="93"/>
  <c r="F71" i="93"/>
  <c r="C71" i="93"/>
  <c r="G70" i="93"/>
  <c r="F70" i="93"/>
  <c r="C70" i="93"/>
  <c r="G69" i="93"/>
  <c r="F69" i="93"/>
  <c r="C69" i="93"/>
  <c r="G68" i="93"/>
  <c r="F68" i="93"/>
  <c r="C68" i="93"/>
  <c r="G67" i="93"/>
  <c r="F67" i="93"/>
  <c r="C67" i="93"/>
  <c r="G66" i="93"/>
  <c r="F66" i="93"/>
  <c r="C66" i="93"/>
  <c r="G65" i="93"/>
  <c r="F65" i="93"/>
  <c r="C65" i="93"/>
  <c r="G64" i="93"/>
  <c r="F64" i="93"/>
  <c r="C64" i="93"/>
  <c r="G63" i="93"/>
  <c r="F63" i="93"/>
  <c r="C63" i="93"/>
  <c r="G62" i="93"/>
  <c r="F62" i="93"/>
  <c r="C62" i="93"/>
  <c r="G61" i="93"/>
  <c r="F61" i="93"/>
  <c r="C61" i="93"/>
  <c r="G60" i="93"/>
  <c r="F60" i="93"/>
  <c r="C60" i="93"/>
  <c r="G59" i="93"/>
  <c r="F59" i="93"/>
  <c r="C59" i="93"/>
  <c r="G58" i="93"/>
  <c r="F58" i="93"/>
  <c r="C58" i="93"/>
  <c r="G57" i="93"/>
  <c r="F57" i="93"/>
  <c r="C57" i="93"/>
  <c r="G56" i="93"/>
  <c r="F56" i="93"/>
  <c r="C56" i="93"/>
  <c r="G55" i="93"/>
  <c r="F55" i="93"/>
  <c r="C55" i="93"/>
  <c r="G53" i="93"/>
  <c r="F53" i="93"/>
  <c r="G52" i="93"/>
  <c r="F52" i="93"/>
  <c r="C52" i="93"/>
  <c r="G51" i="93"/>
  <c r="F51" i="93"/>
  <c r="G50" i="93"/>
  <c r="F50" i="93"/>
  <c r="C50" i="93"/>
  <c r="G49" i="93"/>
  <c r="F49" i="93"/>
  <c r="G48" i="93"/>
  <c r="F48" i="93"/>
  <c r="G47" i="93"/>
  <c r="F47" i="93"/>
  <c r="G46" i="93"/>
  <c r="H46" i="93" s="1"/>
  <c r="G45" i="93"/>
  <c r="H45" i="93" s="1"/>
  <c r="G44" i="93"/>
  <c r="H44" i="93" s="1"/>
  <c r="G43" i="93"/>
  <c r="H43" i="93" s="1"/>
  <c r="G42" i="93"/>
  <c r="H42" i="93" s="1"/>
  <c r="G41" i="93"/>
  <c r="H41" i="93" s="1"/>
  <c r="G40" i="93"/>
  <c r="H40" i="93" s="1"/>
  <c r="G39" i="93"/>
  <c r="H39" i="93" s="1"/>
  <c r="G38" i="93"/>
  <c r="H38" i="93" s="1"/>
  <c r="G37" i="93"/>
  <c r="H37" i="93" s="1"/>
  <c r="H143" i="92"/>
  <c r="H142" i="92" s="1"/>
  <c r="H132" i="92"/>
  <c r="H131" i="92" s="1"/>
  <c r="H89" i="104" l="1"/>
  <c r="H276" i="104"/>
  <c r="H280" i="104"/>
  <c r="H284" i="104"/>
  <c r="H263" i="102"/>
  <c r="H267" i="102"/>
  <c r="H271" i="102"/>
  <c r="H286" i="102"/>
  <c r="H290" i="102"/>
  <c r="H294" i="102"/>
  <c r="H255" i="101"/>
  <c r="H259" i="101"/>
  <c r="H264" i="101"/>
  <c r="H268" i="101"/>
  <c r="H272" i="101"/>
  <c r="H276" i="101"/>
  <c r="H280" i="101"/>
  <c r="H287" i="101"/>
  <c r="H291" i="101"/>
  <c r="H295" i="101"/>
  <c r="H299" i="101"/>
  <c r="H303" i="101"/>
  <c r="H308" i="101"/>
  <c r="H312" i="101"/>
  <c r="H264" i="100"/>
  <c r="H268" i="100"/>
  <c r="H272" i="100"/>
  <c r="H287" i="100"/>
  <c r="H291" i="100"/>
  <c r="H295" i="100"/>
  <c r="H303" i="100"/>
  <c r="H308" i="100"/>
  <c r="H312" i="100"/>
  <c r="H253" i="98"/>
  <c r="H257" i="98"/>
  <c r="H261" i="98"/>
  <c r="H274" i="98"/>
  <c r="H278" i="98"/>
  <c r="H282" i="98"/>
  <c r="H297" i="98"/>
  <c r="H301" i="98"/>
  <c r="H305" i="98"/>
  <c r="H306" i="98"/>
  <c r="H310" i="98"/>
  <c r="H314" i="98"/>
  <c r="H255" i="97"/>
  <c r="H259" i="97"/>
  <c r="H276" i="97"/>
  <c r="H280" i="97"/>
  <c r="H299" i="97"/>
  <c r="H303" i="97"/>
  <c r="H58" i="94"/>
  <c r="H62" i="94"/>
  <c r="H66" i="94"/>
  <c r="H74" i="94"/>
  <c r="H85" i="94"/>
  <c r="H59" i="94"/>
  <c r="H50" i="95"/>
  <c r="H93" i="95"/>
  <c r="H97" i="95"/>
  <c r="H102" i="95"/>
  <c r="H106" i="95"/>
  <c r="H253" i="95"/>
  <c r="H257" i="95"/>
  <c r="H261" i="95"/>
  <c r="H266" i="95"/>
  <c r="H270" i="95"/>
  <c r="H274" i="95"/>
  <c r="H278" i="95"/>
  <c r="H282" i="95"/>
  <c r="H289" i="95"/>
  <c r="H293" i="95"/>
  <c r="H297" i="95"/>
  <c r="H301" i="95"/>
  <c r="H305" i="95"/>
  <c r="H255" i="96"/>
  <c r="H259" i="96"/>
  <c r="H276" i="96"/>
  <c r="H280" i="96"/>
  <c r="H299" i="96"/>
  <c r="H303" i="96"/>
  <c r="H308" i="96"/>
  <c r="H312" i="96"/>
  <c r="H67" i="98"/>
  <c r="H256" i="99"/>
  <c r="H260" i="99"/>
  <c r="H265" i="99"/>
  <c r="H269" i="99"/>
  <c r="H273" i="99"/>
  <c r="H277" i="99"/>
  <c r="H281" i="99"/>
  <c r="H288" i="99"/>
  <c r="H292" i="99"/>
  <c r="H296" i="99"/>
  <c r="H300" i="99"/>
  <c r="H304" i="99"/>
  <c r="H309" i="99"/>
  <c r="H313" i="99"/>
  <c r="H67" i="100"/>
  <c r="H299" i="104"/>
  <c r="H303" i="104"/>
  <c r="H307" i="104"/>
  <c r="H70" i="94"/>
  <c r="H63" i="94"/>
  <c r="H67" i="94"/>
  <c r="H71" i="94"/>
  <c r="H83" i="94"/>
  <c r="H81" i="94"/>
  <c r="H86" i="94"/>
  <c r="H61" i="94"/>
  <c r="H69" i="94"/>
  <c r="H73" i="94"/>
  <c r="H80" i="94"/>
  <c r="H60" i="94"/>
  <c r="H64" i="94"/>
  <c r="H68" i="94"/>
  <c r="H72" i="94"/>
  <c r="H79" i="94"/>
  <c r="H84" i="94"/>
  <c r="H78" i="94"/>
  <c r="H264" i="94"/>
  <c r="H57" i="94"/>
  <c r="H242" i="107"/>
  <c r="H481" i="107" s="1"/>
  <c r="H255" i="107"/>
  <c r="H259" i="107"/>
  <c r="H272" i="107"/>
  <c r="H276" i="107"/>
  <c r="H280" i="107"/>
  <c r="H295" i="107"/>
  <c r="H299" i="107"/>
  <c r="H303" i="107"/>
  <c r="H307" i="107"/>
  <c r="H311" i="107"/>
  <c r="H276" i="106"/>
  <c r="H280" i="106"/>
  <c r="H293" i="106"/>
  <c r="H297" i="106"/>
  <c r="H301" i="106"/>
  <c r="H316" i="106"/>
  <c r="H320" i="106"/>
  <c r="H324" i="106"/>
  <c r="H329" i="106"/>
  <c r="H333" i="106"/>
  <c r="H267" i="105"/>
  <c r="H271" i="105"/>
  <c r="H276" i="105"/>
  <c r="H280" i="105"/>
  <c r="H284" i="105"/>
  <c r="H288" i="105"/>
  <c r="H292" i="105"/>
  <c r="H299" i="105"/>
  <c r="H303" i="105"/>
  <c r="H307" i="105"/>
  <c r="H311" i="105"/>
  <c r="H315" i="105"/>
  <c r="H320" i="105"/>
  <c r="H324" i="105"/>
  <c r="H278" i="105"/>
  <c r="H282" i="105"/>
  <c r="H268" i="104"/>
  <c r="H272" i="104"/>
  <c r="H285" i="104"/>
  <c r="H289" i="104"/>
  <c r="H293" i="104"/>
  <c r="H308" i="104"/>
  <c r="H312" i="104"/>
  <c r="H316" i="104"/>
  <c r="H321" i="104"/>
  <c r="H325" i="104"/>
  <c r="H266" i="104"/>
  <c r="H270" i="104"/>
  <c r="H275" i="104"/>
  <c r="H279" i="104"/>
  <c r="H283" i="104"/>
  <c r="H287" i="104"/>
  <c r="H291" i="104"/>
  <c r="H298" i="104"/>
  <c r="H302" i="104"/>
  <c r="H306" i="104"/>
  <c r="H310" i="104"/>
  <c r="H314" i="104"/>
  <c r="H319" i="104"/>
  <c r="H323" i="104"/>
  <c r="H253" i="103"/>
  <c r="H257" i="103"/>
  <c r="H261" i="103"/>
  <c r="H266" i="103"/>
  <c r="H270" i="103"/>
  <c r="H274" i="103"/>
  <c r="H278" i="103"/>
  <c r="H282" i="103"/>
  <c r="H289" i="103"/>
  <c r="H293" i="103"/>
  <c r="H297" i="103"/>
  <c r="H301" i="103"/>
  <c r="H305" i="103"/>
  <c r="H306" i="103"/>
  <c r="H310" i="103"/>
  <c r="H314" i="103"/>
  <c r="H256" i="103"/>
  <c r="H260" i="103"/>
  <c r="H273" i="103"/>
  <c r="H277" i="103"/>
  <c r="H281" i="103"/>
  <c r="H296" i="103"/>
  <c r="H300" i="103"/>
  <c r="H304" i="103"/>
  <c r="H309" i="103"/>
  <c r="H313" i="103"/>
  <c r="H48" i="103"/>
  <c r="H52" i="103"/>
  <c r="H55" i="103"/>
  <c r="H83" i="103"/>
  <c r="H87" i="103"/>
  <c r="H91" i="103"/>
  <c r="H95" i="103"/>
  <c r="H99" i="103"/>
  <c r="H100" i="103"/>
  <c r="H104" i="103"/>
  <c r="H108" i="103"/>
  <c r="H255" i="103"/>
  <c r="H259" i="103"/>
  <c r="H264" i="103"/>
  <c r="H268" i="103"/>
  <c r="H272" i="103"/>
  <c r="H276" i="103"/>
  <c r="H280" i="103"/>
  <c r="H287" i="103"/>
  <c r="H291" i="103"/>
  <c r="H295" i="103"/>
  <c r="H299" i="103"/>
  <c r="H303" i="103"/>
  <c r="H308" i="103"/>
  <c r="H312" i="103"/>
  <c r="H255" i="102"/>
  <c r="H259" i="102"/>
  <c r="H276" i="102"/>
  <c r="H280" i="102"/>
  <c r="H299" i="102"/>
  <c r="H303" i="102"/>
  <c r="H308" i="102"/>
  <c r="H312" i="102"/>
  <c r="H253" i="102"/>
  <c r="H257" i="102"/>
  <c r="H261" i="102"/>
  <c r="H266" i="102"/>
  <c r="H270" i="102"/>
  <c r="H274" i="102"/>
  <c r="H278" i="102"/>
  <c r="H282" i="102"/>
  <c r="H289" i="102"/>
  <c r="H293" i="102"/>
  <c r="H297" i="102"/>
  <c r="H301" i="102"/>
  <c r="H305" i="102"/>
  <c r="H306" i="102"/>
  <c r="H310" i="102"/>
  <c r="H314" i="102"/>
  <c r="H253" i="101"/>
  <c r="H257" i="101"/>
  <c r="H261" i="101"/>
  <c r="H274" i="101"/>
  <c r="H278" i="101"/>
  <c r="H282" i="101"/>
  <c r="H297" i="101"/>
  <c r="H301" i="101"/>
  <c r="H305" i="101"/>
  <c r="H306" i="101"/>
  <c r="H310" i="101"/>
  <c r="H314" i="101"/>
  <c r="H265" i="101"/>
  <c r="H269" i="101"/>
  <c r="H273" i="101"/>
  <c r="H288" i="101"/>
  <c r="H292" i="101"/>
  <c r="H296" i="101"/>
  <c r="H253" i="100"/>
  <c r="H257" i="100"/>
  <c r="H261" i="100"/>
  <c r="H266" i="100"/>
  <c r="H270" i="100"/>
  <c r="H274" i="100"/>
  <c r="H278" i="100"/>
  <c r="H282" i="100"/>
  <c r="H289" i="100"/>
  <c r="H293" i="100"/>
  <c r="H297" i="100"/>
  <c r="H301" i="100"/>
  <c r="H305" i="100"/>
  <c r="H306" i="100"/>
  <c r="H310" i="100"/>
  <c r="H314" i="100"/>
  <c r="H254" i="100"/>
  <c r="H258" i="100"/>
  <c r="H267" i="100"/>
  <c r="H271" i="100"/>
  <c r="H275" i="100"/>
  <c r="H279" i="100"/>
  <c r="H290" i="100"/>
  <c r="H294" i="100"/>
  <c r="H298" i="100"/>
  <c r="H255" i="99"/>
  <c r="H259" i="99"/>
  <c r="H272" i="99"/>
  <c r="H295" i="99"/>
  <c r="H303" i="99"/>
  <c r="H308" i="99"/>
  <c r="H312" i="99"/>
  <c r="H67" i="99"/>
  <c r="H255" i="98"/>
  <c r="H259" i="98"/>
  <c r="H276" i="98"/>
  <c r="H280" i="98"/>
  <c r="H299" i="98"/>
  <c r="H303" i="98"/>
  <c r="H308" i="98"/>
  <c r="H312" i="98"/>
  <c r="H267" i="98"/>
  <c r="H271" i="98"/>
  <c r="H290" i="98"/>
  <c r="H294" i="98"/>
  <c r="H273" i="97"/>
  <c r="H296" i="97"/>
  <c r="H267" i="96"/>
  <c r="H271" i="96"/>
  <c r="H290" i="96"/>
  <c r="H294" i="96"/>
  <c r="H256" i="96"/>
  <c r="H260" i="96"/>
  <c r="H273" i="96"/>
  <c r="H277" i="96"/>
  <c r="H281" i="96"/>
  <c r="H296" i="96"/>
  <c r="H300" i="96"/>
  <c r="H304" i="96"/>
  <c r="H309" i="96"/>
  <c r="H313" i="96"/>
  <c r="G353" i="95"/>
  <c r="H353" i="95" s="1"/>
  <c r="H352" i="95"/>
  <c r="H273" i="95"/>
  <c r="H296" i="95"/>
  <c r="H254" i="95"/>
  <c r="H258" i="95"/>
  <c r="H267" i="95"/>
  <c r="H271" i="95"/>
  <c r="H275" i="95"/>
  <c r="H279" i="95"/>
  <c r="H290" i="95"/>
  <c r="H294" i="95"/>
  <c r="H298" i="95"/>
  <c r="H302" i="95"/>
  <c r="H311" i="95"/>
  <c r="H306" i="95"/>
  <c r="H310" i="95"/>
  <c r="H314" i="95"/>
  <c r="H268" i="94"/>
  <c r="H287" i="94"/>
  <c r="H291" i="94"/>
  <c r="H263" i="98"/>
  <c r="H286" i="98"/>
  <c r="H255" i="95"/>
  <c r="H259" i="95"/>
  <c r="H276" i="95"/>
  <c r="H280" i="95"/>
  <c r="H299" i="95"/>
  <c r="H303" i="95"/>
  <c r="H308" i="95"/>
  <c r="H312" i="95"/>
  <c r="H67" i="96"/>
  <c r="H263" i="96"/>
  <c r="H266" i="96"/>
  <c r="H270" i="96"/>
  <c r="H286" i="96"/>
  <c r="H289" i="96"/>
  <c r="H293" i="96"/>
  <c r="H67" i="97"/>
  <c r="H254" i="97"/>
  <c r="H267" i="97"/>
  <c r="H271" i="97"/>
  <c r="H290" i="97"/>
  <c r="H294" i="97"/>
  <c r="H256" i="98"/>
  <c r="H260" i="98"/>
  <c r="H265" i="98"/>
  <c r="H269" i="98"/>
  <c r="H273" i="98"/>
  <c r="H277" i="98"/>
  <c r="H67" i="95"/>
  <c r="H263" i="95"/>
  <c r="H286" i="95"/>
  <c r="H242" i="99"/>
  <c r="H483" i="99" s="1"/>
  <c r="H67" i="102"/>
  <c r="H281" i="98"/>
  <c r="H288" i="98"/>
  <c r="H292" i="98"/>
  <c r="H296" i="98"/>
  <c r="H300" i="98"/>
  <c r="H304" i="98"/>
  <c r="H309" i="98"/>
  <c r="H313" i="98"/>
  <c r="H254" i="99"/>
  <c r="H263" i="99"/>
  <c r="H267" i="99"/>
  <c r="H271" i="99"/>
  <c r="H275" i="99"/>
  <c r="H279" i="99"/>
  <c r="H286" i="99"/>
  <c r="H290" i="99"/>
  <c r="H294" i="99"/>
  <c r="H298" i="99"/>
  <c r="H302" i="99"/>
  <c r="H307" i="99"/>
  <c r="H256" i="100"/>
  <c r="H260" i="100"/>
  <c r="H273" i="100"/>
  <c r="H277" i="100"/>
  <c r="H281" i="100"/>
  <c r="H296" i="100"/>
  <c r="H300" i="100"/>
  <c r="H304" i="100"/>
  <c r="H309" i="100"/>
  <c r="H313" i="100"/>
  <c r="H47" i="101"/>
  <c r="H51" i="101"/>
  <c r="H54" i="101"/>
  <c r="H67" i="101"/>
  <c r="H103" i="101"/>
  <c r="H107" i="101"/>
  <c r="H267" i="101"/>
  <c r="H271" i="101"/>
  <c r="H290" i="101"/>
  <c r="H294" i="101"/>
  <c r="H256" i="102"/>
  <c r="H260" i="102"/>
  <c r="H273" i="102"/>
  <c r="H277" i="102"/>
  <c r="H281" i="102"/>
  <c r="H288" i="102"/>
  <c r="H296" i="102"/>
  <c r="H304" i="102"/>
  <c r="H309" i="102"/>
  <c r="H313" i="102"/>
  <c r="H265" i="107"/>
  <c r="H269" i="107"/>
  <c r="H288" i="107"/>
  <c r="H292" i="107"/>
  <c r="H286" i="106"/>
  <c r="H290" i="106"/>
  <c r="H309" i="106"/>
  <c r="H313" i="106"/>
  <c r="H301" i="105"/>
  <c r="H305" i="105"/>
  <c r="H263" i="107"/>
  <c r="H267" i="107"/>
  <c r="H271" i="107"/>
  <c r="H286" i="107"/>
  <c r="H290" i="107"/>
  <c r="H294" i="107"/>
  <c r="H67" i="103"/>
  <c r="H48" i="104"/>
  <c r="H52" i="104"/>
  <c r="H56" i="104"/>
  <c r="H87" i="104"/>
  <c r="H91" i="104"/>
  <c r="H95" i="104"/>
  <c r="H99" i="104"/>
  <c r="H103" i="104"/>
  <c r="H106" i="104"/>
  <c r="H110" i="104"/>
  <c r="H114" i="104"/>
  <c r="H118" i="104"/>
  <c r="H265" i="104"/>
  <c r="H269" i="104"/>
  <c r="H273" i="104"/>
  <c r="H278" i="104"/>
  <c r="H282" i="104"/>
  <c r="H286" i="104"/>
  <c r="H290" i="104"/>
  <c r="H294" i="104"/>
  <c r="H301" i="104"/>
  <c r="H305" i="104"/>
  <c r="H309" i="104"/>
  <c r="H313" i="104"/>
  <c r="H317" i="104"/>
  <c r="H318" i="104"/>
  <c r="H322" i="104"/>
  <c r="H326" i="104"/>
  <c r="H285" i="105"/>
  <c r="H308" i="105"/>
  <c r="H67" i="107"/>
  <c r="H262" i="107"/>
  <c r="H266" i="107"/>
  <c r="H270" i="107"/>
  <c r="H285" i="107"/>
  <c r="H289" i="107"/>
  <c r="H293" i="107"/>
  <c r="H274" i="106"/>
  <c r="H278" i="106"/>
  <c r="H283" i="106"/>
  <c r="H295" i="106"/>
  <c r="H299" i="106"/>
  <c r="H306" i="106"/>
  <c r="H318" i="106"/>
  <c r="H322" i="106"/>
  <c r="H327" i="106"/>
  <c r="H331" i="106"/>
  <c r="H254" i="107"/>
  <c r="H258" i="107"/>
  <c r="H275" i="107"/>
  <c r="H279" i="107"/>
  <c r="H298" i="107"/>
  <c r="H302" i="107"/>
  <c r="H306" i="107"/>
  <c r="H310" i="107"/>
  <c r="H256" i="107"/>
  <c r="H260" i="107"/>
  <c r="H273" i="107"/>
  <c r="H277" i="107"/>
  <c r="H281" i="107"/>
  <c r="H296" i="107"/>
  <c r="H300" i="107"/>
  <c r="H304" i="107"/>
  <c r="H308" i="107"/>
  <c r="H312" i="107"/>
  <c r="H56" i="94"/>
  <c r="H65" i="94"/>
  <c r="H57" i="107"/>
  <c r="H61" i="107"/>
  <c r="H65" i="107"/>
  <c r="H69" i="107"/>
  <c r="H73" i="107"/>
  <c r="H80" i="107"/>
  <c r="H275" i="105"/>
  <c r="H298" i="105"/>
  <c r="H263" i="103"/>
  <c r="H286" i="103"/>
  <c r="H242" i="101"/>
  <c r="H483" i="101" s="1"/>
  <c r="H263" i="101"/>
  <c r="H286" i="101"/>
  <c r="H263" i="100"/>
  <c r="H286" i="100"/>
  <c r="H242" i="98"/>
  <c r="H483" i="98" s="1"/>
  <c r="H263" i="97"/>
  <c r="H286" i="97"/>
  <c r="H50" i="96"/>
  <c r="H81" i="96"/>
  <c r="H85" i="96"/>
  <c r="H81" i="95"/>
  <c r="H85" i="95"/>
  <c r="H89" i="95"/>
  <c r="H260" i="94"/>
  <c r="H283" i="94"/>
  <c r="H268" i="93"/>
  <c r="H291" i="93"/>
  <c r="H264" i="107"/>
  <c r="H268" i="107"/>
  <c r="H287" i="107"/>
  <c r="H291" i="107"/>
  <c r="H253" i="107"/>
  <c r="H257" i="107"/>
  <c r="H274" i="107"/>
  <c r="H278" i="107"/>
  <c r="H297" i="107"/>
  <c r="H301" i="107"/>
  <c r="H305" i="107"/>
  <c r="H309" i="107"/>
  <c r="H287" i="106"/>
  <c r="H291" i="106"/>
  <c r="H310" i="106"/>
  <c r="H314" i="106"/>
  <c r="H285" i="106"/>
  <c r="H289" i="106"/>
  <c r="H308" i="106"/>
  <c r="H312" i="106"/>
  <c r="H284" i="106"/>
  <c r="H288" i="106"/>
  <c r="H292" i="106"/>
  <c r="H307" i="106"/>
  <c r="H311" i="106"/>
  <c r="H315" i="106"/>
  <c r="H273" i="106"/>
  <c r="H277" i="106"/>
  <c r="H281" i="106"/>
  <c r="H294" i="106"/>
  <c r="H298" i="106"/>
  <c r="H302" i="106"/>
  <c r="H317" i="106"/>
  <c r="H321" i="106"/>
  <c r="H325" i="106"/>
  <c r="H326" i="106"/>
  <c r="H330" i="106"/>
  <c r="H334" i="106"/>
  <c r="H275" i="106"/>
  <c r="H279" i="106"/>
  <c r="H296" i="106"/>
  <c r="H300" i="106"/>
  <c r="H319" i="106"/>
  <c r="H323" i="106"/>
  <c r="H328" i="106"/>
  <c r="H332" i="106"/>
  <c r="H279" i="105"/>
  <c r="H283" i="105"/>
  <c r="H302" i="105"/>
  <c r="H306" i="105"/>
  <c r="H254" i="105"/>
  <c r="H495" i="105" s="1"/>
  <c r="H277" i="105"/>
  <c r="H281" i="105"/>
  <c r="H300" i="105"/>
  <c r="H304" i="105"/>
  <c r="H266" i="105"/>
  <c r="H270" i="105"/>
  <c r="H287" i="105"/>
  <c r="H291" i="105"/>
  <c r="H310" i="105"/>
  <c r="H314" i="105"/>
  <c r="H319" i="105"/>
  <c r="H323" i="105"/>
  <c r="H265" i="105"/>
  <c r="H269" i="105"/>
  <c r="H273" i="105"/>
  <c r="H286" i="105"/>
  <c r="H290" i="105"/>
  <c r="H294" i="105"/>
  <c r="H309" i="105"/>
  <c r="H313" i="105"/>
  <c r="H317" i="105"/>
  <c r="H318" i="105"/>
  <c r="H322" i="105"/>
  <c r="H326" i="105"/>
  <c r="H268" i="105"/>
  <c r="H272" i="105"/>
  <c r="H289" i="105"/>
  <c r="H293" i="105"/>
  <c r="H312" i="105"/>
  <c r="H316" i="105"/>
  <c r="H321" i="105"/>
  <c r="H325" i="105"/>
  <c r="H254" i="104"/>
  <c r="H495" i="104" s="1"/>
  <c r="H277" i="104"/>
  <c r="H281" i="104"/>
  <c r="H300" i="104"/>
  <c r="H304" i="104"/>
  <c r="H267" i="104"/>
  <c r="H271" i="104"/>
  <c r="H288" i="104"/>
  <c r="H292" i="104"/>
  <c r="H311" i="104"/>
  <c r="H315" i="104"/>
  <c r="H320" i="104"/>
  <c r="H324" i="104"/>
  <c r="H242" i="103"/>
  <c r="H483" i="103" s="1"/>
  <c r="H265" i="103"/>
  <c r="H269" i="103"/>
  <c r="H288" i="103"/>
  <c r="H292" i="103"/>
  <c r="H267" i="103"/>
  <c r="H271" i="103"/>
  <c r="H290" i="103"/>
  <c r="H294" i="103"/>
  <c r="H254" i="103"/>
  <c r="H258" i="103"/>
  <c r="H275" i="103"/>
  <c r="H279" i="103"/>
  <c r="H298" i="103"/>
  <c r="H302" i="103"/>
  <c r="H307" i="103"/>
  <c r="H311" i="103"/>
  <c r="H65" i="106"/>
  <c r="H93" i="106"/>
  <c r="H97" i="106"/>
  <c r="H101" i="106"/>
  <c r="H105" i="106"/>
  <c r="H109" i="106"/>
  <c r="H272" i="106"/>
  <c r="H262" i="106" s="1"/>
  <c r="H504" i="106" s="1"/>
  <c r="H112" i="106"/>
  <c r="H116" i="106"/>
  <c r="H120" i="106"/>
  <c r="H124" i="106"/>
  <c r="H128" i="106"/>
  <c r="H482" i="106"/>
  <c r="L32" i="76" s="1"/>
  <c r="H65" i="105"/>
  <c r="H69" i="105"/>
  <c r="H73" i="105"/>
  <c r="H108" i="105"/>
  <c r="H112" i="105"/>
  <c r="H116" i="105"/>
  <c r="H120" i="105"/>
  <c r="H63" i="105"/>
  <c r="H67" i="105"/>
  <c r="H71" i="105"/>
  <c r="H75" i="105"/>
  <c r="H79" i="105"/>
  <c r="H86" i="105"/>
  <c r="H90" i="105"/>
  <c r="H242" i="102"/>
  <c r="H483" i="102" s="1"/>
  <c r="H265" i="102"/>
  <c r="H269" i="102"/>
  <c r="H292" i="102"/>
  <c r="H264" i="102"/>
  <c r="H268" i="102"/>
  <c r="H272" i="102"/>
  <c r="H287" i="102"/>
  <c r="H291" i="102"/>
  <c r="H295" i="102"/>
  <c r="H300" i="102"/>
  <c r="H254" i="102"/>
  <c r="H258" i="102"/>
  <c r="H275" i="102"/>
  <c r="H279" i="102"/>
  <c r="H298" i="102"/>
  <c r="H302" i="102"/>
  <c r="H307" i="102"/>
  <c r="H311" i="102"/>
  <c r="H266" i="101"/>
  <c r="H270" i="101"/>
  <c r="H289" i="101"/>
  <c r="H293" i="101"/>
  <c r="H254" i="101"/>
  <c r="H258" i="101"/>
  <c r="H275" i="101"/>
  <c r="H279" i="101"/>
  <c r="H298" i="101"/>
  <c r="H302" i="101"/>
  <c r="H307" i="101"/>
  <c r="H311" i="101"/>
  <c r="H256" i="101"/>
  <c r="H260" i="101"/>
  <c r="H277" i="101"/>
  <c r="H281" i="101"/>
  <c r="H300" i="101"/>
  <c r="H304" i="101"/>
  <c r="H309" i="101"/>
  <c r="H313" i="101"/>
  <c r="H242" i="100"/>
  <c r="H483" i="100" s="1"/>
  <c r="H265" i="100"/>
  <c r="H269" i="100"/>
  <c r="H288" i="100"/>
  <c r="H292" i="100"/>
  <c r="H255" i="100"/>
  <c r="H259" i="100"/>
  <c r="H276" i="100"/>
  <c r="H280" i="100"/>
  <c r="H299" i="100"/>
  <c r="H302" i="100"/>
  <c r="H307" i="100"/>
  <c r="H311" i="100"/>
  <c r="H264" i="99"/>
  <c r="H268" i="99"/>
  <c r="H287" i="99"/>
  <c r="H291" i="99"/>
  <c r="H266" i="99"/>
  <c r="H270" i="99"/>
  <c r="H289" i="99"/>
  <c r="H293" i="99"/>
  <c r="H276" i="99"/>
  <c r="H280" i="99"/>
  <c r="H299" i="99"/>
  <c r="H258" i="99"/>
  <c r="H311" i="99"/>
  <c r="H253" i="99"/>
  <c r="H257" i="99"/>
  <c r="H261" i="99"/>
  <c r="H274" i="99"/>
  <c r="H278" i="99"/>
  <c r="H282" i="99"/>
  <c r="H297" i="99"/>
  <c r="H301" i="99"/>
  <c r="H305" i="99"/>
  <c r="H306" i="99"/>
  <c r="H310" i="99"/>
  <c r="H314" i="99"/>
  <c r="H266" i="98"/>
  <c r="H270" i="98"/>
  <c r="H289" i="98"/>
  <c r="H293" i="98"/>
  <c r="H264" i="98"/>
  <c r="H268" i="98"/>
  <c r="H272" i="98"/>
  <c r="H287" i="98"/>
  <c r="H291" i="98"/>
  <c r="H295" i="98"/>
  <c r="H254" i="98"/>
  <c r="H258" i="98"/>
  <c r="H275" i="98"/>
  <c r="H279" i="98"/>
  <c r="H298" i="98"/>
  <c r="H302" i="98"/>
  <c r="H307" i="98"/>
  <c r="H311" i="98"/>
  <c r="H242" i="97"/>
  <c r="H474" i="97" s="1"/>
  <c r="H265" i="97"/>
  <c r="H269" i="97"/>
  <c r="H288" i="97"/>
  <c r="H292" i="97"/>
  <c r="H264" i="97"/>
  <c r="H268" i="97"/>
  <c r="H272" i="97"/>
  <c r="H287" i="97"/>
  <c r="H291" i="97"/>
  <c r="H295" i="97"/>
  <c r="H258" i="97"/>
  <c r="H275" i="97"/>
  <c r="H279" i="97"/>
  <c r="H298" i="97"/>
  <c r="H302" i="97"/>
  <c r="H253" i="97"/>
  <c r="H257" i="97"/>
  <c r="H261" i="97"/>
  <c r="H274" i="97"/>
  <c r="H278" i="97"/>
  <c r="H282" i="97"/>
  <c r="H297" i="97"/>
  <c r="H256" i="97"/>
  <c r="H260" i="97"/>
  <c r="H277" i="97"/>
  <c r="H281" i="97"/>
  <c r="H300" i="97"/>
  <c r="H304" i="97"/>
  <c r="H242" i="96"/>
  <c r="H483" i="96" s="1"/>
  <c r="H265" i="96"/>
  <c r="H269" i="96"/>
  <c r="H288" i="96"/>
  <c r="H292" i="96"/>
  <c r="H264" i="96"/>
  <c r="H268" i="96"/>
  <c r="H272" i="96"/>
  <c r="H287" i="96"/>
  <c r="H291" i="96"/>
  <c r="H295" i="96"/>
  <c r="H253" i="96"/>
  <c r="H257" i="96"/>
  <c r="H261" i="96"/>
  <c r="H274" i="96"/>
  <c r="H278" i="96"/>
  <c r="H282" i="96"/>
  <c r="H297" i="96"/>
  <c r="H301" i="96"/>
  <c r="H305" i="96"/>
  <c r="H306" i="96"/>
  <c r="H310" i="96"/>
  <c r="H314" i="96"/>
  <c r="H254" i="96"/>
  <c r="H258" i="96"/>
  <c r="H275" i="96"/>
  <c r="H279" i="96"/>
  <c r="H298" i="96"/>
  <c r="H302" i="96"/>
  <c r="H307" i="96"/>
  <c r="H311" i="96"/>
  <c r="M21" i="76"/>
  <c r="L22" i="76"/>
  <c r="L21" i="76"/>
  <c r="M20" i="76"/>
  <c r="L20" i="76"/>
  <c r="H256" i="95"/>
  <c r="H260" i="95"/>
  <c r="H277" i="95"/>
  <c r="H281" i="95"/>
  <c r="H300" i="95"/>
  <c r="H304" i="95"/>
  <c r="H309" i="95"/>
  <c r="H313" i="95"/>
  <c r="H242" i="95"/>
  <c r="H265" i="95"/>
  <c r="H269" i="95"/>
  <c r="H288" i="95"/>
  <c r="H292" i="95"/>
  <c r="H264" i="95"/>
  <c r="H268" i="95"/>
  <c r="H272" i="95"/>
  <c r="H287" i="95"/>
  <c r="H291" i="95"/>
  <c r="H295" i="95"/>
  <c r="H103" i="99"/>
  <c r="H107" i="99"/>
  <c r="H57" i="98"/>
  <c r="H61" i="98"/>
  <c r="H65" i="98"/>
  <c r="H69" i="98"/>
  <c r="H80" i="98"/>
  <c r="H50" i="97"/>
  <c r="H81" i="97"/>
  <c r="H85" i="97"/>
  <c r="H89" i="97"/>
  <c r="H93" i="97"/>
  <c r="H97" i="97"/>
  <c r="H102" i="97"/>
  <c r="H106" i="97"/>
  <c r="H48" i="97"/>
  <c r="H52" i="97"/>
  <c r="H55" i="97"/>
  <c r="H83" i="97"/>
  <c r="H87" i="97"/>
  <c r="H91" i="97"/>
  <c r="H95" i="97"/>
  <c r="H99" i="97"/>
  <c r="H100" i="97"/>
  <c r="H104" i="97"/>
  <c r="H108" i="97"/>
  <c r="H103" i="97"/>
  <c r="H107" i="97"/>
  <c r="H89" i="96"/>
  <c r="H93" i="96"/>
  <c r="H97" i="96"/>
  <c r="H102" i="96"/>
  <c r="H106" i="96"/>
  <c r="H58" i="103"/>
  <c r="H62" i="103"/>
  <c r="H66" i="103"/>
  <c r="H70" i="103"/>
  <c r="H74" i="103"/>
  <c r="H49" i="101"/>
  <c r="H53" i="101"/>
  <c r="H57" i="101"/>
  <c r="H61" i="101"/>
  <c r="H65" i="101"/>
  <c r="H69" i="101"/>
  <c r="H80" i="101"/>
  <c r="H84" i="101"/>
  <c r="H88" i="101"/>
  <c r="H92" i="101"/>
  <c r="H96" i="101"/>
  <c r="H101" i="101"/>
  <c r="H105" i="101"/>
  <c r="H48" i="100"/>
  <c r="H52" i="100"/>
  <c r="H55" i="100"/>
  <c r="H83" i="100"/>
  <c r="H87" i="100"/>
  <c r="H91" i="100"/>
  <c r="H95" i="100"/>
  <c r="H99" i="100"/>
  <c r="H100" i="100"/>
  <c r="H104" i="100"/>
  <c r="H108" i="100"/>
  <c r="H59" i="95"/>
  <c r="H63" i="95"/>
  <c r="H71" i="95"/>
  <c r="H251" i="94"/>
  <c r="H255" i="94"/>
  <c r="H272" i="94"/>
  <c r="H276" i="94"/>
  <c r="H295" i="94"/>
  <c r="H299" i="94"/>
  <c r="H304" i="94"/>
  <c r="H308" i="94"/>
  <c r="H251" i="93"/>
  <c r="H255" i="93"/>
  <c r="H272" i="93"/>
  <c r="H276" i="93"/>
  <c r="H295" i="93"/>
  <c r="H299" i="93"/>
  <c r="H47" i="93"/>
  <c r="H49" i="93"/>
  <c r="H52" i="93"/>
  <c r="H79" i="93"/>
  <c r="H91" i="93"/>
  <c r="H95" i="93"/>
  <c r="H98" i="93"/>
  <c r="H102" i="93"/>
  <c r="H252" i="94"/>
  <c r="H256" i="94"/>
  <c r="H261" i="94"/>
  <c r="H265" i="94"/>
  <c r="H269" i="94"/>
  <c r="H273" i="94"/>
  <c r="H277" i="94"/>
  <c r="H284" i="94"/>
  <c r="H288" i="94"/>
  <c r="H292" i="94"/>
  <c r="H296" i="94"/>
  <c r="H300" i="94"/>
  <c r="H305" i="94"/>
  <c r="H309" i="94"/>
  <c r="H252" i="93"/>
  <c r="H256" i="93"/>
  <c r="H261" i="93"/>
  <c r="H265" i="93"/>
  <c r="H269" i="93"/>
  <c r="H273" i="93"/>
  <c r="H277" i="93"/>
  <c r="H284" i="93"/>
  <c r="H292" i="93"/>
  <c r="H296" i="93"/>
  <c r="H300" i="93"/>
  <c r="H304" i="93"/>
  <c r="H308" i="93"/>
  <c r="H303" i="93"/>
  <c r="H307" i="93"/>
  <c r="H250" i="94"/>
  <c r="H254" i="94"/>
  <c r="H258" i="94"/>
  <c r="H263" i="94"/>
  <c r="H267" i="94"/>
  <c r="H271" i="94"/>
  <c r="H275" i="94"/>
  <c r="H279" i="94"/>
  <c r="H286" i="94"/>
  <c r="H290" i="94"/>
  <c r="H294" i="94"/>
  <c r="H298" i="94"/>
  <c r="H302" i="94"/>
  <c r="H303" i="94"/>
  <c r="H307" i="94"/>
  <c r="H311" i="94"/>
  <c r="H253" i="94"/>
  <c r="H257" i="94"/>
  <c r="H262" i="94"/>
  <c r="H266" i="94"/>
  <c r="H270" i="94"/>
  <c r="H274" i="94"/>
  <c r="H278" i="94"/>
  <c r="H285" i="94"/>
  <c r="H289" i="94"/>
  <c r="H293" i="94"/>
  <c r="H297" i="94"/>
  <c r="H301" i="94"/>
  <c r="H306" i="94"/>
  <c r="H310" i="94"/>
  <c r="H239" i="94"/>
  <c r="H480" i="94" s="1"/>
  <c r="H288" i="93"/>
  <c r="H46" i="94"/>
  <c r="H50" i="94"/>
  <c r="H53" i="94"/>
  <c r="H87" i="94"/>
  <c r="H91" i="94"/>
  <c r="H95" i="94"/>
  <c r="H100" i="94"/>
  <c r="H104" i="94"/>
  <c r="H456" i="93"/>
  <c r="M17" i="76" s="1"/>
  <c r="H249" i="93"/>
  <c r="H253" i="93"/>
  <c r="H258" i="93"/>
  <c r="H262" i="93"/>
  <c r="H266" i="93"/>
  <c r="H270" i="93"/>
  <c r="H274" i="93"/>
  <c r="H281" i="93"/>
  <c r="H285" i="93"/>
  <c r="H289" i="93"/>
  <c r="H293" i="93"/>
  <c r="H297" i="93"/>
  <c r="H301" i="93"/>
  <c r="H305" i="93"/>
  <c r="H238" i="93"/>
  <c r="H250" i="93"/>
  <c r="H254" i="93"/>
  <c r="H259" i="93"/>
  <c r="H263" i="93"/>
  <c r="H267" i="93"/>
  <c r="H271" i="93"/>
  <c r="H275" i="93"/>
  <c r="H282" i="93"/>
  <c r="H286" i="93"/>
  <c r="H290" i="93"/>
  <c r="H294" i="93"/>
  <c r="H298" i="93"/>
  <c r="H302" i="93"/>
  <c r="H306" i="93"/>
  <c r="H56" i="93"/>
  <c r="H60" i="93"/>
  <c r="H64" i="93"/>
  <c r="H68" i="93"/>
  <c r="H72" i="93"/>
  <c r="H57" i="93"/>
  <c r="H61" i="93"/>
  <c r="H65" i="93"/>
  <c r="H69" i="93"/>
  <c r="H73" i="93"/>
  <c r="H51" i="93"/>
  <c r="H55" i="93"/>
  <c r="H59" i="93"/>
  <c r="H63" i="93"/>
  <c r="H67" i="93"/>
  <c r="H71" i="93"/>
  <c r="H78" i="93"/>
  <c r="H82" i="93"/>
  <c r="H86" i="93"/>
  <c r="H90" i="93"/>
  <c r="H94" i="93"/>
  <c r="H101" i="93"/>
  <c r="H130" i="92"/>
  <c r="H47" i="107"/>
  <c r="H51" i="107"/>
  <c r="H54" i="107"/>
  <c r="H82" i="107"/>
  <c r="H86" i="107"/>
  <c r="H90" i="107"/>
  <c r="H94" i="107"/>
  <c r="H98" i="107"/>
  <c r="H103" i="107"/>
  <c r="H107" i="107"/>
  <c r="H49" i="107"/>
  <c r="H53" i="107"/>
  <c r="H84" i="107"/>
  <c r="H88" i="107"/>
  <c r="H92" i="107"/>
  <c r="H96" i="107"/>
  <c r="H101" i="107"/>
  <c r="H105" i="107"/>
  <c r="H63" i="106"/>
  <c r="H91" i="106"/>
  <c r="H95" i="106"/>
  <c r="H99" i="106"/>
  <c r="H103" i="106"/>
  <c r="H107" i="106"/>
  <c r="H110" i="106"/>
  <c r="H114" i="106"/>
  <c r="H118" i="106"/>
  <c r="H122" i="106"/>
  <c r="H126" i="106"/>
  <c r="H47" i="105"/>
  <c r="H51" i="105"/>
  <c r="H55" i="105"/>
  <c r="H59" i="105"/>
  <c r="H94" i="105"/>
  <c r="H98" i="105"/>
  <c r="H102" i="105"/>
  <c r="H109" i="105"/>
  <c r="H113" i="105"/>
  <c r="H117" i="105"/>
  <c r="H50" i="104"/>
  <c r="H54" i="104"/>
  <c r="H58" i="104"/>
  <c r="H61" i="104"/>
  <c r="H93" i="104"/>
  <c r="H97" i="104"/>
  <c r="H101" i="104"/>
  <c r="H105" i="104"/>
  <c r="H108" i="104"/>
  <c r="H112" i="104"/>
  <c r="H116" i="104"/>
  <c r="H120" i="104"/>
  <c r="H48" i="102"/>
  <c r="H52" i="102"/>
  <c r="H55" i="102"/>
  <c r="H83" i="102"/>
  <c r="H87" i="102"/>
  <c r="H91" i="102"/>
  <c r="H95" i="102"/>
  <c r="H99" i="102"/>
  <c r="H100" i="102"/>
  <c r="H104" i="102"/>
  <c r="H108" i="102"/>
  <c r="H49" i="98"/>
  <c r="H53" i="98"/>
  <c r="H84" i="98"/>
  <c r="H88" i="98"/>
  <c r="H92" i="98"/>
  <c r="H96" i="98"/>
  <c r="H101" i="98"/>
  <c r="H105" i="98"/>
  <c r="H48" i="106"/>
  <c r="H52" i="106"/>
  <c r="H56" i="106"/>
  <c r="H59" i="107"/>
  <c r="H63" i="107"/>
  <c r="H71" i="107"/>
  <c r="H75" i="107"/>
  <c r="H58" i="107"/>
  <c r="H62" i="107"/>
  <c r="H66" i="107"/>
  <c r="H48" i="107"/>
  <c r="H52" i="107"/>
  <c r="H36" i="107"/>
  <c r="H50" i="107"/>
  <c r="H70" i="107"/>
  <c r="H74" i="107"/>
  <c r="H81" i="107"/>
  <c r="H85" i="107"/>
  <c r="H89" i="107"/>
  <c r="H93" i="107"/>
  <c r="H97" i="107"/>
  <c r="H102" i="107"/>
  <c r="H106" i="107"/>
  <c r="H55" i="107"/>
  <c r="H60" i="107"/>
  <c r="H64" i="107"/>
  <c r="H68" i="107"/>
  <c r="H72" i="107"/>
  <c r="H76" i="107"/>
  <c r="H83" i="107"/>
  <c r="H87" i="107"/>
  <c r="H91" i="107"/>
  <c r="H95" i="107"/>
  <c r="H99" i="107"/>
  <c r="H100" i="107"/>
  <c r="H104" i="107"/>
  <c r="H108" i="107"/>
  <c r="H36" i="106"/>
  <c r="H50" i="106"/>
  <c r="H54" i="106"/>
  <c r="H58" i="106"/>
  <c r="H49" i="106"/>
  <c r="H53" i="106"/>
  <c r="H57" i="106"/>
  <c r="H67" i="106"/>
  <c r="H71" i="106"/>
  <c r="H75" i="106"/>
  <c r="H79" i="106"/>
  <c r="H83" i="106"/>
  <c r="H90" i="106"/>
  <c r="H94" i="106"/>
  <c r="H98" i="106"/>
  <c r="H102" i="106"/>
  <c r="H106" i="106"/>
  <c r="H113" i="106"/>
  <c r="H117" i="106"/>
  <c r="H121" i="106"/>
  <c r="H125" i="106"/>
  <c r="H70" i="106"/>
  <c r="H74" i="106"/>
  <c r="H78" i="106"/>
  <c r="H82" i="106"/>
  <c r="H86" i="106"/>
  <c r="H47" i="106"/>
  <c r="H51" i="106"/>
  <c r="H55" i="106"/>
  <c r="H59" i="106"/>
  <c r="H64" i="106"/>
  <c r="H69" i="106"/>
  <c r="H73" i="106"/>
  <c r="H77" i="106"/>
  <c r="H81" i="106"/>
  <c r="H85" i="106"/>
  <c r="H92" i="106"/>
  <c r="H96" i="106"/>
  <c r="H100" i="106"/>
  <c r="H104" i="106"/>
  <c r="H108" i="106"/>
  <c r="H111" i="106"/>
  <c r="H115" i="106"/>
  <c r="H119" i="106"/>
  <c r="H123" i="106"/>
  <c r="H127" i="106"/>
  <c r="H68" i="106"/>
  <c r="H72" i="106"/>
  <c r="H76" i="106"/>
  <c r="H80" i="106"/>
  <c r="H84" i="106"/>
  <c r="H36" i="105"/>
  <c r="H465" i="105" s="1"/>
  <c r="H49" i="105"/>
  <c r="H53" i="105"/>
  <c r="H57" i="105"/>
  <c r="H60" i="105"/>
  <c r="H77" i="105"/>
  <c r="H81" i="105"/>
  <c r="H88" i="105"/>
  <c r="H92" i="105"/>
  <c r="H96" i="105"/>
  <c r="H100" i="105"/>
  <c r="H104" i="105"/>
  <c r="H107" i="105"/>
  <c r="H111" i="105"/>
  <c r="H115" i="105"/>
  <c r="H119" i="105"/>
  <c r="H50" i="105"/>
  <c r="H54" i="105"/>
  <c r="H58" i="105"/>
  <c r="H61" i="105"/>
  <c r="H66" i="105"/>
  <c r="H70" i="105"/>
  <c r="H74" i="105"/>
  <c r="H78" i="105"/>
  <c r="H82" i="105"/>
  <c r="H89" i="105"/>
  <c r="H93" i="105"/>
  <c r="H97" i="105"/>
  <c r="H101" i="105"/>
  <c r="H105" i="105"/>
  <c r="H48" i="105"/>
  <c r="H52" i="105"/>
  <c r="H56" i="105"/>
  <c r="H64" i="105"/>
  <c r="H68" i="105"/>
  <c r="H72" i="105"/>
  <c r="H76" i="105"/>
  <c r="H80" i="105"/>
  <c r="H87" i="105"/>
  <c r="H91" i="105"/>
  <c r="H95" i="105"/>
  <c r="H99" i="105"/>
  <c r="H103" i="105"/>
  <c r="H106" i="105"/>
  <c r="H110" i="105"/>
  <c r="H114" i="105"/>
  <c r="H118" i="105"/>
  <c r="H64" i="104"/>
  <c r="H68" i="104"/>
  <c r="H72" i="104"/>
  <c r="H76" i="104"/>
  <c r="H80" i="104"/>
  <c r="H47" i="104"/>
  <c r="H51" i="104"/>
  <c r="H55" i="104"/>
  <c r="H59" i="104"/>
  <c r="H63" i="104"/>
  <c r="H67" i="104"/>
  <c r="H71" i="104"/>
  <c r="H75" i="104"/>
  <c r="H79" i="104"/>
  <c r="H86" i="104"/>
  <c r="H90" i="104"/>
  <c r="H94" i="104"/>
  <c r="H98" i="104"/>
  <c r="H102" i="104"/>
  <c r="H109" i="104"/>
  <c r="H113" i="104"/>
  <c r="H117" i="104"/>
  <c r="H66" i="104"/>
  <c r="H70" i="104"/>
  <c r="H74" i="104"/>
  <c r="H78" i="104"/>
  <c r="H82" i="104"/>
  <c r="H36" i="104"/>
  <c r="H465" i="104" s="1"/>
  <c r="H49" i="104"/>
  <c r="H53" i="104"/>
  <c r="H57" i="104"/>
  <c r="H60" i="104"/>
  <c r="H65" i="104"/>
  <c r="H69" i="104"/>
  <c r="H73" i="104"/>
  <c r="H77" i="104"/>
  <c r="H81" i="104"/>
  <c r="H88" i="104"/>
  <c r="H92" i="104"/>
  <c r="H96" i="104"/>
  <c r="H100" i="104"/>
  <c r="H104" i="104"/>
  <c r="H107" i="104"/>
  <c r="H111" i="104"/>
  <c r="H115" i="104"/>
  <c r="H119" i="104"/>
  <c r="H36" i="103"/>
  <c r="H453" i="103" s="1"/>
  <c r="H50" i="103"/>
  <c r="H81" i="103"/>
  <c r="H85" i="103"/>
  <c r="H89" i="103"/>
  <c r="H93" i="103"/>
  <c r="H97" i="103"/>
  <c r="H102" i="103"/>
  <c r="H106" i="103"/>
  <c r="H47" i="103"/>
  <c r="H51" i="103"/>
  <c r="H54" i="103"/>
  <c r="H59" i="103"/>
  <c r="H63" i="103"/>
  <c r="H71" i="103"/>
  <c r="H75" i="103"/>
  <c r="H82" i="103"/>
  <c r="H86" i="103"/>
  <c r="H90" i="103"/>
  <c r="H94" i="103"/>
  <c r="H98" i="103"/>
  <c r="H103" i="103"/>
  <c r="H107" i="103"/>
  <c r="H49" i="103"/>
  <c r="H53" i="103"/>
  <c r="H57" i="103"/>
  <c r="H61" i="103"/>
  <c r="H65" i="103"/>
  <c r="H69" i="103"/>
  <c r="H73" i="103"/>
  <c r="H80" i="103"/>
  <c r="H84" i="103"/>
  <c r="H88" i="103"/>
  <c r="H92" i="103"/>
  <c r="H96" i="103"/>
  <c r="H101" i="103"/>
  <c r="H105" i="103"/>
  <c r="H60" i="103"/>
  <c r="H64" i="103"/>
  <c r="H68" i="103"/>
  <c r="H72" i="103"/>
  <c r="H76" i="103"/>
  <c r="H47" i="102"/>
  <c r="H51" i="102"/>
  <c r="H54" i="102"/>
  <c r="H82" i="102"/>
  <c r="H86" i="102"/>
  <c r="H90" i="102"/>
  <c r="H94" i="102"/>
  <c r="H98" i="102"/>
  <c r="H103" i="102"/>
  <c r="H107" i="102"/>
  <c r="H68" i="102"/>
  <c r="H36" i="102"/>
  <c r="H453" i="102" s="1"/>
  <c r="H59" i="102"/>
  <c r="H63" i="102"/>
  <c r="H71" i="102"/>
  <c r="H75" i="102"/>
  <c r="H60" i="102"/>
  <c r="H72" i="102"/>
  <c r="H50" i="102"/>
  <c r="H58" i="102"/>
  <c r="H62" i="102"/>
  <c r="H66" i="102"/>
  <c r="H70" i="102"/>
  <c r="H74" i="102"/>
  <c r="H81" i="102"/>
  <c r="H85" i="102"/>
  <c r="H89" i="102"/>
  <c r="H93" i="102"/>
  <c r="H97" i="102"/>
  <c r="H102" i="102"/>
  <c r="H106" i="102"/>
  <c r="H64" i="102"/>
  <c r="H76" i="102"/>
  <c r="H49" i="102"/>
  <c r="H53" i="102"/>
  <c r="H57" i="102"/>
  <c r="H61" i="102"/>
  <c r="H65" i="102"/>
  <c r="H69" i="102"/>
  <c r="H73" i="102"/>
  <c r="H80" i="102"/>
  <c r="H84" i="102"/>
  <c r="H88" i="102"/>
  <c r="H92" i="102"/>
  <c r="H96" i="102"/>
  <c r="H101" i="102"/>
  <c r="H105" i="102"/>
  <c r="H36" i="101"/>
  <c r="H453" i="101" s="1"/>
  <c r="H59" i="101"/>
  <c r="H63" i="101"/>
  <c r="H71" i="101"/>
  <c r="H75" i="101"/>
  <c r="H82" i="101"/>
  <c r="H86" i="101"/>
  <c r="H90" i="101"/>
  <c r="H94" i="101"/>
  <c r="H98" i="101"/>
  <c r="H50" i="101"/>
  <c r="H58" i="101"/>
  <c r="H62" i="101"/>
  <c r="H66" i="101"/>
  <c r="H70" i="101"/>
  <c r="H74" i="101"/>
  <c r="H81" i="101"/>
  <c r="H85" i="101"/>
  <c r="H89" i="101"/>
  <c r="H93" i="101"/>
  <c r="H97" i="101"/>
  <c r="H102" i="101"/>
  <c r="H106" i="101"/>
  <c r="H73" i="101"/>
  <c r="H48" i="101"/>
  <c r="H52" i="101"/>
  <c r="H55" i="101"/>
  <c r="H60" i="101"/>
  <c r="H64" i="101"/>
  <c r="H68" i="101"/>
  <c r="H72" i="101"/>
  <c r="H76" i="101"/>
  <c r="H83" i="101"/>
  <c r="H87" i="101"/>
  <c r="H91" i="101"/>
  <c r="H95" i="101"/>
  <c r="H99" i="101"/>
  <c r="H100" i="101"/>
  <c r="H104" i="101"/>
  <c r="H108" i="101"/>
  <c r="H36" i="100"/>
  <c r="H453" i="100" s="1"/>
  <c r="H47" i="100"/>
  <c r="H51" i="100"/>
  <c r="H54" i="100"/>
  <c r="H59" i="100"/>
  <c r="H63" i="100"/>
  <c r="H71" i="100"/>
  <c r="H75" i="100"/>
  <c r="H82" i="100"/>
  <c r="H86" i="100"/>
  <c r="H90" i="100"/>
  <c r="H94" i="100"/>
  <c r="H98" i="100"/>
  <c r="H103" i="100"/>
  <c r="H107" i="100"/>
  <c r="H64" i="100"/>
  <c r="H76" i="100"/>
  <c r="H50" i="100"/>
  <c r="H58" i="100"/>
  <c r="H62" i="100"/>
  <c r="H66" i="100"/>
  <c r="H70" i="100"/>
  <c r="H74" i="100"/>
  <c r="H81" i="100"/>
  <c r="H85" i="100"/>
  <c r="H89" i="100"/>
  <c r="H93" i="100"/>
  <c r="H97" i="100"/>
  <c r="H102" i="100"/>
  <c r="H106" i="100"/>
  <c r="H60" i="100"/>
  <c r="H68" i="100"/>
  <c r="H72" i="100"/>
  <c r="H49" i="100"/>
  <c r="H53" i="100"/>
  <c r="H57" i="100"/>
  <c r="H61" i="100"/>
  <c r="H65" i="100"/>
  <c r="H69" i="100"/>
  <c r="H73" i="100"/>
  <c r="H80" i="100"/>
  <c r="H84" i="100"/>
  <c r="H88" i="100"/>
  <c r="H92" i="100"/>
  <c r="H96" i="100"/>
  <c r="H101" i="100"/>
  <c r="H105" i="100"/>
  <c r="H59" i="99"/>
  <c r="H63" i="99"/>
  <c r="H71" i="99"/>
  <c r="H75" i="99"/>
  <c r="H58" i="99"/>
  <c r="H62" i="99"/>
  <c r="H66" i="99"/>
  <c r="H70" i="99"/>
  <c r="H74" i="99"/>
  <c r="H49" i="99"/>
  <c r="H53" i="99"/>
  <c r="H57" i="99"/>
  <c r="H61" i="99"/>
  <c r="H65" i="99"/>
  <c r="H69" i="99"/>
  <c r="H73" i="99"/>
  <c r="H80" i="99"/>
  <c r="H84" i="99"/>
  <c r="H88" i="99"/>
  <c r="H92" i="99"/>
  <c r="H96" i="99"/>
  <c r="H101" i="99"/>
  <c r="H105" i="99"/>
  <c r="H48" i="99"/>
  <c r="H52" i="99"/>
  <c r="H55" i="99"/>
  <c r="H60" i="99"/>
  <c r="H64" i="99"/>
  <c r="H47" i="99"/>
  <c r="H51" i="99"/>
  <c r="H54" i="99"/>
  <c r="H82" i="99"/>
  <c r="H86" i="99"/>
  <c r="H90" i="99"/>
  <c r="H94" i="99"/>
  <c r="H98" i="99"/>
  <c r="H36" i="99"/>
  <c r="H453" i="99" s="1"/>
  <c r="H50" i="99"/>
  <c r="H81" i="99"/>
  <c r="H85" i="99"/>
  <c r="H89" i="99"/>
  <c r="H93" i="99"/>
  <c r="H97" i="99"/>
  <c r="H68" i="99"/>
  <c r="H72" i="99"/>
  <c r="H76" i="99"/>
  <c r="H83" i="99"/>
  <c r="H87" i="99"/>
  <c r="H91" i="99"/>
  <c r="H95" i="99"/>
  <c r="H99" i="99"/>
  <c r="H100" i="99"/>
  <c r="H104" i="99"/>
  <c r="H108" i="99"/>
  <c r="H102" i="99"/>
  <c r="H106" i="99"/>
  <c r="H59" i="98"/>
  <c r="H63" i="98"/>
  <c r="H71" i="98"/>
  <c r="H75" i="98"/>
  <c r="H58" i="98"/>
  <c r="H62" i="98"/>
  <c r="H66" i="98"/>
  <c r="H70" i="98"/>
  <c r="H74" i="98"/>
  <c r="H81" i="98"/>
  <c r="H85" i="98"/>
  <c r="H89" i="98"/>
  <c r="H93" i="98"/>
  <c r="H97" i="98"/>
  <c r="H102" i="98"/>
  <c r="H106" i="98"/>
  <c r="H48" i="98"/>
  <c r="H52" i="98"/>
  <c r="H55" i="98"/>
  <c r="H60" i="98"/>
  <c r="H64" i="98"/>
  <c r="H68" i="98"/>
  <c r="H36" i="98"/>
  <c r="H453" i="98" s="1"/>
  <c r="H47" i="98"/>
  <c r="H51" i="98"/>
  <c r="H54" i="98"/>
  <c r="H82" i="98"/>
  <c r="H86" i="98"/>
  <c r="H90" i="98"/>
  <c r="H94" i="98"/>
  <c r="H98" i="98"/>
  <c r="H103" i="98"/>
  <c r="H107" i="98"/>
  <c r="H50" i="98"/>
  <c r="H73" i="98"/>
  <c r="H72" i="98"/>
  <c r="H76" i="98"/>
  <c r="H83" i="98"/>
  <c r="H87" i="98"/>
  <c r="H91" i="98"/>
  <c r="H95" i="98"/>
  <c r="H99" i="98"/>
  <c r="H100" i="98"/>
  <c r="H104" i="98"/>
  <c r="H108" i="98"/>
  <c r="H48" i="93"/>
  <c r="H53" i="93"/>
  <c r="H58" i="93"/>
  <c r="H62" i="93"/>
  <c r="H66" i="93"/>
  <c r="H70" i="93"/>
  <c r="H74" i="93"/>
  <c r="H81" i="93"/>
  <c r="H85" i="93"/>
  <c r="H89" i="93"/>
  <c r="H93" i="93"/>
  <c r="H97" i="93"/>
  <c r="H100" i="93"/>
  <c r="H104" i="93"/>
  <c r="H80" i="93"/>
  <c r="H88" i="93"/>
  <c r="H48" i="94"/>
  <c r="H52" i="94"/>
  <c r="H89" i="94"/>
  <c r="H93" i="94"/>
  <c r="H98" i="94"/>
  <c r="H102" i="94"/>
  <c r="H101" i="94"/>
  <c r="H105" i="94"/>
  <c r="H58" i="97"/>
  <c r="H62" i="97"/>
  <c r="H66" i="97"/>
  <c r="H70" i="97"/>
  <c r="H83" i="96"/>
  <c r="H87" i="96"/>
  <c r="H91" i="96"/>
  <c r="H95" i="96"/>
  <c r="H99" i="96"/>
  <c r="H100" i="96"/>
  <c r="H104" i="96"/>
  <c r="H60" i="96"/>
  <c r="H108" i="96"/>
  <c r="H75" i="95"/>
  <c r="H58" i="95"/>
  <c r="H62" i="95"/>
  <c r="H66" i="95"/>
  <c r="H70" i="95"/>
  <c r="H74" i="95"/>
  <c r="H57" i="95"/>
  <c r="H61" i="95"/>
  <c r="H65" i="95"/>
  <c r="H69" i="95"/>
  <c r="H73" i="95"/>
  <c r="H80" i="95"/>
  <c r="H48" i="95"/>
  <c r="H52" i="95"/>
  <c r="H55" i="95"/>
  <c r="H60" i="95"/>
  <c r="H64" i="95"/>
  <c r="H68" i="95"/>
  <c r="H72" i="95"/>
  <c r="H76" i="95"/>
  <c r="H83" i="95"/>
  <c r="H87" i="95"/>
  <c r="H91" i="95"/>
  <c r="H95" i="95"/>
  <c r="H99" i="95"/>
  <c r="H100" i="95"/>
  <c r="H104" i="95"/>
  <c r="H108" i="95"/>
  <c r="H76" i="96"/>
  <c r="H68" i="96"/>
  <c r="H64" i="96"/>
  <c r="H72" i="96"/>
  <c r="H59" i="96"/>
  <c r="H63" i="96"/>
  <c r="H71" i="96"/>
  <c r="H75" i="96"/>
  <c r="H58" i="96"/>
  <c r="H62" i="96"/>
  <c r="H66" i="96"/>
  <c r="H70" i="96"/>
  <c r="H74" i="96"/>
  <c r="H57" i="96"/>
  <c r="H61" i="96"/>
  <c r="H65" i="96"/>
  <c r="H69" i="96"/>
  <c r="H73" i="96"/>
  <c r="H80" i="96"/>
  <c r="H57" i="97"/>
  <c r="H61" i="97"/>
  <c r="H65" i="97"/>
  <c r="H69" i="97"/>
  <c r="H73" i="97"/>
  <c r="H80" i="97"/>
  <c r="H60" i="97"/>
  <c r="H64" i="97"/>
  <c r="H68" i="97"/>
  <c r="H72" i="97"/>
  <c r="H76" i="97"/>
  <c r="H59" i="97"/>
  <c r="H63" i="97"/>
  <c r="H71" i="97"/>
  <c r="H75" i="97"/>
  <c r="H74" i="97"/>
  <c r="H36" i="97"/>
  <c r="H444" i="97" s="1"/>
  <c r="H47" i="97"/>
  <c r="H51" i="97"/>
  <c r="H54" i="97"/>
  <c r="H82" i="97"/>
  <c r="H86" i="97"/>
  <c r="H90" i="97"/>
  <c r="H94" i="97"/>
  <c r="H98" i="97"/>
  <c r="H49" i="97"/>
  <c r="H53" i="97"/>
  <c r="H84" i="97"/>
  <c r="H88" i="97"/>
  <c r="H92" i="97"/>
  <c r="H96" i="97"/>
  <c r="H101" i="97"/>
  <c r="H105" i="97"/>
  <c r="H36" i="96"/>
  <c r="H453" i="96" s="1"/>
  <c r="H49" i="96"/>
  <c r="H53" i="96"/>
  <c r="H84" i="96"/>
  <c r="H88" i="96"/>
  <c r="H92" i="96"/>
  <c r="H96" i="96"/>
  <c r="H101" i="96"/>
  <c r="H105" i="96"/>
  <c r="H48" i="96"/>
  <c r="H52" i="96"/>
  <c r="H55" i="96"/>
  <c r="H47" i="96"/>
  <c r="H51" i="96"/>
  <c r="H54" i="96"/>
  <c r="H82" i="96"/>
  <c r="H86" i="96"/>
  <c r="H90" i="96"/>
  <c r="H94" i="96"/>
  <c r="H98" i="96"/>
  <c r="H103" i="96"/>
  <c r="H107" i="96"/>
  <c r="H36" i="95"/>
  <c r="H453" i="95" s="1"/>
  <c r="H49" i="95"/>
  <c r="H53" i="95"/>
  <c r="H84" i="95"/>
  <c r="H88" i="95"/>
  <c r="H92" i="95"/>
  <c r="H96" i="95"/>
  <c r="H101" i="95"/>
  <c r="H105" i="95"/>
  <c r="H47" i="95"/>
  <c r="H51" i="95"/>
  <c r="H54" i="95"/>
  <c r="H82" i="95"/>
  <c r="H86" i="95"/>
  <c r="H90" i="95"/>
  <c r="H94" i="95"/>
  <c r="H98" i="95"/>
  <c r="H103" i="95"/>
  <c r="H107" i="95"/>
  <c r="H36" i="94"/>
  <c r="H450" i="94" s="1"/>
  <c r="H47" i="94"/>
  <c r="H51" i="94"/>
  <c r="H54" i="94"/>
  <c r="H88" i="94"/>
  <c r="H92" i="94"/>
  <c r="H96" i="94"/>
  <c r="H97" i="94"/>
  <c r="H49" i="94"/>
  <c r="H90" i="94"/>
  <c r="H94" i="94"/>
  <c r="H99" i="94"/>
  <c r="H103" i="94"/>
  <c r="H50" i="93"/>
  <c r="H92" i="93"/>
  <c r="H96" i="93"/>
  <c r="H99" i="93"/>
  <c r="H103" i="93"/>
  <c r="H36" i="93"/>
  <c r="H437" i="93" s="1"/>
  <c r="H84" i="93"/>
  <c r="H83" i="93"/>
  <c r="H87" i="93"/>
  <c r="H274" i="104" l="1"/>
  <c r="H498" i="104" s="1"/>
  <c r="H351" i="95"/>
  <c r="H55" i="94"/>
  <c r="H77" i="94"/>
  <c r="H339" i="95"/>
  <c r="H315" i="95" s="1"/>
  <c r="H499" i="95"/>
  <c r="H497" i="95" s="1"/>
  <c r="H491" i="95" s="1"/>
  <c r="P20" i="76" s="1"/>
  <c r="H284" i="107"/>
  <c r="H487" i="107" s="1"/>
  <c r="H502" i="104"/>
  <c r="H285" i="102"/>
  <c r="H489" i="102" s="1"/>
  <c r="H490" i="101"/>
  <c r="H485" i="101"/>
  <c r="H285" i="100"/>
  <c r="H489" i="100" s="1"/>
  <c r="H485" i="100"/>
  <c r="H262" i="100"/>
  <c r="H486" i="100" s="1"/>
  <c r="H490" i="98"/>
  <c r="H262" i="98"/>
  <c r="H486" i="98" s="1"/>
  <c r="H490" i="95"/>
  <c r="H484" i="95"/>
  <c r="H262" i="103"/>
  <c r="H486" i="103" s="1"/>
  <c r="H490" i="103"/>
  <c r="H483" i="107"/>
  <c r="H488" i="107"/>
  <c r="H261" i="107"/>
  <c r="H484" i="107" s="1"/>
  <c r="H490" i="99"/>
  <c r="H484" i="99"/>
  <c r="H490" i="100"/>
  <c r="H485" i="102"/>
  <c r="H497" i="104"/>
  <c r="H451" i="107"/>
  <c r="AX6" i="108" s="1"/>
  <c r="H282" i="106"/>
  <c r="H507" i="106" s="1"/>
  <c r="AP6" i="108"/>
  <c r="AN6" i="108"/>
  <c r="AL6" i="108"/>
  <c r="AJ6" i="108"/>
  <c r="AH6" i="108"/>
  <c r="AF6" i="108"/>
  <c r="X6" i="108"/>
  <c r="H482" i="107"/>
  <c r="AT6" i="108"/>
  <c r="H511" i="106"/>
  <c r="H506" i="106"/>
  <c r="H305" i="106"/>
  <c r="H510" i="106" s="1"/>
  <c r="H505" i="106"/>
  <c r="H297" i="105"/>
  <c r="H501" i="105" s="1"/>
  <c r="H502" i="105"/>
  <c r="H497" i="105"/>
  <c r="H274" i="105"/>
  <c r="H498" i="105" s="1"/>
  <c r="H297" i="104"/>
  <c r="H501" i="104" s="1"/>
  <c r="H496" i="104"/>
  <c r="H285" i="103"/>
  <c r="H489" i="103" s="1"/>
  <c r="H485" i="103"/>
  <c r="H484" i="103"/>
  <c r="H474" i="106"/>
  <c r="AB6" i="108"/>
  <c r="AR6" i="108"/>
  <c r="AD6" i="108"/>
  <c r="H490" i="102"/>
  <c r="H262" i="102"/>
  <c r="H486" i="102" s="1"/>
  <c r="H484" i="102"/>
  <c r="H285" i="101"/>
  <c r="H489" i="101" s="1"/>
  <c r="H262" i="101"/>
  <c r="H486" i="101" s="1"/>
  <c r="H485" i="99"/>
  <c r="H262" i="99"/>
  <c r="H285" i="99"/>
  <c r="H489" i="99" s="1"/>
  <c r="H285" i="98"/>
  <c r="H489" i="98" s="1"/>
  <c r="H485" i="98"/>
  <c r="H484" i="98"/>
  <c r="H481" i="97"/>
  <c r="H476" i="97"/>
  <c r="H262" i="97"/>
  <c r="H477" i="97" s="1"/>
  <c r="H285" i="97"/>
  <c r="H480" i="97" s="1"/>
  <c r="H485" i="96"/>
  <c r="H262" i="96"/>
  <c r="H486" i="96" s="1"/>
  <c r="H285" i="96"/>
  <c r="H489" i="96" s="1"/>
  <c r="H490" i="96"/>
  <c r="H485" i="95"/>
  <c r="H262" i="95"/>
  <c r="H486" i="95" s="1"/>
  <c r="H285" i="95"/>
  <c r="H489" i="95" s="1"/>
  <c r="H483" i="95"/>
  <c r="Z6" i="108" s="1"/>
  <c r="H56" i="96"/>
  <c r="H456" i="96" s="1"/>
  <c r="H56" i="95"/>
  <c r="H456" i="95" s="1"/>
  <c r="H282" i="94"/>
  <c r="H486" i="94" s="1"/>
  <c r="H259" i="94"/>
  <c r="H483" i="94" s="1"/>
  <c r="H487" i="94"/>
  <c r="H482" i="94"/>
  <c r="H481" i="94"/>
  <c r="H453" i="94"/>
  <c r="H468" i="93"/>
  <c r="H467" i="93"/>
  <c r="V6" i="108" s="1"/>
  <c r="H474" i="93"/>
  <c r="H469" i="93"/>
  <c r="H280" i="93"/>
  <c r="H473" i="93" s="1"/>
  <c r="H257" i="93"/>
  <c r="H470" i="93" s="1"/>
  <c r="H54" i="93"/>
  <c r="H85" i="105"/>
  <c r="H471" i="105" s="1"/>
  <c r="H454" i="103"/>
  <c r="H79" i="107"/>
  <c r="H56" i="107"/>
  <c r="H452" i="107"/>
  <c r="H89" i="106"/>
  <c r="H66" i="106"/>
  <c r="H62" i="105"/>
  <c r="H468" i="105" s="1"/>
  <c r="H472" i="105"/>
  <c r="H466" i="105"/>
  <c r="H467" i="105"/>
  <c r="H466" i="104"/>
  <c r="H467" i="104"/>
  <c r="H62" i="104"/>
  <c r="H468" i="104" s="1"/>
  <c r="H472" i="104"/>
  <c r="H85" i="104"/>
  <c r="H471" i="104" s="1"/>
  <c r="H56" i="103"/>
  <c r="H456" i="103" s="1"/>
  <c r="H455" i="103"/>
  <c r="H460" i="103"/>
  <c r="H79" i="103"/>
  <c r="H459" i="103" s="1"/>
  <c r="H455" i="102"/>
  <c r="H79" i="102"/>
  <c r="H459" i="102" s="1"/>
  <c r="H454" i="102"/>
  <c r="H56" i="102"/>
  <c r="H456" i="102" s="1"/>
  <c r="H460" i="102"/>
  <c r="H56" i="101"/>
  <c r="H456" i="101" s="1"/>
  <c r="H460" i="101"/>
  <c r="H79" i="101"/>
  <c r="H459" i="101" s="1"/>
  <c r="H454" i="101"/>
  <c r="H455" i="101"/>
  <c r="H455" i="100"/>
  <c r="H454" i="100"/>
  <c r="H56" i="100"/>
  <c r="H456" i="100" s="1"/>
  <c r="AJ9" i="108" s="1"/>
  <c r="H460" i="100"/>
  <c r="H79" i="100"/>
  <c r="H459" i="100" s="1"/>
  <c r="H460" i="99"/>
  <c r="H79" i="99"/>
  <c r="H459" i="99" s="1"/>
  <c r="H56" i="99"/>
  <c r="H456" i="99" s="1"/>
  <c r="H455" i="99"/>
  <c r="H454" i="99"/>
  <c r="H56" i="98"/>
  <c r="H456" i="98" s="1"/>
  <c r="H460" i="98"/>
  <c r="H79" i="98"/>
  <c r="H459" i="98" s="1"/>
  <c r="H455" i="98"/>
  <c r="H454" i="98"/>
  <c r="H444" i="93"/>
  <c r="H77" i="93"/>
  <c r="H443" i="93" s="1"/>
  <c r="H56" i="97"/>
  <c r="H447" i="97" s="1"/>
  <c r="H460" i="95"/>
  <c r="H451" i="97"/>
  <c r="H79" i="97"/>
  <c r="H450" i="97" s="1"/>
  <c r="H446" i="97"/>
  <c r="H460" i="96"/>
  <c r="H79" i="96"/>
  <c r="H459" i="96" s="1"/>
  <c r="H454" i="96"/>
  <c r="H79" i="95"/>
  <c r="H459" i="95" s="1"/>
  <c r="H455" i="95"/>
  <c r="H454" i="95"/>
  <c r="H457" i="94"/>
  <c r="H456" i="94"/>
  <c r="H452" i="94"/>
  <c r="H451" i="94"/>
  <c r="H439" i="93"/>
  <c r="H438" i="93"/>
  <c r="H283" i="107" l="1"/>
  <c r="H296" i="104"/>
  <c r="H295" i="104" s="1"/>
  <c r="H284" i="103"/>
  <c r="H218" i="103" s="1"/>
  <c r="H409" i="103" s="1"/>
  <c r="H284" i="101"/>
  <c r="H283" i="101" s="1"/>
  <c r="H484" i="100"/>
  <c r="H480" i="100" s="1"/>
  <c r="N25" i="76" s="1"/>
  <c r="H284" i="100"/>
  <c r="Z12" i="108"/>
  <c r="H492" i="104"/>
  <c r="N30" i="76" s="1"/>
  <c r="AL12" i="108"/>
  <c r="AJ8" i="108"/>
  <c r="AN11" i="108"/>
  <c r="H304" i="106"/>
  <c r="H303" i="106" s="1"/>
  <c r="H238" i="106" s="1"/>
  <c r="H429" i="106" s="1"/>
  <c r="AF12" i="108"/>
  <c r="AL8" i="108"/>
  <c r="AF9" i="108"/>
  <c r="AJ11" i="108"/>
  <c r="H484" i="101"/>
  <c r="H480" i="101" s="1"/>
  <c r="N26" i="76" s="1"/>
  <c r="H284" i="98"/>
  <c r="H283" i="98" s="1"/>
  <c r="Z7" i="108"/>
  <c r="AJ12" i="108"/>
  <c r="AP9" i="108"/>
  <c r="AN8" i="108"/>
  <c r="AH12" i="108"/>
  <c r="AP12" i="108"/>
  <c r="H478" i="107"/>
  <c r="N33" i="76" s="1"/>
  <c r="H453" i="107"/>
  <c r="AX8" i="108" s="1"/>
  <c r="H458" i="107"/>
  <c r="AX12" i="108" s="1"/>
  <c r="H457" i="107"/>
  <c r="AX11" i="108" s="1"/>
  <c r="H454" i="107"/>
  <c r="AX9" i="108" s="1"/>
  <c r="H450" i="103"/>
  <c r="J28" i="76" s="1"/>
  <c r="AP11" i="108"/>
  <c r="AP8" i="108"/>
  <c r="H450" i="102"/>
  <c r="J27" i="76" s="1"/>
  <c r="AN9" i="108"/>
  <c r="AN7" i="108"/>
  <c r="AN12" i="108"/>
  <c r="H450" i="101"/>
  <c r="J26" i="76" s="1"/>
  <c r="AL9" i="108"/>
  <c r="AL11" i="108"/>
  <c r="H450" i="100"/>
  <c r="J25" i="76" s="1"/>
  <c r="H450" i="99"/>
  <c r="J24" i="76" s="1"/>
  <c r="AH11" i="108"/>
  <c r="AH8" i="108"/>
  <c r="AH7" i="108"/>
  <c r="H450" i="98"/>
  <c r="J23" i="76" s="1"/>
  <c r="AF11" i="108"/>
  <c r="AF7" i="108"/>
  <c r="AF8" i="108"/>
  <c r="Z9" i="108"/>
  <c r="Z11" i="108"/>
  <c r="Z8" i="108"/>
  <c r="X8" i="108"/>
  <c r="X9" i="108"/>
  <c r="X7" i="108"/>
  <c r="X12" i="108"/>
  <c r="X11" i="108"/>
  <c r="AX7" i="108"/>
  <c r="AD8" i="108"/>
  <c r="AT9" i="108"/>
  <c r="AT11" i="108"/>
  <c r="AB12" i="108"/>
  <c r="AT12" i="108"/>
  <c r="H501" i="106"/>
  <c r="N32" i="76" s="1"/>
  <c r="AT8" i="108"/>
  <c r="H496" i="105"/>
  <c r="H492" i="105" s="1"/>
  <c r="N31" i="76" s="1"/>
  <c r="AD12" i="108"/>
  <c r="AP7" i="108"/>
  <c r="H480" i="103"/>
  <c r="N28" i="76" s="1"/>
  <c r="AV6" i="108"/>
  <c r="H477" i="106"/>
  <c r="H476" i="106"/>
  <c r="AV8" i="108" s="1"/>
  <c r="H480" i="106"/>
  <c r="AV11" i="108" s="1"/>
  <c r="H475" i="106"/>
  <c r="AV7" i="108" s="1"/>
  <c r="H481" i="106"/>
  <c r="H486" i="107"/>
  <c r="H485" i="107" s="1"/>
  <c r="AR8" i="108"/>
  <c r="AR11" i="108"/>
  <c r="AR7" i="108"/>
  <c r="AR12" i="108"/>
  <c r="AD11" i="108"/>
  <c r="AJ7" i="108"/>
  <c r="AB9" i="108"/>
  <c r="AD9" i="108"/>
  <c r="AB11" i="108"/>
  <c r="V8" i="108"/>
  <c r="V12" i="108"/>
  <c r="V11" i="108"/>
  <c r="V7" i="108"/>
  <c r="H480" i="102"/>
  <c r="N27" i="76" s="1"/>
  <c r="H218" i="101"/>
  <c r="H409" i="101" s="1"/>
  <c r="H486" i="99"/>
  <c r="H480" i="98"/>
  <c r="N23" i="76" s="1"/>
  <c r="H475" i="97"/>
  <c r="H471" i="97" s="1"/>
  <c r="H484" i="96"/>
  <c r="H480" i="96" s="1"/>
  <c r="H480" i="95"/>
  <c r="H78" i="97"/>
  <c r="H445" i="97"/>
  <c r="H78" i="96"/>
  <c r="H455" i="96"/>
  <c r="H488" i="103"/>
  <c r="H488" i="101"/>
  <c r="H488" i="100"/>
  <c r="H450" i="95"/>
  <c r="H281" i="94"/>
  <c r="H280" i="94" s="1"/>
  <c r="H477" i="94"/>
  <c r="N18" i="76" s="1"/>
  <c r="H447" i="94"/>
  <c r="J18" i="76" s="1"/>
  <c r="H440" i="93"/>
  <c r="H464" i="93"/>
  <c r="N17" i="76" s="1"/>
  <c r="H462" i="105"/>
  <c r="H218" i="107" l="1"/>
  <c r="H407" i="107" s="1"/>
  <c r="H282" i="107"/>
  <c r="H78" i="107"/>
  <c r="H456" i="107" s="1"/>
  <c r="H509" i="106"/>
  <c r="H508" i="106" s="1"/>
  <c r="H500" i="106" s="1"/>
  <c r="H499" i="106" s="1"/>
  <c r="I499" i="106" s="1"/>
  <c r="H88" i="106"/>
  <c r="H479" i="106" s="1"/>
  <c r="H84" i="105"/>
  <c r="H296" i="105"/>
  <c r="H84" i="104"/>
  <c r="H458" i="103"/>
  <c r="H457" i="103" s="1"/>
  <c r="K28" i="76" s="1"/>
  <c r="H78" i="103"/>
  <c r="H458" i="102"/>
  <c r="H457" i="102" s="1"/>
  <c r="K27" i="76" s="1"/>
  <c r="H78" i="102"/>
  <c r="H284" i="102"/>
  <c r="H78" i="101"/>
  <c r="H458" i="101" s="1"/>
  <c r="H218" i="100"/>
  <c r="H409" i="100" s="1"/>
  <c r="H283" i="100"/>
  <c r="H78" i="100"/>
  <c r="H284" i="99"/>
  <c r="H458" i="99"/>
  <c r="H457" i="99" s="1"/>
  <c r="H449" i="99" s="1"/>
  <c r="H78" i="99"/>
  <c r="H77" i="99" s="1"/>
  <c r="H78" i="98"/>
  <c r="H458" i="98" s="1"/>
  <c r="H457" i="98" s="1"/>
  <c r="H449" i="98" s="1"/>
  <c r="H284" i="97"/>
  <c r="H284" i="96"/>
  <c r="H284" i="95"/>
  <c r="H458" i="95"/>
  <c r="H457" i="95" s="1"/>
  <c r="H78" i="95"/>
  <c r="H76" i="94"/>
  <c r="H455" i="94" s="1"/>
  <c r="H454" i="94" s="1"/>
  <c r="K18" i="76" s="1"/>
  <c r="H279" i="93"/>
  <c r="H76" i="93"/>
  <c r="AL7" i="108"/>
  <c r="H218" i="98"/>
  <c r="H409" i="98" s="1"/>
  <c r="H488" i="98"/>
  <c r="H487" i="98" s="1"/>
  <c r="O23" i="76" s="1"/>
  <c r="H479" i="97"/>
  <c r="H478" i="97" s="1"/>
  <c r="H470" i="97" s="1"/>
  <c r="H469" i="97" s="1"/>
  <c r="H230" i="104"/>
  <c r="H421" i="104" s="1"/>
  <c r="H500" i="104"/>
  <c r="H499" i="104" s="1"/>
  <c r="H448" i="107"/>
  <c r="J33" i="76" s="1"/>
  <c r="H12" i="102"/>
  <c r="H215" i="102" s="1"/>
  <c r="AT7" i="108"/>
  <c r="J31" i="76"/>
  <c r="AV9" i="108"/>
  <c r="H471" i="106"/>
  <c r="J32" i="76" s="1"/>
  <c r="AV12" i="108"/>
  <c r="H477" i="107"/>
  <c r="H476" i="107" s="1"/>
  <c r="I476" i="107" s="1"/>
  <c r="O33" i="76"/>
  <c r="AR9" i="108"/>
  <c r="H462" i="104"/>
  <c r="J30" i="76" s="1"/>
  <c r="H487" i="103"/>
  <c r="H479" i="103" s="1"/>
  <c r="H478" i="103" s="1"/>
  <c r="I478" i="103" s="1"/>
  <c r="H487" i="101"/>
  <c r="H479" i="101" s="1"/>
  <c r="H478" i="101" s="1"/>
  <c r="I478" i="101" s="1"/>
  <c r="H487" i="100"/>
  <c r="H479" i="100" s="1"/>
  <c r="H478" i="100" s="1"/>
  <c r="I478" i="100" s="1"/>
  <c r="H480" i="99"/>
  <c r="N24" i="76" s="1"/>
  <c r="AH9" i="108"/>
  <c r="H441" i="97"/>
  <c r="AD7" i="108"/>
  <c r="AB7" i="108"/>
  <c r="H450" i="96"/>
  <c r="AB8" i="108"/>
  <c r="H434" i="93"/>
  <c r="J17" i="76" s="1"/>
  <c r="V9" i="108"/>
  <c r="N22" i="76"/>
  <c r="N21" i="76"/>
  <c r="H488" i="95"/>
  <c r="N20" i="76"/>
  <c r="J20" i="76"/>
  <c r="H12" i="97"/>
  <c r="H215" i="97" s="1"/>
  <c r="H449" i="97"/>
  <c r="H12" i="96"/>
  <c r="H215" i="96" s="1"/>
  <c r="H458" i="96"/>
  <c r="H12" i="95"/>
  <c r="H215" i="95" s="1"/>
  <c r="H215" i="94"/>
  <c r="H406" i="94" s="1"/>
  <c r="H485" i="94"/>
  <c r="H472" i="93"/>
  <c r="H471" i="93" s="1"/>
  <c r="O17" i="76" s="1"/>
  <c r="H12" i="94"/>
  <c r="H12" i="93"/>
  <c r="H442" i="93"/>
  <c r="H12" i="107"/>
  <c r="H12" i="106"/>
  <c r="H235" i="106" s="1"/>
  <c r="H430" i="106" s="1"/>
  <c r="H12" i="103"/>
  <c r="H12" i="101"/>
  <c r="H215" i="101" s="1"/>
  <c r="H410" i="101" s="1"/>
  <c r="H12" i="99"/>
  <c r="H12" i="98"/>
  <c r="G338" i="92"/>
  <c r="F338" i="92"/>
  <c r="C338" i="92"/>
  <c r="G337" i="92"/>
  <c r="F337" i="92"/>
  <c r="C337" i="92"/>
  <c r="G336" i="92"/>
  <c r="F336" i="92"/>
  <c r="C336" i="92"/>
  <c r="G335" i="92"/>
  <c r="F335" i="92"/>
  <c r="C335" i="92"/>
  <c r="G334" i="92"/>
  <c r="F334" i="92"/>
  <c r="C334" i="92"/>
  <c r="G333" i="92"/>
  <c r="F333" i="92"/>
  <c r="C333" i="92"/>
  <c r="G332" i="92"/>
  <c r="F332" i="92"/>
  <c r="C332" i="92"/>
  <c r="G331" i="92"/>
  <c r="F331" i="92"/>
  <c r="C331" i="92"/>
  <c r="G330" i="92"/>
  <c r="F330" i="92"/>
  <c r="C330" i="92"/>
  <c r="G329" i="92"/>
  <c r="F329" i="92"/>
  <c r="C329" i="92"/>
  <c r="G328" i="92"/>
  <c r="F328" i="92"/>
  <c r="C328" i="92"/>
  <c r="G327" i="92"/>
  <c r="F327" i="92"/>
  <c r="C327" i="92"/>
  <c r="G326" i="92"/>
  <c r="F326" i="92"/>
  <c r="C326" i="92"/>
  <c r="G325" i="92"/>
  <c r="F325" i="92"/>
  <c r="C325" i="92"/>
  <c r="G324" i="92"/>
  <c r="F324" i="92"/>
  <c r="C324" i="92"/>
  <c r="G323" i="92"/>
  <c r="F323" i="92"/>
  <c r="C323" i="92"/>
  <c r="G322" i="92"/>
  <c r="F322" i="92"/>
  <c r="C322" i="92"/>
  <c r="G321" i="92"/>
  <c r="F321" i="92"/>
  <c r="C321" i="92"/>
  <c r="G320" i="92"/>
  <c r="F320" i="92"/>
  <c r="C320" i="92"/>
  <c r="G319" i="92"/>
  <c r="F319" i="92"/>
  <c r="C319" i="92"/>
  <c r="G315" i="92"/>
  <c r="F315" i="92"/>
  <c r="C315" i="92"/>
  <c r="G314" i="92"/>
  <c r="F314" i="92"/>
  <c r="C314" i="92"/>
  <c r="G313" i="92"/>
  <c r="F313" i="92"/>
  <c r="C313" i="92"/>
  <c r="G312" i="92"/>
  <c r="F312" i="92"/>
  <c r="C312" i="92"/>
  <c r="G311" i="92"/>
  <c r="F311" i="92"/>
  <c r="C311" i="92"/>
  <c r="G310" i="92"/>
  <c r="F310" i="92"/>
  <c r="C310" i="92"/>
  <c r="G309" i="92"/>
  <c r="F309" i="92"/>
  <c r="C309" i="92"/>
  <c r="G308" i="92"/>
  <c r="F308" i="92"/>
  <c r="C308" i="92"/>
  <c r="G307" i="92"/>
  <c r="F307" i="92"/>
  <c r="C307" i="92"/>
  <c r="G306" i="92"/>
  <c r="F306" i="92"/>
  <c r="C306" i="92"/>
  <c r="G305" i="92"/>
  <c r="F305" i="92"/>
  <c r="C305" i="92"/>
  <c r="G304" i="92"/>
  <c r="F304" i="92"/>
  <c r="C304" i="92"/>
  <c r="G303" i="92"/>
  <c r="F303" i="92"/>
  <c r="C303" i="92"/>
  <c r="G302" i="92"/>
  <c r="F302" i="92"/>
  <c r="C302" i="92"/>
  <c r="G301" i="92"/>
  <c r="F301" i="92"/>
  <c r="C301" i="92"/>
  <c r="G300" i="92"/>
  <c r="F300" i="92"/>
  <c r="C300" i="92"/>
  <c r="G299" i="92"/>
  <c r="F299" i="92"/>
  <c r="C299" i="92"/>
  <c r="G298" i="92"/>
  <c r="F298" i="92"/>
  <c r="C298" i="92"/>
  <c r="G297" i="92"/>
  <c r="F297" i="92"/>
  <c r="C297" i="92"/>
  <c r="G296" i="92"/>
  <c r="F296" i="92"/>
  <c r="C296" i="92"/>
  <c r="G294" i="92"/>
  <c r="H294" i="92" s="1"/>
  <c r="G293" i="92"/>
  <c r="H293" i="92" s="1"/>
  <c r="G292" i="92"/>
  <c r="H292" i="92" s="1"/>
  <c r="G291" i="92"/>
  <c r="H291" i="92" s="1"/>
  <c r="G290" i="92"/>
  <c r="H290" i="92" s="1"/>
  <c r="G289" i="92"/>
  <c r="H289" i="92" s="1"/>
  <c r="G288" i="92"/>
  <c r="H288" i="92" s="1"/>
  <c r="G287" i="92"/>
  <c r="H287" i="92" s="1"/>
  <c r="G286" i="92"/>
  <c r="H286" i="92" s="1"/>
  <c r="G285" i="92"/>
  <c r="H285" i="92" s="1"/>
  <c r="G128" i="92"/>
  <c r="F128" i="92"/>
  <c r="C128" i="92"/>
  <c r="G127" i="92"/>
  <c r="F127" i="92"/>
  <c r="C127" i="92"/>
  <c r="G126" i="92"/>
  <c r="F126" i="92"/>
  <c r="C126" i="92"/>
  <c r="G125" i="92"/>
  <c r="F125" i="92"/>
  <c r="C125" i="92"/>
  <c r="G124" i="92"/>
  <c r="F124" i="92"/>
  <c r="C124" i="92"/>
  <c r="G123" i="92"/>
  <c r="F123" i="92"/>
  <c r="C123" i="92"/>
  <c r="G122" i="92"/>
  <c r="F122" i="92"/>
  <c r="C122" i="92"/>
  <c r="G121" i="92"/>
  <c r="F121" i="92"/>
  <c r="C121" i="92"/>
  <c r="G120" i="92"/>
  <c r="F120" i="92"/>
  <c r="C120" i="92"/>
  <c r="G119" i="92"/>
  <c r="F119" i="92"/>
  <c r="C119" i="92"/>
  <c r="G118" i="92"/>
  <c r="F118" i="92"/>
  <c r="C118" i="92"/>
  <c r="G117" i="92"/>
  <c r="F117" i="92"/>
  <c r="C117" i="92"/>
  <c r="G116" i="92"/>
  <c r="F116" i="92"/>
  <c r="C116" i="92"/>
  <c r="G115" i="92"/>
  <c r="F115" i="92"/>
  <c r="C115" i="92"/>
  <c r="G114" i="92"/>
  <c r="F114" i="92"/>
  <c r="C114" i="92"/>
  <c r="G113" i="92"/>
  <c r="F113" i="92"/>
  <c r="C113" i="92"/>
  <c r="G112" i="92"/>
  <c r="F112" i="92"/>
  <c r="C112" i="92"/>
  <c r="G111" i="92"/>
  <c r="F111" i="92"/>
  <c r="C111" i="92"/>
  <c r="G110" i="92"/>
  <c r="F110" i="92"/>
  <c r="C110" i="92"/>
  <c r="G109" i="92"/>
  <c r="F109" i="92"/>
  <c r="C109" i="92"/>
  <c r="G108" i="92"/>
  <c r="F108" i="92"/>
  <c r="C108" i="92"/>
  <c r="G107" i="92"/>
  <c r="F107" i="92"/>
  <c r="C107" i="92"/>
  <c r="G106" i="92"/>
  <c r="F106" i="92"/>
  <c r="C106" i="92"/>
  <c r="G105" i="92"/>
  <c r="F105" i="92"/>
  <c r="C105" i="92"/>
  <c r="G104" i="92"/>
  <c r="F104" i="92"/>
  <c r="C104" i="92"/>
  <c r="G103" i="92"/>
  <c r="F103" i="92"/>
  <c r="C103" i="92"/>
  <c r="G102" i="92"/>
  <c r="F102" i="92"/>
  <c r="C102" i="92"/>
  <c r="G101" i="92"/>
  <c r="F101" i="92"/>
  <c r="C101" i="92"/>
  <c r="G100" i="92"/>
  <c r="F100" i="92"/>
  <c r="C100" i="92"/>
  <c r="G99" i="92"/>
  <c r="F99" i="92"/>
  <c r="C99" i="92"/>
  <c r="G98" i="92"/>
  <c r="F98" i="92"/>
  <c r="C98" i="92"/>
  <c r="G97" i="92"/>
  <c r="F97" i="92"/>
  <c r="C97" i="92"/>
  <c r="G96" i="92"/>
  <c r="F96" i="92"/>
  <c r="C96" i="92"/>
  <c r="G95" i="92"/>
  <c r="F95" i="92"/>
  <c r="C95" i="92"/>
  <c r="G94" i="92"/>
  <c r="F94" i="92"/>
  <c r="C94" i="92"/>
  <c r="G93" i="92"/>
  <c r="F93" i="92"/>
  <c r="C93" i="92"/>
  <c r="G92" i="92"/>
  <c r="F92" i="92"/>
  <c r="C92" i="92"/>
  <c r="G91" i="92"/>
  <c r="F91" i="92"/>
  <c r="C91" i="92"/>
  <c r="G90" i="92"/>
  <c r="F90" i="92"/>
  <c r="C90" i="92"/>
  <c r="G86" i="92"/>
  <c r="F86" i="92"/>
  <c r="C86" i="92"/>
  <c r="G85" i="92"/>
  <c r="F85" i="92"/>
  <c r="C85" i="92"/>
  <c r="G84" i="92"/>
  <c r="F84" i="92"/>
  <c r="C84" i="92"/>
  <c r="G83" i="92"/>
  <c r="F83" i="92"/>
  <c r="C83" i="92"/>
  <c r="G82" i="92"/>
  <c r="F82" i="92"/>
  <c r="C82" i="92"/>
  <c r="G81" i="92"/>
  <c r="F81" i="92"/>
  <c r="C81" i="92"/>
  <c r="G80" i="92"/>
  <c r="F80" i="92"/>
  <c r="C80" i="92"/>
  <c r="G79" i="92"/>
  <c r="F79" i="92"/>
  <c r="C79" i="92"/>
  <c r="G78" i="92"/>
  <c r="F78" i="92"/>
  <c r="C78" i="92"/>
  <c r="G77" i="92"/>
  <c r="F77" i="92"/>
  <c r="C77" i="92"/>
  <c r="G76" i="92"/>
  <c r="F76" i="92"/>
  <c r="C76" i="92"/>
  <c r="G75" i="92"/>
  <c r="F75" i="92"/>
  <c r="C75" i="92"/>
  <c r="G74" i="92"/>
  <c r="F74" i="92"/>
  <c r="C74" i="92"/>
  <c r="G73" i="92"/>
  <c r="F73" i="92"/>
  <c r="C73" i="92"/>
  <c r="G72" i="92"/>
  <c r="F72" i="92"/>
  <c r="C72" i="92"/>
  <c r="G71" i="92"/>
  <c r="F71" i="92"/>
  <c r="C71" i="92"/>
  <c r="G70" i="92"/>
  <c r="F70" i="92"/>
  <c r="C70" i="92"/>
  <c r="G69" i="92"/>
  <c r="F69" i="92"/>
  <c r="C69" i="92"/>
  <c r="G68" i="92"/>
  <c r="F68" i="92"/>
  <c r="C68" i="92"/>
  <c r="G67" i="92"/>
  <c r="F67" i="92"/>
  <c r="C67" i="92"/>
  <c r="G65" i="92"/>
  <c r="F65" i="92"/>
  <c r="C65" i="92"/>
  <c r="G64" i="92"/>
  <c r="F64" i="92"/>
  <c r="C64" i="92"/>
  <c r="G63" i="92"/>
  <c r="F63" i="92"/>
  <c r="C63" i="92"/>
  <c r="C62" i="92"/>
  <c r="C61" i="92"/>
  <c r="G59" i="92"/>
  <c r="F59" i="92"/>
  <c r="C59" i="92"/>
  <c r="G58" i="92"/>
  <c r="F58" i="92"/>
  <c r="C58" i="92"/>
  <c r="G57" i="92"/>
  <c r="F57" i="92"/>
  <c r="C57" i="92"/>
  <c r="G56" i="92"/>
  <c r="F56" i="92"/>
  <c r="C56" i="92"/>
  <c r="G55" i="92"/>
  <c r="F55" i="92"/>
  <c r="C55" i="92"/>
  <c r="G54" i="92"/>
  <c r="F54" i="92"/>
  <c r="C54" i="92"/>
  <c r="G53" i="92"/>
  <c r="F53" i="92"/>
  <c r="C53" i="92"/>
  <c r="G52" i="92"/>
  <c r="F52" i="92"/>
  <c r="C52" i="92"/>
  <c r="G51" i="92"/>
  <c r="F51" i="92"/>
  <c r="C51" i="92"/>
  <c r="G50" i="92"/>
  <c r="F50" i="92"/>
  <c r="C50" i="92"/>
  <c r="G49" i="92"/>
  <c r="F49" i="92"/>
  <c r="C49" i="92"/>
  <c r="G48" i="92"/>
  <c r="F48" i="92"/>
  <c r="C48" i="92"/>
  <c r="G47" i="92"/>
  <c r="F47" i="92"/>
  <c r="C47" i="92"/>
  <c r="G46" i="92"/>
  <c r="H46" i="92" s="1"/>
  <c r="G45" i="92"/>
  <c r="H45" i="92" s="1"/>
  <c r="G44" i="92"/>
  <c r="H44" i="92" s="1"/>
  <c r="G43" i="92"/>
  <c r="H43" i="92" s="1"/>
  <c r="G42" i="92"/>
  <c r="H42" i="92" s="1"/>
  <c r="G41" i="92"/>
  <c r="H41" i="92" s="1"/>
  <c r="G40" i="92"/>
  <c r="H40" i="92" s="1"/>
  <c r="G39" i="92"/>
  <c r="H39" i="92" s="1"/>
  <c r="G38" i="92"/>
  <c r="H38" i="92" s="1"/>
  <c r="G37" i="92"/>
  <c r="H37" i="92" s="1"/>
  <c r="O32" i="76" l="1"/>
  <c r="AX10" i="108"/>
  <c r="H455" i="107"/>
  <c r="K33" i="76" s="1"/>
  <c r="AV10" i="108"/>
  <c r="H478" i="106"/>
  <c r="K32" i="76" s="1"/>
  <c r="H470" i="105"/>
  <c r="H469" i="105" s="1"/>
  <c r="K31" i="76" s="1"/>
  <c r="H83" i="105"/>
  <c r="H12" i="105" s="1"/>
  <c r="H230" i="105"/>
  <c r="H421" i="105" s="1"/>
  <c r="H295" i="105"/>
  <c r="AP10" i="108"/>
  <c r="AP3" i="108" s="1"/>
  <c r="AQ15" i="108" s="1"/>
  <c r="H500" i="105"/>
  <c r="H499" i="105" s="1"/>
  <c r="H491" i="105" s="1"/>
  <c r="H490" i="105" s="1"/>
  <c r="H470" i="104"/>
  <c r="AR10" i="108" s="1"/>
  <c r="H83" i="104"/>
  <c r="H12" i="104" s="1"/>
  <c r="H227" i="104" s="1"/>
  <c r="H422" i="104" s="1"/>
  <c r="G30" i="76" s="1"/>
  <c r="H449" i="103"/>
  <c r="H448" i="103" s="1"/>
  <c r="H509" i="103" s="1"/>
  <c r="H488" i="102"/>
  <c r="H283" i="102"/>
  <c r="H218" i="102" s="1"/>
  <c r="H409" i="102" s="1"/>
  <c r="H410" i="102" s="1"/>
  <c r="G27" i="76" s="1"/>
  <c r="H449" i="102"/>
  <c r="H448" i="102" s="1"/>
  <c r="I448" i="102" s="1"/>
  <c r="H457" i="101"/>
  <c r="AL10" i="108"/>
  <c r="AL3" i="108" s="1"/>
  <c r="H458" i="100"/>
  <c r="H457" i="100" s="1"/>
  <c r="H77" i="100"/>
  <c r="H12" i="100" s="1"/>
  <c r="H215" i="100" s="1"/>
  <c r="H410" i="100" s="1"/>
  <c r="H283" i="99"/>
  <c r="H218" i="99" s="1"/>
  <c r="H409" i="99" s="1"/>
  <c r="H488" i="99"/>
  <c r="H487" i="99" s="1"/>
  <c r="O24" i="76" s="1"/>
  <c r="H283" i="97"/>
  <c r="H218" i="97" s="1"/>
  <c r="H400" i="97" s="1"/>
  <c r="H283" i="96"/>
  <c r="H218" i="96" s="1"/>
  <c r="H409" i="96" s="1"/>
  <c r="H410" i="96" s="1"/>
  <c r="G21" i="76" s="1"/>
  <c r="I21" i="76" s="1"/>
  <c r="H488" i="96"/>
  <c r="H487" i="96" s="1"/>
  <c r="H479" i="96" s="1"/>
  <c r="H478" i="96" s="1"/>
  <c r="H283" i="95"/>
  <c r="H218" i="95" s="1"/>
  <c r="H409" i="95" s="1"/>
  <c r="H410" i="95" s="1"/>
  <c r="G20" i="76" s="1"/>
  <c r="I20" i="76" s="1"/>
  <c r="R20" i="76" s="1"/>
  <c r="H214" i="93"/>
  <c r="H403" i="93" s="1"/>
  <c r="H278" i="93"/>
  <c r="H307" i="92"/>
  <c r="H311" i="92"/>
  <c r="H315" i="92"/>
  <c r="H330" i="92"/>
  <c r="H334" i="92"/>
  <c r="H338" i="92"/>
  <c r="H492" i="92"/>
  <c r="H487" i="92"/>
  <c r="H486" i="92"/>
  <c r="H494" i="92"/>
  <c r="H501" i="92"/>
  <c r="T22" i="108" s="1"/>
  <c r="H493" i="92"/>
  <c r="H491" i="92"/>
  <c r="H498" i="92"/>
  <c r="H500" i="92"/>
  <c r="H495" i="92"/>
  <c r="H474" i="92"/>
  <c r="H489" i="92"/>
  <c r="H488" i="92" s="1"/>
  <c r="H475" i="92"/>
  <c r="H444" i="92"/>
  <c r="H459" i="92"/>
  <c r="H458" i="92" s="1"/>
  <c r="H467" i="92"/>
  <c r="T20" i="108" s="1"/>
  <c r="H461" i="92"/>
  <c r="H464" i="92"/>
  <c r="H463" i="92"/>
  <c r="H462" i="92"/>
  <c r="H445" i="92"/>
  <c r="H457" i="92"/>
  <c r="H465" i="92"/>
  <c r="M16" i="76" s="1"/>
  <c r="H456" i="92"/>
  <c r="H297" i="92"/>
  <c r="H301" i="92"/>
  <c r="H305" i="92"/>
  <c r="H309" i="92"/>
  <c r="H313" i="92"/>
  <c r="H320" i="92"/>
  <c r="H324" i="92"/>
  <c r="H328" i="92"/>
  <c r="H332" i="92"/>
  <c r="H336" i="92"/>
  <c r="H479" i="98"/>
  <c r="H478" i="98" s="1"/>
  <c r="I478" i="98" s="1"/>
  <c r="AF10" i="108"/>
  <c r="AF3" i="108" s="1"/>
  <c r="AG20" i="108" s="1"/>
  <c r="O22" i="76"/>
  <c r="O30" i="76"/>
  <c r="H491" i="104"/>
  <c r="H490" i="104" s="1"/>
  <c r="I490" i="104" s="1"/>
  <c r="H296" i="92"/>
  <c r="H298" i="92"/>
  <c r="H302" i="92"/>
  <c r="H306" i="92"/>
  <c r="H319" i="92"/>
  <c r="H321" i="92"/>
  <c r="H325" i="92"/>
  <c r="H329" i="92"/>
  <c r="J21" i="76"/>
  <c r="J22" i="76"/>
  <c r="O25" i="76"/>
  <c r="O26" i="76"/>
  <c r="O28" i="76"/>
  <c r="H447" i="107"/>
  <c r="H446" i="107" s="1"/>
  <c r="H507" i="107" s="1"/>
  <c r="H461" i="105"/>
  <c r="H460" i="105" s="1"/>
  <c r="H448" i="97"/>
  <c r="AD10" i="108"/>
  <c r="H457" i="96"/>
  <c r="H487" i="95"/>
  <c r="Z10" i="108"/>
  <c r="H484" i="94"/>
  <c r="O18" i="76" s="1"/>
  <c r="X10" i="108"/>
  <c r="H441" i="93"/>
  <c r="K17" i="76" s="1"/>
  <c r="V10" i="108"/>
  <c r="H448" i="99"/>
  <c r="K24" i="76"/>
  <c r="H448" i="98"/>
  <c r="K23" i="76"/>
  <c r="H449" i="95"/>
  <c r="H448" i="95" s="1"/>
  <c r="I448" i="95" s="1"/>
  <c r="K20" i="76"/>
  <c r="H463" i="93"/>
  <c r="H462" i="93" s="1"/>
  <c r="I462" i="93" s="1"/>
  <c r="H300" i="92"/>
  <c r="H304" i="92"/>
  <c r="H323" i="92"/>
  <c r="H327" i="92"/>
  <c r="H284" i="92"/>
  <c r="H476" i="92" s="1"/>
  <c r="H299" i="92"/>
  <c r="H303" i="92"/>
  <c r="H322" i="92"/>
  <c r="H326" i="92"/>
  <c r="H308" i="92"/>
  <c r="H312" i="92"/>
  <c r="H331" i="92"/>
  <c r="H335" i="92"/>
  <c r="H310" i="92"/>
  <c r="H314" i="92"/>
  <c r="H333" i="92"/>
  <c r="H337" i="92"/>
  <c r="H446" i="94"/>
  <c r="H445" i="94" s="1"/>
  <c r="H212" i="94"/>
  <c r="H407" i="94" s="1"/>
  <c r="H211" i="93"/>
  <c r="H404" i="93" s="1"/>
  <c r="G17" i="76" s="1"/>
  <c r="I17" i="76" s="1"/>
  <c r="H72" i="92"/>
  <c r="H84" i="92"/>
  <c r="H68" i="92"/>
  <c r="H76" i="92"/>
  <c r="H80" i="92"/>
  <c r="H74" i="92"/>
  <c r="H78" i="92"/>
  <c r="H86" i="92"/>
  <c r="H70" i="92"/>
  <c r="H82" i="92"/>
  <c r="H47" i="92"/>
  <c r="H51" i="92"/>
  <c r="H55" i="92"/>
  <c r="H59" i="92"/>
  <c r="H64" i="92"/>
  <c r="H69" i="92"/>
  <c r="H73" i="92"/>
  <c r="H77" i="92"/>
  <c r="H81" i="92"/>
  <c r="H85" i="92"/>
  <c r="H92" i="92"/>
  <c r="H96" i="92"/>
  <c r="H100" i="92"/>
  <c r="H104" i="92"/>
  <c r="H108" i="92"/>
  <c r="H111" i="92"/>
  <c r="H115" i="92"/>
  <c r="H119" i="92"/>
  <c r="H123" i="92"/>
  <c r="H127" i="92"/>
  <c r="H67" i="92"/>
  <c r="H71" i="92"/>
  <c r="H75" i="92"/>
  <c r="H79" i="92"/>
  <c r="H83" i="92"/>
  <c r="H90" i="92"/>
  <c r="H94" i="92"/>
  <c r="H98" i="92"/>
  <c r="H102" i="92"/>
  <c r="H106" i="92"/>
  <c r="H113" i="92"/>
  <c r="H117" i="92"/>
  <c r="H121" i="92"/>
  <c r="H125" i="92"/>
  <c r="H215" i="107"/>
  <c r="H408" i="107" s="1"/>
  <c r="G32" i="76"/>
  <c r="H227" i="105"/>
  <c r="H422" i="105" s="1"/>
  <c r="H215" i="103"/>
  <c r="G26" i="76"/>
  <c r="I26" i="76" s="1"/>
  <c r="G25" i="76"/>
  <c r="I25" i="76" s="1"/>
  <c r="H215" i="99"/>
  <c r="H215" i="98"/>
  <c r="H410" i="98" s="1"/>
  <c r="H49" i="92"/>
  <c r="H53" i="92"/>
  <c r="H57" i="92"/>
  <c r="H50" i="92"/>
  <c r="H54" i="92"/>
  <c r="H58" i="92"/>
  <c r="H63" i="92"/>
  <c r="H91" i="92"/>
  <c r="H95" i="92"/>
  <c r="H99" i="92"/>
  <c r="H103" i="92"/>
  <c r="H107" i="92"/>
  <c r="H110" i="92"/>
  <c r="H114" i="92"/>
  <c r="H118" i="92"/>
  <c r="H122" i="92"/>
  <c r="H126" i="92"/>
  <c r="H36" i="92"/>
  <c r="H48" i="92"/>
  <c r="H52" i="92"/>
  <c r="H56" i="92"/>
  <c r="H65" i="92"/>
  <c r="H93" i="92"/>
  <c r="H97" i="92"/>
  <c r="H101" i="92"/>
  <c r="H105" i="92"/>
  <c r="H109" i="92"/>
  <c r="H112" i="92"/>
  <c r="H116" i="92"/>
  <c r="H120" i="92"/>
  <c r="H124" i="92"/>
  <c r="H128" i="92"/>
  <c r="H129" i="92"/>
  <c r="G316" i="91"/>
  <c r="F316" i="91"/>
  <c r="H316" i="91" s="1"/>
  <c r="C316" i="91"/>
  <c r="G315" i="91"/>
  <c r="F315" i="91"/>
  <c r="C315" i="91"/>
  <c r="G314" i="91"/>
  <c r="F314" i="91"/>
  <c r="C314" i="91"/>
  <c r="G313" i="91"/>
  <c r="F313" i="91"/>
  <c r="C313" i="91"/>
  <c r="G312" i="91"/>
  <c r="F312" i="91"/>
  <c r="H312" i="91" s="1"/>
  <c r="C312" i="91"/>
  <c r="G311" i="91"/>
  <c r="F311" i="91"/>
  <c r="C311" i="91"/>
  <c r="G310" i="91"/>
  <c r="F310" i="91"/>
  <c r="C310" i="91"/>
  <c r="G309" i="91"/>
  <c r="F309" i="91"/>
  <c r="C309" i="91"/>
  <c r="G308" i="91"/>
  <c r="F308" i="91"/>
  <c r="H308" i="91" s="1"/>
  <c r="C308" i="91"/>
  <c r="G307" i="91"/>
  <c r="F307" i="91"/>
  <c r="C307" i="91"/>
  <c r="G306" i="91"/>
  <c r="F306" i="91"/>
  <c r="C306" i="91"/>
  <c r="G305" i="91"/>
  <c r="F305" i="91"/>
  <c r="C305" i="91"/>
  <c r="G304" i="91"/>
  <c r="F304" i="91"/>
  <c r="H304" i="91" s="1"/>
  <c r="C304" i="91"/>
  <c r="G303" i="91"/>
  <c r="F303" i="91"/>
  <c r="C303" i="91"/>
  <c r="G302" i="91"/>
  <c r="F302" i="91"/>
  <c r="C302" i="91"/>
  <c r="G301" i="91"/>
  <c r="F301" i="91"/>
  <c r="C301" i="91"/>
  <c r="G300" i="91"/>
  <c r="F300" i="91"/>
  <c r="H300" i="91" s="1"/>
  <c r="C300" i="91"/>
  <c r="G299" i="91"/>
  <c r="F299" i="91"/>
  <c r="C299" i="91"/>
  <c r="G298" i="91"/>
  <c r="F298" i="91"/>
  <c r="C298" i="91"/>
  <c r="G297" i="91"/>
  <c r="F297" i="91"/>
  <c r="C297" i="91"/>
  <c r="G293" i="91"/>
  <c r="F293" i="91"/>
  <c r="H293" i="91" s="1"/>
  <c r="C293" i="91"/>
  <c r="G292" i="91"/>
  <c r="F292" i="91"/>
  <c r="C292" i="91"/>
  <c r="G291" i="91"/>
  <c r="F291" i="91"/>
  <c r="C291" i="91"/>
  <c r="G290" i="91"/>
  <c r="F290" i="91"/>
  <c r="C290" i="91"/>
  <c r="G289" i="91"/>
  <c r="F289" i="91"/>
  <c r="H289" i="91" s="1"/>
  <c r="C289" i="91"/>
  <c r="G288" i="91"/>
  <c r="F288" i="91"/>
  <c r="C288" i="91"/>
  <c r="G287" i="91"/>
  <c r="F287" i="91"/>
  <c r="C287" i="91"/>
  <c r="G286" i="91"/>
  <c r="F286" i="91"/>
  <c r="C286" i="91"/>
  <c r="G285" i="91"/>
  <c r="F285" i="91"/>
  <c r="H285" i="91" s="1"/>
  <c r="C285" i="91"/>
  <c r="G284" i="91"/>
  <c r="F284" i="91"/>
  <c r="C284" i="91"/>
  <c r="G283" i="91"/>
  <c r="F283" i="91"/>
  <c r="C283" i="91"/>
  <c r="G282" i="91"/>
  <c r="F282" i="91"/>
  <c r="C282" i="91"/>
  <c r="G281" i="91"/>
  <c r="F281" i="91"/>
  <c r="H281" i="91" s="1"/>
  <c r="C281" i="91"/>
  <c r="G280" i="91"/>
  <c r="F280" i="91"/>
  <c r="C280" i="91"/>
  <c r="G279" i="91"/>
  <c r="F279" i="91"/>
  <c r="C279" i="91"/>
  <c r="G278" i="91"/>
  <c r="F278" i="91"/>
  <c r="C278" i="91"/>
  <c r="G277" i="91"/>
  <c r="F277" i="91"/>
  <c r="H277" i="91" s="1"/>
  <c r="C277" i="91"/>
  <c r="G276" i="91"/>
  <c r="F276" i="91"/>
  <c r="C276" i="91"/>
  <c r="G275" i="91"/>
  <c r="F275" i="91"/>
  <c r="C275" i="91"/>
  <c r="G274" i="91"/>
  <c r="F274" i="91"/>
  <c r="C274" i="91"/>
  <c r="G272" i="91"/>
  <c r="G271" i="91"/>
  <c r="H271" i="91" s="1"/>
  <c r="G270" i="91"/>
  <c r="H270" i="91" s="1"/>
  <c r="G269" i="91"/>
  <c r="H269" i="91" s="1"/>
  <c r="G268" i="91"/>
  <c r="H268" i="91" s="1"/>
  <c r="G267" i="91"/>
  <c r="H267" i="91" s="1"/>
  <c r="G266" i="91"/>
  <c r="H266" i="91" s="1"/>
  <c r="G265" i="91"/>
  <c r="H265" i="91" s="1"/>
  <c r="G264" i="91"/>
  <c r="H264" i="91" s="1"/>
  <c r="G263" i="91"/>
  <c r="H263" i="91" s="1"/>
  <c r="G128" i="91"/>
  <c r="F128" i="91"/>
  <c r="C128" i="91"/>
  <c r="G127" i="91"/>
  <c r="F127" i="91"/>
  <c r="C127" i="91"/>
  <c r="G126" i="91"/>
  <c r="F126" i="91"/>
  <c r="C126" i="91"/>
  <c r="G125" i="91"/>
  <c r="F125" i="91"/>
  <c r="C125" i="91"/>
  <c r="G124" i="91"/>
  <c r="F124" i="91"/>
  <c r="C124" i="91"/>
  <c r="G123" i="91"/>
  <c r="F123" i="91"/>
  <c r="C123" i="91"/>
  <c r="G122" i="91"/>
  <c r="F122" i="91"/>
  <c r="C122" i="91"/>
  <c r="G121" i="91"/>
  <c r="F121" i="91"/>
  <c r="C121" i="91"/>
  <c r="G120" i="91"/>
  <c r="F120" i="91"/>
  <c r="C120" i="91"/>
  <c r="G119" i="91"/>
  <c r="F119" i="91"/>
  <c r="C119" i="91"/>
  <c r="G118" i="91"/>
  <c r="F118" i="91"/>
  <c r="C118" i="91"/>
  <c r="G117" i="91"/>
  <c r="F117" i="91"/>
  <c r="C117" i="91"/>
  <c r="G116" i="91"/>
  <c r="F116" i="91"/>
  <c r="C116" i="91"/>
  <c r="G115" i="91"/>
  <c r="F115" i="91"/>
  <c r="C115" i="91"/>
  <c r="G114" i="91"/>
  <c r="F114" i="91"/>
  <c r="C114" i="91"/>
  <c r="G113" i="91"/>
  <c r="F113" i="91"/>
  <c r="C113" i="91"/>
  <c r="G112" i="91"/>
  <c r="F112" i="91"/>
  <c r="C112" i="91"/>
  <c r="G111" i="91"/>
  <c r="F111" i="91"/>
  <c r="C111" i="91"/>
  <c r="G110" i="91"/>
  <c r="F110" i="91"/>
  <c r="C110" i="91"/>
  <c r="G109" i="91"/>
  <c r="F109" i="91"/>
  <c r="C109" i="91"/>
  <c r="G108" i="91"/>
  <c r="F108" i="91"/>
  <c r="C108" i="91"/>
  <c r="G107" i="91"/>
  <c r="F107" i="91"/>
  <c r="C107" i="91"/>
  <c r="G106" i="91"/>
  <c r="F106" i="91"/>
  <c r="C106" i="91"/>
  <c r="G105" i="91"/>
  <c r="F105" i="91"/>
  <c r="C105" i="91"/>
  <c r="G104" i="91"/>
  <c r="F104" i="91"/>
  <c r="C104" i="91"/>
  <c r="G103" i="91"/>
  <c r="F103" i="91"/>
  <c r="C103" i="91"/>
  <c r="G102" i="91"/>
  <c r="F102" i="91"/>
  <c r="C102" i="91"/>
  <c r="G101" i="91"/>
  <c r="F101" i="91"/>
  <c r="C101" i="91"/>
  <c r="G100" i="91"/>
  <c r="F100" i="91"/>
  <c r="C100" i="91"/>
  <c r="G99" i="91"/>
  <c r="F99" i="91"/>
  <c r="C99" i="91"/>
  <c r="G98" i="91"/>
  <c r="F98" i="91"/>
  <c r="C98" i="91"/>
  <c r="G97" i="91"/>
  <c r="F97" i="91"/>
  <c r="C97" i="91"/>
  <c r="G96" i="91"/>
  <c r="F96" i="91"/>
  <c r="C96" i="91"/>
  <c r="G95" i="91"/>
  <c r="F95" i="91"/>
  <c r="C95" i="91"/>
  <c r="G94" i="91"/>
  <c r="F94" i="91"/>
  <c r="C94" i="91"/>
  <c r="G93" i="91"/>
  <c r="F93" i="91"/>
  <c r="C93" i="91"/>
  <c r="G92" i="91"/>
  <c r="F92" i="91"/>
  <c r="C92" i="91"/>
  <c r="G91" i="91"/>
  <c r="F91" i="91"/>
  <c r="C91" i="91"/>
  <c r="G90" i="91"/>
  <c r="F90" i="91"/>
  <c r="C90" i="91"/>
  <c r="G86" i="91"/>
  <c r="F86" i="91"/>
  <c r="C86" i="91"/>
  <c r="G85" i="91"/>
  <c r="F85" i="91"/>
  <c r="C85" i="91"/>
  <c r="G84" i="91"/>
  <c r="F84" i="91"/>
  <c r="C84" i="91"/>
  <c r="G83" i="91"/>
  <c r="F83" i="91"/>
  <c r="C83" i="91"/>
  <c r="G82" i="91"/>
  <c r="F82" i="91"/>
  <c r="C82" i="91"/>
  <c r="G81" i="91"/>
  <c r="F81" i="91"/>
  <c r="C81" i="91"/>
  <c r="G80" i="91"/>
  <c r="F80" i="91"/>
  <c r="C80" i="91"/>
  <c r="G79" i="91"/>
  <c r="F79" i="91"/>
  <c r="C79" i="91"/>
  <c r="G78" i="91"/>
  <c r="F78" i="91"/>
  <c r="C78" i="91"/>
  <c r="G77" i="91"/>
  <c r="F77" i="91"/>
  <c r="C77" i="91"/>
  <c r="G76" i="91"/>
  <c r="F76" i="91"/>
  <c r="C76" i="91"/>
  <c r="G75" i="91"/>
  <c r="F75" i="91"/>
  <c r="C75" i="91"/>
  <c r="G74" i="91"/>
  <c r="F74" i="91"/>
  <c r="C74" i="91"/>
  <c r="G73" i="91"/>
  <c r="F73" i="91"/>
  <c r="C73" i="91"/>
  <c r="G72" i="91"/>
  <c r="F72" i="91"/>
  <c r="C72" i="91"/>
  <c r="G71" i="91"/>
  <c r="F71" i="91"/>
  <c r="C71" i="91"/>
  <c r="G70" i="91"/>
  <c r="F70" i="91"/>
  <c r="C70" i="91"/>
  <c r="G69" i="91"/>
  <c r="F69" i="91"/>
  <c r="C69" i="91"/>
  <c r="G68" i="91"/>
  <c r="F68" i="91"/>
  <c r="C68" i="91"/>
  <c r="G67" i="91"/>
  <c r="F67" i="91"/>
  <c r="C67" i="91"/>
  <c r="G65" i="91"/>
  <c r="F65" i="91"/>
  <c r="C65" i="91"/>
  <c r="G64" i="91"/>
  <c r="F64" i="91"/>
  <c r="C64" i="91"/>
  <c r="G63" i="91"/>
  <c r="F63" i="91"/>
  <c r="C63" i="91"/>
  <c r="G62" i="91"/>
  <c r="F62" i="91"/>
  <c r="C62" i="91"/>
  <c r="C61" i="91"/>
  <c r="G59" i="91"/>
  <c r="F59" i="91"/>
  <c r="C59" i="91"/>
  <c r="G58" i="91"/>
  <c r="F58" i="91"/>
  <c r="C58" i="91"/>
  <c r="G57" i="91"/>
  <c r="F57" i="91"/>
  <c r="C57" i="91"/>
  <c r="G56" i="91"/>
  <c r="F56" i="91"/>
  <c r="C56" i="91"/>
  <c r="G55" i="91"/>
  <c r="F55" i="91"/>
  <c r="C55" i="91"/>
  <c r="G54" i="91"/>
  <c r="F54" i="91"/>
  <c r="C54" i="91"/>
  <c r="G53" i="91"/>
  <c r="F53" i="91"/>
  <c r="C53" i="91"/>
  <c r="G52" i="91"/>
  <c r="F52" i="91"/>
  <c r="C52" i="91"/>
  <c r="G51" i="91"/>
  <c r="F51" i="91"/>
  <c r="C51" i="91"/>
  <c r="G50" i="91"/>
  <c r="F50" i="91"/>
  <c r="C50" i="91"/>
  <c r="G49" i="91"/>
  <c r="F49" i="91"/>
  <c r="C49" i="91"/>
  <c r="G48" i="91"/>
  <c r="F48" i="91"/>
  <c r="C48" i="91"/>
  <c r="G47" i="91"/>
  <c r="F47" i="91"/>
  <c r="C47" i="91"/>
  <c r="G46" i="91"/>
  <c r="H46" i="91" s="1"/>
  <c r="G45" i="91"/>
  <c r="H45" i="91" s="1"/>
  <c r="G44" i="91"/>
  <c r="H44" i="91" s="1"/>
  <c r="G43" i="91"/>
  <c r="H43" i="91" s="1"/>
  <c r="G42" i="91"/>
  <c r="H42" i="91" s="1"/>
  <c r="G41" i="91"/>
  <c r="H41" i="91" s="1"/>
  <c r="G40" i="91"/>
  <c r="H40" i="91" s="1"/>
  <c r="G39" i="91"/>
  <c r="H39" i="91" s="1"/>
  <c r="G38" i="91"/>
  <c r="H38" i="91" s="1"/>
  <c r="G37" i="91"/>
  <c r="H37" i="91" s="1"/>
  <c r="G342" i="89"/>
  <c r="H342" i="89" s="1"/>
  <c r="G341" i="89"/>
  <c r="H341" i="89" s="1"/>
  <c r="C63" i="89"/>
  <c r="C64" i="89"/>
  <c r="C65" i="89"/>
  <c r="C47" i="89"/>
  <c r="C48" i="89"/>
  <c r="C49" i="89"/>
  <c r="G37" i="89"/>
  <c r="G38" i="89"/>
  <c r="H38" i="89" s="1"/>
  <c r="G314" i="89"/>
  <c r="F314" i="89"/>
  <c r="C314" i="89"/>
  <c r="G313" i="89"/>
  <c r="F313" i="89"/>
  <c r="C313" i="89"/>
  <c r="G312" i="89"/>
  <c r="F312" i="89"/>
  <c r="C312" i="89"/>
  <c r="G311" i="89"/>
  <c r="F311" i="89"/>
  <c r="C311" i="89"/>
  <c r="G310" i="89"/>
  <c r="F310" i="89"/>
  <c r="C310" i="89"/>
  <c r="G309" i="89"/>
  <c r="F309" i="89"/>
  <c r="C309" i="89"/>
  <c r="G308" i="89"/>
  <c r="F308" i="89"/>
  <c r="C308" i="89"/>
  <c r="G307" i="89"/>
  <c r="F307" i="89"/>
  <c r="C307" i="89"/>
  <c r="G306" i="89"/>
  <c r="F306" i="89"/>
  <c r="C306" i="89"/>
  <c r="G305" i="89"/>
  <c r="F305" i="89"/>
  <c r="C305" i="89"/>
  <c r="G304" i="89"/>
  <c r="F304" i="89"/>
  <c r="C304" i="89"/>
  <c r="G303" i="89"/>
  <c r="F303" i="89"/>
  <c r="C303" i="89"/>
  <c r="G302" i="89"/>
  <c r="F302" i="89"/>
  <c r="C302" i="89"/>
  <c r="G301" i="89"/>
  <c r="F301" i="89"/>
  <c r="C301" i="89"/>
  <c r="G300" i="89"/>
  <c r="F300" i="89"/>
  <c r="C300" i="89"/>
  <c r="G299" i="89"/>
  <c r="F299" i="89"/>
  <c r="C299" i="89"/>
  <c r="G298" i="89"/>
  <c r="F298" i="89"/>
  <c r="C298" i="89"/>
  <c r="G297" i="89"/>
  <c r="F297" i="89"/>
  <c r="C297" i="89"/>
  <c r="G296" i="89"/>
  <c r="F296" i="89"/>
  <c r="C296" i="89"/>
  <c r="G295" i="89"/>
  <c r="F295" i="89"/>
  <c r="C295" i="89"/>
  <c r="G294" i="89"/>
  <c r="F294" i="89"/>
  <c r="C294" i="89"/>
  <c r="G293" i="89"/>
  <c r="F293" i="89"/>
  <c r="C293" i="89"/>
  <c r="G292" i="89"/>
  <c r="F292" i="89"/>
  <c r="C292" i="89"/>
  <c r="G291" i="89"/>
  <c r="F291" i="89"/>
  <c r="C291" i="89"/>
  <c r="G290" i="89"/>
  <c r="F290" i="89"/>
  <c r="C290" i="89"/>
  <c r="G289" i="89"/>
  <c r="F289" i="89"/>
  <c r="C289" i="89"/>
  <c r="G288" i="89"/>
  <c r="F288" i="89"/>
  <c r="C288" i="89"/>
  <c r="G287" i="89"/>
  <c r="F287" i="89"/>
  <c r="C287" i="89"/>
  <c r="G286" i="89"/>
  <c r="F286" i="89"/>
  <c r="C286" i="89"/>
  <c r="G282" i="89"/>
  <c r="F282" i="89"/>
  <c r="C282" i="89"/>
  <c r="G281" i="89"/>
  <c r="F281" i="89"/>
  <c r="C281" i="89"/>
  <c r="G280" i="89"/>
  <c r="F280" i="89"/>
  <c r="C280" i="89"/>
  <c r="G279" i="89"/>
  <c r="F279" i="89"/>
  <c r="C279" i="89"/>
  <c r="G278" i="89"/>
  <c r="F278" i="89"/>
  <c r="C278" i="89"/>
  <c r="G277" i="89"/>
  <c r="F277" i="89"/>
  <c r="C277" i="89"/>
  <c r="G276" i="89"/>
  <c r="F276" i="89"/>
  <c r="C276" i="89"/>
  <c r="G275" i="89"/>
  <c r="F275" i="89"/>
  <c r="C275" i="89"/>
  <c r="G274" i="89"/>
  <c r="F274" i="89"/>
  <c r="C274" i="89"/>
  <c r="G273" i="89"/>
  <c r="F273" i="89"/>
  <c r="C273" i="89"/>
  <c r="G272" i="89"/>
  <c r="F272" i="89"/>
  <c r="C272" i="89"/>
  <c r="G271" i="89"/>
  <c r="F271" i="89"/>
  <c r="C271" i="89"/>
  <c r="G270" i="89"/>
  <c r="F270" i="89"/>
  <c r="C270" i="89"/>
  <c r="G269" i="89"/>
  <c r="F269" i="89"/>
  <c r="C269" i="89"/>
  <c r="G268" i="89"/>
  <c r="F268" i="89"/>
  <c r="C268" i="89"/>
  <c r="G267" i="89"/>
  <c r="F267" i="89"/>
  <c r="C267" i="89"/>
  <c r="G266" i="89"/>
  <c r="F266" i="89"/>
  <c r="C266" i="89"/>
  <c r="G265" i="89"/>
  <c r="F265" i="89"/>
  <c r="C265" i="89"/>
  <c r="G264" i="89"/>
  <c r="F264" i="89"/>
  <c r="C264" i="89"/>
  <c r="G263" i="89"/>
  <c r="F263" i="89"/>
  <c r="C263" i="89"/>
  <c r="G261" i="89"/>
  <c r="F261" i="89"/>
  <c r="C261" i="89"/>
  <c r="G260" i="89"/>
  <c r="F260" i="89"/>
  <c r="C260" i="89"/>
  <c r="G259" i="89"/>
  <c r="F259" i="89"/>
  <c r="C259" i="89"/>
  <c r="G258" i="89"/>
  <c r="F258" i="89"/>
  <c r="C258" i="89"/>
  <c r="G257" i="89"/>
  <c r="F257" i="89"/>
  <c r="C257" i="89"/>
  <c r="G256" i="89"/>
  <c r="F256" i="89"/>
  <c r="C256" i="89"/>
  <c r="G255" i="89"/>
  <c r="F255" i="89"/>
  <c r="C255" i="89"/>
  <c r="G254" i="89"/>
  <c r="F254" i="89"/>
  <c r="C254" i="89"/>
  <c r="G253" i="89"/>
  <c r="F253" i="89"/>
  <c r="C253" i="89"/>
  <c r="G252" i="89"/>
  <c r="H252" i="89" s="1"/>
  <c r="G251" i="89"/>
  <c r="H251" i="89" s="1"/>
  <c r="G250" i="89"/>
  <c r="H250" i="89" s="1"/>
  <c r="G249" i="89"/>
  <c r="H249" i="89" s="1"/>
  <c r="G248" i="89"/>
  <c r="H248" i="89" s="1"/>
  <c r="G247" i="89"/>
  <c r="H247" i="89" s="1"/>
  <c r="G246" i="89"/>
  <c r="H246" i="89" s="1"/>
  <c r="G245" i="89"/>
  <c r="H245" i="89" s="1"/>
  <c r="G244" i="89"/>
  <c r="H244" i="89" s="1"/>
  <c r="G243" i="89"/>
  <c r="H243" i="89" s="1"/>
  <c r="G108" i="89"/>
  <c r="F108" i="89"/>
  <c r="C108" i="89"/>
  <c r="G107" i="89"/>
  <c r="F107" i="89"/>
  <c r="C107" i="89"/>
  <c r="G106" i="89"/>
  <c r="F106" i="89"/>
  <c r="C106" i="89"/>
  <c r="G105" i="89"/>
  <c r="F105" i="89"/>
  <c r="C105" i="89"/>
  <c r="G104" i="89"/>
  <c r="F104" i="89"/>
  <c r="C104" i="89"/>
  <c r="G103" i="89"/>
  <c r="F103" i="89"/>
  <c r="C103" i="89"/>
  <c r="G102" i="89"/>
  <c r="F102" i="89"/>
  <c r="C102" i="89"/>
  <c r="G101" i="89"/>
  <c r="F101" i="89"/>
  <c r="C101" i="89"/>
  <c r="G100" i="89"/>
  <c r="F100" i="89"/>
  <c r="C100" i="89"/>
  <c r="G99" i="89"/>
  <c r="F99" i="89"/>
  <c r="C99" i="89"/>
  <c r="G98" i="89"/>
  <c r="F98" i="89"/>
  <c r="C98" i="89"/>
  <c r="G97" i="89"/>
  <c r="F97" i="89"/>
  <c r="C97" i="89"/>
  <c r="G96" i="89"/>
  <c r="F96" i="89"/>
  <c r="C96" i="89"/>
  <c r="G95" i="89"/>
  <c r="F95" i="89"/>
  <c r="C95" i="89"/>
  <c r="G94" i="89"/>
  <c r="F94" i="89"/>
  <c r="C94" i="89"/>
  <c r="G93" i="89"/>
  <c r="F93" i="89"/>
  <c r="C93" i="89"/>
  <c r="G92" i="89"/>
  <c r="F92" i="89"/>
  <c r="C92" i="89"/>
  <c r="G91" i="89"/>
  <c r="F91" i="89"/>
  <c r="C91" i="89"/>
  <c r="G90" i="89"/>
  <c r="F90" i="89"/>
  <c r="C90" i="89"/>
  <c r="G89" i="89"/>
  <c r="F89" i="89"/>
  <c r="C89" i="89"/>
  <c r="G88" i="89"/>
  <c r="F88" i="89"/>
  <c r="C88" i="89"/>
  <c r="G87" i="89"/>
  <c r="F87" i="89"/>
  <c r="C87" i="89"/>
  <c r="G86" i="89"/>
  <c r="F86" i="89"/>
  <c r="C86" i="89"/>
  <c r="G85" i="89"/>
  <c r="F85" i="89"/>
  <c r="C85" i="89"/>
  <c r="G84" i="89"/>
  <c r="F84" i="89"/>
  <c r="C84" i="89"/>
  <c r="G83" i="89"/>
  <c r="F83" i="89"/>
  <c r="C83" i="89"/>
  <c r="G82" i="89"/>
  <c r="F82" i="89"/>
  <c r="C82" i="89"/>
  <c r="G81" i="89"/>
  <c r="F81" i="89"/>
  <c r="C81" i="89"/>
  <c r="G80" i="89"/>
  <c r="F80" i="89"/>
  <c r="C80" i="89"/>
  <c r="G76" i="89"/>
  <c r="F76" i="89"/>
  <c r="C76" i="89"/>
  <c r="G75" i="89"/>
  <c r="F75" i="89"/>
  <c r="C75" i="89"/>
  <c r="G74" i="89"/>
  <c r="F74" i="89"/>
  <c r="C74" i="89"/>
  <c r="G73" i="89"/>
  <c r="F73" i="89"/>
  <c r="C73" i="89"/>
  <c r="G72" i="89"/>
  <c r="F72" i="89"/>
  <c r="C72" i="89"/>
  <c r="G71" i="89"/>
  <c r="F71" i="89"/>
  <c r="C71" i="89"/>
  <c r="G70" i="89"/>
  <c r="F70" i="89"/>
  <c r="C70" i="89"/>
  <c r="G69" i="89"/>
  <c r="F69" i="89"/>
  <c r="C69" i="89"/>
  <c r="G68" i="89"/>
  <c r="F68" i="89"/>
  <c r="C68" i="89"/>
  <c r="G67" i="89"/>
  <c r="F67" i="89"/>
  <c r="C67" i="89"/>
  <c r="G66" i="89"/>
  <c r="F66" i="89"/>
  <c r="C66" i="89"/>
  <c r="G65" i="89"/>
  <c r="F65" i="89"/>
  <c r="G64" i="89"/>
  <c r="F64" i="89"/>
  <c r="G63" i="89"/>
  <c r="F63" i="89"/>
  <c r="G62" i="89"/>
  <c r="F62" i="89"/>
  <c r="C62" i="89"/>
  <c r="G61" i="89"/>
  <c r="F61" i="89"/>
  <c r="C61" i="89"/>
  <c r="G60" i="89"/>
  <c r="F60" i="89"/>
  <c r="C60" i="89"/>
  <c r="G59" i="89"/>
  <c r="F59" i="89"/>
  <c r="C59" i="89"/>
  <c r="G58" i="89"/>
  <c r="F58" i="89"/>
  <c r="C58" i="89"/>
  <c r="G57" i="89"/>
  <c r="F57" i="89"/>
  <c r="C57" i="89"/>
  <c r="G55" i="89"/>
  <c r="F55" i="89"/>
  <c r="C55" i="89"/>
  <c r="G54" i="89"/>
  <c r="F54" i="89"/>
  <c r="G53" i="89"/>
  <c r="F53" i="89"/>
  <c r="C53" i="89"/>
  <c r="G52" i="89"/>
  <c r="F52" i="89"/>
  <c r="C52" i="89"/>
  <c r="G51" i="89"/>
  <c r="F51" i="89"/>
  <c r="C51" i="89"/>
  <c r="G50" i="89"/>
  <c r="F50" i="89"/>
  <c r="C50" i="89"/>
  <c r="G49" i="89"/>
  <c r="F49" i="89"/>
  <c r="G48" i="89"/>
  <c r="F48" i="89"/>
  <c r="G47" i="89"/>
  <c r="F47" i="89"/>
  <c r="G46" i="89"/>
  <c r="H46" i="89" s="1"/>
  <c r="G45" i="89"/>
  <c r="H45" i="89" s="1"/>
  <c r="G44" i="89"/>
  <c r="H44" i="89" s="1"/>
  <c r="G43" i="89"/>
  <c r="H43" i="89" s="1"/>
  <c r="G42" i="89"/>
  <c r="H42" i="89" s="1"/>
  <c r="G41" i="89"/>
  <c r="H41" i="89" s="1"/>
  <c r="G40" i="89"/>
  <c r="H40" i="89" s="1"/>
  <c r="G39" i="89"/>
  <c r="H39" i="89" s="1"/>
  <c r="G312" i="88"/>
  <c r="F312" i="88"/>
  <c r="C312" i="88"/>
  <c r="G311" i="88"/>
  <c r="F311" i="88"/>
  <c r="C311" i="88"/>
  <c r="G310" i="88"/>
  <c r="F310" i="88"/>
  <c r="C310" i="88"/>
  <c r="G309" i="88"/>
  <c r="F309" i="88"/>
  <c r="C309" i="88"/>
  <c r="G308" i="88"/>
  <c r="F308" i="88"/>
  <c r="C308" i="88"/>
  <c r="G307" i="88"/>
  <c r="F307" i="88"/>
  <c r="C307" i="88"/>
  <c r="G306" i="88"/>
  <c r="F306" i="88"/>
  <c r="C306" i="88"/>
  <c r="G305" i="88"/>
  <c r="F305" i="88"/>
  <c r="C305" i="88"/>
  <c r="G304" i="88"/>
  <c r="F304" i="88"/>
  <c r="C304" i="88"/>
  <c r="G303" i="88"/>
  <c r="F303" i="88"/>
  <c r="C303" i="88"/>
  <c r="G302" i="88"/>
  <c r="F302" i="88"/>
  <c r="C302" i="88"/>
  <c r="G301" i="88"/>
  <c r="F301" i="88"/>
  <c r="C301" i="88"/>
  <c r="G300" i="88"/>
  <c r="F300" i="88"/>
  <c r="C300" i="88"/>
  <c r="G299" i="88"/>
  <c r="F299" i="88"/>
  <c r="C299" i="88"/>
  <c r="G298" i="88"/>
  <c r="F298" i="88"/>
  <c r="C298" i="88"/>
  <c r="G297" i="88"/>
  <c r="F297" i="88"/>
  <c r="C297" i="88"/>
  <c r="G296" i="88"/>
  <c r="F296" i="88"/>
  <c r="C296" i="88"/>
  <c r="G295" i="88"/>
  <c r="F295" i="88"/>
  <c r="C295" i="88"/>
  <c r="G294" i="88"/>
  <c r="F294" i="88"/>
  <c r="C294" i="88"/>
  <c r="G293" i="88"/>
  <c r="F293" i="88"/>
  <c r="C293" i="88"/>
  <c r="G292" i="88"/>
  <c r="F292" i="88"/>
  <c r="C292" i="88"/>
  <c r="G291" i="88"/>
  <c r="F291" i="88"/>
  <c r="C291" i="88"/>
  <c r="G290" i="88"/>
  <c r="F290" i="88"/>
  <c r="C290" i="88"/>
  <c r="G289" i="88"/>
  <c r="F289" i="88"/>
  <c r="C289" i="88"/>
  <c r="G288" i="88"/>
  <c r="F288" i="88"/>
  <c r="C288" i="88"/>
  <c r="G287" i="88"/>
  <c r="F287" i="88"/>
  <c r="C287" i="88"/>
  <c r="G286" i="88"/>
  <c r="F286" i="88"/>
  <c r="C286" i="88"/>
  <c r="G285" i="88"/>
  <c r="F285" i="88"/>
  <c r="C285" i="88"/>
  <c r="G281" i="88"/>
  <c r="F281" i="88"/>
  <c r="C281" i="88"/>
  <c r="G280" i="88"/>
  <c r="F280" i="88"/>
  <c r="C280" i="88"/>
  <c r="G279" i="88"/>
  <c r="F279" i="88"/>
  <c r="C279" i="88"/>
  <c r="G278" i="88"/>
  <c r="F278" i="88"/>
  <c r="C278" i="88"/>
  <c r="G277" i="88"/>
  <c r="F277" i="88"/>
  <c r="C277" i="88"/>
  <c r="G276" i="88"/>
  <c r="F276" i="88"/>
  <c r="C276" i="88"/>
  <c r="G275" i="88"/>
  <c r="F275" i="88"/>
  <c r="C275" i="88"/>
  <c r="G274" i="88"/>
  <c r="F274" i="88"/>
  <c r="C274" i="88"/>
  <c r="G273" i="88"/>
  <c r="F273" i="88"/>
  <c r="C273" i="88"/>
  <c r="G272" i="88"/>
  <c r="F272" i="88"/>
  <c r="C272" i="88"/>
  <c r="G271" i="88"/>
  <c r="F271" i="88"/>
  <c r="C271" i="88"/>
  <c r="G270" i="88"/>
  <c r="F270" i="88"/>
  <c r="C270" i="88"/>
  <c r="G269" i="88"/>
  <c r="F269" i="88"/>
  <c r="C269" i="88"/>
  <c r="G268" i="88"/>
  <c r="F268" i="88"/>
  <c r="C268" i="88"/>
  <c r="G267" i="88"/>
  <c r="F267" i="88"/>
  <c r="C267" i="88"/>
  <c r="G266" i="88"/>
  <c r="F266" i="88"/>
  <c r="C266" i="88"/>
  <c r="G265" i="88"/>
  <c r="F265" i="88"/>
  <c r="C265" i="88"/>
  <c r="G264" i="88"/>
  <c r="F264" i="88"/>
  <c r="C264" i="88"/>
  <c r="G263" i="88"/>
  <c r="F263" i="88"/>
  <c r="C263" i="88"/>
  <c r="G262" i="88"/>
  <c r="F262" i="88"/>
  <c r="C262" i="88"/>
  <c r="G260" i="88"/>
  <c r="F260" i="88"/>
  <c r="C260" i="88"/>
  <c r="G259" i="88"/>
  <c r="F259" i="88"/>
  <c r="C259" i="88"/>
  <c r="G258" i="88"/>
  <c r="F258" i="88"/>
  <c r="C258" i="88"/>
  <c r="G257" i="88"/>
  <c r="F257" i="88"/>
  <c r="C257" i="88"/>
  <c r="G256" i="88"/>
  <c r="F256" i="88"/>
  <c r="C256" i="88"/>
  <c r="G255" i="88"/>
  <c r="F255" i="88"/>
  <c r="C255" i="88"/>
  <c r="G254" i="88"/>
  <c r="F254" i="88"/>
  <c r="C254" i="88"/>
  <c r="G253" i="88"/>
  <c r="F253" i="88"/>
  <c r="C253" i="88"/>
  <c r="G252" i="88"/>
  <c r="G251" i="88"/>
  <c r="H251" i="88" s="1"/>
  <c r="G250" i="88"/>
  <c r="H250" i="88" s="1"/>
  <c r="G249" i="88"/>
  <c r="H249" i="88" s="1"/>
  <c r="G248" i="88"/>
  <c r="H248" i="88" s="1"/>
  <c r="G247" i="88"/>
  <c r="H247" i="88" s="1"/>
  <c r="G246" i="88"/>
  <c r="H246" i="88" s="1"/>
  <c r="G245" i="88"/>
  <c r="H245" i="88" s="1"/>
  <c r="G244" i="88"/>
  <c r="H244" i="88" s="1"/>
  <c r="G243" i="88"/>
  <c r="H243" i="88" s="1"/>
  <c r="G108" i="88"/>
  <c r="F108" i="88"/>
  <c r="C108" i="88"/>
  <c r="G107" i="88"/>
  <c r="F107" i="88"/>
  <c r="C107" i="88"/>
  <c r="G106" i="88"/>
  <c r="F106" i="88"/>
  <c r="C106" i="88"/>
  <c r="G105" i="88"/>
  <c r="F105" i="88"/>
  <c r="C105" i="88"/>
  <c r="G104" i="88"/>
  <c r="F104" i="88"/>
  <c r="C104" i="88"/>
  <c r="G103" i="88"/>
  <c r="F103" i="88"/>
  <c r="C103" i="88"/>
  <c r="G102" i="88"/>
  <c r="F102" i="88"/>
  <c r="C102" i="88"/>
  <c r="G101" i="88"/>
  <c r="F101" i="88"/>
  <c r="C101" i="88"/>
  <c r="G100" i="88"/>
  <c r="F100" i="88"/>
  <c r="C100" i="88"/>
  <c r="G99" i="88"/>
  <c r="F99" i="88"/>
  <c r="C99" i="88"/>
  <c r="G98" i="88"/>
  <c r="F98" i="88"/>
  <c r="C98" i="88"/>
  <c r="G97" i="88"/>
  <c r="F97" i="88"/>
  <c r="C97" i="88"/>
  <c r="G96" i="88"/>
  <c r="F96" i="88"/>
  <c r="C96" i="88"/>
  <c r="G95" i="88"/>
  <c r="F95" i="88"/>
  <c r="C95" i="88"/>
  <c r="G94" i="88"/>
  <c r="F94" i="88"/>
  <c r="C94" i="88"/>
  <c r="G93" i="88"/>
  <c r="F93" i="88"/>
  <c r="C93" i="88"/>
  <c r="G92" i="88"/>
  <c r="F92" i="88"/>
  <c r="C92" i="88"/>
  <c r="G91" i="88"/>
  <c r="F91" i="88"/>
  <c r="C91" i="88"/>
  <c r="G90" i="88"/>
  <c r="F90" i="88"/>
  <c r="C90" i="88"/>
  <c r="G89" i="88"/>
  <c r="F89" i="88"/>
  <c r="C89" i="88"/>
  <c r="G88" i="88"/>
  <c r="F88" i="88"/>
  <c r="C88" i="88"/>
  <c r="G87" i="88"/>
  <c r="F87" i="88"/>
  <c r="C87" i="88"/>
  <c r="G86" i="88"/>
  <c r="F86" i="88"/>
  <c r="C86" i="88"/>
  <c r="G85" i="88"/>
  <c r="F85" i="88"/>
  <c r="C85" i="88"/>
  <c r="G84" i="88"/>
  <c r="F84" i="88"/>
  <c r="C84" i="88"/>
  <c r="G83" i="88"/>
  <c r="F83" i="88"/>
  <c r="C83" i="88"/>
  <c r="G82" i="88"/>
  <c r="F82" i="88"/>
  <c r="C82" i="88"/>
  <c r="G81" i="88"/>
  <c r="F81" i="88"/>
  <c r="C81" i="88"/>
  <c r="G80" i="88"/>
  <c r="F80" i="88"/>
  <c r="C80" i="88"/>
  <c r="G76" i="88"/>
  <c r="F76" i="88"/>
  <c r="C76" i="88"/>
  <c r="G75" i="88"/>
  <c r="F75" i="88"/>
  <c r="C75" i="88"/>
  <c r="G74" i="88"/>
  <c r="F74" i="88"/>
  <c r="C74" i="88"/>
  <c r="G73" i="88"/>
  <c r="F73" i="88"/>
  <c r="C73" i="88"/>
  <c r="G72" i="88"/>
  <c r="F72" i="88"/>
  <c r="C72" i="88"/>
  <c r="G71" i="88"/>
  <c r="F71" i="88"/>
  <c r="C71" i="88"/>
  <c r="G70" i="88"/>
  <c r="F70" i="88"/>
  <c r="C70" i="88"/>
  <c r="G69" i="88"/>
  <c r="F69" i="88"/>
  <c r="C69" i="88"/>
  <c r="G68" i="88"/>
  <c r="F68" i="88"/>
  <c r="C68" i="88"/>
  <c r="G67" i="88"/>
  <c r="F67" i="88"/>
  <c r="C67" i="88"/>
  <c r="G66" i="88"/>
  <c r="F66" i="88"/>
  <c r="C66" i="88"/>
  <c r="G65" i="88"/>
  <c r="F65" i="88"/>
  <c r="C65" i="88"/>
  <c r="G64" i="88"/>
  <c r="F64" i="88"/>
  <c r="C64" i="88"/>
  <c r="G63" i="88"/>
  <c r="F63" i="88"/>
  <c r="C63" i="88"/>
  <c r="G62" i="88"/>
  <c r="F62" i="88"/>
  <c r="C62" i="88"/>
  <c r="G61" i="88"/>
  <c r="F61" i="88"/>
  <c r="C61" i="88"/>
  <c r="G60" i="88"/>
  <c r="F60" i="88"/>
  <c r="C60" i="88"/>
  <c r="G59" i="88"/>
  <c r="F59" i="88"/>
  <c r="C59" i="88"/>
  <c r="G58" i="88"/>
  <c r="F58" i="88"/>
  <c r="C58" i="88"/>
  <c r="G57" i="88"/>
  <c r="F57" i="88"/>
  <c r="C57" i="88"/>
  <c r="G55" i="88"/>
  <c r="F55" i="88"/>
  <c r="C55" i="88"/>
  <c r="G54" i="88"/>
  <c r="F54" i="88"/>
  <c r="G53" i="88"/>
  <c r="F53" i="88"/>
  <c r="C53" i="88"/>
  <c r="G52" i="88"/>
  <c r="F52" i="88"/>
  <c r="C52" i="88"/>
  <c r="G51" i="88"/>
  <c r="F51" i="88"/>
  <c r="C51" i="88"/>
  <c r="G50" i="88"/>
  <c r="F50" i="88"/>
  <c r="C50" i="88"/>
  <c r="G49" i="88"/>
  <c r="F49" i="88"/>
  <c r="C49" i="88"/>
  <c r="G48" i="88"/>
  <c r="F48" i="88"/>
  <c r="C48" i="88"/>
  <c r="G47" i="88"/>
  <c r="F47" i="88"/>
  <c r="G46" i="88"/>
  <c r="H46" i="88" s="1"/>
  <c r="G45" i="88"/>
  <c r="H45" i="88" s="1"/>
  <c r="G44" i="88"/>
  <c r="H44" i="88" s="1"/>
  <c r="G43" i="88"/>
  <c r="H43" i="88" s="1"/>
  <c r="G42" i="88"/>
  <c r="H42" i="88" s="1"/>
  <c r="G41" i="88"/>
  <c r="H41" i="88" s="1"/>
  <c r="G40" i="88"/>
  <c r="H40" i="88" s="1"/>
  <c r="G39" i="88"/>
  <c r="H39" i="88" s="1"/>
  <c r="G38" i="88"/>
  <c r="H38" i="88" s="1"/>
  <c r="G37" i="88"/>
  <c r="H37" i="88" s="1"/>
  <c r="AB10" i="108" l="1"/>
  <c r="H469" i="104"/>
  <c r="H461" i="104" s="1"/>
  <c r="H460" i="104" s="1"/>
  <c r="I460" i="104" s="1"/>
  <c r="H470" i="106"/>
  <c r="H469" i="106" s="1"/>
  <c r="I469" i="106" s="1"/>
  <c r="AH10" i="108"/>
  <c r="AH3" i="108" s="1"/>
  <c r="AI9" i="108" s="1"/>
  <c r="H521" i="105"/>
  <c r="AT10" i="108"/>
  <c r="AT3" i="108" s="1"/>
  <c r="I490" i="105"/>
  <c r="O31" i="76"/>
  <c r="H487" i="102"/>
  <c r="AN10" i="108"/>
  <c r="AN3" i="108" s="1"/>
  <c r="AO15" i="108" s="1"/>
  <c r="K26" i="76"/>
  <c r="T26" i="76" s="1"/>
  <c r="H449" i="101"/>
  <c r="H448" i="101" s="1"/>
  <c r="AJ10" i="108"/>
  <c r="AJ3" i="108" s="1"/>
  <c r="AK21" i="108" s="1"/>
  <c r="H479" i="99"/>
  <c r="H478" i="99" s="1"/>
  <c r="I478" i="99" s="1"/>
  <c r="K25" i="76"/>
  <c r="T25" i="76" s="1"/>
  <c r="H449" i="100"/>
  <c r="H448" i="100" s="1"/>
  <c r="H410" i="99"/>
  <c r="I469" i="97"/>
  <c r="H401" i="97"/>
  <c r="G22" i="76" s="1"/>
  <c r="I22" i="76" s="1"/>
  <c r="S21" i="76"/>
  <c r="R21" i="76"/>
  <c r="I478" i="96"/>
  <c r="T16" i="108"/>
  <c r="O21" i="76"/>
  <c r="H255" i="89"/>
  <c r="H259" i="89"/>
  <c r="H264" i="89"/>
  <c r="H268" i="89"/>
  <c r="H272" i="89"/>
  <c r="H276" i="89"/>
  <c r="H280" i="89"/>
  <c r="H287" i="89"/>
  <c r="H291" i="89"/>
  <c r="H295" i="89"/>
  <c r="H299" i="89"/>
  <c r="H303" i="89"/>
  <c r="H308" i="89"/>
  <c r="H312" i="89"/>
  <c r="H340" i="89"/>
  <c r="H339" i="89" s="1"/>
  <c r="H315" i="89" s="1"/>
  <c r="H256" i="88"/>
  <c r="H260" i="88"/>
  <c r="H273" i="88"/>
  <c r="H277" i="88"/>
  <c r="H281" i="88"/>
  <c r="H296" i="88"/>
  <c r="H300" i="88"/>
  <c r="H304" i="88"/>
  <c r="H308" i="88"/>
  <c r="H312" i="88"/>
  <c r="T14" i="108"/>
  <c r="T4" i="108"/>
  <c r="T18" i="108"/>
  <c r="T5" i="108"/>
  <c r="H485" i="92"/>
  <c r="T17" i="108"/>
  <c r="H497" i="92"/>
  <c r="T19" i="108"/>
  <c r="H287" i="91"/>
  <c r="H291" i="91"/>
  <c r="H310" i="91"/>
  <c r="H314" i="91"/>
  <c r="T15" i="108"/>
  <c r="H460" i="92"/>
  <c r="H490" i="92"/>
  <c r="H67" i="89"/>
  <c r="T13" i="108"/>
  <c r="H455" i="92"/>
  <c r="H499" i="92"/>
  <c r="T21" i="108"/>
  <c r="H58" i="88"/>
  <c r="H509" i="98"/>
  <c r="I509" i="98" s="1"/>
  <c r="I32" i="76"/>
  <c r="R32" i="76" s="1"/>
  <c r="I30" i="76"/>
  <c r="I27" i="76"/>
  <c r="AG4" i="108"/>
  <c r="AG15" i="108"/>
  <c r="AG9" i="108"/>
  <c r="AG18" i="108"/>
  <c r="AG21" i="108"/>
  <c r="AG16" i="108"/>
  <c r="AG17" i="108"/>
  <c r="AG8" i="108"/>
  <c r="AG22" i="108"/>
  <c r="AG19" i="108"/>
  <c r="AG11" i="108"/>
  <c r="AG12" i="108"/>
  <c r="AG5" i="108"/>
  <c r="AG14" i="108"/>
  <c r="AG6" i="108"/>
  <c r="AG13" i="108"/>
  <c r="AG7" i="108"/>
  <c r="AG10" i="108"/>
  <c r="H256" i="89"/>
  <c r="H260" i="89"/>
  <c r="H273" i="89"/>
  <c r="H277" i="89"/>
  <c r="H281" i="89"/>
  <c r="H296" i="89"/>
  <c r="H300" i="89"/>
  <c r="H304" i="89"/>
  <c r="H309" i="89"/>
  <c r="H313" i="89"/>
  <c r="H67" i="88"/>
  <c r="H254" i="89"/>
  <c r="H307" i="89"/>
  <c r="H311" i="89"/>
  <c r="H274" i="91"/>
  <c r="H278" i="91"/>
  <c r="H282" i="91"/>
  <c r="H284" i="91"/>
  <c r="H297" i="91"/>
  <c r="H301" i="91"/>
  <c r="H305" i="91"/>
  <c r="H307" i="91"/>
  <c r="H66" i="92"/>
  <c r="H449" i="92" s="1"/>
  <c r="I448" i="103"/>
  <c r="H410" i="103"/>
  <c r="H264" i="88"/>
  <c r="H268" i="88"/>
  <c r="H287" i="88"/>
  <c r="H291" i="88"/>
  <c r="H253" i="88"/>
  <c r="H257" i="88"/>
  <c r="H274" i="88"/>
  <c r="H278" i="88"/>
  <c r="H297" i="88"/>
  <c r="H301" i="88"/>
  <c r="H305" i="88"/>
  <c r="H309" i="88"/>
  <c r="H255" i="88"/>
  <c r="H259" i="88"/>
  <c r="H272" i="88"/>
  <c r="H276" i="88"/>
  <c r="H280" i="88"/>
  <c r="H295" i="88"/>
  <c r="H299" i="88"/>
  <c r="H303" i="88"/>
  <c r="H307" i="88"/>
  <c r="H311" i="88"/>
  <c r="H263" i="89"/>
  <c r="H267" i="89"/>
  <c r="H271" i="89"/>
  <c r="H286" i="89"/>
  <c r="H290" i="89"/>
  <c r="H294" i="89"/>
  <c r="H262" i="88"/>
  <c r="H266" i="88"/>
  <c r="H270" i="88"/>
  <c r="H285" i="88"/>
  <c r="H289" i="88"/>
  <c r="H293" i="88"/>
  <c r="AM10" i="108"/>
  <c r="AM21" i="108"/>
  <c r="AQ20" i="108"/>
  <c r="AQ16" i="108"/>
  <c r="AQ14" i="108"/>
  <c r="AQ21" i="108"/>
  <c r="AQ17" i="108"/>
  <c r="AQ22" i="108"/>
  <c r="AQ4" i="108"/>
  <c r="AQ13" i="108"/>
  <c r="AQ5" i="108"/>
  <c r="AQ18" i="108"/>
  <c r="AQ19" i="108"/>
  <c r="AQ12" i="108"/>
  <c r="AQ6" i="108"/>
  <c r="AQ9" i="108"/>
  <c r="AQ8" i="108"/>
  <c r="AQ11" i="108"/>
  <c r="AQ7" i="108"/>
  <c r="AM20" i="108"/>
  <c r="AM5" i="108"/>
  <c r="AM22" i="108"/>
  <c r="AM13" i="108"/>
  <c r="AM15" i="108"/>
  <c r="AM16" i="108"/>
  <c r="AM14" i="108"/>
  <c r="AM4" i="108"/>
  <c r="AM17" i="108"/>
  <c r="AM18" i="108"/>
  <c r="AM19" i="108"/>
  <c r="AM6" i="108"/>
  <c r="AM8" i="108"/>
  <c r="AM12" i="108"/>
  <c r="AM11" i="108"/>
  <c r="AM7" i="108"/>
  <c r="AM9" i="108"/>
  <c r="AQ10" i="108"/>
  <c r="V3" i="108"/>
  <c r="W10" i="108" s="1"/>
  <c r="K30" i="76"/>
  <c r="H479" i="95"/>
  <c r="H478" i="95" s="1"/>
  <c r="I478" i="95" s="1"/>
  <c r="I446" i="107"/>
  <c r="I460" i="105"/>
  <c r="AX3" i="108"/>
  <c r="K22" i="76"/>
  <c r="T22" i="76" s="1"/>
  <c r="AV3" i="108"/>
  <c r="O20" i="76"/>
  <c r="AR3" i="108"/>
  <c r="AS15" i="108" s="1"/>
  <c r="H440" i="97"/>
  <c r="H439" i="97" s="1"/>
  <c r="H476" i="94"/>
  <c r="H475" i="94" s="1"/>
  <c r="I475" i="94" s="1"/>
  <c r="K21" i="76"/>
  <c r="H449" i="96"/>
  <c r="H448" i="96" s="1"/>
  <c r="I448" i="96" s="1"/>
  <c r="AD3" i="108"/>
  <c r="AB3" i="108"/>
  <c r="Z3" i="108"/>
  <c r="H433" i="93"/>
  <c r="H432" i="93" s="1"/>
  <c r="H493" i="93" s="1"/>
  <c r="I493" i="93" s="1"/>
  <c r="X3" i="108"/>
  <c r="Y10" i="108" s="1"/>
  <c r="I448" i="99"/>
  <c r="I448" i="98"/>
  <c r="S20" i="76"/>
  <c r="H483" i="92"/>
  <c r="H295" i="92"/>
  <c r="H479" i="92" s="1"/>
  <c r="H318" i="92"/>
  <c r="H482" i="92" s="1"/>
  <c r="H478" i="92"/>
  <c r="H286" i="91"/>
  <c r="H290" i="91"/>
  <c r="H309" i="91"/>
  <c r="H313" i="91"/>
  <c r="H288" i="91"/>
  <c r="H292" i="91"/>
  <c r="H311" i="91"/>
  <c r="H315" i="91"/>
  <c r="H272" i="91"/>
  <c r="H262" i="91" s="1"/>
  <c r="H276" i="91"/>
  <c r="H280" i="91"/>
  <c r="H299" i="91"/>
  <c r="H303" i="91"/>
  <c r="H275" i="91"/>
  <c r="H279" i="91"/>
  <c r="H283" i="91"/>
  <c r="H298" i="91"/>
  <c r="H302" i="91"/>
  <c r="H306" i="91"/>
  <c r="H266" i="89"/>
  <c r="H270" i="89"/>
  <c r="H289" i="89"/>
  <c r="H293" i="89"/>
  <c r="H242" i="89"/>
  <c r="H481" i="89" s="1"/>
  <c r="H265" i="89"/>
  <c r="H269" i="89"/>
  <c r="H288" i="89"/>
  <c r="H292" i="89"/>
  <c r="H258" i="89"/>
  <c r="H275" i="89"/>
  <c r="H279" i="89"/>
  <c r="H298" i="89"/>
  <c r="H302" i="89"/>
  <c r="H253" i="89"/>
  <c r="H257" i="89"/>
  <c r="H261" i="89"/>
  <c r="H274" i="89"/>
  <c r="H278" i="89"/>
  <c r="H282" i="89"/>
  <c r="H297" i="89"/>
  <c r="H301" i="89"/>
  <c r="H305" i="89"/>
  <c r="H306" i="89"/>
  <c r="H310" i="89"/>
  <c r="H314" i="89"/>
  <c r="H254" i="88"/>
  <c r="H258" i="88"/>
  <c r="H275" i="88"/>
  <c r="H279" i="88"/>
  <c r="H298" i="88"/>
  <c r="H302" i="88"/>
  <c r="H306" i="88"/>
  <c r="H310" i="88"/>
  <c r="H265" i="88"/>
  <c r="H269" i="88"/>
  <c r="H288" i="88"/>
  <c r="H292" i="88"/>
  <c r="H252" i="88"/>
  <c r="H242" i="88" s="1"/>
  <c r="H263" i="88"/>
  <c r="H267" i="88"/>
  <c r="H271" i="88"/>
  <c r="H286" i="88"/>
  <c r="H290" i="88"/>
  <c r="H294" i="88"/>
  <c r="I445" i="94"/>
  <c r="G18" i="76"/>
  <c r="I18" i="76" s="1"/>
  <c r="R17" i="76"/>
  <c r="S17" i="76"/>
  <c r="H448" i="92"/>
  <c r="H64" i="91"/>
  <c r="H69" i="91"/>
  <c r="H73" i="91"/>
  <c r="H77" i="91"/>
  <c r="H81" i="91"/>
  <c r="H85" i="91"/>
  <c r="H92" i="91"/>
  <c r="H96" i="91"/>
  <c r="H100" i="91"/>
  <c r="H104" i="91"/>
  <c r="H108" i="91"/>
  <c r="H111" i="91"/>
  <c r="H115" i="91"/>
  <c r="H119" i="91"/>
  <c r="H123" i="91"/>
  <c r="H127" i="91"/>
  <c r="H76" i="91"/>
  <c r="H68" i="91"/>
  <c r="H72" i="91"/>
  <c r="H80" i="91"/>
  <c r="H55" i="91"/>
  <c r="H62" i="91"/>
  <c r="H67" i="91"/>
  <c r="H90" i="91"/>
  <c r="H94" i="91"/>
  <c r="H98" i="91"/>
  <c r="H102" i="91"/>
  <c r="H106" i="91"/>
  <c r="H113" i="91"/>
  <c r="H121" i="91"/>
  <c r="H63" i="91"/>
  <c r="H91" i="91"/>
  <c r="H95" i="91"/>
  <c r="H99" i="91"/>
  <c r="H103" i="91"/>
  <c r="H107" i="91"/>
  <c r="H110" i="91"/>
  <c r="H114" i="91"/>
  <c r="H118" i="91"/>
  <c r="H122" i="91"/>
  <c r="H126" i="91"/>
  <c r="H47" i="89"/>
  <c r="H49" i="89"/>
  <c r="H53" i="89"/>
  <c r="H57" i="89"/>
  <c r="H61" i="89"/>
  <c r="H66" i="89"/>
  <c r="H70" i="89"/>
  <c r="H81" i="89"/>
  <c r="H48" i="89"/>
  <c r="H51" i="89"/>
  <c r="H54" i="89"/>
  <c r="H59" i="89"/>
  <c r="H91" i="89"/>
  <c r="H95" i="89"/>
  <c r="H99" i="89"/>
  <c r="H74" i="89"/>
  <c r="H85" i="89"/>
  <c r="H89" i="89"/>
  <c r="I507" i="107"/>
  <c r="S32" i="76"/>
  <c r="R30" i="76"/>
  <c r="S30" i="76"/>
  <c r="I509" i="103"/>
  <c r="R26" i="76"/>
  <c r="S26" i="76"/>
  <c r="R25" i="76"/>
  <c r="S25" i="76"/>
  <c r="H447" i="92"/>
  <c r="H446" i="92"/>
  <c r="T6" i="108" s="1"/>
  <c r="H453" i="92"/>
  <c r="H89" i="92"/>
  <c r="H452" i="92" s="1"/>
  <c r="H93" i="89"/>
  <c r="H97" i="89"/>
  <c r="H101" i="89"/>
  <c r="H105" i="89"/>
  <c r="H83" i="89"/>
  <c r="H87" i="89"/>
  <c r="H84" i="91"/>
  <c r="H71" i="91"/>
  <c r="H75" i="91"/>
  <c r="H79" i="91"/>
  <c r="H83" i="91"/>
  <c r="H117" i="91"/>
  <c r="H125" i="91"/>
  <c r="H50" i="91"/>
  <c r="H54" i="91"/>
  <c r="H58" i="91"/>
  <c r="H65" i="91"/>
  <c r="H70" i="91"/>
  <c r="H74" i="91"/>
  <c r="H78" i="91"/>
  <c r="H82" i="91"/>
  <c r="H86" i="91"/>
  <c r="H93" i="91"/>
  <c r="H97" i="91"/>
  <c r="H101" i="91"/>
  <c r="H105" i="91"/>
  <c r="H109" i="91"/>
  <c r="H112" i="91"/>
  <c r="H116" i="91"/>
  <c r="H120" i="91"/>
  <c r="H124" i="91"/>
  <c r="H128" i="91"/>
  <c r="H59" i="91"/>
  <c r="H49" i="91"/>
  <c r="H53" i="91"/>
  <c r="H57" i="91"/>
  <c r="H47" i="91"/>
  <c r="H51" i="91"/>
  <c r="H36" i="91"/>
  <c r="H445" i="91" s="1"/>
  <c r="H48" i="91"/>
  <c r="H52" i="91"/>
  <c r="H56" i="91"/>
  <c r="H58" i="89"/>
  <c r="H100" i="89"/>
  <c r="H104" i="89"/>
  <c r="H108" i="89"/>
  <c r="H102" i="89"/>
  <c r="H106" i="89"/>
  <c r="H52" i="89"/>
  <c r="H55" i="89"/>
  <c r="H60" i="89"/>
  <c r="H63" i="89"/>
  <c r="H65" i="89"/>
  <c r="H69" i="89"/>
  <c r="H73" i="89"/>
  <c r="H80" i="89"/>
  <c r="H84" i="89"/>
  <c r="H88" i="89"/>
  <c r="H92" i="89"/>
  <c r="H96" i="89"/>
  <c r="H68" i="89"/>
  <c r="H72" i="89"/>
  <c r="H76" i="89"/>
  <c r="H37" i="89"/>
  <c r="H36" i="89" s="1"/>
  <c r="H443" i="89" s="1"/>
  <c r="H50" i="89"/>
  <c r="H62" i="89"/>
  <c r="H64" i="89"/>
  <c r="H71" i="89"/>
  <c r="H75" i="89"/>
  <c r="H82" i="89"/>
  <c r="H86" i="89"/>
  <c r="H90" i="89"/>
  <c r="H94" i="89"/>
  <c r="H98" i="89"/>
  <c r="H103" i="89"/>
  <c r="H107" i="89"/>
  <c r="H59" i="88"/>
  <c r="H63" i="88"/>
  <c r="H49" i="88"/>
  <c r="H53" i="88"/>
  <c r="H57" i="88"/>
  <c r="H61" i="88"/>
  <c r="H65" i="88"/>
  <c r="H69" i="88"/>
  <c r="H73" i="88"/>
  <c r="H80" i="88"/>
  <c r="H84" i="88"/>
  <c r="H88" i="88"/>
  <c r="H92" i="88"/>
  <c r="H96" i="88"/>
  <c r="H101" i="88"/>
  <c r="H105" i="88"/>
  <c r="H47" i="88"/>
  <c r="H51" i="88"/>
  <c r="H54" i="88"/>
  <c r="H82" i="88"/>
  <c r="H86" i="88"/>
  <c r="H90" i="88"/>
  <c r="H94" i="88"/>
  <c r="H98" i="88"/>
  <c r="H103" i="88"/>
  <c r="H107" i="88"/>
  <c r="H100" i="88"/>
  <c r="H104" i="88"/>
  <c r="H108" i="88"/>
  <c r="H48" i="88"/>
  <c r="H52" i="88"/>
  <c r="H55" i="88"/>
  <c r="H60" i="88"/>
  <c r="H64" i="88"/>
  <c r="H68" i="88"/>
  <c r="H72" i="88"/>
  <c r="H76" i="88"/>
  <c r="H83" i="88"/>
  <c r="H87" i="88"/>
  <c r="H91" i="88"/>
  <c r="H95" i="88"/>
  <c r="H99" i="88"/>
  <c r="H36" i="88"/>
  <c r="H441" i="88" s="1"/>
  <c r="H71" i="88"/>
  <c r="H75" i="88"/>
  <c r="H50" i="88"/>
  <c r="H62" i="88"/>
  <c r="H66" i="88"/>
  <c r="H70" i="88"/>
  <c r="H74" i="88"/>
  <c r="H81" i="88"/>
  <c r="H85" i="88"/>
  <c r="H89" i="88"/>
  <c r="H93" i="88"/>
  <c r="H97" i="88"/>
  <c r="H102" i="88"/>
  <c r="H106" i="88"/>
  <c r="G310" i="87"/>
  <c r="F310" i="87"/>
  <c r="C310" i="87"/>
  <c r="G309" i="87"/>
  <c r="F309" i="87"/>
  <c r="C309" i="87"/>
  <c r="G308" i="87"/>
  <c r="F308" i="87"/>
  <c r="C308" i="87"/>
  <c r="G307" i="87"/>
  <c r="F307" i="87"/>
  <c r="C307" i="87"/>
  <c r="G306" i="87"/>
  <c r="F306" i="87"/>
  <c r="C306" i="87"/>
  <c r="G305" i="87"/>
  <c r="F305" i="87"/>
  <c r="C305" i="87"/>
  <c r="G304" i="87"/>
  <c r="F304" i="87"/>
  <c r="C304" i="87"/>
  <c r="G303" i="87"/>
  <c r="F303" i="87"/>
  <c r="C303" i="87"/>
  <c r="G302" i="87"/>
  <c r="F302" i="87"/>
  <c r="C302" i="87"/>
  <c r="G301" i="87"/>
  <c r="F301" i="87"/>
  <c r="C301" i="87"/>
  <c r="G300" i="87"/>
  <c r="F300" i="87"/>
  <c r="C300" i="87"/>
  <c r="G299" i="87"/>
  <c r="F299" i="87"/>
  <c r="C299" i="87"/>
  <c r="G298" i="87"/>
  <c r="F298" i="87"/>
  <c r="C298" i="87"/>
  <c r="G297" i="87"/>
  <c r="F297" i="87"/>
  <c r="C297" i="87"/>
  <c r="G296" i="87"/>
  <c r="F296" i="87"/>
  <c r="C296" i="87"/>
  <c r="G295" i="87"/>
  <c r="F295" i="87"/>
  <c r="C295" i="87"/>
  <c r="G294" i="87"/>
  <c r="F294" i="87"/>
  <c r="C294" i="87"/>
  <c r="G293" i="87"/>
  <c r="F293" i="87"/>
  <c r="C293" i="87"/>
  <c r="G292" i="87"/>
  <c r="F292" i="87"/>
  <c r="C292" i="87"/>
  <c r="G291" i="87"/>
  <c r="F291" i="87"/>
  <c r="C291" i="87"/>
  <c r="G290" i="87"/>
  <c r="F290" i="87"/>
  <c r="C290" i="87"/>
  <c r="G289" i="87"/>
  <c r="F289" i="87"/>
  <c r="C289" i="87"/>
  <c r="G288" i="87"/>
  <c r="F288" i="87"/>
  <c r="C288" i="87"/>
  <c r="G287" i="87"/>
  <c r="F287" i="87"/>
  <c r="C287" i="87"/>
  <c r="G286" i="87"/>
  <c r="F286" i="87"/>
  <c r="C286" i="87"/>
  <c r="G285" i="87"/>
  <c r="F285" i="87"/>
  <c r="C285" i="87"/>
  <c r="G284" i="87"/>
  <c r="F284" i="87"/>
  <c r="C284" i="87"/>
  <c r="G283" i="87"/>
  <c r="F283" i="87"/>
  <c r="C283" i="87"/>
  <c r="G282" i="87"/>
  <c r="F282" i="87"/>
  <c r="C282" i="87"/>
  <c r="G278" i="87"/>
  <c r="F278" i="87"/>
  <c r="C278" i="87"/>
  <c r="G277" i="87"/>
  <c r="F277" i="87"/>
  <c r="C277" i="87"/>
  <c r="G276" i="87"/>
  <c r="F276" i="87"/>
  <c r="C276" i="87"/>
  <c r="G275" i="87"/>
  <c r="F275" i="87"/>
  <c r="C275" i="87"/>
  <c r="G274" i="87"/>
  <c r="F274" i="87"/>
  <c r="C274" i="87"/>
  <c r="G273" i="87"/>
  <c r="F273" i="87"/>
  <c r="C273" i="87"/>
  <c r="G272" i="87"/>
  <c r="F272" i="87"/>
  <c r="C272" i="87"/>
  <c r="G271" i="87"/>
  <c r="F271" i="87"/>
  <c r="C271" i="87"/>
  <c r="G270" i="87"/>
  <c r="F270" i="87"/>
  <c r="C270" i="87"/>
  <c r="G269" i="87"/>
  <c r="F269" i="87"/>
  <c r="C269" i="87"/>
  <c r="G268" i="87"/>
  <c r="F268" i="87"/>
  <c r="C268" i="87"/>
  <c r="G267" i="87"/>
  <c r="F267" i="87"/>
  <c r="C267" i="87"/>
  <c r="G266" i="87"/>
  <c r="F266" i="87"/>
  <c r="C266" i="87"/>
  <c r="G265" i="87"/>
  <c r="F265" i="87"/>
  <c r="C265" i="87"/>
  <c r="G264" i="87"/>
  <c r="F264" i="87"/>
  <c r="C264" i="87"/>
  <c r="G263" i="87"/>
  <c r="F263" i="87"/>
  <c r="C263" i="87"/>
  <c r="G262" i="87"/>
  <c r="F262" i="87"/>
  <c r="C262" i="87"/>
  <c r="G261" i="87"/>
  <c r="F261" i="87"/>
  <c r="C261" i="87"/>
  <c r="G260" i="87"/>
  <c r="F260" i="87"/>
  <c r="C260" i="87"/>
  <c r="G259" i="87"/>
  <c r="F259" i="87"/>
  <c r="C259" i="87"/>
  <c r="G257" i="87"/>
  <c r="F257" i="87"/>
  <c r="C257" i="87"/>
  <c r="G256" i="87"/>
  <c r="F256" i="87"/>
  <c r="C256" i="87"/>
  <c r="G255" i="87"/>
  <c r="F255" i="87"/>
  <c r="C255" i="87"/>
  <c r="G254" i="87"/>
  <c r="F254" i="87"/>
  <c r="C254" i="87"/>
  <c r="G253" i="87"/>
  <c r="F253" i="87"/>
  <c r="C253" i="87"/>
  <c r="G252" i="87"/>
  <c r="F252" i="87"/>
  <c r="C252" i="87"/>
  <c r="G251" i="87"/>
  <c r="F251" i="87"/>
  <c r="C251" i="87"/>
  <c r="G250" i="87"/>
  <c r="F250" i="87"/>
  <c r="C250" i="87"/>
  <c r="G249" i="87"/>
  <c r="F249" i="87"/>
  <c r="C249" i="87"/>
  <c r="G248" i="87"/>
  <c r="G247" i="87"/>
  <c r="H247" i="87" s="1"/>
  <c r="G246" i="87"/>
  <c r="H246" i="87" s="1"/>
  <c r="G245" i="87"/>
  <c r="H245" i="87" s="1"/>
  <c r="G244" i="87"/>
  <c r="H244" i="87" s="1"/>
  <c r="G243" i="87"/>
  <c r="H243" i="87" s="1"/>
  <c r="G242" i="87"/>
  <c r="H242" i="87" s="1"/>
  <c r="G241" i="87"/>
  <c r="H241" i="87" s="1"/>
  <c r="G240" i="87"/>
  <c r="H240" i="87" s="1"/>
  <c r="G239" i="87"/>
  <c r="H239" i="87" s="1"/>
  <c r="G104" i="87"/>
  <c r="F104" i="87"/>
  <c r="C104" i="87"/>
  <c r="G103" i="87"/>
  <c r="F103" i="87"/>
  <c r="C103" i="87"/>
  <c r="G102" i="87"/>
  <c r="F102" i="87"/>
  <c r="C102" i="87"/>
  <c r="G101" i="87"/>
  <c r="F101" i="87"/>
  <c r="C101" i="87"/>
  <c r="G100" i="87"/>
  <c r="F100" i="87"/>
  <c r="C100" i="87"/>
  <c r="G99" i="87"/>
  <c r="F99" i="87"/>
  <c r="C99" i="87"/>
  <c r="G98" i="87"/>
  <c r="F98" i="87"/>
  <c r="C98" i="87"/>
  <c r="G97" i="87"/>
  <c r="F97" i="87"/>
  <c r="C97" i="87"/>
  <c r="G96" i="87"/>
  <c r="F96" i="87"/>
  <c r="C96" i="87"/>
  <c r="G95" i="87"/>
  <c r="F95" i="87"/>
  <c r="C95" i="87"/>
  <c r="G94" i="87"/>
  <c r="F94" i="87"/>
  <c r="C94" i="87"/>
  <c r="G93" i="87"/>
  <c r="F93" i="87"/>
  <c r="C93" i="87"/>
  <c r="G92" i="87"/>
  <c r="F92" i="87"/>
  <c r="C92" i="87"/>
  <c r="G91" i="87"/>
  <c r="F91" i="87"/>
  <c r="C91" i="87"/>
  <c r="G90" i="87"/>
  <c r="F90" i="87"/>
  <c r="C90" i="87"/>
  <c r="G89" i="87"/>
  <c r="F89" i="87"/>
  <c r="C89" i="87"/>
  <c r="G88" i="87"/>
  <c r="F88" i="87"/>
  <c r="C88" i="87"/>
  <c r="G87" i="87"/>
  <c r="F87" i="87"/>
  <c r="C87" i="87"/>
  <c r="G86" i="87"/>
  <c r="F86" i="87"/>
  <c r="C86" i="87"/>
  <c r="G85" i="87"/>
  <c r="F85" i="87"/>
  <c r="C85" i="87"/>
  <c r="G84" i="87"/>
  <c r="F84" i="87"/>
  <c r="C84" i="87"/>
  <c r="G83" i="87"/>
  <c r="F83" i="87"/>
  <c r="C83" i="87"/>
  <c r="G82" i="87"/>
  <c r="F82" i="87"/>
  <c r="C82" i="87"/>
  <c r="G81" i="87"/>
  <c r="F81" i="87"/>
  <c r="C81" i="87"/>
  <c r="G80" i="87"/>
  <c r="F80" i="87"/>
  <c r="C80" i="87"/>
  <c r="G79" i="87"/>
  <c r="F79" i="87"/>
  <c r="C79" i="87"/>
  <c r="G78" i="87"/>
  <c r="F78" i="87"/>
  <c r="C78" i="87"/>
  <c r="G74" i="87"/>
  <c r="F74" i="87"/>
  <c r="C74" i="87"/>
  <c r="G73" i="87"/>
  <c r="F73" i="87"/>
  <c r="C73" i="87"/>
  <c r="G72" i="87"/>
  <c r="F72" i="87"/>
  <c r="C72" i="87"/>
  <c r="G71" i="87"/>
  <c r="F71" i="87"/>
  <c r="C71" i="87"/>
  <c r="G70" i="87"/>
  <c r="F70" i="87"/>
  <c r="C70" i="87"/>
  <c r="G69" i="87"/>
  <c r="F69" i="87"/>
  <c r="C69" i="87"/>
  <c r="G68" i="87"/>
  <c r="F68" i="87"/>
  <c r="C68" i="87"/>
  <c r="G67" i="87"/>
  <c r="F67" i="87"/>
  <c r="C67" i="87"/>
  <c r="G66" i="87"/>
  <c r="F66" i="87"/>
  <c r="C66" i="87"/>
  <c r="G65" i="87"/>
  <c r="F65" i="87"/>
  <c r="C65" i="87"/>
  <c r="G64" i="87"/>
  <c r="F64" i="87"/>
  <c r="C64" i="87"/>
  <c r="G63" i="87"/>
  <c r="F63" i="87"/>
  <c r="C63" i="87"/>
  <c r="G62" i="87"/>
  <c r="F62" i="87"/>
  <c r="C62" i="87"/>
  <c r="G61" i="87"/>
  <c r="F61" i="87"/>
  <c r="C61" i="87"/>
  <c r="G60" i="87"/>
  <c r="F60" i="87"/>
  <c r="C60" i="87"/>
  <c r="G59" i="87"/>
  <c r="F59" i="87"/>
  <c r="C59" i="87"/>
  <c r="G58" i="87"/>
  <c r="F58" i="87"/>
  <c r="C58" i="87"/>
  <c r="G57" i="87"/>
  <c r="F57" i="87"/>
  <c r="C57" i="87"/>
  <c r="G56" i="87"/>
  <c r="F56" i="87"/>
  <c r="C56" i="87"/>
  <c r="G55" i="87"/>
  <c r="F55" i="87"/>
  <c r="C55" i="87"/>
  <c r="G53" i="87"/>
  <c r="F53" i="87"/>
  <c r="C53" i="87"/>
  <c r="G52" i="87"/>
  <c r="F52" i="87"/>
  <c r="G51" i="87"/>
  <c r="F51" i="87"/>
  <c r="C51" i="87"/>
  <c r="G50" i="87"/>
  <c r="F50" i="87"/>
  <c r="C50" i="87"/>
  <c r="G49" i="87"/>
  <c r="F49" i="87"/>
  <c r="C49" i="87"/>
  <c r="G48" i="87"/>
  <c r="F48" i="87"/>
  <c r="G47" i="87"/>
  <c r="F47" i="87"/>
  <c r="G46" i="87"/>
  <c r="H46" i="87" s="1"/>
  <c r="G45" i="87"/>
  <c r="H45" i="87" s="1"/>
  <c r="G44" i="87"/>
  <c r="H44" i="87" s="1"/>
  <c r="G43" i="87"/>
  <c r="H43" i="87" s="1"/>
  <c r="G42" i="87"/>
  <c r="H42" i="87" s="1"/>
  <c r="G41" i="87"/>
  <c r="H41" i="87" s="1"/>
  <c r="G40" i="87"/>
  <c r="H40" i="87" s="1"/>
  <c r="G39" i="87"/>
  <c r="H39" i="87" s="1"/>
  <c r="G38" i="87"/>
  <c r="H38" i="87" s="1"/>
  <c r="G37" i="87"/>
  <c r="H37" i="87" s="1"/>
  <c r="F57" i="86"/>
  <c r="G57" i="86"/>
  <c r="F58" i="86"/>
  <c r="G58" i="86"/>
  <c r="F59" i="86"/>
  <c r="G59" i="86"/>
  <c r="F60" i="86"/>
  <c r="G60" i="86"/>
  <c r="F61" i="86"/>
  <c r="G61" i="86"/>
  <c r="F62" i="86"/>
  <c r="G62" i="86"/>
  <c r="F63" i="86"/>
  <c r="G63" i="86"/>
  <c r="F64" i="86"/>
  <c r="G64" i="86"/>
  <c r="F65" i="86"/>
  <c r="G65" i="86"/>
  <c r="G56" i="86"/>
  <c r="F56" i="86"/>
  <c r="F48" i="86"/>
  <c r="G48" i="86"/>
  <c r="F49" i="86"/>
  <c r="G49" i="86"/>
  <c r="F50" i="86"/>
  <c r="G50" i="86"/>
  <c r="F51" i="86"/>
  <c r="G51" i="86"/>
  <c r="F52" i="86"/>
  <c r="G52" i="86"/>
  <c r="F53" i="86"/>
  <c r="G53" i="86"/>
  <c r="F54" i="86"/>
  <c r="G54" i="86"/>
  <c r="F55" i="86"/>
  <c r="G55" i="86"/>
  <c r="G47" i="86"/>
  <c r="F47" i="86"/>
  <c r="C56" i="86"/>
  <c r="C48" i="86"/>
  <c r="C49" i="86"/>
  <c r="C50" i="86"/>
  <c r="C51" i="86"/>
  <c r="C52" i="86"/>
  <c r="C53" i="86"/>
  <c r="C54" i="86"/>
  <c r="C55" i="86"/>
  <c r="C57" i="86"/>
  <c r="C47" i="86"/>
  <c r="G332" i="86"/>
  <c r="F332" i="86"/>
  <c r="C332" i="86"/>
  <c r="G331" i="86"/>
  <c r="F331" i="86"/>
  <c r="C331" i="86"/>
  <c r="G330" i="86"/>
  <c r="F330" i="86"/>
  <c r="C330" i="86"/>
  <c r="G329" i="86"/>
  <c r="F329" i="86"/>
  <c r="C329" i="86"/>
  <c r="G328" i="86"/>
  <c r="F328" i="86"/>
  <c r="C328" i="86"/>
  <c r="G327" i="86"/>
  <c r="F327" i="86"/>
  <c r="C327" i="86"/>
  <c r="G326" i="86"/>
  <c r="F326" i="86"/>
  <c r="C326" i="86"/>
  <c r="G325" i="86"/>
  <c r="F325" i="86"/>
  <c r="C325" i="86"/>
  <c r="G324" i="86"/>
  <c r="F324" i="86"/>
  <c r="C324" i="86"/>
  <c r="G323" i="86"/>
  <c r="F323" i="86"/>
  <c r="C323" i="86"/>
  <c r="G322" i="86"/>
  <c r="F322" i="86"/>
  <c r="C322" i="86"/>
  <c r="G321" i="86"/>
  <c r="F321" i="86"/>
  <c r="C321" i="86"/>
  <c r="G320" i="86"/>
  <c r="F320" i="86"/>
  <c r="C320" i="86"/>
  <c r="G319" i="86"/>
  <c r="F319" i="86"/>
  <c r="C319" i="86"/>
  <c r="G318" i="86"/>
  <c r="F318" i="86"/>
  <c r="C318" i="86"/>
  <c r="G317" i="86"/>
  <c r="F317" i="86"/>
  <c r="C317" i="86"/>
  <c r="G316" i="86"/>
  <c r="F316" i="86"/>
  <c r="C316" i="86"/>
  <c r="G315" i="86"/>
  <c r="F315" i="86"/>
  <c r="C315" i="86"/>
  <c r="G314" i="86"/>
  <c r="F314" i="86"/>
  <c r="C314" i="86"/>
  <c r="G313" i="86"/>
  <c r="F313" i="86"/>
  <c r="C313" i="86"/>
  <c r="G312" i="86"/>
  <c r="F312" i="86"/>
  <c r="C312" i="86"/>
  <c r="G311" i="86"/>
  <c r="F311" i="86"/>
  <c r="C311" i="86"/>
  <c r="G310" i="86"/>
  <c r="F310" i="86"/>
  <c r="C310" i="86"/>
  <c r="G309" i="86"/>
  <c r="F309" i="86"/>
  <c r="C309" i="86"/>
  <c r="G308" i="86"/>
  <c r="F308" i="86"/>
  <c r="C308" i="86"/>
  <c r="G307" i="86"/>
  <c r="F307" i="86"/>
  <c r="C307" i="86"/>
  <c r="G306" i="86"/>
  <c r="F306" i="86"/>
  <c r="C306" i="86"/>
  <c r="G305" i="86"/>
  <c r="F305" i="86"/>
  <c r="C305" i="86"/>
  <c r="G301" i="86"/>
  <c r="F301" i="86"/>
  <c r="C301" i="86"/>
  <c r="G300" i="86"/>
  <c r="F300" i="86"/>
  <c r="C300" i="86"/>
  <c r="G299" i="86"/>
  <c r="F299" i="86"/>
  <c r="C299" i="86"/>
  <c r="G298" i="86"/>
  <c r="F298" i="86"/>
  <c r="C298" i="86"/>
  <c r="G297" i="86"/>
  <c r="F297" i="86"/>
  <c r="C297" i="86"/>
  <c r="G296" i="86"/>
  <c r="F296" i="86"/>
  <c r="C296" i="86"/>
  <c r="G295" i="86"/>
  <c r="F295" i="86"/>
  <c r="C295" i="86"/>
  <c r="G294" i="86"/>
  <c r="F294" i="86"/>
  <c r="C294" i="86"/>
  <c r="G293" i="86"/>
  <c r="F293" i="86"/>
  <c r="C293" i="86"/>
  <c r="G292" i="86"/>
  <c r="F292" i="86"/>
  <c r="C292" i="86"/>
  <c r="G291" i="86"/>
  <c r="F291" i="86"/>
  <c r="C291" i="86"/>
  <c r="G290" i="86"/>
  <c r="F290" i="86"/>
  <c r="C290" i="86"/>
  <c r="G289" i="86"/>
  <c r="F289" i="86"/>
  <c r="C289" i="86"/>
  <c r="G288" i="86"/>
  <c r="F288" i="86"/>
  <c r="C288" i="86"/>
  <c r="G287" i="86"/>
  <c r="F287" i="86"/>
  <c r="C287" i="86"/>
  <c r="G286" i="86"/>
  <c r="F286" i="86"/>
  <c r="C286" i="86"/>
  <c r="G285" i="86"/>
  <c r="F285" i="86"/>
  <c r="C285" i="86"/>
  <c r="G284" i="86"/>
  <c r="F284" i="86"/>
  <c r="C284" i="86"/>
  <c r="G283" i="86"/>
  <c r="F283" i="86"/>
  <c r="C283" i="86"/>
  <c r="G282" i="86"/>
  <c r="F282" i="86"/>
  <c r="C282" i="86"/>
  <c r="G280" i="86"/>
  <c r="F280" i="86"/>
  <c r="C280" i="86"/>
  <c r="G279" i="86"/>
  <c r="F279" i="86"/>
  <c r="C279" i="86"/>
  <c r="G278" i="86"/>
  <c r="F278" i="86"/>
  <c r="C278" i="86"/>
  <c r="G277" i="86"/>
  <c r="F277" i="86"/>
  <c r="C277" i="86"/>
  <c r="G276" i="86"/>
  <c r="F276" i="86"/>
  <c r="C276" i="86"/>
  <c r="G275" i="86"/>
  <c r="F275" i="86"/>
  <c r="C275" i="86"/>
  <c r="G274" i="86"/>
  <c r="F274" i="86"/>
  <c r="C274" i="86"/>
  <c r="G273" i="86"/>
  <c r="F273" i="86"/>
  <c r="C273" i="86"/>
  <c r="G272" i="86"/>
  <c r="G271" i="86"/>
  <c r="H271" i="86" s="1"/>
  <c r="G270" i="86"/>
  <c r="H270" i="86" s="1"/>
  <c r="G269" i="86"/>
  <c r="H269" i="86" s="1"/>
  <c r="G268" i="86"/>
  <c r="H268" i="86" s="1"/>
  <c r="G267" i="86"/>
  <c r="H267" i="86" s="1"/>
  <c r="G266" i="86"/>
  <c r="H266" i="86" s="1"/>
  <c r="G265" i="86"/>
  <c r="H265" i="86" s="1"/>
  <c r="G264" i="86"/>
  <c r="H264" i="86" s="1"/>
  <c r="G263" i="86"/>
  <c r="H263" i="86" s="1"/>
  <c r="G128" i="86"/>
  <c r="F128" i="86"/>
  <c r="C128" i="86"/>
  <c r="G127" i="86"/>
  <c r="F127" i="86"/>
  <c r="C127" i="86"/>
  <c r="G126" i="86"/>
  <c r="F126" i="86"/>
  <c r="C126" i="86"/>
  <c r="G125" i="86"/>
  <c r="F125" i="86"/>
  <c r="C125" i="86"/>
  <c r="G124" i="86"/>
  <c r="F124" i="86"/>
  <c r="C124" i="86"/>
  <c r="G123" i="86"/>
  <c r="F123" i="86"/>
  <c r="C123" i="86"/>
  <c r="G122" i="86"/>
  <c r="F122" i="86"/>
  <c r="C122" i="86"/>
  <c r="G121" i="86"/>
  <c r="F121" i="86"/>
  <c r="C121" i="86"/>
  <c r="G120" i="86"/>
  <c r="F120" i="86"/>
  <c r="C120" i="86"/>
  <c r="G119" i="86"/>
  <c r="F119" i="86"/>
  <c r="C119" i="86"/>
  <c r="G118" i="86"/>
  <c r="F118" i="86"/>
  <c r="C118" i="86"/>
  <c r="G117" i="86"/>
  <c r="F117" i="86"/>
  <c r="C117" i="86"/>
  <c r="G116" i="86"/>
  <c r="F116" i="86"/>
  <c r="C116" i="86"/>
  <c r="G115" i="86"/>
  <c r="F115" i="86"/>
  <c r="C115" i="86"/>
  <c r="G114" i="86"/>
  <c r="F114" i="86"/>
  <c r="C114" i="86"/>
  <c r="G113" i="86"/>
  <c r="F113" i="86"/>
  <c r="C113" i="86"/>
  <c r="G112" i="86"/>
  <c r="F112" i="86"/>
  <c r="C112" i="86"/>
  <c r="G111" i="86"/>
  <c r="F111" i="86"/>
  <c r="C111" i="86"/>
  <c r="G110" i="86"/>
  <c r="F110" i="86"/>
  <c r="C110" i="86"/>
  <c r="G109" i="86"/>
  <c r="F109" i="86"/>
  <c r="C109" i="86"/>
  <c r="G108" i="86"/>
  <c r="F108" i="86"/>
  <c r="C108" i="86"/>
  <c r="G107" i="86"/>
  <c r="F107" i="86"/>
  <c r="C107" i="86"/>
  <c r="G106" i="86"/>
  <c r="F106" i="86"/>
  <c r="C106" i="86"/>
  <c r="G105" i="86"/>
  <c r="F105" i="86"/>
  <c r="C105" i="86"/>
  <c r="G104" i="86"/>
  <c r="F104" i="86"/>
  <c r="C104" i="86"/>
  <c r="G103" i="86"/>
  <c r="F103" i="86"/>
  <c r="C103" i="86"/>
  <c r="G102" i="86"/>
  <c r="F102" i="86"/>
  <c r="C102" i="86"/>
  <c r="G101" i="86"/>
  <c r="F101" i="86"/>
  <c r="C101" i="86"/>
  <c r="G100" i="86"/>
  <c r="F100" i="86"/>
  <c r="C100" i="86"/>
  <c r="G99" i="86"/>
  <c r="F99" i="86"/>
  <c r="C99" i="86"/>
  <c r="G98" i="86"/>
  <c r="F98" i="86"/>
  <c r="C98" i="86"/>
  <c r="G97" i="86"/>
  <c r="F97" i="86"/>
  <c r="C97" i="86"/>
  <c r="G96" i="86"/>
  <c r="F96" i="86"/>
  <c r="C96" i="86"/>
  <c r="G95" i="86"/>
  <c r="F95" i="86"/>
  <c r="C95" i="86"/>
  <c r="G94" i="86"/>
  <c r="F94" i="86"/>
  <c r="C94" i="86"/>
  <c r="G93" i="86"/>
  <c r="F93" i="86"/>
  <c r="C93" i="86"/>
  <c r="G92" i="86"/>
  <c r="F92" i="86"/>
  <c r="C92" i="86"/>
  <c r="G91" i="86"/>
  <c r="F91" i="86"/>
  <c r="C91" i="86"/>
  <c r="G90" i="86"/>
  <c r="F90" i="86"/>
  <c r="C90" i="86"/>
  <c r="G86" i="86"/>
  <c r="F86" i="86"/>
  <c r="C86" i="86"/>
  <c r="G85" i="86"/>
  <c r="F85" i="86"/>
  <c r="C85" i="86"/>
  <c r="G84" i="86"/>
  <c r="F84" i="86"/>
  <c r="C84" i="86"/>
  <c r="G83" i="86"/>
  <c r="F83" i="86"/>
  <c r="C83" i="86"/>
  <c r="G82" i="86"/>
  <c r="F82" i="86"/>
  <c r="C82" i="86"/>
  <c r="G81" i="86"/>
  <c r="F81" i="86"/>
  <c r="C81" i="86"/>
  <c r="G80" i="86"/>
  <c r="F80" i="86"/>
  <c r="C80" i="86"/>
  <c r="G79" i="86"/>
  <c r="F79" i="86"/>
  <c r="C79" i="86"/>
  <c r="G78" i="86"/>
  <c r="F78" i="86"/>
  <c r="C78" i="86"/>
  <c r="G77" i="86"/>
  <c r="F77" i="86"/>
  <c r="C77" i="86"/>
  <c r="G76" i="86"/>
  <c r="F76" i="86"/>
  <c r="C76" i="86"/>
  <c r="G75" i="86"/>
  <c r="F75" i="86"/>
  <c r="C75" i="86"/>
  <c r="G74" i="86"/>
  <c r="F74" i="86"/>
  <c r="C74" i="86"/>
  <c r="G73" i="86"/>
  <c r="F73" i="86"/>
  <c r="C73" i="86"/>
  <c r="G72" i="86"/>
  <c r="F72" i="86"/>
  <c r="C72" i="86"/>
  <c r="G71" i="86"/>
  <c r="F71" i="86"/>
  <c r="C71" i="86"/>
  <c r="G70" i="86"/>
  <c r="F70" i="86"/>
  <c r="C70" i="86"/>
  <c r="G69" i="86"/>
  <c r="F69" i="86"/>
  <c r="C69" i="86"/>
  <c r="G68" i="86"/>
  <c r="F68" i="86"/>
  <c r="C68" i="86"/>
  <c r="G67" i="86"/>
  <c r="F67" i="86"/>
  <c r="C67" i="86"/>
  <c r="C65" i="86"/>
  <c r="C64" i="86"/>
  <c r="C62" i="86"/>
  <c r="C61" i="86"/>
  <c r="C60" i="86"/>
  <c r="C59" i="86"/>
  <c r="C58" i="86"/>
  <c r="G46" i="86"/>
  <c r="H46" i="86" s="1"/>
  <c r="G45" i="86"/>
  <c r="H45" i="86" s="1"/>
  <c r="G44" i="86"/>
  <c r="H44" i="86" s="1"/>
  <c r="G43" i="86"/>
  <c r="H43" i="86" s="1"/>
  <c r="G42" i="86"/>
  <c r="H42" i="86" s="1"/>
  <c r="G41" i="86"/>
  <c r="H41" i="86" s="1"/>
  <c r="G40" i="86"/>
  <c r="H40" i="86" s="1"/>
  <c r="G39" i="86"/>
  <c r="H39" i="86" s="1"/>
  <c r="G38" i="86"/>
  <c r="H38" i="86" s="1"/>
  <c r="G37" i="86"/>
  <c r="H37" i="86" s="1"/>
  <c r="F47" i="85"/>
  <c r="G47" i="85"/>
  <c r="F48" i="85"/>
  <c r="G48" i="85"/>
  <c r="F49" i="85"/>
  <c r="G49" i="85"/>
  <c r="F50" i="85"/>
  <c r="G50" i="85"/>
  <c r="F51" i="85"/>
  <c r="G51" i="85"/>
  <c r="F52" i="85"/>
  <c r="G52" i="85"/>
  <c r="F53" i="85"/>
  <c r="G53" i="85"/>
  <c r="F54" i="85"/>
  <c r="G54" i="85"/>
  <c r="F55" i="85"/>
  <c r="G55" i="85"/>
  <c r="C59" i="84"/>
  <c r="C60" i="84"/>
  <c r="C61" i="84"/>
  <c r="C47" i="84"/>
  <c r="G312" i="85"/>
  <c r="F312" i="85"/>
  <c r="C312" i="85"/>
  <c r="G311" i="85"/>
  <c r="F311" i="85"/>
  <c r="C311" i="85"/>
  <c r="G310" i="85"/>
  <c r="F310" i="85"/>
  <c r="C310" i="85"/>
  <c r="G309" i="85"/>
  <c r="F309" i="85"/>
  <c r="C309" i="85"/>
  <c r="G308" i="85"/>
  <c r="F308" i="85"/>
  <c r="C308" i="85"/>
  <c r="G307" i="85"/>
  <c r="F307" i="85"/>
  <c r="C307" i="85"/>
  <c r="G306" i="85"/>
  <c r="F306" i="85"/>
  <c r="C306" i="85"/>
  <c r="G305" i="85"/>
  <c r="F305" i="85"/>
  <c r="C305" i="85"/>
  <c r="G304" i="85"/>
  <c r="F304" i="85"/>
  <c r="C304" i="85"/>
  <c r="G303" i="85"/>
  <c r="F303" i="85"/>
  <c r="C303" i="85"/>
  <c r="G302" i="85"/>
  <c r="F302" i="85"/>
  <c r="C302" i="85"/>
  <c r="G301" i="85"/>
  <c r="F301" i="85"/>
  <c r="C301" i="85"/>
  <c r="G300" i="85"/>
  <c r="F300" i="85"/>
  <c r="C300" i="85"/>
  <c r="G299" i="85"/>
  <c r="F299" i="85"/>
  <c r="C299" i="85"/>
  <c r="G298" i="85"/>
  <c r="F298" i="85"/>
  <c r="C298" i="85"/>
  <c r="G297" i="85"/>
  <c r="F297" i="85"/>
  <c r="C297" i="85"/>
  <c r="G296" i="85"/>
  <c r="F296" i="85"/>
  <c r="C296" i="85"/>
  <c r="G295" i="85"/>
  <c r="F295" i="85"/>
  <c r="C295" i="85"/>
  <c r="G294" i="85"/>
  <c r="F294" i="85"/>
  <c r="C294" i="85"/>
  <c r="G293" i="85"/>
  <c r="F293" i="85"/>
  <c r="C293" i="85"/>
  <c r="G292" i="85"/>
  <c r="F292" i="85"/>
  <c r="C292" i="85"/>
  <c r="G291" i="85"/>
  <c r="F291" i="85"/>
  <c r="C291" i="85"/>
  <c r="G290" i="85"/>
  <c r="F290" i="85"/>
  <c r="C290" i="85"/>
  <c r="G289" i="85"/>
  <c r="F289" i="85"/>
  <c r="C289" i="85"/>
  <c r="G288" i="85"/>
  <c r="F288" i="85"/>
  <c r="C288" i="85"/>
  <c r="G287" i="85"/>
  <c r="F287" i="85"/>
  <c r="C287" i="85"/>
  <c r="G286" i="85"/>
  <c r="F286" i="85"/>
  <c r="C286" i="85"/>
  <c r="G285" i="85"/>
  <c r="F285" i="85"/>
  <c r="C285" i="85"/>
  <c r="G281" i="85"/>
  <c r="F281" i="85"/>
  <c r="C281" i="85"/>
  <c r="G280" i="85"/>
  <c r="F280" i="85"/>
  <c r="C280" i="85"/>
  <c r="G279" i="85"/>
  <c r="F279" i="85"/>
  <c r="C279" i="85"/>
  <c r="G278" i="85"/>
  <c r="F278" i="85"/>
  <c r="C278" i="85"/>
  <c r="G277" i="85"/>
  <c r="F277" i="85"/>
  <c r="C277" i="85"/>
  <c r="G276" i="85"/>
  <c r="F276" i="85"/>
  <c r="C276" i="85"/>
  <c r="G275" i="85"/>
  <c r="F275" i="85"/>
  <c r="C275" i="85"/>
  <c r="G274" i="85"/>
  <c r="F274" i="85"/>
  <c r="C274" i="85"/>
  <c r="G273" i="85"/>
  <c r="F273" i="85"/>
  <c r="C273" i="85"/>
  <c r="G272" i="85"/>
  <c r="F272" i="85"/>
  <c r="C272" i="85"/>
  <c r="G271" i="85"/>
  <c r="F271" i="85"/>
  <c r="C271" i="85"/>
  <c r="G270" i="85"/>
  <c r="F270" i="85"/>
  <c r="C270" i="85"/>
  <c r="G269" i="85"/>
  <c r="F269" i="85"/>
  <c r="C269" i="85"/>
  <c r="G268" i="85"/>
  <c r="F268" i="85"/>
  <c r="C268" i="85"/>
  <c r="G267" i="85"/>
  <c r="F267" i="85"/>
  <c r="C267" i="85"/>
  <c r="G266" i="85"/>
  <c r="F266" i="85"/>
  <c r="C266" i="85"/>
  <c r="G265" i="85"/>
  <c r="F265" i="85"/>
  <c r="C265" i="85"/>
  <c r="G264" i="85"/>
  <c r="F264" i="85"/>
  <c r="C264" i="85"/>
  <c r="G263" i="85"/>
  <c r="F263" i="85"/>
  <c r="C263" i="85"/>
  <c r="G262" i="85"/>
  <c r="F262" i="85"/>
  <c r="C262" i="85"/>
  <c r="G260" i="85"/>
  <c r="F260" i="85"/>
  <c r="C260" i="85"/>
  <c r="G259" i="85"/>
  <c r="F259" i="85"/>
  <c r="C259" i="85"/>
  <c r="G258" i="85"/>
  <c r="F258" i="85"/>
  <c r="C258" i="85"/>
  <c r="G257" i="85"/>
  <c r="F257" i="85"/>
  <c r="C257" i="85"/>
  <c r="G256" i="85"/>
  <c r="F256" i="85"/>
  <c r="C256" i="85"/>
  <c r="G255" i="85"/>
  <c r="F255" i="85"/>
  <c r="C255" i="85"/>
  <c r="G254" i="85"/>
  <c r="F254" i="85"/>
  <c r="C254" i="85"/>
  <c r="G253" i="85"/>
  <c r="F253" i="85"/>
  <c r="C253" i="85"/>
  <c r="G252" i="85"/>
  <c r="H252" i="85" s="1"/>
  <c r="G251" i="85"/>
  <c r="H251" i="85" s="1"/>
  <c r="G250" i="85"/>
  <c r="H250" i="85" s="1"/>
  <c r="G249" i="85"/>
  <c r="H249" i="85" s="1"/>
  <c r="G248" i="85"/>
  <c r="H248" i="85" s="1"/>
  <c r="G247" i="85"/>
  <c r="H247" i="85" s="1"/>
  <c r="G246" i="85"/>
  <c r="H246" i="85" s="1"/>
  <c r="G245" i="85"/>
  <c r="H245" i="85" s="1"/>
  <c r="G244" i="85"/>
  <c r="H244" i="85" s="1"/>
  <c r="G243" i="85"/>
  <c r="H243" i="85" s="1"/>
  <c r="G108" i="85"/>
  <c r="F108" i="85"/>
  <c r="C108" i="85"/>
  <c r="G107" i="85"/>
  <c r="F107" i="85"/>
  <c r="C107" i="85"/>
  <c r="G106" i="85"/>
  <c r="F106" i="85"/>
  <c r="C106" i="85"/>
  <c r="G105" i="85"/>
  <c r="F105" i="85"/>
  <c r="C105" i="85"/>
  <c r="G104" i="85"/>
  <c r="F104" i="85"/>
  <c r="C104" i="85"/>
  <c r="G103" i="85"/>
  <c r="F103" i="85"/>
  <c r="C103" i="85"/>
  <c r="G102" i="85"/>
  <c r="F102" i="85"/>
  <c r="C102" i="85"/>
  <c r="G101" i="85"/>
  <c r="F101" i="85"/>
  <c r="C101" i="85"/>
  <c r="G100" i="85"/>
  <c r="F100" i="85"/>
  <c r="C100" i="85"/>
  <c r="G99" i="85"/>
  <c r="F99" i="85"/>
  <c r="C99" i="85"/>
  <c r="G98" i="85"/>
  <c r="F98" i="85"/>
  <c r="C98" i="85"/>
  <c r="G97" i="85"/>
  <c r="F97" i="85"/>
  <c r="C97" i="85"/>
  <c r="G96" i="85"/>
  <c r="F96" i="85"/>
  <c r="C96" i="85"/>
  <c r="G95" i="85"/>
  <c r="F95" i="85"/>
  <c r="C95" i="85"/>
  <c r="G94" i="85"/>
  <c r="F94" i="85"/>
  <c r="C94" i="85"/>
  <c r="G93" i="85"/>
  <c r="F93" i="85"/>
  <c r="C93" i="85"/>
  <c r="G92" i="85"/>
  <c r="F92" i="85"/>
  <c r="C92" i="85"/>
  <c r="G91" i="85"/>
  <c r="F91" i="85"/>
  <c r="C91" i="85"/>
  <c r="G90" i="85"/>
  <c r="F90" i="85"/>
  <c r="C90" i="85"/>
  <c r="G89" i="85"/>
  <c r="F89" i="85"/>
  <c r="C89" i="85"/>
  <c r="G88" i="85"/>
  <c r="F88" i="85"/>
  <c r="C88" i="85"/>
  <c r="G87" i="85"/>
  <c r="F87" i="85"/>
  <c r="C87" i="85"/>
  <c r="G86" i="85"/>
  <c r="F86" i="85"/>
  <c r="C86" i="85"/>
  <c r="G85" i="85"/>
  <c r="F85" i="85"/>
  <c r="C85" i="85"/>
  <c r="G84" i="85"/>
  <c r="F84" i="85"/>
  <c r="C84" i="85"/>
  <c r="G83" i="85"/>
  <c r="F83" i="85"/>
  <c r="C83" i="85"/>
  <c r="G82" i="85"/>
  <c r="F82" i="85"/>
  <c r="C82" i="85"/>
  <c r="G81" i="85"/>
  <c r="F81" i="85"/>
  <c r="C81" i="85"/>
  <c r="G80" i="85"/>
  <c r="F80" i="85"/>
  <c r="C80" i="85"/>
  <c r="G76" i="85"/>
  <c r="F76" i="85"/>
  <c r="C76" i="85"/>
  <c r="G75" i="85"/>
  <c r="F75" i="85"/>
  <c r="C75" i="85"/>
  <c r="G74" i="85"/>
  <c r="F74" i="85"/>
  <c r="C74" i="85"/>
  <c r="G73" i="85"/>
  <c r="F73" i="85"/>
  <c r="C73" i="85"/>
  <c r="G72" i="85"/>
  <c r="F72" i="85"/>
  <c r="C72" i="85"/>
  <c r="G71" i="85"/>
  <c r="F71" i="85"/>
  <c r="C71" i="85"/>
  <c r="G70" i="85"/>
  <c r="F70" i="85"/>
  <c r="C70" i="85"/>
  <c r="G69" i="85"/>
  <c r="F69" i="85"/>
  <c r="C69" i="85"/>
  <c r="G68" i="85"/>
  <c r="F68" i="85"/>
  <c r="C68" i="85"/>
  <c r="G67" i="85"/>
  <c r="F67" i="85"/>
  <c r="C67" i="85"/>
  <c r="G66" i="85"/>
  <c r="F66" i="85"/>
  <c r="C66" i="85"/>
  <c r="G65" i="85"/>
  <c r="F65" i="85"/>
  <c r="C65" i="85"/>
  <c r="G64" i="85"/>
  <c r="F64" i="85"/>
  <c r="C64" i="85"/>
  <c r="G63" i="85"/>
  <c r="F63" i="85"/>
  <c r="C63" i="85"/>
  <c r="G62" i="85"/>
  <c r="F62" i="85"/>
  <c r="C62" i="85"/>
  <c r="G61" i="85"/>
  <c r="F61" i="85"/>
  <c r="C61" i="85"/>
  <c r="G60" i="85"/>
  <c r="F60" i="85"/>
  <c r="C60" i="85"/>
  <c r="G59" i="85"/>
  <c r="F59" i="85"/>
  <c r="C59" i="85"/>
  <c r="G58" i="85"/>
  <c r="F58" i="85"/>
  <c r="C58" i="85"/>
  <c r="G57" i="85"/>
  <c r="F57" i="85"/>
  <c r="C57" i="85"/>
  <c r="C55" i="85"/>
  <c r="C54" i="85"/>
  <c r="C52" i="85"/>
  <c r="C51" i="85"/>
  <c r="C50" i="85"/>
  <c r="C49" i="85"/>
  <c r="C48" i="85"/>
  <c r="G46" i="85"/>
  <c r="H46" i="85" s="1"/>
  <c r="G45" i="85"/>
  <c r="H45" i="85" s="1"/>
  <c r="G44" i="85"/>
  <c r="H44" i="85" s="1"/>
  <c r="G43" i="85"/>
  <c r="H43" i="85" s="1"/>
  <c r="G42" i="85"/>
  <c r="H42" i="85" s="1"/>
  <c r="G41" i="85"/>
  <c r="H41" i="85" s="1"/>
  <c r="G40" i="85"/>
  <c r="H40" i="85" s="1"/>
  <c r="G39" i="85"/>
  <c r="H39" i="85" s="1"/>
  <c r="G38" i="85"/>
  <c r="H38" i="85" s="1"/>
  <c r="G37" i="85"/>
  <c r="H37" i="85" s="1"/>
  <c r="G312" i="84"/>
  <c r="F312" i="84"/>
  <c r="H312" i="84" s="1"/>
  <c r="C312" i="84"/>
  <c r="G311" i="84"/>
  <c r="F311" i="84"/>
  <c r="C311" i="84"/>
  <c r="G310" i="84"/>
  <c r="F310" i="84"/>
  <c r="C310" i="84"/>
  <c r="G309" i="84"/>
  <c r="F309" i="84"/>
  <c r="C309" i="84"/>
  <c r="G308" i="84"/>
  <c r="F308" i="84"/>
  <c r="H308" i="84" s="1"/>
  <c r="C308" i="84"/>
  <c r="G307" i="84"/>
  <c r="F307" i="84"/>
  <c r="C307" i="84"/>
  <c r="G306" i="84"/>
  <c r="F306" i="84"/>
  <c r="C306" i="84"/>
  <c r="G305" i="84"/>
  <c r="F305" i="84"/>
  <c r="C305" i="84"/>
  <c r="G304" i="84"/>
  <c r="F304" i="84"/>
  <c r="H304" i="84" s="1"/>
  <c r="C304" i="84"/>
  <c r="G303" i="84"/>
  <c r="F303" i="84"/>
  <c r="C303" i="84"/>
  <c r="G302" i="84"/>
  <c r="F302" i="84"/>
  <c r="C302" i="84"/>
  <c r="G301" i="84"/>
  <c r="F301" i="84"/>
  <c r="C301" i="84"/>
  <c r="G300" i="84"/>
  <c r="F300" i="84"/>
  <c r="H300" i="84" s="1"/>
  <c r="C300" i="84"/>
  <c r="G299" i="84"/>
  <c r="F299" i="84"/>
  <c r="C299" i="84"/>
  <c r="G298" i="84"/>
  <c r="F298" i="84"/>
  <c r="C298" i="84"/>
  <c r="G297" i="84"/>
  <c r="F297" i="84"/>
  <c r="C297" i="84"/>
  <c r="G296" i="84"/>
  <c r="F296" i="84"/>
  <c r="H296" i="84" s="1"/>
  <c r="C296" i="84"/>
  <c r="G295" i="84"/>
  <c r="F295" i="84"/>
  <c r="C295" i="84"/>
  <c r="G294" i="84"/>
  <c r="F294" i="84"/>
  <c r="C294" i="84"/>
  <c r="G293" i="84"/>
  <c r="F293" i="84"/>
  <c r="C293" i="84"/>
  <c r="G292" i="84"/>
  <c r="F292" i="84"/>
  <c r="C292" i="84"/>
  <c r="G291" i="84"/>
  <c r="F291" i="84"/>
  <c r="C291" i="84"/>
  <c r="G290" i="84"/>
  <c r="F290" i="84"/>
  <c r="C290" i="84"/>
  <c r="G289" i="84"/>
  <c r="F289" i="84"/>
  <c r="C289" i="84"/>
  <c r="G288" i="84"/>
  <c r="F288" i="84"/>
  <c r="C288" i="84"/>
  <c r="G287" i="84"/>
  <c r="F287" i="84"/>
  <c r="C287" i="84"/>
  <c r="G286" i="84"/>
  <c r="F286" i="84"/>
  <c r="C286" i="84"/>
  <c r="G285" i="84"/>
  <c r="F285" i="84"/>
  <c r="C285" i="84"/>
  <c r="G281" i="84"/>
  <c r="F281" i="84"/>
  <c r="H281" i="84" s="1"/>
  <c r="C281" i="84"/>
  <c r="G280" i="84"/>
  <c r="F280" i="84"/>
  <c r="C280" i="84"/>
  <c r="G279" i="84"/>
  <c r="F279" i="84"/>
  <c r="C279" i="84"/>
  <c r="G278" i="84"/>
  <c r="F278" i="84"/>
  <c r="C278" i="84"/>
  <c r="G277" i="84"/>
  <c r="F277" i="84"/>
  <c r="H277" i="84" s="1"/>
  <c r="C277" i="84"/>
  <c r="G276" i="84"/>
  <c r="F276" i="84"/>
  <c r="C276" i="84"/>
  <c r="G275" i="84"/>
  <c r="F275" i="84"/>
  <c r="C275" i="84"/>
  <c r="G274" i="84"/>
  <c r="F274" i="84"/>
  <c r="C274" i="84"/>
  <c r="G273" i="84"/>
  <c r="F273" i="84"/>
  <c r="H273" i="84" s="1"/>
  <c r="C273" i="84"/>
  <c r="G272" i="84"/>
  <c r="F272" i="84"/>
  <c r="C272" i="84"/>
  <c r="G271" i="84"/>
  <c r="F271" i="84"/>
  <c r="C271" i="84"/>
  <c r="G270" i="84"/>
  <c r="F270" i="84"/>
  <c r="C270" i="84"/>
  <c r="G269" i="84"/>
  <c r="F269" i="84"/>
  <c r="C269" i="84"/>
  <c r="G268" i="84"/>
  <c r="F268" i="84"/>
  <c r="C268" i="84"/>
  <c r="G267" i="84"/>
  <c r="F267" i="84"/>
  <c r="C267" i="84"/>
  <c r="G266" i="84"/>
  <c r="F266" i="84"/>
  <c r="C266" i="84"/>
  <c r="G265" i="84"/>
  <c r="F265" i="84"/>
  <c r="C265" i="84"/>
  <c r="G264" i="84"/>
  <c r="F264" i="84"/>
  <c r="C264" i="84"/>
  <c r="G263" i="84"/>
  <c r="F263" i="84"/>
  <c r="C263" i="84"/>
  <c r="G262" i="84"/>
  <c r="F262" i="84"/>
  <c r="C262" i="84"/>
  <c r="G260" i="84"/>
  <c r="F260" i="84"/>
  <c r="H260" i="84" s="1"/>
  <c r="C260" i="84"/>
  <c r="G259" i="84"/>
  <c r="F259" i="84"/>
  <c r="C259" i="84"/>
  <c r="G258" i="84"/>
  <c r="F258" i="84"/>
  <c r="C258" i="84"/>
  <c r="G257" i="84"/>
  <c r="F257" i="84"/>
  <c r="C257" i="84"/>
  <c r="G256" i="84"/>
  <c r="F256" i="84"/>
  <c r="H256" i="84" s="1"/>
  <c r="C256" i="84"/>
  <c r="G255" i="84"/>
  <c r="F255" i="84"/>
  <c r="C255" i="84"/>
  <c r="G254" i="84"/>
  <c r="F254" i="84"/>
  <c r="C254" i="84"/>
  <c r="G253" i="84"/>
  <c r="F253" i="84"/>
  <c r="C253" i="84"/>
  <c r="G252" i="84"/>
  <c r="H252" i="84" s="1"/>
  <c r="G251" i="84"/>
  <c r="H251" i="84" s="1"/>
  <c r="G250" i="84"/>
  <c r="H250" i="84" s="1"/>
  <c r="G249" i="84"/>
  <c r="H249" i="84" s="1"/>
  <c r="G248" i="84"/>
  <c r="H248" i="84" s="1"/>
  <c r="G247" i="84"/>
  <c r="H247" i="84" s="1"/>
  <c r="G246" i="84"/>
  <c r="H246" i="84" s="1"/>
  <c r="G245" i="84"/>
  <c r="H245" i="84" s="1"/>
  <c r="G244" i="84"/>
  <c r="H244" i="84" s="1"/>
  <c r="G243" i="84"/>
  <c r="H243" i="84" s="1"/>
  <c r="G108" i="84"/>
  <c r="F108" i="84"/>
  <c r="C108" i="84"/>
  <c r="G107" i="84"/>
  <c r="F107" i="84"/>
  <c r="C107" i="84"/>
  <c r="G106" i="84"/>
  <c r="F106" i="84"/>
  <c r="C106" i="84"/>
  <c r="G105" i="84"/>
  <c r="F105" i="84"/>
  <c r="C105" i="84"/>
  <c r="G104" i="84"/>
  <c r="F104" i="84"/>
  <c r="C104" i="84"/>
  <c r="G103" i="84"/>
  <c r="F103" i="84"/>
  <c r="C103" i="84"/>
  <c r="G102" i="84"/>
  <c r="F102" i="84"/>
  <c r="C102" i="84"/>
  <c r="G101" i="84"/>
  <c r="F101" i="84"/>
  <c r="C101" i="84"/>
  <c r="G100" i="84"/>
  <c r="F100" i="84"/>
  <c r="C100" i="84"/>
  <c r="G99" i="84"/>
  <c r="F99" i="84"/>
  <c r="C99" i="84"/>
  <c r="G98" i="84"/>
  <c r="F98" i="84"/>
  <c r="C98" i="84"/>
  <c r="G97" i="84"/>
  <c r="F97" i="84"/>
  <c r="C97" i="84"/>
  <c r="G96" i="84"/>
  <c r="F96" i="84"/>
  <c r="C96" i="84"/>
  <c r="G95" i="84"/>
  <c r="F95" i="84"/>
  <c r="C95" i="84"/>
  <c r="G94" i="84"/>
  <c r="F94" i="84"/>
  <c r="C94" i="84"/>
  <c r="G93" i="84"/>
  <c r="F93" i="84"/>
  <c r="C93" i="84"/>
  <c r="G92" i="84"/>
  <c r="F92" i="84"/>
  <c r="C92" i="84"/>
  <c r="G91" i="84"/>
  <c r="F91" i="84"/>
  <c r="C91" i="84"/>
  <c r="G90" i="84"/>
  <c r="F90" i="84"/>
  <c r="C90" i="84"/>
  <c r="G89" i="84"/>
  <c r="F89" i="84"/>
  <c r="C89" i="84"/>
  <c r="G88" i="84"/>
  <c r="F88" i="84"/>
  <c r="C88" i="84"/>
  <c r="G87" i="84"/>
  <c r="F87" i="84"/>
  <c r="C87" i="84"/>
  <c r="G86" i="84"/>
  <c r="F86" i="84"/>
  <c r="C86" i="84"/>
  <c r="G85" i="84"/>
  <c r="F85" i="84"/>
  <c r="G84" i="84"/>
  <c r="F84" i="84"/>
  <c r="C84" i="84"/>
  <c r="G83" i="84"/>
  <c r="F83" i="84"/>
  <c r="C83" i="84"/>
  <c r="G82" i="84"/>
  <c r="F82" i="84"/>
  <c r="C82" i="84"/>
  <c r="G81" i="84"/>
  <c r="F81" i="84"/>
  <c r="C81" i="84"/>
  <c r="G80" i="84"/>
  <c r="F80" i="84"/>
  <c r="C80" i="84"/>
  <c r="G76" i="84"/>
  <c r="F76" i="84"/>
  <c r="C76" i="84"/>
  <c r="G75" i="84"/>
  <c r="F75" i="84"/>
  <c r="C75" i="84"/>
  <c r="G74" i="84"/>
  <c r="F74" i="84"/>
  <c r="C74" i="84"/>
  <c r="G73" i="84"/>
  <c r="F73" i="84"/>
  <c r="C73" i="84"/>
  <c r="G72" i="84"/>
  <c r="F72" i="84"/>
  <c r="C72" i="84"/>
  <c r="G71" i="84"/>
  <c r="F71" i="84"/>
  <c r="C71" i="84"/>
  <c r="G70" i="84"/>
  <c r="F70" i="84"/>
  <c r="C70" i="84"/>
  <c r="G69" i="84"/>
  <c r="F69" i="84"/>
  <c r="C69" i="84"/>
  <c r="G68" i="84"/>
  <c r="F68" i="84"/>
  <c r="C68" i="84"/>
  <c r="G67" i="84"/>
  <c r="F67" i="84"/>
  <c r="C67" i="84"/>
  <c r="G66" i="84"/>
  <c r="F66" i="84"/>
  <c r="C66" i="84"/>
  <c r="G65" i="84"/>
  <c r="F65" i="84"/>
  <c r="C65" i="84"/>
  <c r="G64" i="84"/>
  <c r="F64" i="84"/>
  <c r="C64" i="84"/>
  <c r="G63" i="84"/>
  <c r="F63" i="84"/>
  <c r="C63" i="84"/>
  <c r="G62" i="84"/>
  <c r="F62" i="84"/>
  <c r="G61" i="84"/>
  <c r="F61" i="84"/>
  <c r="G60" i="84"/>
  <c r="F60" i="84"/>
  <c r="G59" i="84"/>
  <c r="F59" i="84"/>
  <c r="G58" i="84"/>
  <c r="F58" i="84"/>
  <c r="C58" i="84"/>
  <c r="G57" i="84"/>
  <c r="F57" i="84"/>
  <c r="C57" i="84"/>
  <c r="C55" i="84"/>
  <c r="C53" i="84"/>
  <c r="C51" i="84"/>
  <c r="C50" i="84"/>
  <c r="C49" i="84"/>
  <c r="C48" i="84"/>
  <c r="G46" i="84"/>
  <c r="H46" i="84" s="1"/>
  <c r="G45" i="84"/>
  <c r="H45" i="84" s="1"/>
  <c r="G44" i="84"/>
  <c r="H44" i="84" s="1"/>
  <c r="G43" i="84"/>
  <c r="H43" i="84" s="1"/>
  <c r="G42" i="84"/>
  <c r="H42" i="84" s="1"/>
  <c r="G41" i="84"/>
  <c r="H41" i="84" s="1"/>
  <c r="G40" i="84"/>
  <c r="H40" i="84" s="1"/>
  <c r="G39" i="84"/>
  <c r="H39" i="84" s="1"/>
  <c r="G38" i="84"/>
  <c r="H38" i="84" s="1"/>
  <c r="G37" i="84"/>
  <c r="H37" i="84" s="1"/>
  <c r="H35" i="84"/>
  <c r="H34" i="84"/>
  <c r="H33" i="84"/>
  <c r="H32" i="84"/>
  <c r="H31" i="84"/>
  <c r="H30" i="84"/>
  <c r="H29" i="84"/>
  <c r="H28" i="84"/>
  <c r="H27" i="84"/>
  <c r="H26" i="84"/>
  <c r="H24" i="84"/>
  <c r="H23" i="84"/>
  <c r="H22" i="84"/>
  <c r="H21" i="84"/>
  <c r="H20" i="84"/>
  <c r="H19" i="84"/>
  <c r="H18" i="84"/>
  <c r="H17" i="84"/>
  <c r="H16" i="84"/>
  <c r="H15" i="84"/>
  <c r="H196" i="83"/>
  <c r="H195" i="83"/>
  <c r="H194" i="83"/>
  <c r="H193" i="83"/>
  <c r="H192" i="83"/>
  <c r="H191" i="83"/>
  <c r="H190" i="83"/>
  <c r="H189" i="83"/>
  <c r="H188" i="83"/>
  <c r="H187" i="83"/>
  <c r="H185" i="83"/>
  <c r="H184" i="83"/>
  <c r="H183" i="83"/>
  <c r="H182" i="83"/>
  <c r="H181" i="83"/>
  <c r="H180" i="83"/>
  <c r="H179" i="83"/>
  <c r="H178" i="83"/>
  <c r="H177" i="83"/>
  <c r="H176" i="83"/>
  <c r="H173" i="83"/>
  <c r="H172" i="83"/>
  <c r="H171" i="83"/>
  <c r="H170" i="83"/>
  <c r="H169" i="83"/>
  <c r="H168" i="83"/>
  <c r="H167" i="83"/>
  <c r="H166" i="83"/>
  <c r="H165" i="83"/>
  <c r="H164" i="83"/>
  <c r="H160" i="83"/>
  <c r="H159" i="83"/>
  <c r="H158" i="83"/>
  <c r="H157" i="83"/>
  <c r="H156" i="83"/>
  <c r="H155" i="83"/>
  <c r="H154" i="83"/>
  <c r="H153" i="83"/>
  <c r="H152" i="83"/>
  <c r="H151" i="83"/>
  <c r="H149" i="83"/>
  <c r="H148" i="83"/>
  <c r="H147" i="83"/>
  <c r="H146" i="83"/>
  <c r="H145" i="83"/>
  <c r="H144" i="83"/>
  <c r="H143" i="83"/>
  <c r="H142" i="83"/>
  <c r="H141" i="83"/>
  <c r="H140" i="83"/>
  <c r="G294" i="83"/>
  <c r="F294" i="83"/>
  <c r="C294" i="83"/>
  <c r="G293" i="83"/>
  <c r="F293" i="83"/>
  <c r="C293" i="83"/>
  <c r="G292" i="83"/>
  <c r="F292" i="83"/>
  <c r="C292" i="83"/>
  <c r="G291" i="83"/>
  <c r="F291" i="83"/>
  <c r="C291" i="83"/>
  <c r="G290" i="83"/>
  <c r="F290" i="83"/>
  <c r="C290" i="83"/>
  <c r="G289" i="83"/>
  <c r="F289" i="83"/>
  <c r="C289" i="83"/>
  <c r="G288" i="83"/>
  <c r="F288" i="83"/>
  <c r="C288" i="83"/>
  <c r="G287" i="83"/>
  <c r="F287" i="83"/>
  <c r="C287" i="83"/>
  <c r="G286" i="83"/>
  <c r="F286" i="83"/>
  <c r="C286" i="83"/>
  <c r="G285" i="83"/>
  <c r="F285" i="83"/>
  <c r="C285" i="83"/>
  <c r="G284" i="83"/>
  <c r="F284" i="83"/>
  <c r="C284" i="83"/>
  <c r="G283" i="83"/>
  <c r="F283" i="83"/>
  <c r="C283" i="83"/>
  <c r="G282" i="83"/>
  <c r="F282" i="83"/>
  <c r="C282" i="83"/>
  <c r="G281" i="83"/>
  <c r="F281" i="83"/>
  <c r="C281" i="83"/>
  <c r="G280" i="83"/>
  <c r="F280" i="83"/>
  <c r="C280" i="83"/>
  <c r="G279" i="83"/>
  <c r="F279" i="83"/>
  <c r="C279" i="83"/>
  <c r="G278" i="83"/>
  <c r="F278" i="83"/>
  <c r="C278" i="83"/>
  <c r="G277" i="83"/>
  <c r="F277" i="83"/>
  <c r="C277" i="83"/>
  <c r="G276" i="83"/>
  <c r="F276" i="83"/>
  <c r="C276" i="83"/>
  <c r="G275" i="83"/>
  <c r="F275" i="83"/>
  <c r="C275" i="83"/>
  <c r="G274" i="83"/>
  <c r="F274" i="83"/>
  <c r="C274" i="83"/>
  <c r="G273" i="83"/>
  <c r="F273" i="83"/>
  <c r="C273" i="83"/>
  <c r="G272" i="83"/>
  <c r="F272" i="83"/>
  <c r="C272" i="83"/>
  <c r="G271" i="83"/>
  <c r="F271" i="83"/>
  <c r="C271" i="83"/>
  <c r="G270" i="83"/>
  <c r="F270" i="83"/>
  <c r="C270" i="83"/>
  <c r="G269" i="83"/>
  <c r="F269" i="83"/>
  <c r="C269" i="83"/>
  <c r="G268" i="83"/>
  <c r="F268" i="83"/>
  <c r="C268" i="83"/>
  <c r="G267" i="83"/>
  <c r="F267" i="83"/>
  <c r="C267" i="83"/>
  <c r="G263" i="83"/>
  <c r="F263" i="83"/>
  <c r="C263" i="83"/>
  <c r="G262" i="83"/>
  <c r="F262" i="83"/>
  <c r="C262" i="83"/>
  <c r="G261" i="83"/>
  <c r="F261" i="83"/>
  <c r="C261" i="83"/>
  <c r="G260" i="83"/>
  <c r="F260" i="83"/>
  <c r="C260" i="83"/>
  <c r="G259" i="83"/>
  <c r="F259" i="83"/>
  <c r="C259" i="83"/>
  <c r="G258" i="83"/>
  <c r="F258" i="83"/>
  <c r="C258" i="83"/>
  <c r="G257" i="83"/>
  <c r="F257" i="83"/>
  <c r="C257" i="83"/>
  <c r="G256" i="83"/>
  <c r="F256" i="83"/>
  <c r="C256" i="83"/>
  <c r="G255" i="83"/>
  <c r="F255" i="83"/>
  <c r="C255" i="83"/>
  <c r="G254" i="83"/>
  <c r="F254" i="83"/>
  <c r="C254" i="83"/>
  <c r="G253" i="83"/>
  <c r="F253" i="83"/>
  <c r="C253" i="83"/>
  <c r="G252" i="83"/>
  <c r="F252" i="83"/>
  <c r="C252" i="83"/>
  <c r="G251" i="83"/>
  <c r="F251" i="83"/>
  <c r="C251" i="83"/>
  <c r="G250" i="83"/>
  <c r="F250" i="83"/>
  <c r="C250" i="83"/>
  <c r="G249" i="83"/>
  <c r="F249" i="83"/>
  <c r="C249" i="83"/>
  <c r="G248" i="83"/>
  <c r="F248" i="83"/>
  <c r="C248" i="83"/>
  <c r="G247" i="83"/>
  <c r="F247" i="83"/>
  <c r="C247" i="83"/>
  <c r="G246" i="83"/>
  <c r="F246" i="83"/>
  <c r="C246" i="83"/>
  <c r="G245" i="83"/>
  <c r="F245" i="83"/>
  <c r="C245" i="83"/>
  <c r="G244" i="83"/>
  <c r="F244" i="83"/>
  <c r="C244" i="83"/>
  <c r="G242" i="83"/>
  <c r="F242" i="83"/>
  <c r="C242" i="83"/>
  <c r="G241" i="83"/>
  <c r="F241" i="83"/>
  <c r="C241" i="83"/>
  <c r="G240" i="83"/>
  <c r="F240" i="83"/>
  <c r="C240" i="83"/>
  <c r="G239" i="83"/>
  <c r="F239" i="83"/>
  <c r="C239" i="83"/>
  <c r="G238" i="83"/>
  <c r="F238" i="83"/>
  <c r="C238" i="83"/>
  <c r="G237" i="83"/>
  <c r="F237" i="83"/>
  <c r="C237" i="83"/>
  <c r="G236" i="83"/>
  <c r="F236" i="83"/>
  <c r="C236" i="83"/>
  <c r="G235" i="83"/>
  <c r="F235" i="83"/>
  <c r="C235" i="83"/>
  <c r="G234" i="83"/>
  <c r="H234" i="83" s="1"/>
  <c r="G233" i="83"/>
  <c r="H233" i="83" s="1"/>
  <c r="G232" i="83"/>
  <c r="H232" i="83" s="1"/>
  <c r="G231" i="83"/>
  <c r="H231" i="83" s="1"/>
  <c r="G230" i="83"/>
  <c r="H230" i="83" s="1"/>
  <c r="G229" i="83"/>
  <c r="H229" i="83" s="1"/>
  <c r="G228" i="83"/>
  <c r="H228" i="83" s="1"/>
  <c r="G227" i="83"/>
  <c r="H227" i="83" s="1"/>
  <c r="G226" i="83"/>
  <c r="H226" i="83" s="1"/>
  <c r="G225" i="83"/>
  <c r="H225" i="83" s="1"/>
  <c r="G90" i="83"/>
  <c r="F90" i="83"/>
  <c r="C90" i="83"/>
  <c r="G89" i="83"/>
  <c r="F89" i="83"/>
  <c r="C89" i="83"/>
  <c r="G88" i="83"/>
  <c r="F88" i="83"/>
  <c r="C88" i="83"/>
  <c r="G87" i="83"/>
  <c r="F87" i="83"/>
  <c r="C87" i="83"/>
  <c r="G86" i="83"/>
  <c r="F86" i="83"/>
  <c r="C86" i="83"/>
  <c r="G85" i="83"/>
  <c r="F85" i="83"/>
  <c r="C85" i="83"/>
  <c r="G84" i="83"/>
  <c r="F84" i="83"/>
  <c r="C84" i="83"/>
  <c r="G83" i="83"/>
  <c r="F83" i="83"/>
  <c r="C83" i="83"/>
  <c r="G82" i="83"/>
  <c r="F82" i="83"/>
  <c r="C82" i="83"/>
  <c r="G81" i="83"/>
  <c r="F81" i="83"/>
  <c r="C81" i="83"/>
  <c r="G80" i="83"/>
  <c r="F80" i="83"/>
  <c r="C80" i="83"/>
  <c r="G79" i="83"/>
  <c r="F79" i="83"/>
  <c r="C79" i="83"/>
  <c r="G78" i="83"/>
  <c r="F78" i="83"/>
  <c r="C78" i="83"/>
  <c r="G77" i="83"/>
  <c r="F77" i="83"/>
  <c r="C77" i="83"/>
  <c r="G76" i="83"/>
  <c r="F76" i="83"/>
  <c r="C76" i="83"/>
  <c r="G75" i="83"/>
  <c r="F75" i="83"/>
  <c r="C75" i="83"/>
  <c r="G74" i="83"/>
  <c r="F74" i="83"/>
  <c r="C74" i="83"/>
  <c r="G73" i="83"/>
  <c r="F73" i="83"/>
  <c r="C73" i="83"/>
  <c r="G72" i="83"/>
  <c r="F72" i="83"/>
  <c r="C72" i="83"/>
  <c r="G71" i="83"/>
  <c r="F71" i="83"/>
  <c r="C71" i="83"/>
  <c r="G67" i="83"/>
  <c r="F67" i="83"/>
  <c r="C67" i="83"/>
  <c r="G66" i="83"/>
  <c r="F66" i="83"/>
  <c r="C66" i="83"/>
  <c r="G65" i="83"/>
  <c r="F65" i="83"/>
  <c r="C65" i="83"/>
  <c r="G64" i="83"/>
  <c r="F64" i="83"/>
  <c r="C64" i="83"/>
  <c r="G63" i="83"/>
  <c r="F63" i="83"/>
  <c r="C63" i="83"/>
  <c r="G62" i="83"/>
  <c r="F62" i="83"/>
  <c r="C62" i="83"/>
  <c r="G61" i="83"/>
  <c r="F61" i="83"/>
  <c r="C61" i="83"/>
  <c r="G60" i="83"/>
  <c r="F60" i="83"/>
  <c r="C60" i="83"/>
  <c r="G59" i="83"/>
  <c r="F59" i="83"/>
  <c r="C59" i="83"/>
  <c r="G58" i="83"/>
  <c r="F58" i="83"/>
  <c r="C58" i="83"/>
  <c r="G57" i="83"/>
  <c r="F57" i="83"/>
  <c r="C57" i="83"/>
  <c r="G56" i="83"/>
  <c r="F56" i="83"/>
  <c r="C56" i="83"/>
  <c r="G55" i="83"/>
  <c r="F55" i="83"/>
  <c r="C55" i="83"/>
  <c r="G54" i="83"/>
  <c r="F54" i="83"/>
  <c r="C54" i="83"/>
  <c r="G53" i="83"/>
  <c r="F53" i="83"/>
  <c r="C53" i="83"/>
  <c r="G52" i="83"/>
  <c r="F52" i="83"/>
  <c r="C52" i="83"/>
  <c r="G51" i="83"/>
  <c r="F51" i="83"/>
  <c r="C51" i="83"/>
  <c r="G50" i="83"/>
  <c r="F50" i="83"/>
  <c r="C50" i="83"/>
  <c r="G49" i="83"/>
  <c r="F49" i="83"/>
  <c r="C49" i="83"/>
  <c r="G48" i="83"/>
  <c r="F48" i="83"/>
  <c r="C48" i="83"/>
  <c r="G46" i="83"/>
  <c r="H46" i="83" s="1"/>
  <c r="G45" i="83"/>
  <c r="H45" i="83" s="1"/>
  <c r="G44" i="83"/>
  <c r="H44" i="83" s="1"/>
  <c r="G43" i="83"/>
  <c r="H43" i="83" s="1"/>
  <c r="G42" i="83"/>
  <c r="H42" i="83" s="1"/>
  <c r="G41" i="83"/>
  <c r="H41" i="83" s="1"/>
  <c r="G40" i="83"/>
  <c r="H40" i="83" s="1"/>
  <c r="G39" i="83"/>
  <c r="H39" i="83" s="1"/>
  <c r="G38" i="83"/>
  <c r="H38" i="83" s="1"/>
  <c r="G37" i="83"/>
  <c r="H37" i="83" s="1"/>
  <c r="H35" i="83"/>
  <c r="H34" i="83"/>
  <c r="H33" i="83"/>
  <c r="H32" i="83"/>
  <c r="H31" i="83"/>
  <c r="H30" i="83"/>
  <c r="H29" i="83"/>
  <c r="H28" i="83"/>
  <c r="H27" i="83"/>
  <c r="H26" i="83"/>
  <c r="H24" i="83"/>
  <c r="H23" i="83"/>
  <c r="H22" i="83"/>
  <c r="H21" i="83"/>
  <c r="H20" i="83"/>
  <c r="H19" i="83"/>
  <c r="H18" i="83"/>
  <c r="H17" i="83"/>
  <c r="H16" i="83"/>
  <c r="H15" i="83"/>
  <c r="H206" i="80"/>
  <c r="H205" i="80" s="1"/>
  <c r="H204" i="80"/>
  <c r="H203" i="80"/>
  <c r="H202" i="80"/>
  <c r="H201" i="80"/>
  <c r="H200" i="80"/>
  <c r="H199" i="80"/>
  <c r="H198" i="80"/>
  <c r="H197" i="80"/>
  <c r="H196" i="80"/>
  <c r="H195" i="80"/>
  <c r="H192" i="80"/>
  <c r="H191" i="80"/>
  <c r="H190" i="80"/>
  <c r="H189" i="80"/>
  <c r="H188" i="80"/>
  <c r="H187" i="80"/>
  <c r="H186" i="80"/>
  <c r="H185" i="80"/>
  <c r="H184" i="80"/>
  <c r="H183" i="80"/>
  <c r="H179" i="80"/>
  <c r="H178" i="80"/>
  <c r="H177" i="80"/>
  <c r="H176" i="80"/>
  <c r="H175" i="80"/>
  <c r="H174" i="80"/>
  <c r="H173" i="80"/>
  <c r="H172" i="80"/>
  <c r="H171" i="80"/>
  <c r="H170" i="80"/>
  <c r="H168" i="80"/>
  <c r="H167" i="80"/>
  <c r="H166" i="80"/>
  <c r="H165" i="80"/>
  <c r="H164" i="80"/>
  <c r="H163" i="80"/>
  <c r="H162" i="80"/>
  <c r="H161" i="80"/>
  <c r="H160" i="80"/>
  <c r="H159" i="80"/>
  <c r="H145" i="80"/>
  <c r="H135" i="80" s="1"/>
  <c r="H134" i="80" s="1"/>
  <c r="G109" i="80"/>
  <c r="F109" i="80"/>
  <c r="G108" i="80"/>
  <c r="F108" i="80"/>
  <c r="G107" i="80"/>
  <c r="F107" i="80"/>
  <c r="G106" i="80"/>
  <c r="F106" i="80"/>
  <c r="G105" i="80"/>
  <c r="F105" i="80"/>
  <c r="G104" i="80"/>
  <c r="F104" i="80"/>
  <c r="G103" i="80"/>
  <c r="F103" i="80"/>
  <c r="G102" i="80"/>
  <c r="F102" i="80"/>
  <c r="G101" i="80"/>
  <c r="F101" i="80"/>
  <c r="C101" i="80"/>
  <c r="C102" i="80"/>
  <c r="C103" i="80"/>
  <c r="C104" i="80"/>
  <c r="C105" i="80"/>
  <c r="C106" i="80"/>
  <c r="C107" i="80"/>
  <c r="C108" i="80"/>
  <c r="C109" i="80"/>
  <c r="G100" i="80"/>
  <c r="F100" i="80"/>
  <c r="C100" i="80"/>
  <c r="F82" i="80"/>
  <c r="G82" i="80"/>
  <c r="F83" i="80"/>
  <c r="G83" i="80"/>
  <c r="F84" i="80"/>
  <c r="G84" i="80"/>
  <c r="F85" i="80"/>
  <c r="G85" i="80"/>
  <c r="F86" i="80"/>
  <c r="G86" i="80"/>
  <c r="F87" i="80"/>
  <c r="G87" i="80"/>
  <c r="F88" i="80"/>
  <c r="G88" i="80"/>
  <c r="F89" i="80"/>
  <c r="G89" i="80"/>
  <c r="F90" i="80"/>
  <c r="G90" i="80"/>
  <c r="G81" i="80"/>
  <c r="F81" i="80"/>
  <c r="C82" i="80"/>
  <c r="C83" i="80"/>
  <c r="C84" i="80"/>
  <c r="C85" i="80"/>
  <c r="C86" i="80"/>
  <c r="C87" i="80"/>
  <c r="C88" i="80"/>
  <c r="C89" i="80"/>
  <c r="C90" i="80"/>
  <c r="C81" i="80"/>
  <c r="C67" i="80"/>
  <c r="F67" i="80"/>
  <c r="G67" i="80"/>
  <c r="F59" i="80"/>
  <c r="G59" i="80"/>
  <c r="F60" i="80"/>
  <c r="G60" i="80"/>
  <c r="F61" i="80"/>
  <c r="G61" i="80"/>
  <c r="F62" i="80"/>
  <c r="G62" i="80"/>
  <c r="F63" i="80"/>
  <c r="G63" i="80"/>
  <c r="F64" i="80"/>
  <c r="G64" i="80"/>
  <c r="F65" i="80"/>
  <c r="G65" i="80"/>
  <c r="F66" i="80"/>
  <c r="G66" i="80"/>
  <c r="G58" i="80"/>
  <c r="F58" i="80"/>
  <c r="G49" i="80"/>
  <c r="G50" i="80"/>
  <c r="G51" i="80"/>
  <c r="G52" i="80"/>
  <c r="G53" i="80"/>
  <c r="G54" i="80"/>
  <c r="G55" i="80"/>
  <c r="G56" i="80"/>
  <c r="G57" i="80"/>
  <c r="F49" i="80"/>
  <c r="F50" i="80"/>
  <c r="F51" i="80"/>
  <c r="F52" i="80"/>
  <c r="F53" i="80"/>
  <c r="F54" i="80"/>
  <c r="F55" i="80"/>
  <c r="F56" i="80"/>
  <c r="F57" i="80"/>
  <c r="C59" i="80"/>
  <c r="C60" i="80"/>
  <c r="C61" i="80"/>
  <c r="C62" i="80"/>
  <c r="C63" i="80"/>
  <c r="C64" i="80"/>
  <c r="C65" i="80"/>
  <c r="C66" i="80"/>
  <c r="C58" i="80"/>
  <c r="C49" i="80"/>
  <c r="C50" i="80"/>
  <c r="C51" i="80"/>
  <c r="C52" i="80"/>
  <c r="C53" i="80"/>
  <c r="C54" i="80"/>
  <c r="C55" i="80"/>
  <c r="C56" i="80"/>
  <c r="C57" i="80"/>
  <c r="G48" i="80"/>
  <c r="F48" i="80"/>
  <c r="C48" i="80"/>
  <c r="H26" i="80"/>
  <c r="H35" i="80"/>
  <c r="H34" i="80"/>
  <c r="H33" i="80"/>
  <c r="H32" i="80"/>
  <c r="H31" i="80"/>
  <c r="H30" i="80"/>
  <c r="H29" i="80"/>
  <c r="H28" i="80"/>
  <c r="H27" i="80"/>
  <c r="H382" i="80"/>
  <c r="H381" i="80" s="1"/>
  <c r="H491" i="80" s="1"/>
  <c r="B22" i="108" s="1"/>
  <c r="H380" i="80"/>
  <c r="H379" i="80"/>
  <c r="H378" i="80"/>
  <c r="H377" i="80"/>
  <c r="H376" i="80"/>
  <c r="H375" i="80"/>
  <c r="H374" i="80"/>
  <c r="H373" i="80"/>
  <c r="H368" i="80"/>
  <c r="H367" i="80"/>
  <c r="H366" i="80"/>
  <c r="H365" i="80"/>
  <c r="H364" i="80"/>
  <c r="H363" i="80"/>
  <c r="H362" i="80"/>
  <c r="H361" i="80"/>
  <c r="H360" i="80"/>
  <c r="H359" i="80"/>
  <c r="AI11" i="108" l="1"/>
  <c r="AI16" i="108"/>
  <c r="AO20" i="108"/>
  <c r="AI19" i="108"/>
  <c r="AI10" i="108"/>
  <c r="AI4" i="108"/>
  <c r="AI8" i="108"/>
  <c r="AI22" i="108"/>
  <c r="AI6" i="108"/>
  <c r="AI14" i="108"/>
  <c r="AI7" i="108"/>
  <c r="AI18" i="108"/>
  <c r="AI17" i="108"/>
  <c r="AI5" i="108"/>
  <c r="AI15" i="108"/>
  <c r="AI12" i="108"/>
  <c r="AI13" i="108"/>
  <c r="AI21" i="108"/>
  <c r="AI20" i="108"/>
  <c r="AK20" i="108"/>
  <c r="AO21" i="108"/>
  <c r="AO12" i="108"/>
  <c r="AO9" i="108"/>
  <c r="AO22" i="108"/>
  <c r="AO13" i="108"/>
  <c r="AO8" i="108"/>
  <c r="AO14" i="108"/>
  <c r="AO11" i="108"/>
  <c r="AO5" i="108"/>
  <c r="AO6" i="108"/>
  <c r="AO17" i="108"/>
  <c r="AO16" i="108"/>
  <c r="AK8" i="108"/>
  <c r="AO7" i="108"/>
  <c r="AO19" i="108"/>
  <c r="AO18" i="108"/>
  <c r="AO4" i="108"/>
  <c r="AO10" i="108"/>
  <c r="O27" i="76"/>
  <c r="T27" i="76" s="1"/>
  <c r="H479" i="102"/>
  <c r="H478" i="102" s="1"/>
  <c r="AK18" i="108"/>
  <c r="S27" i="76"/>
  <c r="R27" i="76"/>
  <c r="AK5" i="108"/>
  <c r="AK19" i="108"/>
  <c r="AK7" i="108"/>
  <c r="AK16" i="108"/>
  <c r="AK17" i="108"/>
  <c r="AK10" i="108"/>
  <c r="AK12" i="108"/>
  <c r="AK22" i="108"/>
  <c r="H509" i="99"/>
  <c r="I509" i="99" s="1"/>
  <c r="AK9" i="108"/>
  <c r="AK14" i="108"/>
  <c r="AK15" i="108"/>
  <c r="I448" i="101"/>
  <c r="H509" i="101"/>
  <c r="I509" i="101" s="1"/>
  <c r="AK6" i="108"/>
  <c r="AK11" i="108"/>
  <c r="AK13" i="108"/>
  <c r="AK4" i="108"/>
  <c r="I448" i="100"/>
  <c r="H509" i="100"/>
  <c r="I509" i="100" s="1"/>
  <c r="S22" i="76"/>
  <c r="R22" i="76"/>
  <c r="H496" i="89"/>
  <c r="H495" i="89" s="1"/>
  <c r="H489" i="89" s="1"/>
  <c r="P13" i="76" s="1"/>
  <c r="H67" i="87"/>
  <c r="H66" i="87"/>
  <c r="H264" i="85"/>
  <c r="H268" i="85"/>
  <c r="H287" i="85"/>
  <c r="H291" i="85"/>
  <c r="H271" i="84"/>
  <c r="H294" i="84"/>
  <c r="H255" i="83"/>
  <c r="H278" i="83"/>
  <c r="H484" i="92"/>
  <c r="P16" i="76" s="1"/>
  <c r="H454" i="92"/>
  <c r="L16" i="76" s="1"/>
  <c r="H496" i="92"/>
  <c r="Q16" i="76" s="1"/>
  <c r="AG3" i="108"/>
  <c r="H249" i="87"/>
  <c r="H253" i="87"/>
  <c r="H257" i="87"/>
  <c r="H237" i="83"/>
  <c r="H246" i="83"/>
  <c r="H250" i="83"/>
  <c r="H254" i="83"/>
  <c r="H269" i="83"/>
  <c r="H273" i="83"/>
  <c r="H277" i="83"/>
  <c r="H253" i="84"/>
  <c r="H257" i="84"/>
  <c r="H262" i="84"/>
  <c r="H274" i="84"/>
  <c r="H278" i="84"/>
  <c r="H285" i="84"/>
  <c r="H297" i="84"/>
  <c r="H301" i="84"/>
  <c r="H305" i="84"/>
  <c r="H309" i="84"/>
  <c r="H256" i="85"/>
  <c r="H260" i="85"/>
  <c r="H273" i="85"/>
  <c r="H277" i="85"/>
  <c r="H281" i="85"/>
  <c r="H296" i="85"/>
  <c r="H300" i="85"/>
  <c r="H304" i="85"/>
  <c r="H308" i="85"/>
  <c r="H312" i="85"/>
  <c r="H55" i="86"/>
  <c r="H53" i="86"/>
  <c r="H51" i="86"/>
  <c r="H49" i="86"/>
  <c r="H64" i="86"/>
  <c r="H62" i="86"/>
  <c r="H60" i="86"/>
  <c r="H58" i="86"/>
  <c r="H250" i="87"/>
  <c r="H254" i="87"/>
  <c r="H263" i="87"/>
  <c r="H267" i="87"/>
  <c r="H271" i="87"/>
  <c r="H275" i="87"/>
  <c r="H286" i="87"/>
  <c r="H290" i="87"/>
  <c r="H294" i="87"/>
  <c r="H298" i="87"/>
  <c r="H303" i="87"/>
  <c r="H307" i="87"/>
  <c r="H270" i="87"/>
  <c r="H274" i="87"/>
  <c r="H278" i="87"/>
  <c r="H293" i="87"/>
  <c r="H297" i="87"/>
  <c r="H301" i="87"/>
  <c r="H302" i="87"/>
  <c r="H306" i="87"/>
  <c r="H310" i="87"/>
  <c r="H370" i="80"/>
  <c r="H490" i="80" s="1"/>
  <c r="B21" i="108" s="1"/>
  <c r="H74" i="83"/>
  <c r="H78" i="83"/>
  <c r="H235" i="83"/>
  <c r="H239" i="83"/>
  <c r="H244" i="83"/>
  <c r="H248" i="83"/>
  <c r="H252" i="83"/>
  <c r="H256" i="83"/>
  <c r="H260" i="83"/>
  <c r="H267" i="83"/>
  <c r="H271" i="83"/>
  <c r="H275" i="83"/>
  <c r="H279" i="83"/>
  <c r="H283" i="83"/>
  <c r="H287" i="83"/>
  <c r="H291" i="83"/>
  <c r="H272" i="84"/>
  <c r="H295" i="84"/>
  <c r="H263" i="85"/>
  <c r="H267" i="85"/>
  <c r="H271" i="85"/>
  <c r="H286" i="85"/>
  <c r="H290" i="85"/>
  <c r="H294" i="85"/>
  <c r="H274" i="86"/>
  <c r="H278" i="86"/>
  <c r="H283" i="86"/>
  <c r="H287" i="86"/>
  <c r="H291" i="86"/>
  <c r="H295" i="86"/>
  <c r="H299" i="86"/>
  <c r="H306" i="86"/>
  <c r="H310" i="86"/>
  <c r="H314" i="86"/>
  <c r="H318" i="86"/>
  <c r="H322" i="86"/>
  <c r="H326" i="86"/>
  <c r="H330" i="86"/>
  <c r="P6" i="108"/>
  <c r="H65" i="87"/>
  <c r="T9" i="108"/>
  <c r="H272" i="85"/>
  <c r="H295" i="85"/>
  <c r="H266" i="84"/>
  <c r="H270" i="84"/>
  <c r="H289" i="84"/>
  <c r="H293" i="84"/>
  <c r="H238" i="83"/>
  <c r="H242" i="83"/>
  <c r="H259" i="83"/>
  <c r="H263" i="83"/>
  <c r="H282" i="83"/>
  <c r="H286" i="83"/>
  <c r="H290" i="83"/>
  <c r="H294" i="83"/>
  <c r="H276" i="86"/>
  <c r="H255" i="84"/>
  <c r="H259" i="84"/>
  <c r="H276" i="84"/>
  <c r="H280" i="84"/>
  <c r="H299" i="84"/>
  <c r="H303" i="84"/>
  <c r="H307" i="84"/>
  <c r="H311" i="84"/>
  <c r="H241" i="83"/>
  <c r="H258" i="83"/>
  <c r="H262" i="83"/>
  <c r="H281" i="83"/>
  <c r="H285" i="83"/>
  <c r="H289" i="83"/>
  <c r="H293" i="83"/>
  <c r="H284" i="88"/>
  <c r="H484" i="88" s="1"/>
  <c r="H479" i="88"/>
  <c r="H259" i="87"/>
  <c r="H282" i="87"/>
  <c r="H262" i="87"/>
  <c r="H266" i="87"/>
  <c r="H285" i="87"/>
  <c r="H289" i="87"/>
  <c r="H265" i="85"/>
  <c r="H269" i="85"/>
  <c r="H288" i="85"/>
  <c r="H292" i="85"/>
  <c r="H264" i="84"/>
  <c r="H268" i="84"/>
  <c r="H287" i="84"/>
  <c r="H291" i="84"/>
  <c r="H265" i="84"/>
  <c r="H269" i="84"/>
  <c r="H288" i="84"/>
  <c r="H292" i="84"/>
  <c r="H247" i="83"/>
  <c r="H251" i="83"/>
  <c r="H270" i="83"/>
  <c r="H274" i="83"/>
  <c r="AY20" i="108"/>
  <c r="AY14" i="108"/>
  <c r="AY13" i="108"/>
  <c r="AY17" i="108"/>
  <c r="AY19" i="108"/>
  <c r="AY16" i="108"/>
  <c r="AY22" i="108"/>
  <c r="AY21" i="108"/>
  <c r="AY18" i="108"/>
  <c r="AY5" i="108"/>
  <c r="AY4" i="108"/>
  <c r="AY15" i="108"/>
  <c r="AY6" i="108"/>
  <c r="AY9" i="108"/>
  <c r="AY12" i="108"/>
  <c r="AY8" i="108"/>
  <c r="AY7" i="108"/>
  <c r="AY11" i="108"/>
  <c r="AY10" i="108"/>
  <c r="AU21" i="108"/>
  <c r="AU20" i="108"/>
  <c r="AU22" i="108"/>
  <c r="AU19" i="108"/>
  <c r="AU14" i="108"/>
  <c r="AU13" i="108"/>
  <c r="AU17" i="108"/>
  <c r="AU16" i="108"/>
  <c r="AU5" i="108"/>
  <c r="AU18" i="108"/>
  <c r="AU4" i="108"/>
  <c r="AU15" i="108"/>
  <c r="AU6" i="108"/>
  <c r="AU11" i="108"/>
  <c r="AU9" i="108"/>
  <c r="AU12" i="108"/>
  <c r="AU8" i="108"/>
  <c r="AU7" i="108"/>
  <c r="AU10" i="108"/>
  <c r="AW17" i="108"/>
  <c r="AW21" i="108"/>
  <c r="AW22" i="108"/>
  <c r="AW20" i="108"/>
  <c r="AW14" i="108"/>
  <c r="AW13" i="108"/>
  <c r="AW19" i="108"/>
  <c r="AW16" i="108"/>
  <c r="AW4" i="108"/>
  <c r="AW5" i="108"/>
  <c r="AW18" i="108"/>
  <c r="AW15" i="108"/>
  <c r="AW7" i="108"/>
  <c r="AW6" i="108"/>
  <c r="AW11" i="108"/>
  <c r="AW8" i="108"/>
  <c r="AW9" i="108"/>
  <c r="AW10" i="108"/>
  <c r="AW12" i="108"/>
  <c r="AS16" i="108"/>
  <c r="AS19" i="108"/>
  <c r="AS17" i="108"/>
  <c r="AS14" i="108"/>
  <c r="AS22" i="108"/>
  <c r="AS13" i="108"/>
  <c r="AS21" i="108"/>
  <c r="AS20" i="108"/>
  <c r="AS18" i="108"/>
  <c r="AS5" i="108"/>
  <c r="AS4" i="108"/>
  <c r="AS6" i="108"/>
  <c r="AS11" i="108"/>
  <c r="AS12" i="108"/>
  <c r="AS7" i="108"/>
  <c r="AS8" i="108"/>
  <c r="AS9" i="108"/>
  <c r="AS10" i="108"/>
  <c r="AC20" i="108"/>
  <c r="AC21" i="108"/>
  <c r="AC17" i="108"/>
  <c r="AC22" i="108"/>
  <c r="AC13" i="108"/>
  <c r="AC16" i="108"/>
  <c r="AC14" i="108"/>
  <c r="AC19" i="108"/>
  <c r="AC15" i="108"/>
  <c r="AC5" i="108"/>
  <c r="AC18" i="108"/>
  <c r="AC4" i="108"/>
  <c r="AC6" i="108"/>
  <c r="AC9" i="108"/>
  <c r="AC12" i="108"/>
  <c r="AC11" i="108"/>
  <c r="AC7" i="108"/>
  <c r="AC8" i="108"/>
  <c r="AE20" i="108"/>
  <c r="AE22" i="108"/>
  <c r="AE13" i="108"/>
  <c r="AE16" i="108"/>
  <c r="AE14" i="108"/>
  <c r="AE21" i="108"/>
  <c r="AE17" i="108"/>
  <c r="AE19" i="108"/>
  <c r="AE5" i="108"/>
  <c r="AE15" i="108"/>
  <c r="AE18" i="108"/>
  <c r="AE4" i="108"/>
  <c r="AE8" i="108"/>
  <c r="AE6" i="108"/>
  <c r="AE9" i="108"/>
  <c r="AE11" i="108"/>
  <c r="AE12" i="108"/>
  <c r="AE7" i="108"/>
  <c r="AE10" i="108"/>
  <c r="AC10" i="108"/>
  <c r="AA10" i="108"/>
  <c r="AA15" i="108"/>
  <c r="Y13" i="108"/>
  <c r="Y20" i="108"/>
  <c r="Y14" i="108"/>
  <c r="Y15" i="108"/>
  <c r="Y5" i="108"/>
  <c r="Y4" i="108"/>
  <c r="Y16" i="108"/>
  <c r="Y22" i="108"/>
  <c r="Y21" i="108"/>
  <c r="Y18" i="108"/>
  <c r="Y17" i="108"/>
  <c r="Y19" i="108"/>
  <c r="Y6" i="108"/>
  <c r="Y12" i="108"/>
  <c r="Y11" i="108"/>
  <c r="Y8" i="108"/>
  <c r="Y9" i="108"/>
  <c r="Y7" i="108"/>
  <c r="AA20" i="108"/>
  <c r="AA17" i="108"/>
  <c r="AA16" i="108"/>
  <c r="AA4" i="108"/>
  <c r="AA21" i="108"/>
  <c r="AA14" i="108"/>
  <c r="AA18" i="108"/>
  <c r="AA5" i="108"/>
  <c r="AA22" i="108"/>
  <c r="AA13" i="108"/>
  <c r="AA19" i="108"/>
  <c r="AA7" i="108"/>
  <c r="AA12" i="108"/>
  <c r="AA6" i="108"/>
  <c r="AA11" i="108"/>
  <c r="AA8" i="108"/>
  <c r="AA9" i="108"/>
  <c r="W14" i="108"/>
  <c r="W16" i="108"/>
  <c r="W22" i="108"/>
  <c r="W13" i="108"/>
  <c r="W20" i="108"/>
  <c r="W17" i="108"/>
  <c r="W5" i="108"/>
  <c r="W15" i="108"/>
  <c r="W19" i="108"/>
  <c r="W18" i="108"/>
  <c r="W4" i="108"/>
  <c r="W21" i="108"/>
  <c r="W6" i="108"/>
  <c r="W7" i="108"/>
  <c r="W8" i="108"/>
  <c r="W12" i="108"/>
  <c r="W11" i="108"/>
  <c r="W9" i="108"/>
  <c r="H530" i="106"/>
  <c r="I530" i="106" s="1"/>
  <c r="H509" i="95"/>
  <c r="I509" i="95" s="1"/>
  <c r="H521" i="104"/>
  <c r="I521" i="104" s="1"/>
  <c r="T30" i="76"/>
  <c r="H500" i="97"/>
  <c r="I500" i="97" s="1"/>
  <c r="T12" i="108"/>
  <c r="I432" i="93"/>
  <c r="H509" i="96"/>
  <c r="I509" i="96" s="1"/>
  <c r="AQ3" i="108"/>
  <c r="T11" i="108"/>
  <c r="AM3" i="108"/>
  <c r="H506" i="94"/>
  <c r="I506" i="94" s="1"/>
  <c r="T8" i="108"/>
  <c r="G31" i="76"/>
  <c r="I521" i="105"/>
  <c r="H477" i="92"/>
  <c r="H473" i="92" s="1"/>
  <c r="N16" i="76" s="1"/>
  <c r="H317" i="92"/>
  <c r="H316" i="92" s="1"/>
  <c r="H476" i="91"/>
  <c r="H273" i="91"/>
  <c r="H478" i="91" s="1"/>
  <c r="H475" i="91"/>
  <c r="R6" i="108" s="1"/>
  <c r="H296" i="91"/>
  <c r="H481" i="91" s="1"/>
  <c r="H482" i="91"/>
  <c r="H477" i="91"/>
  <c r="H483" i="89"/>
  <c r="H482" i="89"/>
  <c r="H285" i="89"/>
  <c r="H487" i="89" s="1"/>
  <c r="H488" i="89"/>
  <c r="H262" i="89"/>
  <c r="H484" i="89" s="1"/>
  <c r="H485" i="88"/>
  <c r="H261" i="88"/>
  <c r="H481" i="88" s="1"/>
  <c r="H478" i="88"/>
  <c r="N6" i="108" s="1"/>
  <c r="H480" i="88"/>
  <c r="H242" i="85"/>
  <c r="H481" i="85" s="1"/>
  <c r="H262" i="85"/>
  <c r="H266" i="85"/>
  <c r="H270" i="85"/>
  <c r="H285" i="85"/>
  <c r="H289" i="85"/>
  <c r="H293" i="85"/>
  <c r="H255" i="85"/>
  <c r="H259" i="85"/>
  <c r="H276" i="85"/>
  <c r="H280" i="85"/>
  <c r="H299" i="85"/>
  <c r="H303" i="85"/>
  <c r="H307" i="85"/>
  <c r="H311" i="85"/>
  <c r="H254" i="85"/>
  <c r="H258" i="85"/>
  <c r="H275" i="85"/>
  <c r="H279" i="85"/>
  <c r="H298" i="85"/>
  <c r="H302" i="85"/>
  <c r="H306" i="85"/>
  <c r="H310" i="85"/>
  <c r="H253" i="85"/>
  <c r="H257" i="85"/>
  <c r="H274" i="85"/>
  <c r="H278" i="85"/>
  <c r="H297" i="85"/>
  <c r="H301" i="85"/>
  <c r="H305" i="85"/>
  <c r="H309" i="85"/>
  <c r="H242" i="84"/>
  <c r="H481" i="84" s="1"/>
  <c r="H263" i="84"/>
  <c r="H267" i="84"/>
  <c r="H286" i="84"/>
  <c r="H290" i="84"/>
  <c r="H254" i="84"/>
  <c r="H258" i="84"/>
  <c r="H275" i="84"/>
  <c r="H279" i="84"/>
  <c r="H298" i="84"/>
  <c r="H302" i="84"/>
  <c r="H306" i="84"/>
  <c r="H310" i="84"/>
  <c r="H224" i="83"/>
  <c r="H453" i="83" s="1"/>
  <c r="H245" i="83"/>
  <c r="H249" i="83"/>
  <c r="H253" i="83"/>
  <c r="H268" i="83"/>
  <c r="H272" i="83"/>
  <c r="H276" i="83"/>
  <c r="H236" i="83"/>
  <c r="H240" i="83"/>
  <c r="H257" i="83"/>
  <c r="H261" i="83"/>
  <c r="H280" i="83"/>
  <c r="H284" i="83"/>
  <c r="H288" i="83"/>
  <c r="H292" i="83"/>
  <c r="H358" i="80"/>
  <c r="H488" i="80" s="1"/>
  <c r="B19" i="108" s="1"/>
  <c r="R18" i="76"/>
  <c r="S18" i="76"/>
  <c r="H252" i="87"/>
  <c r="H256" i="87"/>
  <c r="H261" i="87"/>
  <c r="H265" i="87"/>
  <c r="H269" i="87"/>
  <c r="H273" i="87"/>
  <c r="H277" i="87"/>
  <c r="H284" i="87"/>
  <c r="H288" i="87"/>
  <c r="H292" i="87"/>
  <c r="H296" i="87"/>
  <c r="H300" i="87"/>
  <c r="H305" i="87"/>
  <c r="H309" i="87"/>
  <c r="H248" i="87"/>
  <c r="H238" i="87" s="1"/>
  <c r="H251" i="87"/>
  <c r="H255" i="87"/>
  <c r="H260" i="87"/>
  <c r="H264" i="87"/>
  <c r="H268" i="87"/>
  <c r="H272" i="87"/>
  <c r="H276" i="87"/>
  <c r="H283" i="87"/>
  <c r="H287" i="87"/>
  <c r="H291" i="87"/>
  <c r="H295" i="87"/>
  <c r="H299" i="87"/>
  <c r="H304" i="87"/>
  <c r="H308" i="87"/>
  <c r="H47" i="87"/>
  <c r="H51" i="87"/>
  <c r="H55" i="87"/>
  <c r="H59" i="87"/>
  <c r="H63" i="87"/>
  <c r="H71" i="87"/>
  <c r="H78" i="87"/>
  <c r="H82" i="87"/>
  <c r="H86" i="87"/>
  <c r="H90" i="87"/>
  <c r="H94" i="87"/>
  <c r="H101" i="87"/>
  <c r="H50" i="87"/>
  <c r="H53" i="87"/>
  <c r="H81" i="87"/>
  <c r="H85" i="87"/>
  <c r="H89" i="87"/>
  <c r="H93" i="87"/>
  <c r="H97" i="87"/>
  <c r="H100" i="87"/>
  <c r="H104" i="87"/>
  <c r="H280" i="86"/>
  <c r="H285" i="86"/>
  <c r="H289" i="86"/>
  <c r="H293" i="86"/>
  <c r="H297" i="86"/>
  <c r="H301" i="86"/>
  <c r="H308" i="86"/>
  <c r="H312" i="86"/>
  <c r="H316" i="86"/>
  <c r="H320" i="86"/>
  <c r="H324" i="86"/>
  <c r="H328" i="86"/>
  <c r="H332" i="86"/>
  <c r="H273" i="86"/>
  <c r="H277" i="86"/>
  <c r="H282" i="86"/>
  <c r="H286" i="86"/>
  <c r="H290" i="86"/>
  <c r="H294" i="86"/>
  <c r="H298" i="86"/>
  <c r="H305" i="86"/>
  <c r="H309" i="86"/>
  <c r="H313" i="86"/>
  <c r="H317" i="86"/>
  <c r="H321" i="86"/>
  <c r="H325" i="86"/>
  <c r="H329" i="86"/>
  <c r="H272" i="86"/>
  <c r="H262" i="86" s="1"/>
  <c r="H275" i="86"/>
  <c r="H279" i="86"/>
  <c r="H284" i="86"/>
  <c r="H288" i="86"/>
  <c r="H292" i="86"/>
  <c r="H296" i="86"/>
  <c r="H300" i="86"/>
  <c r="H307" i="86"/>
  <c r="H311" i="86"/>
  <c r="H315" i="86"/>
  <c r="H319" i="86"/>
  <c r="H323" i="86"/>
  <c r="H327" i="86"/>
  <c r="H331" i="86"/>
  <c r="H47" i="86"/>
  <c r="H58" i="87"/>
  <c r="H62" i="87"/>
  <c r="H70" i="87"/>
  <c r="H74" i="87"/>
  <c r="H49" i="87"/>
  <c r="H52" i="87"/>
  <c r="H57" i="87"/>
  <c r="H61" i="87"/>
  <c r="H69" i="87"/>
  <c r="H73" i="87"/>
  <c r="H80" i="87"/>
  <c r="H84" i="87"/>
  <c r="H88" i="87"/>
  <c r="H92" i="87"/>
  <c r="H96" i="87"/>
  <c r="H99" i="87"/>
  <c r="H103" i="87"/>
  <c r="H56" i="87"/>
  <c r="H60" i="87"/>
  <c r="H64" i="87"/>
  <c r="H68" i="87"/>
  <c r="H72" i="87"/>
  <c r="H93" i="86"/>
  <c r="H97" i="86"/>
  <c r="H101" i="86"/>
  <c r="H105" i="86"/>
  <c r="H109" i="86"/>
  <c r="H112" i="86"/>
  <c r="H116" i="86"/>
  <c r="H120" i="86"/>
  <c r="H124" i="86"/>
  <c r="H128" i="86"/>
  <c r="H127" i="86"/>
  <c r="H70" i="86"/>
  <c r="H74" i="86"/>
  <c r="H78" i="86"/>
  <c r="H82" i="86"/>
  <c r="H86" i="86"/>
  <c r="H69" i="86"/>
  <c r="H73" i="86"/>
  <c r="H77" i="86"/>
  <c r="H81" i="86"/>
  <c r="H85" i="86"/>
  <c r="H68" i="86"/>
  <c r="H72" i="86"/>
  <c r="H76" i="86"/>
  <c r="H80" i="86"/>
  <c r="H84" i="86"/>
  <c r="H91" i="86"/>
  <c r="H95" i="86"/>
  <c r="H99" i="86"/>
  <c r="H103" i="86"/>
  <c r="H107" i="86"/>
  <c r="H110" i="86"/>
  <c r="H114" i="86"/>
  <c r="H118" i="86"/>
  <c r="H122" i="86"/>
  <c r="H126" i="86"/>
  <c r="H67" i="86"/>
  <c r="H71" i="86"/>
  <c r="H75" i="86"/>
  <c r="H79" i="86"/>
  <c r="H83" i="86"/>
  <c r="H90" i="86"/>
  <c r="H47" i="85"/>
  <c r="H81" i="85"/>
  <c r="T32" i="76"/>
  <c r="H175" i="83"/>
  <c r="H194" i="80"/>
  <c r="H193" i="80" s="1"/>
  <c r="G33" i="76"/>
  <c r="G28" i="76"/>
  <c r="G24" i="76"/>
  <c r="I24" i="76" s="1"/>
  <c r="T24" i="76" s="1"/>
  <c r="G23" i="76"/>
  <c r="I23" i="76" s="1"/>
  <c r="T23" i="76" s="1"/>
  <c r="H139" i="83"/>
  <c r="H163" i="83"/>
  <c r="H162" i="83" s="1"/>
  <c r="H186" i="83"/>
  <c r="H90" i="80"/>
  <c r="H86" i="80"/>
  <c r="H443" i="92"/>
  <c r="H66" i="91"/>
  <c r="H448" i="91" s="1"/>
  <c r="H452" i="91"/>
  <c r="H89" i="91"/>
  <c r="H451" i="91" s="1"/>
  <c r="H36" i="87"/>
  <c r="H439" i="87" s="1"/>
  <c r="H48" i="87"/>
  <c r="H79" i="87"/>
  <c r="H83" i="87"/>
  <c r="H87" i="87"/>
  <c r="H91" i="87"/>
  <c r="H95" i="87"/>
  <c r="H98" i="87"/>
  <c r="H102" i="87"/>
  <c r="H92" i="86"/>
  <c r="H96" i="86"/>
  <c r="H100" i="86"/>
  <c r="H104" i="86"/>
  <c r="H108" i="86"/>
  <c r="H111" i="86"/>
  <c r="H115" i="86"/>
  <c r="H119" i="86"/>
  <c r="H123" i="86"/>
  <c r="H54" i="86"/>
  <c r="H52" i="86"/>
  <c r="H50" i="86"/>
  <c r="H48" i="86"/>
  <c r="H65" i="86"/>
  <c r="H63" i="86"/>
  <c r="H61" i="86"/>
  <c r="H59" i="86"/>
  <c r="H57" i="86"/>
  <c r="H56" i="86"/>
  <c r="H36" i="86"/>
  <c r="H461" i="86" s="1"/>
  <c r="H94" i="86"/>
  <c r="H98" i="86"/>
  <c r="H102" i="86"/>
  <c r="H106" i="86"/>
  <c r="H113" i="86"/>
  <c r="H117" i="86"/>
  <c r="H121" i="86"/>
  <c r="H125" i="86"/>
  <c r="H55" i="85"/>
  <c r="H53" i="85"/>
  <c r="H51" i="85"/>
  <c r="H49" i="85"/>
  <c r="H93" i="85"/>
  <c r="H97" i="85"/>
  <c r="H102" i="85"/>
  <c r="H106" i="85"/>
  <c r="H85" i="85"/>
  <c r="H89" i="85"/>
  <c r="H150" i="83"/>
  <c r="H446" i="91"/>
  <c r="H447" i="91"/>
  <c r="H445" i="89"/>
  <c r="H444" i="89"/>
  <c r="H56" i="89"/>
  <c r="H446" i="89" s="1"/>
  <c r="H79" i="89"/>
  <c r="H449" i="89" s="1"/>
  <c r="H450" i="89"/>
  <c r="H79" i="88"/>
  <c r="H447" i="88" s="1"/>
  <c r="H56" i="88"/>
  <c r="H444" i="88" s="1"/>
  <c r="H448" i="88"/>
  <c r="H443" i="88"/>
  <c r="H442" i="88"/>
  <c r="H83" i="85"/>
  <c r="H87" i="85"/>
  <c r="H91" i="85"/>
  <c r="H95" i="85"/>
  <c r="H99" i="85"/>
  <c r="H100" i="85"/>
  <c r="H104" i="85"/>
  <c r="H108" i="85"/>
  <c r="H54" i="85"/>
  <c r="H52" i="85"/>
  <c r="H50" i="85"/>
  <c r="H48" i="85"/>
  <c r="H103" i="85"/>
  <c r="H107" i="85"/>
  <c r="H82" i="85"/>
  <c r="H86" i="85"/>
  <c r="H90" i="85"/>
  <c r="H94" i="85"/>
  <c r="H98" i="85"/>
  <c r="H60" i="85"/>
  <c r="H64" i="85"/>
  <c r="H68" i="85"/>
  <c r="H72" i="85"/>
  <c r="H76" i="85"/>
  <c r="H59" i="85"/>
  <c r="H63" i="85"/>
  <c r="H67" i="85"/>
  <c r="H71" i="85"/>
  <c r="H75" i="85"/>
  <c r="H58" i="85"/>
  <c r="H62" i="85"/>
  <c r="H66" i="85"/>
  <c r="H70" i="85"/>
  <c r="H74" i="85"/>
  <c r="H36" i="85"/>
  <c r="H451" i="85" s="1"/>
  <c r="H57" i="85"/>
  <c r="H61" i="85"/>
  <c r="H65" i="85"/>
  <c r="H69" i="85"/>
  <c r="H73" i="85"/>
  <c r="H80" i="85"/>
  <c r="H84" i="85"/>
  <c r="H88" i="85"/>
  <c r="H92" i="85"/>
  <c r="H96" i="85"/>
  <c r="H101" i="85"/>
  <c r="H105" i="85"/>
  <c r="H14" i="84"/>
  <c r="H449" i="84" s="1"/>
  <c r="H36" i="84"/>
  <c r="H451" i="84" s="1"/>
  <c r="H25" i="84"/>
  <c r="H450" i="84" s="1"/>
  <c r="F5" i="108" s="1"/>
  <c r="H81" i="84"/>
  <c r="H85" i="84"/>
  <c r="H89" i="84"/>
  <c r="H93" i="84"/>
  <c r="H97" i="84"/>
  <c r="H102" i="84"/>
  <c r="H106" i="84"/>
  <c r="H14" i="83"/>
  <c r="H25" i="83"/>
  <c r="H422" i="83" s="1"/>
  <c r="D5" i="108" s="1"/>
  <c r="H36" i="83"/>
  <c r="H423" i="83" s="1"/>
  <c r="H73" i="83"/>
  <c r="H77" i="83"/>
  <c r="H81" i="83"/>
  <c r="H169" i="80"/>
  <c r="H158" i="80"/>
  <c r="H81" i="80"/>
  <c r="H182" i="80"/>
  <c r="H181" i="80" s="1"/>
  <c r="H25" i="80"/>
  <c r="H435" i="80" s="1"/>
  <c r="H76" i="84"/>
  <c r="H82" i="84"/>
  <c r="H90" i="84"/>
  <c r="H94" i="84"/>
  <c r="H98" i="84"/>
  <c r="H103" i="84"/>
  <c r="H107" i="84"/>
  <c r="H100" i="80"/>
  <c r="H101" i="80"/>
  <c r="H105" i="80"/>
  <c r="H109" i="80"/>
  <c r="H92" i="84"/>
  <c r="H96" i="84"/>
  <c r="H101" i="84"/>
  <c r="H86" i="84"/>
  <c r="H88" i="84"/>
  <c r="H84" i="84"/>
  <c r="H58" i="84"/>
  <c r="H60" i="84"/>
  <c r="H62" i="84"/>
  <c r="H66" i="84"/>
  <c r="H57" i="84"/>
  <c r="H59" i="84"/>
  <c r="H61" i="84"/>
  <c r="H63" i="84"/>
  <c r="H64" i="84"/>
  <c r="H65" i="84"/>
  <c r="H67" i="84"/>
  <c r="H68" i="84"/>
  <c r="H69" i="84"/>
  <c r="H70" i="84"/>
  <c r="H71" i="84"/>
  <c r="H72" i="84"/>
  <c r="H73" i="84"/>
  <c r="H74" i="84"/>
  <c r="H75" i="84"/>
  <c r="H80" i="84"/>
  <c r="H105" i="84"/>
  <c r="H83" i="84"/>
  <c r="H87" i="84"/>
  <c r="H91" i="84"/>
  <c r="H95" i="84"/>
  <c r="H99" i="84"/>
  <c r="H100" i="84"/>
  <c r="H104" i="84"/>
  <c r="H108" i="84"/>
  <c r="H72" i="83"/>
  <c r="H76" i="83"/>
  <c r="H80" i="83"/>
  <c r="H71" i="83"/>
  <c r="H75" i="83"/>
  <c r="H79" i="83"/>
  <c r="H83" i="83"/>
  <c r="H87" i="83"/>
  <c r="H82" i="83"/>
  <c r="H86" i="83"/>
  <c r="H90" i="83"/>
  <c r="H85" i="83"/>
  <c r="H89" i="83"/>
  <c r="H84" i="83"/>
  <c r="H88" i="83"/>
  <c r="H51" i="83"/>
  <c r="H55" i="83"/>
  <c r="H59" i="83"/>
  <c r="H63" i="83"/>
  <c r="H67" i="83"/>
  <c r="H50" i="83"/>
  <c r="H54" i="83"/>
  <c r="H58" i="83"/>
  <c r="H62" i="83"/>
  <c r="H66" i="83"/>
  <c r="H49" i="83"/>
  <c r="H53" i="83"/>
  <c r="H57" i="83"/>
  <c r="H61" i="83"/>
  <c r="H65" i="83"/>
  <c r="H48" i="83"/>
  <c r="H52" i="83"/>
  <c r="H56" i="83"/>
  <c r="H60" i="83"/>
  <c r="H64" i="83"/>
  <c r="H63" i="80"/>
  <c r="H59" i="80"/>
  <c r="H66" i="80"/>
  <c r="H62" i="80"/>
  <c r="H82" i="80"/>
  <c r="H104" i="80"/>
  <c r="H58" i="80"/>
  <c r="H56" i="80"/>
  <c r="H67" i="80"/>
  <c r="H55" i="80"/>
  <c r="H51" i="80"/>
  <c r="H88" i="80"/>
  <c r="H84" i="80"/>
  <c r="H108" i="80"/>
  <c r="H64" i="80"/>
  <c r="H54" i="80"/>
  <c r="H50" i="80"/>
  <c r="H65" i="80"/>
  <c r="H61" i="80"/>
  <c r="H52" i="80"/>
  <c r="H60" i="80"/>
  <c r="H48" i="80"/>
  <c r="H57" i="80"/>
  <c r="H53" i="80"/>
  <c r="H49" i="80"/>
  <c r="H89" i="80"/>
  <c r="H87" i="80"/>
  <c r="H85" i="80"/>
  <c r="H83" i="80"/>
  <c r="H102" i="80"/>
  <c r="H107" i="80"/>
  <c r="H103" i="80"/>
  <c r="H106" i="80"/>
  <c r="H357" i="80"/>
  <c r="AI3" i="108" l="1"/>
  <c r="AO3" i="108"/>
  <c r="I478" i="102"/>
  <c r="H509" i="102"/>
  <c r="I509" i="102" s="1"/>
  <c r="AK3" i="108"/>
  <c r="H88" i="92"/>
  <c r="H451" i="92" s="1"/>
  <c r="H450" i="92" s="1"/>
  <c r="H442" i="92" s="1"/>
  <c r="H441" i="92" s="1"/>
  <c r="P15" i="108"/>
  <c r="H138" i="83"/>
  <c r="H91" i="83" s="1"/>
  <c r="H421" i="83"/>
  <c r="D4" i="108" s="1"/>
  <c r="H180" i="80"/>
  <c r="H440" i="89"/>
  <c r="J13" i="76" s="1"/>
  <c r="H295" i="91"/>
  <c r="H294" i="91" s="1"/>
  <c r="I33" i="76"/>
  <c r="T33" i="76" s="1"/>
  <c r="I31" i="76"/>
  <c r="I28" i="76"/>
  <c r="T28" i="76" s="1"/>
  <c r="H66" i="86"/>
  <c r="H464" i="86" s="1"/>
  <c r="H369" i="80"/>
  <c r="H12" i="92"/>
  <c r="H257" i="92" s="1"/>
  <c r="H174" i="83"/>
  <c r="D6" i="108"/>
  <c r="H442" i="91"/>
  <c r="J15" i="76" s="1"/>
  <c r="R8" i="108"/>
  <c r="R11" i="108"/>
  <c r="R9" i="108"/>
  <c r="R12" i="108"/>
  <c r="R7" i="108"/>
  <c r="P12" i="108"/>
  <c r="P7" i="108"/>
  <c r="P9" i="108"/>
  <c r="P11" i="108"/>
  <c r="P8" i="108"/>
  <c r="H438" i="88"/>
  <c r="J12" i="76" s="1"/>
  <c r="N12" i="108"/>
  <c r="N11" i="108"/>
  <c r="N8" i="108"/>
  <c r="N9" i="108"/>
  <c r="N7" i="108"/>
  <c r="H54" i="87"/>
  <c r="H442" i="87" s="1"/>
  <c r="H6" i="108"/>
  <c r="F6" i="108"/>
  <c r="F4" i="108"/>
  <c r="H455" i="83"/>
  <c r="H266" i="83"/>
  <c r="H459" i="83" s="1"/>
  <c r="H488" i="84"/>
  <c r="H261" i="84"/>
  <c r="H484" i="84" s="1"/>
  <c r="H460" i="83"/>
  <c r="W3" i="108"/>
  <c r="AY3" i="108"/>
  <c r="AW3" i="108"/>
  <c r="AU3" i="108"/>
  <c r="AS3" i="108"/>
  <c r="AE3" i="108"/>
  <c r="AC3" i="108"/>
  <c r="AA3" i="108"/>
  <c r="Y3" i="108"/>
  <c r="T7" i="108"/>
  <c r="H487" i="80"/>
  <c r="H489" i="80"/>
  <c r="H260" i="92"/>
  <c r="H434" i="92" s="1"/>
  <c r="H435" i="92" s="1"/>
  <c r="G16" i="76" s="1"/>
  <c r="I16" i="76" s="1"/>
  <c r="H481" i="92"/>
  <c r="H480" i="92" s="1"/>
  <c r="H238" i="91"/>
  <c r="H411" i="91" s="1"/>
  <c r="H472" i="91"/>
  <c r="N15" i="76" s="1"/>
  <c r="H284" i="89"/>
  <c r="H478" i="89"/>
  <c r="N13" i="76" s="1"/>
  <c r="H475" i="88"/>
  <c r="N12" i="76" s="1"/>
  <c r="H258" i="87"/>
  <c r="H479" i="87" s="1"/>
  <c r="H483" i="87"/>
  <c r="H488" i="85"/>
  <c r="H261" i="85"/>
  <c r="H484" i="85" s="1"/>
  <c r="H284" i="85"/>
  <c r="H487" i="85" s="1"/>
  <c r="H483" i="85"/>
  <c r="H284" i="84"/>
  <c r="H487" i="84" s="1"/>
  <c r="H483" i="84"/>
  <c r="H482" i="84"/>
  <c r="H243" i="83"/>
  <c r="H456" i="83" s="1"/>
  <c r="H356" i="80"/>
  <c r="J16" i="76"/>
  <c r="H281" i="87"/>
  <c r="H482" i="87" s="1"/>
  <c r="H478" i="87"/>
  <c r="H477" i="87"/>
  <c r="H476" i="87"/>
  <c r="L6" i="108" s="1"/>
  <c r="H493" i="86"/>
  <c r="H304" i="86"/>
  <c r="H497" i="86" s="1"/>
  <c r="H492" i="86"/>
  <c r="H491" i="86"/>
  <c r="J6" i="108" s="1"/>
  <c r="H498" i="86"/>
  <c r="H281" i="86"/>
  <c r="H494" i="86" s="1"/>
  <c r="H468" i="86"/>
  <c r="H463" i="86"/>
  <c r="H161" i="83"/>
  <c r="R28" i="76"/>
  <c r="S28" i="76"/>
  <c r="R24" i="76"/>
  <c r="S24" i="76"/>
  <c r="S23" i="76"/>
  <c r="R23" i="76"/>
  <c r="H441" i="87"/>
  <c r="H440" i="87"/>
  <c r="H446" i="87"/>
  <c r="H77" i="87"/>
  <c r="H445" i="87" s="1"/>
  <c r="H89" i="86"/>
  <c r="H467" i="86" s="1"/>
  <c r="H462" i="86"/>
  <c r="H157" i="80"/>
  <c r="H110" i="80" s="1"/>
  <c r="H453" i="85"/>
  <c r="H458" i="85"/>
  <c r="H79" i="85"/>
  <c r="H457" i="85" s="1"/>
  <c r="H56" i="85"/>
  <c r="H454" i="85" s="1"/>
  <c r="H452" i="85"/>
  <c r="H452" i="84"/>
  <c r="H79" i="84"/>
  <c r="H457" i="84" s="1"/>
  <c r="H458" i="84"/>
  <c r="H56" i="84"/>
  <c r="H454" i="84" s="1"/>
  <c r="H453" i="84"/>
  <c r="H430" i="83"/>
  <c r="H47" i="83"/>
  <c r="H426" i="83" s="1"/>
  <c r="H70" i="83"/>
  <c r="H425" i="83"/>
  <c r="H424" i="83"/>
  <c r="H47" i="80"/>
  <c r="H439" i="80" s="1"/>
  <c r="R33" i="76" l="1"/>
  <c r="S33" i="76"/>
  <c r="H88" i="91"/>
  <c r="H450" i="91" s="1"/>
  <c r="H449" i="91" s="1"/>
  <c r="H448" i="89"/>
  <c r="H447" i="89" s="1"/>
  <c r="H439" i="89" s="1"/>
  <c r="H78" i="89"/>
  <c r="H446" i="88"/>
  <c r="H445" i="88" s="1"/>
  <c r="H437" i="88" s="1"/>
  <c r="H78" i="88"/>
  <c r="H429" i="83"/>
  <c r="D11" i="108" s="1"/>
  <c r="H13" i="83"/>
  <c r="T31" i="76"/>
  <c r="S31" i="76"/>
  <c r="R31" i="76"/>
  <c r="J9" i="108"/>
  <c r="L9" i="108"/>
  <c r="H458" i="86"/>
  <c r="J10" i="76" s="1"/>
  <c r="H436" i="87"/>
  <c r="J11" i="76" s="1"/>
  <c r="H76" i="87"/>
  <c r="H444" i="87" s="1"/>
  <c r="H443" i="87" s="1"/>
  <c r="L7" i="108"/>
  <c r="L11" i="108"/>
  <c r="L8" i="108"/>
  <c r="L12" i="108"/>
  <c r="J12" i="108"/>
  <c r="J7" i="108"/>
  <c r="J8" i="108"/>
  <c r="J11" i="108"/>
  <c r="H448" i="85"/>
  <c r="J9" i="76" s="1"/>
  <c r="H8" i="108"/>
  <c r="H9" i="108"/>
  <c r="H11" i="108"/>
  <c r="H12" i="108"/>
  <c r="H420" i="83"/>
  <c r="J7" i="76" s="1"/>
  <c r="H448" i="84"/>
  <c r="F7" i="108"/>
  <c r="F11" i="108"/>
  <c r="F9" i="108"/>
  <c r="F12" i="108"/>
  <c r="F8" i="108"/>
  <c r="D12" i="108"/>
  <c r="D9" i="108"/>
  <c r="D8" i="108"/>
  <c r="H283" i="84"/>
  <c r="H282" i="84" s="1"/>
  <c r="K16" i="76"/>
  <c r="H486" i="80"/>
  <c r="Q6" i="76" s="1"/>
  <c r="T10" i="108"/>
  <c r="O16" i="76"/>
  <c r="H472" i="92"/>
  <c r="H471" i="92" s="1"/>
  <c r="I471" i="92" s="1"/>
  <c r="H218" i="89"/>
  <c r="H409" i="89" s="1"/>
  <c r="H486" i="89"/>
  <c r="H218" i="88"/>
  <c r="H407" i="88" s="1"/>
  <c r="H483" i="88"/>
  <c r="H280" i="87"/>
  <c r="H279" i="87" s="1"/>
  <c r="H482" i="85"/>
  <c r="H478" i="84"/>
  <c r="N8" i="76" s="1"/>
  <c r="H454" i="83"/>
  <c r="H265" i="83"/>
  <c r="T21" i="76"/>
  <c r="R16" i="76"/>
  <c r="S16" i="76"/>
  <c r="H480" i="91"/>
  <c r="H473" i="87"/>
  <c r="N11" i="76" s="1"/>
  <c r="H488" i="86"/>
  <c r="N10" i="76" s="1"/>
  <c r="I441" i="92"/>
  <c r="H12" i="91"/>
  <c r="H235" i="91" s="1"/>
  <c r="H412" i="91" s="1"/>
  <c r="G15" i="76" s="1"/>
  <c r="I15" i="76" s="1"/>
  <c r="S15" i="76" s="1"/>
  <c r="H12" i="89"/>
  <c r="H215" i="89" s="1"/>
  <c r="H12" i="88"/>
  <c r="H215" i="88" s="1"/>
  <c r="H69" i="83"/>
  <c r="H68" i="83" s="1"/>
  <c r="K15" i="76" l="1"/>
  <c r="H441" i="91"/>
  <c r="K13" i="76"/>
  <c r="H410" i="89"/>
  <c r="G13" i="76" s="1"/>
  <c r="I13" i="76" s="1"/>
  <c r="R13" i="76" s="1"/>
  <c r="H466" i="86"/>
  <c r="H465" i="86" s="1"/>
  <c r="H457" i="86" s="1"/>
  <c r="H456" i="86" s="1"/>
  <c r="H88" i="86"/>
  <c r="H87" i="86" s="1"/>
  <c r="H303" i="86"/>
  <c r="H78" i="85"/>
  <c r="H456" i="85" s="1"/>
  <c r="H455" i="85" s="1"/>
  <c r="H447" i="85" s="1"/>
  <c r="H283" i="85"/>
  <c r="H486" i="85" s="1"/>
  <c r="H485" i="85" s="1"/>
  <c r="O9" i="76" s="1"/>
  <c r="H78" i="84"/>
  <c r="H456" i="84" s="1"/>
  <c r="H455" i="84" s="1"/>
  <c r="H447" i="84" s="1"/>
  <c r="H435" i="87"/>
  <c r="H408" i="88"/>
  <c r="G12" i="76" s="1"/>
  <c r="I12" i="76" s="1"/>
  <c r="H214" i="87"/>
  <c r="H405" i="87" s="1"/>
  <c r="H481" i="87"/>
  <c r="L10" i="108" s="1"/>
  <c r="H218" i="84"/>
  <c r="H407" i="84" s="1"/>
  <c r="H486" i="84"/>
  <c r="T3" i="108"/>
  <c r="U10" i="108" s="1"/>
  <c r="H479" i="91"/>
  <c r="O15" i="76" s="1"/>
  <c r="R10" i="108"/>
  <c r="H485" i="89"/>
  <c r="H477" i="89" s="1"/>
  <c r="H476" i="89" s="1"/>
  <c r="I476" i="89" s="1"/>
  <c r="P10" i="108"/>
  <c r="H482" i="88"/>
  <c r="H474" i="88" s="1"/>
  <c r="H473" i="88" s="1"/>
  <c r="I473" i="88" s="1"/>
  <c r="N10" i="108"/>
  <c r="H478" i="85"/>
  <c r="N9" i="76" s="1"/>
  <c r="H7" i="108"/>
  <c r="H450" i="83"/>
  <c r="N7" i="76" s="1"/>
  <c r="D7" i="108"/>
  <c r="H502" i="92"/>
  <c r="I502" i="92" s="1"/>
  <c r="H200" i="83"/>
  <c r="H389" i="83" s="1"/>
  <c r="H458" i="83"/>
  <c r="T16" i="76"/>
  <c r="H12" i="86"/>
  <c r="H235" i="86" s="1"/>
  <c r="H496" i="86"/>
  <c r="H440" i="91"/>
  <c r="H438" i="89"/>
  <c r="H436" i="88"/>
  <c r="K12" i="76"/>
  <c r="J8" i="76"/>
  <c r="H12" i="87"/>
  <c r="H211" i="87" s="1"/>
  <c r="H12" i="85"/>
  <c r="H215" i="85" s="1"/>
  <c r="H12" i="84"/>
  <c r="H215" i="84" s="1"/>
  <c r="R15" i="76"/>
  <c r="H428" i="83"/>
  <c r="H427" i="83" s="1"/>
  <c r="H419" i="83" s="1"/>
  <c r="H346" i="80"/>
  <c r="H355" i="80"/>
  <c r="H354" i="80"/>
  <c r="H353" i="80"/>
  <c r="H352" i="80"/>
  <c r="H351" i="80"/>
  <c r="H350" i="80"/>
  <c r="H349" i="80"/>
  <c r="H348" i="80"/>
  <c r="H347" i="80"/>
  <c r="H301" i="80"/>
  <c r="S13" i="76" l="1"/>
  <c r="H302" i="86"/>
  <c r="H238" i="86" s="1"/>
  <c r="H427" i="86" s="1"/>
  <c r="H428" i="86" s="1"/>
  <c r="G10" i="76" s="1"/>
  <c r="I10" i="76" s="1"/>
  <c r="H218" i="85"/>
  <c r="H407" i="85" s="1"/>
  <c r="H408" i="85" s="1"/>
  <c r="G9" i="76" s="1"/>
  <c r="I9" i="76" s="1"/>
  <c r="S9" i="76" s="1"/>
  <c r="H10" i="108"/>
  <c r="H3" i="108" s="1"/>
  <c r="H300" i="80"/>
  <c r="R12" i="76"/>
  <c r="S12" i="76"/>
  <c r="H406" i="87"/>
  <c r="G11" i="76" s="1"/>
  <c r="I11" i="76" s="1"/>
  <c r="H408" i="84"/>
  <c r="G8" i="76" s="1"/>
  <c r="I8" i="76" s="1"/>
  <c r="H480" i="87"/>
  <c r="O11" i="76" s="1"/>
  <c r="O12" i="76"/>
  <c r="F10" i="108"/>
  <c r="H485" i="84"/>
  <c r="L3" i="108"/>
  <c r="R3" i="108"/>
  <c r="S10" i="108" s="1"/>
  <c r="U22" i="108"/>
  <c r="U17" i="108"/>
  <c r="U19" i="108"/>
  <c r="U16" i="108"/>
  <c r="U18" i="108"/>
  <c r="U4" i="108"/>
  <c r="U21" i="108"/>
  <c r="U5" i="108"/>
  <c r="U20" i="108"/>
  <c r="U14" i="108"/>
  <c r="U15" i="108"/>
  <c r="U13" i="108"/>
  <c r="U9" i="108"/>
  <c r="U6" i="108"/>
  <c r="U11" i="108"/>
  <c r="U8" i="108"/>
  <c r="U12" i="108"/>
  <c r="U7" i="108"/>
  <c r="P3" i="108"/>
  <c r="N3" i="108"/>
  <c r="O13" i="76"/>
  <c r="H471" i="91"/>
  <c r="H470" i="91" s="1"/>
  <c r="I470" i="91" s="1"/>
  <c r="H495" i="86"/>
  <c r="O10" i="76" s="1"/>
  <c r="J10" i="108"/>
  <c r="H477" i="85"/>
  <c r="H476" i="85" s="1"/>
  <c r="H457" i="83"/>
  <c r="O7" i="76" s="1"/>
  <c r="D10" i="108"/>
  <c r="H504" i="88"/>
  <c r="I504" i="88" s="1"/>
  <c r="H345" i="80"/>
  <c r="K10" i="76"/>
  <c r="I440" i="91"/>
  <c r="I438" i="89"/>
  <c r="H507" i="89"/>
  <c r="T18" i="76" s="1"/>
  <c r="I436" i="88"/>
  <c r="I456" i="86"/>
  <c r="H434" i="87"/>
  <c r="K11" i="76"/>
  <c r="H446" i="85"/>
  <c r="K9" i="76"/>
  <c r="K8" i="76"/>
  <c r="H446" i="84"/>
  <c r="H12" i="83"/>
  <c r="H197" i="83" s="1"/>
  <c r="H333" i="80"/>
  <c r="H332" i="80"/>
  <c r="H331" i="80"/>
  <c r="H330" i="80"/>
  <c r="H329" i="80"/>
  <c r="H328" i="80"/>
  <c r="H327" i="80"/>
  <c r="H326" i="80"/>
  <c r="H324" i="80"/>
  <c r="H325" i="80"/>
  <c r="F289" i="80"/>
  <c r="G289" i="80"/>
  <c r="F290" i="80"/>
  <c r="G290" i="80"/>
  <c r="F291" i="80"/>
  <c r="G291" i="80"/>
  <c r="F292" i="80"/>
  <c r="G292" i="80"/>
  <c r="F293" i="80"/>
  <c r="G293" i="80"/>
  <c r="F294" i="80"/>
  <c r="G294" i="80"/>
  <c r="F295" i="80"/>
  <c r="G295" i="80"/>
  <c r="F296" i="80"/>
  <c r="G296" i="80"/>
  <c r="F297" i="80"/>
  <c r="G297" i="80"/>
  <c r="G288" i="80"/>
  <c r="F288" i="80"/>
  <c r="F287" i="80"/>
  <c r="G287" i="80"/>
  <c r="F279" i="80"/>
  <c r="G279" i="80"/>
  <c r="F280" i="80"/>
  <c r="G280" i="80"/>
  <c r="F281" i="80"/>
  <c r="G281" i="80"/>
  <c r="F282" i="80"/>
  <c r="G282" i="80"/>
  <c r="F283" i="80"/>
  <c r="G283" i="80"/>
  <c r="F284" i="80"/>
  <c r="G284" i="80"/>
  <c r="F285" i="80"/>
  <c r="G285" i="80"/>
  <c r="F286" i="80"/>
  <c r="G286" i="80"/>
  <c r="C289" i="80"/>
  <c r="C290" i="80"/>
  <c r="C291" i="80"/>
  <c r="C292" i="80"/>
  <c r="C293" i="80"/>
  <c r="C294" i="80"/>
  <c r="C295" i="80"/>
  <c r="C296" i="80"/>
  <c r="C297" i="80"/>
  <c r="C288" i="80"/>
  <c r="C279" i="80"/>
  <c r="C280" i="80"/>
  <c r="C281" i="80"/>
  <c r="C282" i="80"/>
  <c r="C283" i="80"/>
  <c r="C284" i="80"/>
  <c r="C285" i="80"/>
  <c r="C286" i="80"/>
  <c r="C287" i="80"/>
  <c r="G278" i="80"/>
  <c r="F278" i="80"/>
  <c r="C278" i="80"/>
  <c r="F266" i="80"/>
  <c r="G266" i="80"/>
  <c r="F267" i="80"/>
  <c r="G267" i="80"/>
  <c r="F268" i="80"/>
  <c r="G268" i="80"/>
  <c r="F269" i="80"/>
  <c r="G269" i="80"/>
  <c r="F270" i="80"/>
  <c r="G270" i="80"/>
  <c r="F271" i="80"/>
  <c r="G271" i="80"/>
  <c r="F272" i="80"/>
  <c r="G272" i="80"/>
  <c r="F273" i="80"/>
  <c r="G273" i="80"/>
  <c r="F274" i="80"/>
  <c r="G274" i="80"/>
  <c r="F265" i="80"/>
  <c r="G265" i="80"/>
  <c r="F256" i="80"/>
  <c r="G256" i="80"/>
  <c r="F257" i="80"/>
  <c r="G257" i="80"/>
  <c r="F258" i="80"/>
  <c r="G258" i="80"/>
  <c r="F259" i="80"/>
  <c r="G259" i="80"/>
  <c r="F260" i="80"/>
  <c r="G260" i="80"/>
  <c r="F261" i="80"/>
  <c r="G261" i="80"/>
  <c r="F262" i="80"/>
  <c r="G262" i="80"/>
  <c r="F263" i="80"/>
  <c r="G263" i="80"/>
  <c r="F264" i="80"/>
  <c r="G264" i="80"/>
  <c r="G255" i="80"/>
  <c r="F255" i="80"/>
  <c r="C266" i="80"/>
  <c r="C267" i="80"/>
  <c r="C268" i="80"/>
  <c r="C269" i="80"/>
  <c r="C270" i="80"/>
  <c r="C271" i="80"/>
  <c r="C272" i="80"/>
  <c r="C273" i="80"/>
  <c r="C274" i="80"/>
  <c r="C265" i="80"/>
  <c r="C256" i="80"/>
  <c r="C257" i="80"/>
  <c r="C258" i="80"/>
  <c r="C259" i="80"/>
  <c r="C260" i="80"/>
  <c r="C261" i="80"/>
  <c r="C262" i="80"/>
  <c r="C263" i="80"/>
  <c r="C264" i="80"/>
  <c r="C255" i="80"/>
  <c r="H222" i="80"/>
  <c r="G253" i="80"/>
  <c r="G252" i="80"/>
  <c r="G251" i="80"/>
  <c r="G250" i="80"/>
  <c r="G249" i="80"/>
  <c r="G248" i="80"/>
  <c r="G247" i="80"/>
  <c r="G246" i="80"/>
  <c r="G245" i="80"/>
  <c r="H242" i="80"/>
  <c r="H241" i="80"/>
  <c r="H240" i="80"/>
  <c r="H239" i="80"/>
  <c r="H238" i="80"/>
  <c r="H237" i="80"/>
  <c r="H236" i="80"/>
  <c r="H235" i="80"/>
  <c r="H234" i="80"/>
  <c r="H233" i="80"/>
  <c r="H231" i="80"/>
  <c r="H230" i="80"/>
  <c r="H229" i="80"/>
  <c r="H228" i="80"/>
  <c r="H227" i="80"/>
  <c r="H226" i="80"/>
  <c r="H225" i="80"/>
  <c r="H224" i="80"/>
  <c r="H223" i="80"/>
  <c r="G99" i="80"/>
  <c r="F99" i="80"/>
  <c r="G98" i="80"/>
  <c r="F98" i="80"/>
  <c r="G97" i="80"/>
  <c r="F97" i="80"/>
  <c r="G96" i="80"/>
  <c r="F96" i="80"/>
  <c r="G95" i="80"/>
  <c r="F95" i="80"/>
  <c r="G94" i="80"/>
  <c r="F94" i="80"/>
  <c r="G93" i="80"/>
  <c r="F93" i="80"/>
  <c r="G92" i="80"/>
  <c r="F92" i="80"/>
  <c r="G91" i="80"/>
  <c r="F91" i="80"/>
  <c r="C99" i="80"/>
  <c r="C98" i="80"/>
  <c r="C97" i="80"/>
  <c r="C96" i="80"/>
  <c r="C95" i="80"/>
  <c r="C94" i="80"/>
  <c r="C93" i="80"/>
  <c r="C92" i="80"/>
  <c r="C91" i="80"/>
  <c r="G80" i="80"/>
  <c r="F80" i="80"/>
  <c r="G79" i="80"/>
  <c r="F79" i="80"/>
  <c r="G78" i="80"/>
  <c r="F78" i="80"/>
  <c r="G77" i="80"/>
  <c r="F77" i="80"/>
  <c r="G76" i="80"/>
  <c r="F76" i="80"/>
  <c r="G75" i="80"/>
  <c r="F75" i="80"/>
  <c r="G74" i="80"/>
  <c r="F74" i="80"/>
  <c r="G73" i="80"/>
  <c r="F73" i="80"/>
  <c r="G72" i="80"/>
  <c r="F72" i="80"/>
  <c r="C80" i="80"/>
  <c r="C79" i="80"/>
  <c r="C78" i="80"/>
  <c r="C77" i="80"/>
  <c r="C76" i="80"/>
  <c r="C75" i="80"/>
  <c r="C74" i="80"/>
  <c r="C73" i="80"/>
  <c r="C72" i="80"/>
  <c r="H24" i="80"/>
  <c r="H23" i="80"/>
  <c r="H22" i="80"/>
  <c r="H21" i="80"/>
  <c r="H20" i="80"/>
  <c r="H19" i="80"/>
  <c r="H18" i="80"/>
  <c r="H17" i="80"/>
  <c r="H16" i="80"/>
  <c r="G46" i="80"/>
  <c r="H46" i="80" s="1"/>
  <c r="G45" i="80"/>
  <c r="H45" i="80" s="1"/>
  <c r="G44" i="80"/>
  <c r="H44" i="80" s="1"/>
  <c r="G43" i="80"/>
  <c r="H43" i="80" s="1"/>
  <c r="G42" i="80"/>
  <c r="H42" i="80" s="1"/>
  <c r="G41" i="80"/>
  <c r="H41" i="80" s="1"/>
  <c r="G40" i="80"/>
  <c r="H40" i="80" s="1"/>
  <c r="G39" i="80"/>
  <c r="H39" i="80" s="1"/>
  <c r="G38" i="80"/>
  <c r="H38" i="80" s="1"/>
  <c r="G71" i="80"/>
  <c r="F71" i="80"/>
  <c r="C71" i="80"/>
  <c r="S10" i="76" l="1"/>
  <c r="R10" i="76"/>
  <c r="I476" i="85"/>
  <c r="H299" i="80"/>
  <c r="H479" i="80"/>
  <c r="H478" i="80" s="1"/>
  <c r="S11" i="76"/>
  <c r="R11" i="76"/>
  <c r="S8" i="76"/>
  <c r="R8" i="76"/>
  <c r="H390" i="83"/>
  <c r="G7" i="76" s="1"/>
  <c r="I7" i="76" s="1"/>
  <c r="H472" i="87"/>
  <c r="H471" i="87" s="1"/>
  <c r="I471" i="87" s="1"/>
  <c r="O8" i="76"/>
  <c r="H477" i="84"/>
  <c r="H476" i="84" s="1"/>
  <c r="I476" i="84" s="1"/>
  <c r="F3" i="108"/>
  <c r="G10" i="108" s="1"/>
  <c r="I7" i="108"/>
  <c r="I15" i="108"/>
  <c r="Q10" i="108"/>
  <c r="Q19" i="108"/>
  <c r="O15" i="108"/>
  <c r="O19" i="108"/>
  <c r="O10" i="108"/>
  <c r="M10" i="108"/>
  <c r="M15" i="108"/>
  <c r="U3" i="108"/>
  <c r="Q20" i="108"/>
  <c r="Q5" i="108"/>
  <c r="Q18" i="108"/>
  <c r="Q16" i="108"/>
  <c r="Q17" i="108"/>
  <c r="Q13" i="108"/>
  <c r="Q22" i="108"/>
  <c r="Q14" i="108"/>
  <c r="Q21" i="108"/>
  <c r="Q4" i="108"/>
  <c r="Q15" i="108"/>
  <c r="Q6" i="108"/>
  <c r="Q9" i="108"/>
  <c r="Q11" i="108"/>
  <c r="Q12" i="108"/>
  <c r="Q8" i="108"/>
  <c r="Q7" i="108"/>
  <c r="S20" i="108"/>
  <c r="S14" i="108"/>
  <c r="S13" i="108"/>
  <c r="S16" i="108"/>
  <c r="S5" i="108"/>
  <c r="S17" i="108"/>
  <c r="S22" i="108"/>
  <c r="S15" i="108"/>
  <c r="S18" i="108"/>
  <c r="S21" i="108"/>
  <c r="S4" i="108"/>
  <c r="S19" i="108"/>
  <c r="S9" i="108"/>
  <c r="S6" i="108"/>
  <c r="S8" i="108"/>
  <c r="S7" i="108"/>
  <c r="S11" i="108"/>
  <c r="S12" i="108"/>
  <c r="J3" i="108"/>
  <c r="K15" i="108" s="1"/>
  <c r="O20" i="108"/>
  <c r="O18" i="108"/>
  <c r="O17" i="108"/>
  <c r="O22" i="108"/>
  <c r="O14" i="108"/>
  <c r="O13" i="108"/>
  <c r="O4" i="108"/>
  <c r="O16" i="108"/>
  <c r="O5" i="108"/>
  <c r="O21" i="108"/>
  <c r="O11" i="108"/>
  <c r="O7" i="108"/>
  <c r="O9" i="108"/>
  <c r="O6" i="108"/>
  <c r="O8" i="108"/>
  <c r="O12" i="108"/>
  <c r="M20" i="108"/>
  <c r="M13" i="108"/>
  <c r="M14" i="108"/>
  <c r="M22" i="108"/>
  <c r="M16" i="108"/>
  <c r="M17" i="108"/>
  <c r="M4" i="108"/>
  <c r="M18" i="108"/>
  <c r="M5" i="108"/>
  <c r="M19" i="108"/>
  <c r="M21" i="108"/>
  <c r="M7" i="108"/>
  <c r="M9" i="108"/>
  <c r="M11" i="108"/>
  <c r="M6" i="108"/>
  <c r="M12" i="108"/>
  <c r="M8" i="108"/>
  <c r="D3" i="108"/>
  <c r="I20" i="108"/>
  <c r="I14" i="108"/>
  <c r="I16" i="108"/>
  <c r="I4" i="108"/>
  <c r="I17" i="108"/>
  <c r="I22" i="108"/>
  <c r="I13" i="108"/>
  <c r="I18" i="108"/>
  <c r="I19" i="108"/>
  <c r="I5" i="108"/>
  <c r="I21" i="108"/>
  <c r="I6" i="108"/>
  <c r="I12" i="108"/>
  <c r="I11" i="108"/>
  <c r="I9" i="108"/>
  <c r="I8" i="108"/>
  <c r="I10" i="108"/>
  <c r="H501" i="91"/>
  <c r="I501" i="91" s="1"/>
  <c r="H487" i="86"/>
  <c r="H486" i="86" s="1"/>
  <c r="I486" i="86" s="1"/>
  <c r="H449" i="83"/>
  <c r="H448" i="83" s="1"/>
  <c r="I448" i="83" s="1"/>
  <c r="H221" i="80"/>
  <c r="H232" i="80"/>
  <c r="H465" i="80" s="1"/>
  <c r="B5" i="108" s="1"/>
  <c r="H323" i="80"/>
  <c r="H485" i="80"/>
  <c r="B18" i="108" s="1"/>
  <c r="T20" i="76"/>
  <c r="R9" i="76"/>
  <c r="I507" i="89"/>
  <c r="I434" i="87"/>
  <c r="I446" i="85"/>
  <c r="H507" i="85"/>
  <c r="I446" i="84"/>
  <c r="H272" i="80"/>
  <c r="H268" i="80"/>
  <c r="H282" i="80"/>
  <c r="H274" i="80"/>
  <c r="H270" i="80"/>
  <c r="H266" i="80"/>
  <c r="H284" i="80"/>
  <c r="H278" i="80"/>
  <c r="H418" i="83"/>
  <c r="K7" i="76"/>
  <c r="H71" i="80"/>
  <c r="H247" i="80"/>
  <c r="H251" i="80"/>
  <c r="H244" i="80"/>
  <c r="H248" i="80"/>
  <c r="H252" i="80"/>
  <c r="H245" i="80"/>
  <c r="H249" i="80"/>
  <c r="H253" i="80"/>
  <c r="H246" i="80"/>
  <c r="H250" i="80"/>
  <c r="H255" i="80"/>
  <c r="H273" i="80"/>
  <c r="H72" i="80"/>
  <c r="H76" i="80"/>
  <c r="H80" i="80"/>
  <c r="H271" i="80"/>
  <c r="H269" i="80"/>
  <c r="H267" i="80"/>
  <c r="H288" i="80"/>
  <c r="H265" i="80"/>
  <c r="H262" i="80"/>
  <c r="H256" i="80"/>
  <c r="H296" i="80"/>
  <c r="H294" i="80"/>
  <c r="H292" i="80"/>
  <c r="H290" i="80"/>
  <c r="H264" i="80"/>
  <c r="H260" i="80"/>
  <c r="H258" i="80"/>
  <c r="H295" i="80"/>
  <c r="H287" i="80"/>
  <c r="H297" i="80"/>
  <c r="H261" i="80"/>
  <c r="H257" i="80"/>
  <c r="H281" i="80"/>
  <c r="H91" i="80"/>
  <c r="H95" i="80"/>
  <c r="H280" i="80"/>
  <c r="H289" i="80"/>
  <c r="H293" i="80"/>
  <c r="H291" i="80"/>
  <c r="H286" i="80"/>
  <c r="H279" i="80"/>
  <c r="H263" i="80"/>
  <c r="H259" i="80"/>
  <c r="H285" i="80"/>
  <c r="H283" i="80"/>
  <c r="H73" i="80"/>
  <c r="H75" i="80"/>
  <c r="H77" i="80"/>
  <c r="H79" i="80"/>
  <c r="H99" i="80"/>
  <c r="H93" i="80"/>
  <c r="H97" i="80"/>
  <c r="H74" i="80"/>
  <c r="H78" i="80"/>
  <c r="H92" i="80"/>
  <c r="H94" i="80"/>
  <c r="H96" i="80"/>
  <c r="H98" i="80"/>
  <c r="H37" i="80"/>
  <c r="H36" i="80" s="1"/>
  <c r="H436" i="80" s="1"/>
  <c r="H15" i="80"/>
  <c r="H14" i="80" s="1"/>
  <c r="H464" i="80" l="1"/>
  <c r="H434" i="80"/>
  <c r="H13" i="80"/>
  <c r="H481" i="80"/>
  <c r="B15" i="108" s="1"/>
  <c r="H322" i="80"/>
  <c r="H298" i="80" s="1"/>
  <c r="R7" i="76"/>
  <c r="S7" i="76"/>
  <c r="H502" i="87"/>
  <c r="I502" i="87" s="1"/>
  <c r="H507" i="84"/>
  <c r="T17" i="76" s="1"/>
  <c r="G5" i="108"/>
  <c r="G17" i="108"/>
  <c r="G4" i="108"/>
  <c r="G11" i="108"/>
  <c r="G16" i="108"/>
  <c r="G18" i="108"/>
  <c r="G9" i="108"/>
  <c r="G8" i="108"/>
  <c r="G7" i="108"/>
  <c r="G20" i="108"/>
  <c r="G22" i="108"/>
  <c r="G19" i="108"/>
  <c r="G12" i="108"/>
  <c r="G15" i="108"/>
  <c r="G13" i="108"/>
  <c r="G14" i="108"/>
  <c r="G21" i="108"/>
  <c r="G6" i="108"/>
  <c r="E10" i="108"/>
  <c r="E15" i="108"/>
  <c r="K10" i="108"/>
  <c r="K20" i="108"/>
  <c r="K14" i="108"/>
  <c r="K16" i="108"/>
  <c r="K13" i="108"/>
  <c r="K17" i="108"/>
  <c r="K22" i="108"/>
  <c r="K5" i="108"/>
  <c r="K18" i="108"/>
  <c r="K21" i="108"/>
  <c r="K4" i="108"/>
  <c r="K19" i="108"/>
  <c r="K7" i="108"/>
  <c r="K8" i="108"/>
  <c r="K6" i="108"/>
  <c r="K11" i="108"/>
  <c r="K9" i="108"/>
  <c r="K12" i="108"/>
  <c r="E20" i="108"/>
  <c r="E5" i="108"/>
  <c r="E4" i="108"/>
  <c r="E22" i="108"/>
  <c r="E14" i="108"/>
  <c r="E17" i="108"/>
  <c r="E18" i="108"/>
  <c r="E13" i="108"/>
  <c r="E16" i="108"/>
  <c r="E19" i="108"/>
  <c r="E21" i="108"/>
  <c r="E8" i="108"/>
  <c r="E11" i="108"/>
  <c r="E12" i="108"/>
  <c r="E6" i="108"/>
  <c r="E9" i="108"/>
  <c r="E7" i="108"/>
  <c r="H517" i="86"/>
  <c r="I517" i="86" s="1"/>
  <c r="Q3" i="108"/>
  <c r="S3" i="108"/>
  <c r="O3" i="108"/>
  <c r="M3" i="108"/>
  <c r="H243" i="80"/>
  <c r="H466" i="80" s="1"/>
  <c r="B6" i="108" s="1"/>
  <c r="H467" i="80"/>
  <c r="H468" i="80"/>
  <c r="H254" i="80"/>
  <c r="H220" i="80" s="1"/>
  <c r="H277" i="80"/>
  <c r="I507" i="85"/>
  <c r="I418" i="83"/>
  <c r="H479" i="83"/>
  <c r="I479" i="83" s="1"/>
  <c r="H70" i="80"/>
  <c r="H442" i="80" s="1"/>
  <c r="H438" i="80"/>
  <c r="H437" i="80"/>
  <c r="H443" i="80"/>
  <c r="E113" i="79"/>
  <c r="E111" i="79" s="1"/>
  <c r="E110" i="79" s="1"/>
  <c r="D113" i="79"/>
  <c r="D111" i="79"/>
  <c r="D110" i="79" s="1"/>
  <c r="E108" i="79"/>
  <c r="D108" i="79"/>
  <c r="E106" i="79"/>
  <c r="D106" i="79"/>
  <c r="E102" i="79"/>
  <c r="D102" i="79"/>
  <c r="E101" i="79"/>
  <c r="D101" i="79"/>
  <c r="D100" i="79" s="1"/>
  <c r="E100" i="79"/>
  <c r="E99" i="79" s="1"/>
  <c r="E97" i="79"/>
  <c r="D97" i="79"/>
  <c r="E95" i="79"/>
  <c r="D95" i="79"/>
  <c r="D94" i="79"/>
  <c r="E92" i="79"/>
  <c r="D92" i="79"/>
  <c r="E86" i="79"/>
  <c r="D86" i="79"/>
  <c r="E78" i="79"/>
  <c r="D78" i="79"/>
  <c r="E77" i="79"/>
  <c r="D77" i="79"/>
  <c r="D72" i="79" s="1"/>
  <c r="E71" i="79"/>
  <c r="E68" i="79" s="1"/>
  <c r="D71" i="79"/>
  <c r="D68" i="79" s="1"/>
  <c r="D59" i="79"/>
  <c r="D57" i="79" s="1"/>
  <c r="D56" i="79" s="1"/>
  <c r="D54" i="79"/>
  <c r="D52" i="79"/>
  <c r="D48" i="79"/>
  <c r="D46" i="79"/>
  <c r="D43" i="79"/>
  <c r="D40" i="79" s="1"/>
  <c r="D41" i="79"/>
  <c r="E38" i="79"/>
  <c r="D38" i="79"/>
  <c r="E32" i="79"/>
  <c r="D32" i="79"/>
  <c r="E25" i="79"/>
  <c r="D25" i="79"/>
  <c r="E24" i="79"/>
  <c r="D24" i="79"/>
  <c r="E23" i="79"/>
  <c r="D23" i="79"/>
  <c r="D18" i="79" s="1"/>
  <c r="E21" i="79"/>
  <c r="D21" i="79"/>
  <c r="E16" i="79"/>
  <c r="E14" i="79" s="1"/>
  <c r="D16" i="79"/>
  <c r="D14" i="79" s="1"/>
  <c r="B4" i="108" l="1"/>
  <c r="E18" i="79"/>
  <c r="E13" i="79" s="1"/>
  <c r="E30" i="79" s="1"/>
  <c r="E29" i="79" s="1"/>
  <c r="E12" i="79" s="1"/>
  <c r="E63" i="79" s="1"/>
  <c r="E94" i="79"/>
  <c r="D99" i="79"/>
  <c r="D45" i="79"/>
  <c r="E85" i="79"/>
  <c r="H480" i="80"/>
  <c r="H474" i="80" s="1"/>
  <c r="P6" i="76" s="1"/>
  <c r="D39" i="79"/>
  <c r="D31" i="79"/>
  <c r="E72" i="79"/>
  <c r="E67" i="79" s="1"/>
  <c r="E84" i="79" s="1"/>
  <c r="E83" i="79" s="1"/>
  <c r="E66" i="79" s="1"/>
  <c r="E31" i="79"/>
  <c r="D67" i="79"/>
  <c r="D85" i="79"/>
  <c r="I507" i="84"/>
  <c r="B8" i="108"/>
  <c r="K3" i="108"/>
  <c r="B7" i="108"/>
  <c r="H276" i="80"/>
  <c r="H275" i="80" s="1"/>
  <c r="H469" i="80"/>
  <c r="B9" i="108" s="1"/>
  <c r="H472" i="80"/>
  <c r="B11" i="108" s="1"/>
  <c r="H473" i="80"/>
  <c r="B12" i="108" s="1"/>
  <c r="H433" i="80"/>
  <c r="J6" i="76" s="1"/>
  <c r="D93" i="79"/>
  <c r="D13" i="79"/>
  <c r="E93" i="79"/>
  <c r="D84" i="79"/>
  <c r="D83" i="79" s="1"/>
  <c r="D66" i="79" s="1"/>
  <c r="D117" i="79" s="1"/>
  <c r="E113" i="78"/>
  <c r="E111" i="78" s="1"/>
  <c r="E110" i="78" s="1"/>
  <c r="D113" i="78"/>
  <c r="D111" i="78" s="1"/>
  <c r="D110" i="78" s="1"/>
  <c r="E108" i="78"/>
  <c r="D108" i="78"/>
  <c r="E106" i="78"/>
  <c r="D106" i="78"/>
  <c r="E102" i="78"/>
  <c r="D102" i="78"/>
  <c r="E101" i="78"/>
  <c r="E100" i="78" s="1"/>
  <c r="D101" i="78"/>
  <c r="D100" i="78" s="1"/>
  <c r="E97" i="78"/>
  <c r="D97" i="78"/>
  <c r="E95" i="78"/>
  <c r="D95" i="78"/>
  <c r="E92" i="78"/>
  <c r="D92" i="78"/>
  <c r="E86" i="78"/>
  <c r="D86" i="78"/>
  <c r="E78" i="78"/>
  <c r="D78" i="78"/>
  <c r="E77" i="78"/>
  <c r="D77" i="78"/>
  <c r="E71" i="78"/>
  <c r="E68" i="78" s="1"/>
  <c r="D71" i="78"/>
  <c r="D68" i="78"/>
  <c r="D59" i="78"/>
  <c r="D57" i="78" s="1"/>
  <c r="D56" i="78" s="1"/>
  <c r="D54" i="78"/>
  <c r="D52" i="78"/>
  <c r="D48" i="78"/>
  <c r="D46" i="78"/>
  <c r="D43" i="78"/>
  <c r="D41" i="78"/>
  <c r="E38" i="78"/>
  <c r="E31" i="78" s="1"/>
  <c r="D38" i="78"/>
  <c r="E32" i="78"/>
  <c r="D32" i="78"/>
  <c r="E25" i="78"/>
  <c r="D25" i="78"/>
  <c r="E24" i="78"/>
  <c r="D24" i="78"/>
  <c r="E23" i="78"/>
  <c r="D23" i="78"/>
  <c r="E21" i="78"/>
  <c r="D21" i="78"/>
  <c r="D18" i="78" s="1"/>
  <c r="E16" i="78"/>
  <c r="E14" i="78" s="1"/>
  <c r="D16" i="78"/>
  <c r="D14" i="78" s="1"/>
  <c r="H69" i="80" l="1"/>
  <c r="E18" i="78"/>
  <c r="E72" i="78"/>
  <c r="E67" i="78" s="1"/>
  <c r="E84" i="78" s="1"/>
  <c r="E83" i="78" s="1"/>
  <c r="E66" i="78" s="1"/>
  <c r="E117" i="78" s="1"/>
  <c r="D72" i="78"/>
  <c r="E117" i="79"/>
  <c r="D13" i="78"/>
  <c r="D30" i="78" s="1"/>
  <c r="D29" i="78" s="1"/>
  <c r="D12" i="78" s="1"/>
  <c r="D85" i="78"/>
  <c r="D94" i="78"/>
  <c r="D93" i="78" s="1"/>
  <c r="D99" i="78"/>
  <c r="E13" i="78"/>
  <c r="D31" i="78"/>
  <c r="D45" i="78"/>
  <c r="E85" i="78"/>
  <c r="E94" i="78"/>
  <c r="E93" i="78" s="1"/>
  <c r="E99" i="78"/>
  <c r="D40" i="78"/>
  <c r="D39" i="78" s="1"/>
  <c r="D67" i="78"/>
  <c r="E118" i="79"/>
  <c r="E119" i="79" s="1"/>
  <c r="E121" i="79" s="1"/>
  <c r="H463" i="80"/>
  <c r="N6" i="76" s="1"/>
  <c r="H471" i="80"/>
  <c r="H470" i="80" s="1"/>
  <c r="H219" i="80"/>
  <c r="H392" i="80" s="1"/>
  <c r="T15" i="76"/>
  <c r="D30" i="79"/>
  <c r="D29" i="79" s="1"/>
  <c r="D12" i="79" s="1"/>
  <c r="D63" i="79" s="1"/>
  <c r="D118" i="79" s="1"/>
  <c r="D119" i="79" s="1"/>
  <c r="D121" i="79" s="1"/>
  <c r="E30" i="78"/>
  <c r="E29" i="78" s="1"/>
  <c r="E12" i="78" s="1"/>
  <c r="E63" i="78" s="1"/>
  <c r="D84" i="78"/>
  <c r="D83" i="78" s="1"/>
  <c r="D66" i="78" s="1"/>
  <c r="D117" i="78" s="1"/>
  <c r="H441" i="80" l="1"/>
  <c r="H440" i="80" s="1"/>
  <c r="H432" i="80" s="1"/>
  <c r="H431" i="80" s="1"/>
  <c r="H68" i="80"/>
  <c r="H12" i="80" s="1"/>
  <c r="H216" i="80" s="1"/>
  <c r="H393" i="80" s="1"/>
  <c r="G6" i="76" s="1"/>
  <c r="I6" i="76" s="1"/>
  <c r="R6" i="76" s="1"/>
  <c r="D63" i="78"/>
  <c r="D118" i="78" s="1"/>
  <c r="D119" i="78" s="1"/>
  <c r="D121" i="78" s="1"/>
  <c r="E118" i="78"/>
  <c r="E119" i="78" s="1"/>
  <c r="E121" i="78" s="1"/>
  <c r="O6" i="76"/>
  <c r="H462" i="80"/>
  <c r="H461" i="80" s="1"/>
  <c r="I461" i="80" s="1"/>
  <c r="T13" i="76"/>
  <c r="E38" i="77"/>
  <c r="D38" i="77"/>
  <c r="E32" i="77"/>
  <c r="D32" i="77"/>
  <c r="E25" i="77"/>
  <c r="D25" i="77"/>
  <c r="E24" i="77"/>
  <c r="D24" i="77"/>
  <c r="E23" i="77"/>
  <c r="D23" i="77"/>
  <c r="E21" i="77"/>
  <c r="D21" i="77"/>
  <c r="E16" i="77"/>
  <c r="E14" i="77" s="1"/>
  <c r="D16" i="77"/>
  <c r="D14" i="77" s="1"/>
  <c r="E113" i="77"/>
  <c r="E111" i="77" s="1"/>
  <c r="E110" i="77" s="1"/>
  <c r="D113" i="77"/>
  <c r="D111" i="77"/>
  <c r="D110" i="77" s="1"/>
  <c r="E108" i="77"/>
  <c r="D108" i="77"/>
  <c r="E106" i="77"/>
  <c r="D106" i="77"/>
  <c r="E102" i="77"/>
  <c r="D102" i="77"/>
  <c r="E101" i="77"/>
  <c r="E100" i="77" s="1"/>
  <c r="D101" i="77"/>
  <c r="D100" i="77" s="1"/>
  <c r="D99" i="77" s="1"/>
  <c r="E97" i="77"/>
  <c r="D97" i="77"/>
  <c r="E95" i="77"/>
  <c r="D95" i="77"/>
  <c r="D94" i="77"/>
  <c r="E92" i="77"/>
  <c r="D92" i="77"/>
  <c r="E86" i="77"/>
  <c r="E85" i="77" s="1"/>
  <c r="D86" i="77"/>
  <c r="E78" i="77"/>
  <c r="D78" i="77"/>
  <c r="E77" i="77"/>
  <c r="D77" i="77"/>
  <c r="E71" i="77"/>
  <c r="E68" i="77" s="1"/>
  <c r="D71" i="77"/>
  <c r="D68" i="77" s="1"/>
  <c r="D59" i="77"/>
  <c r="D57" i="77" s="1"/>
  <c r="D56" i="77" s="1"/>
  <c r="D54" i="77"/>
  <c r="D52" i="77"/>
  <c r="D48" i="77"/>
  <c r="D46" i="77"/>
  <c r="D45" i="77" s="1"/>
  <c r="D43" i="77"/>
  <c r="D41" i="77"/>
  <c r="E95" i="40"/>
  <c r="E97" i="40"/>
  <c r="E101" i="40"/>
  <c r="E100" i="40" s="1"/>
  <c r="E102" i="40"/>
  <c r="E106" i="40"/>
  <c r="E108" i="40"/>
  <c r="E113" i="40"/>
  <c r="E111" i="40" s="1"/>
  <c r="E110" i="40" s="1"/>
  <c r="K6" i="76" l="1"/>
  <c r="B10" i="108"/>
  <c r="B3" i="108" s="1"/>
  <c r="D40" i="77"/>
  <c r="D72" i="77"/>
  <c r="D39" i="77"/>
  <c r="D85" i="77"/>
  <c r="E94" i="77"/>
  <c r="E93" i="77" s="1"/>
  <c r="E99" i="77"/>
  <c r="E99" i="40"/>
  <c r="D67" i="77"/>
  <c r="E94" i="40"/>
  <c r="E72" i="77"/>
  <c r="E67" i="77" s="1"/>
  <c r="E84" i="77" s="1"/>
  <c r="E83" i="77" s="1"/>
  <c r="E66" i="77" s="1"/>
  <c r="H492" i="80"/>
  <c r="I492" i="80" s="1"/>
  <c r="I431" i="80"/>
  <c r="S6" i="76"/>
  <c r="E31" i="77"/>
  <c r="D31" i="77"/>
  <c r="D18" i="77"/>
  <c r="D13" i="77" s="1"/>
  <c r="E18" i="77"/>
  <c r="E13" i="77" s="1"/>
  <c r="E30" i="77" s="1"/>
  <c r="D84" i="77"/>
  <c r="D83" i="77" s="1"/>
  <c r="D66" i="77" s="1"/>
  <c r="D117" i="77" s="1"/>
  <c r="D93" i="77"/>
  <c r="E93" i="40"/>
  <c r="E86" i="40"/>
  <c r="E78" i="40"/>
  <c r="E77" i="40"/>
  <c r="E71" i="40"/>
  <c r="E68" i="40" s="1"/>
  <c r="E92" i="40"/>
  <c r="E38" i="40"/>
  <c r="E32" i="40"/>
  <c r="E25" i="40"/>
  <c r="E24" i="40"/>
  <c r="E23" i="40"/>
  <c r="E16" i="40"/>
  <c r="E14" i="40" s="1"/>
  <c r="E21" i="40"/>
  <c r="E29" i="77" l="1"/>
  <c r="E12" i="77" s="1"/>
  <c r="E63" i="77" s="1"/>
  <c r="E118" i="77" s="1"/>
  <c r="E119" i="77" s="1"/>
  <c r="E121" i="77" s="1"/>
  <c r="E117" i="77"/>
  <c r="E85" i="40"/>
  <c r="C4" i="108"/>
  <c r="C14" i="108"/>
  <c r="C13" i="108"/>
  <c r="C17" i="108"/>
  <c r="C16" i="108"/>
  <c r="C20" i="108"/>
  <c r="C22" i="108"/>
  <c r="C21" i="108"/>
  <c r="C19" i="108"/>
  <c r="C18" i="108"/>
  <c r="C15" i="108"/>
  <c r="C5" i="108"/>
  <c r="C6" i="108"/>
  <c r="C11" i="108"/>
  <c r="C7" i="108"/>
  <c r="C9" i="108"/>
  <c r="C8" i="108"/>
  <c r="C12" i="108"/>
  <c r="C10" i="108"/>
  <c r="D30" i="77"/>
  <c r="D29" i="77" s="1"/>
  <c r="D12" i="77" s="1"/>
  <c r="D63" i="77" s="1"/>
  <c r="D118" i="77" s="1"/>
  <c r="D119" i="77" s="1"/>
  <c r="D121" i="77" s="1"/>
  <c r="E72" i="40"/>
  <c r="E67" i="40" s="1"/>
  <c r="E31" i="40"/>
  <c r="E18" i="40"/>
  <c r="E13" i="40" s="1"/>
  <c r="E30" i="40" s="1"/>
  <c r="D92" i="40"/>
  <c r="D86" i="40"/>
  <c r="D78" i="40"/>
  <c r="D77" i="40"/>
  <c r="D71" i="40"/>
  <c r="D16" i="40"/>
  <c r="D21" i="40"/>
  <c r="D38" i="40"/>
  <c r="D32" i="40"/>
  <c r="D25" i="40"/>
  <c r="D24" i="40"/>
  <c r="D23" i="40"/>
  <c r="D31" i="40" l="1"/>
  <c r="D18" i="40"/>
  <c r="E29" i="40"/>
  <c r="E12" i="40" s="1"/>
  <c r="E63" i="40" s="1"/>
  <c r="C3" i="108"/>
  <c r="E84" i="40"/>
  <c r="E83" i="40" s="1"/>
  <c r="E66" i="40" s="1"/>
  <c r="E117" i="40" s="1"/>
  <c r="E118" i="40" s="1"/>
  <c r="E119" i="40" s="1"/>
  <c r="E121" i="40" s="1"/>
  <c r="D101" i="40" l="1"/>
  <c r="E3" i="108" l="1"/>
  <c r="D113" i="40"/>
  <c r="D111" i="40" l="1"/>
  <c r="D110" i="40" s="1"/>
  <c r="D108" i="40"/>
  <c r="D106" i="40"/>
  <c r="D102" i="40"/>
  <c r="D100" i="40"/>
  <c r="D97" i="40"/>
  <c r="D95" i="40"/>
  <c r="D85" i="40"/>
  <c r="D72" i="40"/>
  <c r="D68" i="40"/>
  <c r="G3" i="108" l="1"/>
  <c r="D94" i="40"/>
  <c r="D67" i="40"/>
  <c r="D99" i="40"/>
  <c r="D59" i="40"/>
  <c r="D57" i="40" s="1"/>
  <c r="D56" i="40" s="1"/>
  <c r="D54" i="40"/>
  <c r="D52" i="40"/>
  <c r="D48" i="40"/>
  <c r="D46" i="40"/>
  <c r="D43" i="40"/>
  <c r="D41" i="40"/>
  <c r="D14" i="40"/>
  <c r="D84" i="40" l="1"/>
  <c r="D83" i="40" s="1"/>
  <c r="D66" i="40" s="1"/>
  <c r="D93" i="40"/>
  <c r="D45" i="40"/>
  <c r="D13" i="40"/>
  <c r="D30" i="40" s="1"/>
  <c r="D40" i="40"/>
  <c r="D117" i="40" l="1"/>
  <c r="I3" i="108"/>
  <c r="D29" i="40"/>
  <c r="D12" i="40" s="1"/>
  <c r="D39" i="40"/>
  <c r="D63" i="40" l="1"/>
  <c r="D118" i="40" s="1"/>
  <c r="D119" i="40" s="1"/>
  <c r="D121" i="40" s="1"/>
</calcChain>
</file>

<file path=xl/comments1.xml><?xml version="1.0" encoding="utf-8"?>
<comments xmlns="http://schemas.openxmlformats.org/spreadsheetml/2006/main">
  <authors>
    <author>Inga Anča</author>
  </authors>
  <commentList>
    <comment ref="I211" authorId="0" shapeId="0">
      <text>
        <r>
          <rPr>
            <b/>
            <sz val="9"/>
            <color indexed="81"/>
            <rFont val="Tahoma"/>
            <family val="2"/>
            <charset val="186"/>
          </rPr>
          <t>Inga Anča:</t>
        </r>
        <r>
          <rPr>
            <sz val="9"/>
            <color indexed="81"/>
            <rFont val="Tahoma"/>
            <family val="2"/>
            <charset val="186"/>
          </rPr>
          <t xml:space="preserve">
nfo no VPK</t>
        </r>
      </text>
    </comment>
  </commentList>
</comments>
</file>

<file path=xl/sharedStrings.xml><?xml version="1.0" encoding="utf-8"?>
<sst xmlns="http://schemas.openxmlformats.org/spreadsheetml/2006/main" count="6359" uniqueCount="472">
  <si>
    <t>Mērvienība</t>
  </si>
  <si>
    <t>1.</t>
  </si>
  <si>
    <t>2.</t>
  </si>
  <si>
    <t>3.</t>
  </si>
  <si>
    <t>4.</t>
  </si>
  <si>
    <t>5.</t>
  </si>
  <si>
    <t>6.</t>
  </si>
  <si>
    <t>7.</t>
  </si>
  <si>
    <t>8.</t>
  </si>
  <si>
    <t>8.1.</t>
  </si>
  <si>
    <t>8.2.</t>
  </si>
  <si>
    <t>9.</t>
  </si>
  <si>
    <t>10.</t>
  </si>
  <si>
    <t>Izdevumu klasifikācijas kods</t>
  </si>
  <si>
    <t>Tiešās izmaksas</t>
  </si>
  <si>
    <t>Atlīdzība</t>
  </si>
  <si>
    <t>Piemaksa par speciālo dienesta pakāpi un diplomātisko rangu</t>
  </si>
  <si>
    <t>Darba devēja valsts sociālās apdrošināšanas obligātās iemaksas</t>
  </si>
  <si>
    <t>Preces un pakalpojumi</t>
  </si>
  <si>
    <t>Netiešās izmaksas</t>
  </si>
  <si>
    <t>Biroja preces</t>
  </si>
  <si>
    <t>Maksas pakalpojuma vienību skaits noteiktā laika posmā (stundas)</t>
  </si>
  <si>
    <t>Transportlīdzekļu uzturēšana un remonts</t>
  </si>
  <si>
    <t>Degviela</t>
  </si>
  <si>
    <t>Pārējie enerģētiskie materiāli</t>
  </si>
  <si>
    <t>Kārtējā remonta un iestāžu uzturēšanas materiāli</t>
  </si>
  <si>
    <t>Pamatkapitāla veidošana</t>
  </si>
  <si>
    <t>Transportlīdzekļi</t>
  </si>
  <si>
    <t>Rādītājs (materiāla/izejvielas nosaukums, atlīdzība un citi izmaksu veidi)</t>
  </si>
  <si>
    <t>Piemaksa par darbu īpašos apstākļos, speciālās piemaksas</t>
  </si>
  <si>
    <t>Pārējie specifiskas lietošanas materiāli un inventārs</t>
  </si>
  <si>
    <t>Piemaksa par nakts darbu</t>
  </si>
  <si>
    <t>Pārējie iepriekš neklasificētie pamatlīdzekļi</t>
  </si>
  <si>
    <t>Izdevumi par elektroenerģiju</t>
  </si>
  <si>
    <t>Datortehnika, sakaru un cita biroja tehnika</t>
  </si>
  <si>
    <t>Maksas pakalpojumu izcenojuma aprēķins</t>
  </si>
  <si>
    <t>Izmaksu apjoms gadā viena makasa pakalpojuma veida nodrošināšanai</t>
  </si>
  <si>
    <t>1000</t>
  </si>
  <si>
    <t>1100</t>
  </si>
  <si>
    <t>Atalgojums</t>
  </si>
  <si>
    <t>Mēnešalga</t>
  </si>
  <si>
    <t>1114</t>
  </si>
  <si>
    <t xml:space="preserve">Valsts civildienesta ierēdņu mēnešalga  </t>
  </si>
  <si>
    <t>1116</t>
  </si>
  <si>
    <t>Mēnešalga amatpersonām ar speciālajām dienesta pakāpēm</t>
  </si>
  <si>
    <t>1119</t>
  </si>
  <si>
    <t xml:space="preserve">Pārējo darbinieku mēnešalga (darba alga)  </t>
  </si>
  <si>
    <t>1140</t>
  </si>
  <si>
    <t>Piemaksas, prēmijas un naudas balvas</t>
  </si>
  <si>
    <t>1141</t>
  </si>
  <si>
    <t>1142</t>
  </si>
  <si>
    <t>Samaksa par virsstundu darbu un darbu svētku dienās</t>
  </si>
  <si>
    <t>1143</t>
  </si>
  <si>
    <t>1145</t>
  </si>
  <si>
    <t>1146</t>
  </si>
  <si>
    <t>Piemaksa par personisko darba ieguldījumu un darba kvalitāti</t>
  </si>
  <si>
    <t>1147</t>
  </si>
  <si>
    <t>Piemaksa par papildu darbu</t>
  </si>
  <si>
    <t>1148</t>
  </si>
  <si>
    <t>Prēmijas un naudas balvas</t>
  </si>
  <si>
    <t>1149</t>
  </si>
  <si>
    <t>Citas normatīvajos aktos noteiktās piemaksas, kas nav iepriekš klasificētas</t>
  </si>
  <si>
    <t>1150</t>
  </si>
  <si>
    <t>Atalgojums fiziskajām personām uz tiesiskās attiecības regulējošu dokumentu pamata</t>
  </si>
  <si>
    <t>1170</t>
  </si>
  <si>
    <t>Darba devēja piešķirtie labumi un maksājumi</t>
  </si>
  <si>
    <t>1200</t>
  </si>
  <si>
    <t>Darba devēja valsts sociālās apdrošināšanas obligātās iemaksas, pabalsti un kompensācijas</t>
  </si>
  <si>
    <t>1210</t>
  </si>
  <si>
    <t>1220</t>
  </si>
  <si>
    <t>Darba devēja pabalsti, kompensācijas un citi maksājumi</t>
  </si>
  <si>
    <t>1221</t>
  </si>
  <si>
    <t>Darba devēja pabalsti un kompensācijas, no kuriem aprēķina iedzīvotāju ienākuma nodokli un valsts sociālās apdrošināšanas obligātās iemaksas</t>
  </si>
  <si>
    <t>1223</t>
  </si>
  <si>
    <t>Mācību maksas kompensācija</t>
  </si>
  <si>
    <t>1224</t>
  </si>
  <si>
    <t>Ārvalstīs nodarbināto amatpersonu (darbinieku) pabalsti un kompensācijas</t>
  </si>
  <si>
    <t>1225</t>
  </si>
  <si>
    <t>Uzturdevas kompensācija                             </t>
  </si>
  <si>
    <t>1226</t>
  </si>
  <si>
    <t>Dienesta pienākumu izpildei nepieciešamā apģērba iegādes kompensācija</t>
  </si>
  <si>
    <t>1227</t>
  </si>
  <si>
    <t>Darba devēja izdevumi veselības, dzīvības un nelaimes gadījumu apdrošināšanai</t>
  </si>
  <si>
    <t>1228</t>
  </si>
  <si>
    <t>Darba devēja pabalsti un kompensācijas, no kā neaprēķina iedzīvotāju ienākuma nodokli un valsts sociālās apdrošināšanas obligātās iemaksas</t>
  </si>
  <si>
    <t>2000</t>
  </si>
  <si>
    <t>2200</t>
  </si>
  <si>
    <t>Pakalpojumi</t>
  </si>
  <si>
    <t>2220</t>
  </si>
  <si>
    <t>Izdevumi par komunālajiem pakalpojumiem</t>
  </si>
  <si>
    <t>2223</t>
  </si>
  <si>
    <t>2240</t>
  </si>
  <si>
    <t>Remontdarbi un iestāžu uzturēšanas pakalpojumi (izņemot kapitālo remontu)</t>
  </si>
  <si>
    <t>2242</t>
  </si>
  <si>
    <t>2300</t>
  </si>
  <si>
    <t>Krājumi, materiāli, energoresursi, prece, biroja preces un inventārs, kurus neuzskaita kodā 5000</t>
  </si>
  <si>
    <t>2310</t>
  </si>
  <si>
    <t>Izdevumi par precēm iestādes darbības nodrošināšanai</t>
  </si>
  <si>
    <t>2311</t>
  </si>
  <si>
    <t>2320</t>
  </si>
  <si>
    <t>Kurināmais un enerģētiskie materiāli</t>
  </si>
  <si>
    <t>2322</t>
  </si>
  <si>
    <t>2329</t>
  </si>
  <si>
    <t>2350</t>
  </si>
  <si>
    <t>2360</t>
  </si>
  <si>
    <t>Valsts un pašvaldību aprūpē un apgādē esošo personu uzturēšana</t>
  </si>
  <si>
    <t>2364</t>
  </si>
  <si>
    <t>Formas tērpi un speciālais apģērbs</t>
  </si>
  <si>
    <t>2380</t>
  </si>
  <si>
    <t>Specifiskie materiāli un inventārs</t>
  </si>
  <si>
    <t>5000</t>
  </si>
  <si>
    <t>5200</t>
  </si>
  <si>
    <t>Pamatlīdzekļi</t>
  </si>
  <si>
    <t>5220</t>
  </si>
  <si>
    <t>Tehnoloģiskās iekārtas un mašīnas</t>
  </si>
  <si>
    <t>5230</t>
  </si>
  <si>
    <t>Pārējie pamatlīdzekļi</t>
  </si>
  <si>
    <t>5231</t>
  </si>
  <si>
    <t>5238</t>
  </si>
  <si>
    <t>5239</t>
  </si>
  <si>
    <t>2389</t>
  </si>
  <si>
    <t xml:space="preserve">Tiešās izmaksas kopā: </t>
  </si>
  <si>
    <t xml:space="preserve">Pakalpojuma izmaksas kopā: </t>
  </si>
  <si>
    <t xml:space="preserve">Netiešās izmaksas kopā: </t>
  </si>
  <si>
    <r>
      <t>Maksas pakalpojuma izcenojums (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>) 
(pakalpojuma izmaksas kopā, reizinot ar maksas pakalpojumu vienību skaitu noteiktā laika posmā)</t>
    </r>
  </si>
  <si>
    <r>
      <t>Maksas pakalpojuma izcenojums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 xml:space="preserve">) </t>
    </r>
  </si>
  <si>
    <t>Papīrs rēķina sagatavošanai EUR 0,01, tonera izmaksas EUR 0,04.
Izmaksas rēķina sagatavošanai: 
(0,01+0,04) × 2 loksnes = EUR 0,10
Papīrs līgums sagatavošanai EUR 0,01, tonera izmaksas EUR 0,04.
Izmaksas līguma sagatavošanai: (0,01+0,04) × 6 loksnes = EUR 0,30
Izmaksas maksas pakalpojuma nodrošināšanai:
EUR 0,10 + EUR 0,30 = EUR 0,40</t>
  </si>
  <si>
    <t>1. Atkārtota pārbaudījuma kārtošana</t>
  </si>
  <si>
    <t>1.1. noslēguma pārbaudījums, kārtējais pārbaudījums, referāts</t>
  </si>
  <si>
    <t>Maksas pakalpojuma mērvienība – viens pārbaudījums</t>
  </si>
  <si>
    <t>Piemaksa par personisko darba ieguldījumu un darba kvalitāti 5% no mēnešalgas:
EUR 1 130 x 5% : 168 st. = EUR 0,34</t>
  </si>
  <si>
    <t>Piemaksa par papildu darbu 5% no mēnešalgas
EUR 1 130 x 5% : 168 st. = EUR 0,34</t>
  </si>
  <si>
    <t>Prēmijas un naudas balvas 10% no mēnešalgas
EUR 1 130 x 10% : 168 st. = EUR 0,67</t>
  </si>
  <si>
    <t>23,59 % no 1100. un 1221.IEKK</t>
  </si>
  <si>
    <t>Piemaksas apmērs vienai iesaistītai amatpersonai mēnesī (pulkvežleitnants) - EUR 120;
Vidējais darba stundu skaits mēnesī: 168 st.
Izmaksas maksas pakalpojuma nodrošināšanai:
EUR 120 : 168 st. = EUR 0,71</t>
  </si>
  <si>
    <t xml:space="preserve">Izglītības koordinācijas nodaļas vecākā speciālista mēnešalga (10 mēnešalgu grupa) EUR 830 
Individuālā pārbaudījuma veidlapas noformēšana, izsniegšana (5 min):
EUR 830 : 168 st. x 0,08 st. = EUR 0,40
Grāmatvedības darbinieka mēnešalga (9 mēnešalgu grupa) EUR 820 
Ienākošo maksājumu uzdevumu ievadīšana, grāmatošana un printēšana (5 min.):
EUR 820 : 168 st. x 0,08 st. = EUR 0,39
Kopā: EUR 0,40 + EUR 0,39 = EUR 0,79
</t>
  </si>
  <si>
    <t>Piemaksa par personisko darba ieguldījumu un darba kvalitāti 5% no mēnešalgas:
EUR (830 + 820) x 5% : 168 st. x 0,08 st. = EUR 0,04</t>
  </si>
  <si>
    <t>Piemaksa par papildu darbu 5% no mēnešalgas
EUR (830 + 820) x 5% : 168 st. x 0,08 st. = EUR 0,04</t>
  </si>
  <si>
    <t>Pabalsti un kompensācijas, no kuriem aprēķina iedzīvotāju ienākuma nodokli un valsts sociālās apdrošināšanas obligātās iemaksas
EUR (830 + 820) x 4% : 168 st. x 0,08 = EUR 0,03</t>
  </si>
  <si>
    <t>Pabalsti un kompensācijas, no kuriem aprēķina iedzīvotāju ienākuma nodokli un valsts sociālās apdrošināšanas obligātās iemaksas
EUR 1 130 x 4% : 168 st. = EUR 0,27</t>
  </si>
  <si>
    <t>Pabalsti un kompensācijas, no kā neaprēķina iedzīvotāju ienākuma nodokli un valsts sociālās apdrošināšanas obligātās iemaksas
EUR 1 130 x 1% : 168 st. = EUR 0,07</t>
  </si>
  <si>
    <t>Pabalsti un kompensācijas, no kā neaprēķina iedzīvotāju ienākuma nodokli un valsts sociālās apdrošināšanas obligātās iemaksas
EUR (830 + 820) x 1% : 168 st.x 0,08 = EUR 0,01</t>
  </si>
  <si>
    <t>Lektora ar speciālo dienesta pakāpi mēnešalga (9 mēnešalgu grupa): 
EUR 1130
Vidējais darba stundu skaits mēnesī: 168 st.
Izmaksas maksas pakalpojuma nodrošināšanai:
EUR 1 130 : 168 st. = EUR 6,73</t>
  </si>
  <si>
    <t>MK vidējais 1191</t>
  </si>
  <si>
    <t>1.2. kvalifikācijas darba recenzēšana</t>
  </si>
  <si>
    <t>Maksas pakalpojuma mērvienība – viena recenzija</t>
  </si>
  <si>
    <t>Lektora ar speciālo dienesta pakāpi mēnešalga (9 mēnešalgu grupa): 
EUR 1130
Vidējais darba stundu skaits mēnesī: 168 st.
Izmaksas maksas pakalpojuma nodrošināšanai:
EUR 1 130 : 168 st. x 4 st. = EUR 26,91</t>
  </si>
  <si>
    <t>Piemaksas apmērs vienai iesaistītai amatpersonai mēnesī (pulkvežleitnants) - EUR 120;
Vidējais darba stundu skaits mēnesī: 168 st.
Izmaksas maksas pakalpojuma nodrošināšanai:
EUR 120 : 168 st. x 4 st. = EUR 2,86</t>
  </si>
  <si>
    <t>Piemaksa par personisko darba ieguldījumu un darba kvalitāti 5% no mēnešalgas:
EUR 1 130 x 5% : 168 st. x 4 st. = EUR 1,35</t>
  </si>
  <si>
    <t>Piemaksa par papildu darbu 5% no mēnešalgas
EUR 1 130 x 5% : 168 st. x 4 st. = EUR 1,35</t>
  </si>
  <si>
    <t>Prēmijas un naudas balvas 10% no mēnešalgas
EUR 1 130 x 10% : 168 st. x 4 st. = EUR 2,70</t>
  </si>
  <si>
    <t>Pabalsti un kompensācijas, no kuriem aprēķina iedzīvotāju ienākuma nodokli un valsts sociālās apdrošināšanas obligātās iemaksas
EUR 1 130 x 4% : 168 st. x 4 st. = EUR 1,08</t>
  </si>
  <si>
    <t>Pabalsti un kompensācijas, no kā neaprēķina iedzīvotāju ienākuma nodokli un valsts sociālās apdrošināšanas obligātās iemaksas
EUR 1 130 x 1% : 168 st. x 4 st. = EUR 0,27</t>
  </si>
  <si>
    <t>Lektora ar speciālo dienesta pakāpi mēnešalga (9 mēnešalgu grupa): 
EUR 1 130
Vidējais darba stundu skaits mēnesī: 168 st.
Izmaksas maksas pakalpojuma nodrošināšanai:
EUR 1 130 : 168 st. x 4 st. = EUR 26,91</t>
  </si>
  <si>
    <t>1.4. kvalifikācijas eksāmens</t>
  </si>
  <si>
    <t>1.2. kvalifikācijas darba aizstāvēšana</t>
  </si>
  <si>
    <t>Valsts policijas priekšnieka vietnieka ar speciālo dienesta pakāpi mēnešalga (27.12.2012. Valsts policijas pavēle Nr.2569 12A amata kategorija) Ls 1749.00 / 166,25 vidējais darba stundu skaits mēnesī= Ls 10.52 x 2 st. (kvalifikācijas eksāmenu komisijas darbs) = Ls 21.04.
Valsts policijas Galvenās pārvaldes priekšnieka vietnieka ar speciālo dienesta pakāpi mēnešalga (27.12.2012. Valsts policijas pavēle Nr.2570 12B amata kategorija) Ls 1104.00 / 166,25 vidējais darba stundu skaits mēnesī= Ls 6.64 x 2 st. (kvalifikācijas eksāmenu komisijas darbs).= Ls 13.28.
Trīs docētāju ar speciālo dienesta pakāpi mēnešalga (27.12.2012. Valsts policijas pavēle Nr.2569 10B amata kategorija) Ls 600.00 / 166,25 vidējais darba stundu skaits mēnesī= Ls 3.61 x 2 st. (kvalifikācijas eksāmenu komisijas darbs) x 3 cilv. = Ls 21.66.
Kopā: Ls 21.04 + 13.28 + 21.66 = Ls 55.98</t>
  </si>
  <si>
    <t>Ieņememais amats</t>
  </si>
  <si>
    <t>Patērētais laiks (h)</t>
  </si>
  <si>
    <t>Speciālā dienesta pakāpe</t>
  </si>
  <si>
    <t>Piemaksa mēnesī</t>
  </si>
  <si>
    <t>Pulkvežleitnants</t>
  </si>
  <si>
    <t>Piemaksa %</t>
  </si>
  <si>
    <t>Lektors (ar SDP)</t>
  </si>
  <si>
    <t>M.a.
grupa</t>
  </si>
  <si>
    <t>EKK kods</t>
  </si>
  <si>
    <t>Skaits</t>
  </si>
  <si>
    <t>Cena</t>
  </si>
  <si>
    <t>Licences, koncesijas un patenti, preču zīmes un līdzīgas tiesības</t>
  </si>
  <si>
    <t>Datorprogrammas</t>
  </si>
  <si>
    <t>Amortizācija %</t>
  </si>
  <si>
    <t>Nosaukums</t>
  </si>
  <si>
    <t>Toneris</t>
  </si>
  <si>
    <t xml:space="preserve">Toneris </t>
  </si>
  <si>
    <t>1.2. Kvalifikācijas darba recenzēšana</t>
  </si>
  <si>
    <t>1.3. Kvalifikācijas darba aizstāvēšana</t>
  </si>
  <si>
    <t>VP priekšnieka vietnieks</t>
  </si>
  <si>
    <t>Ģenerālis</t>
  </si>
  <si>
    <t>VP koledžas direktora vietnieks</t>
  </si>
  <si>
    <t>Pulkvedis</t>
  </si>
  <si>
    <t>VP Galvenās kārtības policijas pārvaldes priekšnieka vietnieks</t>
  </si>
  <si>
    <t>VP Galvenās kriminālpolicijas pārvaldes priekšnieka vietnieks</t>
  </si>
  <si>
    <t>VP koledžas katedras vadītājs</t>
  </si>
  <si>
    <t>1.4. Kvalifikācijas eksāmens</t>
  </si>
  <si>
    <t>Maksas pakalpojuma mērvienība – viens eksāmens</t>
  </si>
  <si>
    <t>Maksas pakalpojuma mērvienība – viena aizstāvēšana</t>
  </si>
  <si>
    <t>Majors</t>
  </si>
  <si>
    <t>Lektors (ar SDP) vidēji 20 personas mācību grupā</t>
  </si>
  <si>
    <t>2. Atkārtota studiju kursa apguve</t>
  </si>
  <si>
    <t>3. Dokumentu pieņemšana un reģistrēšana pilna vai nepilna laika studijām/mācībām</t>
  </si>
  <si>
    <t>Maksas pakalpojuma mērvienība – viens reflektants</t>
  </si>
  <si>
    <t>4. Akadēmiskās izziņas izsniegšana</t>
  </si>
  <si>
    <t>Maksas pakalpojuma mērvienība – viena izziņa</t>
  </si>
  <si>
    <t>VP koledžas direktors</t>
  </si>
  <si>
    <t xml:space="preserve">Papīrs </t>
  </si>
  <si>
    <t>5. Kopēšanas un printēšanas pakalpojumi (A4 formāts) (1 lappuse)</t>
  </si>
  <si>
    <t xml:space="preserve">Netiešās izmaksas kopā (1260 lpp): </t>
  </si>
  <si>
    <t>6.1. profesionālās pilnveides izglītības programmu nodarbību vadīšanas Rīgā (mācību grupa līdz 20 personām)</t>
  </si>
  <si>
    <t>Līguma, rēķina, apliecību parakstīšana</t>
  </si>
  <si>
    <t>Līgumu un apliecību sagatavošana</t>
  </si>
  <si>
    <t xml:space="preserve">Grāmatvedis </t>
  </si>
  <si>
    <t>Ienākošā maksājumu uzdevuma ievadīšana, grāmatošana, printēšana</t>
  </si>
  <si>
    <t>Komunālie pakalpojumi</t>
  </si>
  <si>
    <t xml:space="preserve">Informācijas, sakaru līdzekļu, biroja tehnikas kārtējā remonta un uzturēšanas materiāli </t>
  </si>
  <si>
    <r>
      <t xml:space="preserve">vidēji uz 1 nodarbināto mēnesī 85 </t>
    </r>
    <r>
      <rPr>
        <i/>
        <sz val="9"/>
        <color theme="1"/>
        <rFont val="Times New Roman"/>
        <family val="1"/>
        <charset val="186"/>
      </rPr>
      <t>euro</t>
    </r>
  </si>
  <si>
    <t xml:space="preserve">Saimniecības preces </t>
  </si>
  <si>
    <r>
      <t xml:space="preserve">Vidēji uz 1 nodarbināto mēnesī 85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</si>
  <si>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 Vidēji uz 1 nodarbināto mēnesī 7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</si>
  <si>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Vidēji uz 1 nodarbināto mēnesī 7 </t>
    </r>
    <r>
      <rPr>
        <i/>
        <sz val="9"/>
        <color theme="1"/>
        <rFont val="Times New Roman"/>
        <family val="1"/>
        <charset val="186"/>
      </rPr>
      <t>euro</t>
    </r>
  </si>
  <si>
    <t>Maksas pakalpojuma mērvienība – viena akadēmisā stunda</t>
  </si>
  <si>
    <t>Maksas pakalpojuma mērvienība – viena akadēmiskā stunda</t>
  </si>
  <si>
    <t>km</t>
  </si>
  <si>
    <t>Šeit vajadzētu datus no VPK</t>
  </si>
  <si>
    <t>6.2. profesionālās pilnveides izglītības programmu nodarbību vadīšanas ārpus Rīgas (mācību grupa līdz 20 personām)</t>
  </si>
  <si>
    <t>Mācību, darba un dienesta komandējumi, darba braucieni</t>
  </si>
  <si>
    <t>Dienas nauda</t>
  </si>
  <si>
    <t>Pārējie komandējumu un darba braucienu izdevumi</t>
  </si>
  <si>
    <t>Dienas</t>
  </si>
  <si>
    <t>Diennakts</t>
  </si>
  <si>
    <t>Viesnīcas pakalpojumi</t>
  </si>
  <si>
    <t>6.3. Licencētās profesionālās pilnveides izglītības programmas atkārtota noslēguma pārbaudījuma pieņemšana</t>
  </si>
  <si>
    <t>Vecākais speciālists Izglītības koordinācijas nodaļā</t>
  </si>
  <si>
    <t>Grāmatvedis</t>
  </si>
  <si>
    <t>Ienākošo maksājumu uzdevumu ievadīšana, grāmatošana, printēšana</t>
  </si>
  <si>
    <t xml:space="preserve">Komunālie pakalpojumi </t>
  </si>
  <si>
    <t>Papīrs</t>
  </si>
  <si>
    <t>Saimniecības preces</t>
  </si>
  <si>
    <t>7. Dokumentu pieņemšana un reģistrēšana pilna vai nepilna laika studijām/mācībām</t>
  </si>
  <si>
    <t>Maksas pakalpojuma mērvienība – viena persona</t>
  </si>
  <si>
    <t>paraksts</t>
  </si>
  <si>
    <r>
      <t xml:space="preserve">Vidēji uz 1 nodarbināto mēnes 7 </t>
    </r>
    <r>
      <rPr>
        <i/>
        <sz val="9"/>
        <color theme="1"/>
        <rFont val="Times New Roman"/>
        <family val="1"/>
        <charset val="186"/>
      </rPr>
      <t>euro</t>
    </r>
  </si>
  <si>
    <t>Informācijas, sakaru līdzekļu, biroja tehnikas kārtējā remonta un uzturēšanas materiāli</t>
  </si>
  <si>
    <t>8.1. Diploma dublikāta izsniegšana</t>
  </si>
  <si>
    <t>Maksas pakalpojuma mērvienība – viens diploms</t>
  </si>
  <si>
    <t>Diploms</t>
  </si>
  <si>
    <t>8.3. Diploma ar pielikumu dublikāta izsniegšana</t>
  </si>
  <si>
    <t>Maksas pakalpojuma mērvienība – viens diploms ar pielikumu</t>
  </si>
  <si>
    <t>8.2. Diploma pielikuma dublikāta izsniegšana</t>
  </si>
  <si>
    <t>8.4. Kvalifikācijas apliecības dublikāta izsniegšana</t>
  </si>
  <si>
    <t>Kvalifikācijas apliecība</t>
  </si>
  <si>
    <t>Maksas pakalpojuma mērvienība – viena kvalifikācijas apliecība</t>
  </si>
  <si>
    <t>Piezīmes, komentāri</t>
  </si>
  <si>
    <t>8.5. Kvalifikācijas apliecības sekmju izraksta dublikāta izsniegšana</t>
  </si>
  <si>
    <t>Maksas pakalpojuma mērvienība – viens sekmju izraksts</t>
  </si>
  <si>
    <t>8.6. Kvalifikācijas apliecības ar sekmju izrakstu dublikāta izsniegšana</t>
  </si>
  <si>
    <t>Maksas pakalpojuma mērvienība – viena kvalifikācija apliecība ar sekmju izrakstu</t>
  </si>
  <si>
    <t>8.7. Apliecības par profesionālās pilnveides izglītību dublikāta izsniegšana</t>
  </si>
  <si>
    <t>Maksas pakalpojuma mērvienība – viena apliecība</t>
  </si>
  <si>
    <t>Apliecība par profesionālās pilnveides izglītību</t>
  </si>
  <si>
    <t>8.8. Apliecības par profesionālās pilnveides izglītību sekmju izraksts dublikāta izsniegšana</t>
  </si>
  <si>
    <t>8.9. Apliecības par profesionālās pilnveides izglītību ar sekmju izrakstu dublikāta izsniegšana</t>
  </si>
  <si>
    <t>Maksas pakalpojuma mērvienība – viena apliecība ar sekmju izrakstu</t>
  </si>
  <si>
    <t>Direktora vietnieks</t>
  </si>
  <si>
    <t>bija kriminalistikas katedras vadītājs, ko tagad?</t>
  </si>
  <si>
    <t>Tiesību zinātnes un projektu pārvaldības katedras vadītājs</t>
  </si>
  <si>
    <t>Izglītības koordinācijas nodaļas vadītāja</t>
  </si>
  <si>
    <t>9.1. Iesniegto dokumentu izvērtēšana un lēmuma sagatavošana</t>
  </si>
  <si>
    <t>Maksas pakalpojuma mērvienība – viens lēmums</t>
  </si>
  <si>
    <t>Policijas tiesību katedrs vadītājs</t>
  </si>
  <si>
    <t>9.2. Pārbaudījumi (ieskaite vai eksāmens)</t>
  </si>
  <si>
    <t>bija kriminalistikas katedras vadītājs, kas tagad?</t>
  </si>
  <si>
    <t>9.3. Konsultācija</t>
  </si>
  <si>
    <t>Maksas pakalpojuma mērvienība – viena konsultācija</t>
  </si>
  <si>
    <t>10. Arhīva dokumentu izziņas sagatavošana un izsniegšana</t>
  </si>
  <si>
    <t>Rēķina parakstīšana</t>
  </si>
  <si>
    <t>Valsts policijas koledžas maksas pakalpojumu cenrādis</t>
  </si>
  <si>
    <t>(Pielikums grozīts ar MK 25.11.2014. noteikumiem Nr.722)</t>
  </si>
  <si>
    <t>Nr.</t>
  </si>
  <si>
    <t>p.k.</t>
  </si>
  <si>
    <t>Pakalpojuma veids</t>
  </si>
  <si>
    <t>PVN</t>
  </si>
  <si>
    <t>Cena ar PVN</t>
  </si>
  <si>
    <t>1.1.</t>
  </si>
  <si>
    <t>noslēguma pārbaudījums, kārtējais pārbaudījums, referāts</t>
  </si>
  <si>
    <t>1 pārbaudījums</t>
  </si>
  <si>
    <t>1.2.</t>
  </si>
  <si>
    <t>kvalifikācijas darba recenzēšana</t>
  </si>
  <si>
    <t>1 recenzija</t>
  </si>
  <si>
    <t>1.3.</t>
  </si>
  <si>
    <t>kvalifikācijas darba aizstāvēšana</t>
  </si>
  <si>
    <t>1 aizstāvēšana</t>
  </si>
  <si>
    <t>1.4.</t>
  </si>
  <si>
    <t>kvalifikācijas eksāmens</t>
  </si>
  <si>
    <t>1eksāmens</t>
  </si>
  <si>
    <t>1 kredītpunkts</t>
  </si>
  <si>
    <t>1 reflektants</t>
  </si>
  <si>
    <t>1 izziņa</t>
  </si>
  <si>
    <t>1 lappuse</t>
  </si>
  <si>
    <t>6.1.</t>
  </si>
  <si>
    <t>profesionālās pilnveides un pieaugušo neformālās izglītības programmu nodarbību vadīšana Rīgā (mācību grupa līdz 20 personām)</t>
  </si>
  <si>
    <t>1 akadēmiskā stunda</t>
  </si>
  <si>
    <t>6.2.</t>
  </si>
  <si>
    <t>profesionālās pilnveides un pieaugušo neformālās izglītības programmu nodarbību vadīšana ārpus Rīgas (mācību grupa līdz 20 personām)</t>
  </si>
  <si>
    <t>6.3.</t>
  </si>
  <si>
    <t>licencētās profesionālās pilnveides izglītības programmas atkārtota noslēguma pārbaudījuma pieņemšana</t>
  </si>
  <si>
    <t>1 persona</t>
  </si>
  <si>
    <t>diploma dublikāta izsniegšana</t>
  </si>
  <si>
    <t>diploma pielikuma dublikāta izsniegšana</t>
  </si>
  <si>
    <t>8.3.</t>
  </si>
  <si>
    <t>diploma ar pielikumu dublikāta izsniegšana</t>
  </si>
  <si>
    <t>8.4.</t>
  </si>
  <si>
    <t>kvalifikācijas apliecības dublikāta izsniegšana</t>
  </si>
  <si>
    <t>8.5.</t>
  </si>
  <si>
    <t>kvalifikācijas apliecības sekmju izraksta dublikāta izsniegšana</t>
  </si>
  <si>
    <t>8.6.</t>
  </si>
  <si>
    <t>kvalifikācijas apliecības ar sekmju izrakstu dublikāta izsniegšana</t>
  </si>
  <si>
    <t>8.7.</t>
  </si>
  <si>
    <t>apliecības par profesionālās pilnveides izglītību dublikāta izsniegšana</t>
  </si>
  <si>
    <t>8.8.</t>
  </si>
  <si>
    <t>apliecības par profesionālās pilnveides izglītību sekmju izraksta dublikāta izsniegšana</t>
  </si>
  <si>
    <t>8.9.</t>
  </si>
  <si>
    <t>apliecības par profesionālās pilnveides izglītību ar sekmju izrakstu dublikāta izsniegšana</t>
  </si>
  <si>
    <t>9.1.</t>
  </si>
  <si>
    <t>iesniegto dokumentu izvērtēšana un lēmuma sagatavošana</t>
  </si>
  <si>
    <t>9.2.</t>
  </si>
  <si>
    <t>pārbaudījumi (ieskaite vai eksāmens)</t>
  </si>
  <si>
    <t>9.3.</t>
  </si>
  <si>
    <t>konsultācija</t>
  </si>
  <si>
    <t>Piezīmes.</t>
  </si>
  <si>
    <r>
      <t>Cena bez PVN 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</si>
  <si>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r>
      <t>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</si>
  <si>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r>
      <t>Atkārtota pārbaudījumu kārtošana</t>
    </r>
    <r>
      <rPr>
        <vertAlign val="superscript"/>
        <sz val="10"/>
        <color rgb="FF414142"/>
        <rFont val="Times New Roman"/>
        <family val="1"/>
        <charset val="186"/>
      </rPr>
      <t>1; 2</t>
    </r>
  </si>
  <si>
    <r>
      <t>Atkārtota mācību kursa apguve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</si>
  <si>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Pieteikšanās dokumentu pieņemšana un reģistrēšana pilna vai nepilna laika studijām (mācībām)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</si>
  <si>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Akadēmiskās izziņas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</si>
  <si>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Kopēšanas un printēšanas pakalpojumi (A4 formāts)</t>
    </r>
    <r>
      <rPr>
        <vertAlign val="superscript"/>
        <sz val="10"/>
        <color rgb="FF414142"/>
        <rFont val="Times New Roman"/>
        <family val="1"/>
        <charset val="186"/>
      </rPr>
      <t>3</t>
    </r>
  </si>
  <si>
    <r>
      <t>Profesionālās pilnveides un pieaugušo neformālās izglītības pakalpojumu sniegšana fiziskām un juridiskām personām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</si>
  <si>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Pieteikšanās dokumentu pieņemšana un reģistrēšana pilna vai nepilna laika studijām vēlākos studiju posmos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</si>
  <si>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Izglītību apliecinoša dokumenta dublikāta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</si>
  <si>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Iepriekšējā izglītībā vai profesionālajā pieredzē sasniegtu studiju rezultātu atzīšana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</si>
  <si>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Arhīva dokumentu izziņu sagatavošana un izsniegšana</t>
    </r>
    <r>
      <rPr>
        <vertAlign val="superscript"/>
        <sz val="10"/>
        <color rgb="FF414142"/>
        <rFont val="Times New Roman"/>
        <family val="1"/>
        <charset val="186"/>
      </rPr>
      <t>2</t>
    </r>
  </si>
  <si>
    <r>
      <t>1</t>
    </r>
    <r>
      <rPr>
        <sz val="10"/>
        <color rgb="FF414142"/>
        <rFont val="Times New Roman"/>
        <family val="1"/>
        <charset val="186"/>
      </rPr>
      <t xml:space="preserve"> Maksu neiekasē, ja pārbaudījumi nav kārtoti amatpersonas vai amatpersonas ģimenes locekļa slimības vai bērna kopšanas atvaļinājuma dēļ.</t>
    </r>
  </si>
  <si>
    <r>
      <t>2</t>
    </r>
    <r>
      <rPr>
        <sz val="10"/>
        <color rgb="FF414142"/>
        <rFont val="Times New Roman"/>
        <family val="1"/>
        <charset val="186"/>
      </rPr>
      <t xml:space="preserve"> Pievienotās vērtības nodokli nepiemēro saskaņā ar </t>
    </r>
    <r>
      <rPr>
        <sz val="10"/>
        <color rgb="FF16497B"/>
        <rFont val="Times New Roman"/>
        <family val="1"/>
        <charset val="186"/>
      </rPr>
      <t>Pievienotās vērtības nodokļa likuma</t>
    </r>
    <r>
      <rPr>
        <sz val="10"/>
        <color rgb="FF414142"/>
        <rFont val="Times New Roman"/>
        <family val="1"/>
        <charset val="186"/>
      </rPr>
      <t xml:space="preserve"> </t>
    </r>
    <r>
      <rPr>
        <sz val="10"/>
        <color rgb="FF16497B"/>
        <rFont val="Times New Roman"/>
        <family val="1"/>
        <charset val="186"/>
      </rPr>
      <t>59.panta</t>
    </r>
    <r>
      <rPr>
        <sz val="10"/>
        <color rgb="FF414142"/>
        <rFont val="Times New Roman"/>
        <family val="1"/>
        <charset val="186"/>
      </rPr>
      <t xml:space="preserve"> pirmo daļu un </t>
    </r>
    <r>
      <rPr>
        <sz val="10"/>
        <color rgb="FF16497B"/>
        <rFont val="Times New Roman"/>
        <family val="1"/>
        <charset val="186"/>
      </rPr>
      <t>52.panta</t>
    </r>
    <r>
      <rPr>
        <sz val="10"/>
        <color rgb="FF414142"/>
        <rFont val="Times New Roman"/>
        <family val="1"/>
        <charset val="186"/>
      </rPr>
      <t xml:space="preserve"> pirmās daļas 12.punktu.</t>
    </r>
  </si>
  <si>
    <r>
      <t>3</t>
    </r>
    <r>
      <rPr>
        <sz val="10"/>
        <color rgb="FF414142"/>
        <rFont val="Times New Roman"/>
        <family val="1"/>
        <charset val="186"/>
      </rPr>
      <t xml:space="preserve"> Pievienotās vērtības nodokli nepiemēro saskaņā ar </t>
    </r>
    <r>
      <rPr>
        <sz val="10"/>
        <color rgb="FF16497B"/>
        <rFont val="Times New Roman"/>
        <family val="1"/>
        <charset val="186"/>
      </rPr>
      <t>Pievienotās vērtības nodokļa likuma</t>
    </r>
    <r>
      <rPr>
        <sz val="10"/>
        <color rgb="FF414142"/>
        <rFont val="Times New Roman"/>
        <family val="1"/>
        <charset val="186"/>
      </rPr>
      <t xml:space="preserve"> </t>
    </r>
    <r>
      <rPr>
        <sz val="10"/>
        <color rgb="FF16497B"/>
        <rFont val="Times New Roman"/>
        <family val="1"/>
        <charset val="186"/>
      </rPr>
      <t>59.panta</t>
    </r>
    <r>
      <rPr>
        <sz val="10"/>
        <color rgb="FF414142"/>
        <rFont val="Times New Roman"/>
        <family val="1"/>
        <charset val="186"/>
      </rPr>
      <t xml:space="preserve"> pirmo daļu.</t>
    </r>
  </si>
  <si>
    <t>Pēc jaunām cenām</t>
  </si>
  <si>
    <r>
      <t>Starpība
(</t>
    </r>
    <r>
      <rPr>
        <i/>
        <sz val="10"/>
        <color rgb="FF414142"/>
        <rFont val="Times New Roman"/>
        <family val="1"/>
        <charset val="186"/>
      </rPr>
      <t>euro</t>
    </r>
    <r>
      <rPr>
        <sz val="10"/>
        <color rgb="FF414142"/>
        <rFont val="Times New Roman"/>
        <family val="1"/>
        <charset val="186"/>
      </rPr>
      <t>)</t>
    </r>
  </si>
  <si>
    <t>Pieaugums
%</t>
  </si>
  <si>
    <r>
      <t>Vidēji uz 1 nodarbināto mēnesī 85</t>
    </r>
    <r>
      <rPr>
        <i/>
        <sz val="9"/>
        <color theme="1"/>
        <rFont val="Times New Roman"/>
        <family val="1"/>
        <charset val="186"/>
      </rPr>
      <t xml:space="preserve"> euro</t>
    </r>
  </si>
  <si>
    <t xml:space="preserve">Vecākais speciālists Izglītības koordinācijas nodaļā </t>
  </si>
  <si>
    <t>Individuālā pārbaudījuma veidlapas noformēšana, izsniegšana</t>
  </si>
  <si>
    <t>Izmaksas kopā</t>
  </si>
  <si>
    <t>Bibliotekārs</t>
  </si>
  <si>
    <t>Nemateriālie ieguldījumi</t>
  </si>
  <si>
    <t>Cena bez PVN 
(euro)</t>
  </si>
  <si>
    <t>Rēķina,maksājuma uzdevuma sagatavošanai</t>
  </si>
  <si>
    <t>Apliecības izgatavošanai</t>
  </si>
  <si>
    <t>EKK</t>
  </si>
  <si>
    <t>Koeficients</t>
  </si>
  <si>
    <t>∑</t>
  </si>
  <si>
    <t>1 kvalifikācijas apliecība</t>
  </si>
  <si>
    <t>1 kvalifikācijas apliecība ar sekmju izrakstu</t>
  </si>
  <si>
    <t>1 apliecība</t>
  </si>
  <si>
    <t>1 apliecība ar sekmju izrakstu</t>
  </si>
  <si>
    <t>1 konsultācija</t>
  </si>
  <si>
    <t>1 diploms</t>
  </si>
  <si>
    <t>1 pielikums</t>
  </si>
  <si>
    <t>1 diploms ar pielikumu</t>
  </si>
  <si>
    <t>1 sekmju izraksts</t>
  </si>
  <si>
    <t>1 lēmums</t>
  </si>
  <si>
    <t>Līguma, rēķina parakstīšana - nav</t>
  </si>
  <si>
    <t>Klienta, ienākošo maksājumu uzdevumu ievadīšana, grāmatošana, printēšana</t>
  </si>
  <si>
    <t>Papīrs (diploma pielikums)</t>
  </si>
  <si>
    <t>Maksājuma uzdevuma printēšana</t>
  </si>
  <si>
    <t>Papīrs (sekmju izraksts)</t>
  </si>
  <si>
    <t>Tiesību zinātnes un projektu pārvaldības katedras lektors (ar SDP)</t>
  </si>
  <si>
    <t xml:space="preserve">paraksta nav </t>
  </si>
  <si>
    <t>Vecākais inspektors Profesionālās pilnveides nodaļa</t>
  </si>
  <si>
    <t>Vecākais inspektors Profesionālās pilnveides nodaļā</t>
  </si>
  <si>
    <t>Līguma, pieņemšanas nodošanas aktu, rēķina, apliecību parakstīšana</t>
  </si>
  <si>
    <t>Līguma, pieņemšanas nodošanas akta, apmeklējuma lapas, anketu, pavadvēstuļu sagatavošana, apliecību sagatavošna</t>
  </si>
  <si>
    <t xml:space="preserve">Papīrs CURIOUS Metallic A5, Super Gold </t>
  </si>
  <si>
    <t>Vecākais speciālists Personāla vadības nodaļā</t>
  </si>
  <si>
    <t>Ārsts</t>
  </si>
  <si>
    <t>Akadēmiskās izziņa</t>
  </si>
  <si>
    <t>Lietvede</t>
  </si>
  <si>
    <t>Akadēmiskās izziņas reģistrēšana</t>
  </si>
  <si>
    <t>2-IKN, 1-maksājuma uzdevuma printēšana</t>
  </si>
  <si>
    <t>Katedras vadītājs</t>
  </si>
  <si>
    <t>Saskaņo salīidzinājuma protokolu</t>
  </si>
  <si>
    <t>Paraksta salīidzinājuma protokolu</t>
  </si>
  <si>
    <t>Pulkvežletnants</t>
  </si>
  <si>
    <t>5-IKN, 1-maksājuma uzdevuma printēšana</t>
  </si>
  <si>
    <t>pavēle par diplomu izsniegšanu</t>
  </si>
  <si>
    <t>1-maksājuma uzdevuma printēšana</t>
  </si>
  <si>
    <t>1-IKN, 1-Maksājuma uzdevuma printēšana</t>
  </si>
  <si>
    <t>1-IKN, 1-maksājuma uzdevuma printēšana</t>
  </si>
  <si>
    <t>Lietvedis</t>
  </si>
  <si>
    <t>2-individuālā pārbaudījuma veidlapas, 1-maksājuma uzdevuma printēšana</t>
  </si>
  <si>
    <t>3-Individuālā pārbaudījuma veidlapas, 1-maksājuma uzdevuma printēšana</t>
  </si>
  <si>
    <t>1-Individuālā pārbaudījuma veidlapa, 1-maksājuma uzdevuma printēšana</t>
  </si>
  <si>
    <t>3-studējošajam eksāmenā, 1- IKN, 1-maksājuma uzdevuma printēšana</t>
  </si>
  <si>
    <t>4-Individuālā pārbaudījuma veidlapas, 1-maksājuma uzdevuma printēšana</t>
  </si>
  <si>
    <t>maksājuma uzdevuma printēšana</t>
  </si>
  <si>
    <t>Lektors</t>
  </si>
  <si>
    <t>Inventārs</t>
  </si>
  <si>
    <t>Monitors</t>
  </si>
  <si>
    <t>UPS barošanas bloks</t>
  </si>
  <si>
    <t>Kalpošanas laiks (gadi)</t>
  </si>
  <si>
    <t>Datora komplekts ar programmmatūru</t>
  </si>
  <si>
    <t>Daudzfunkcionāls printeris</t>
  </si>
  <si>
    <t>Vērtība</t>
  </si>
  <si>
    <t>Izmaksas</t>
  </si>
  <si>
    <t>Izmaksas mēnesī</t>
  </si>
  <si>
    <t>Izmakasas mēnesī</t>
  </si>
  <si>
    <t xml:space="preserve">Pakalpojuma izmaksas ( 1 lpp) kopā: </t>
  </si>
  <si>
    <t>Autotransporta uzturēšanas materiāli un remonta izdevumi</t>
  </si>
  <si>
    <t>Eļla un citi tehniskie šķidrumi</t>
  </si>
  <si>
    <t>Automašīna (vidējais nolietojums)</t>
  </si>
  <si>
    <t>Dati no VP - automašīnas uzturēšanas izmaksas gadā - 1362,54 EUR, automašinas remonta izdevumi gadā  - 4237,70 EUR</t>
  </si>
  <si>
    <t>Dati no VP - automašīnas vidējais nolietojums gadā 1769 EUR</t>
  </si>
  <si>
    <t>Dati no VP - eļla un citi tehniskie šķidrumi gadā - 43 EUR</t>
  </si>
  <si>
    <t>Dati no VP - vidējā degvielas norma transportlīdzeklim uz 100 km 10,94 litri, degvielas cena 1,16 euro litrā</t>
  </si>
  <si>
    <t>Reģistre līgumus, pieņemšanas-nodošanas aktus, pavadvēstules un rēķinus</t>
  </si>
  <si>
    <t>Rēķina, maksājuma uzdevuma printēšana (vidēji 3 lpp.1 personai)</t>
  </si>
  <si>
    <t>Līguma, pieņemšanas nodošanas akta, apmeklējuma lapas, anketu, pavadvēstuļu sagatavošanai (vidēji 6 lpp.1 pers.)</t>
  </si>
  <si>
    <t>Rēķina, maksājuma uzdevuma printēšana (vidēji 3 lpp.1 pers.)</t>
  </si>
  <si>
    <t>7. Pieteikšanās dokumentu pieņemšana un reģistrēšana pilna vai nepilna laika studijām vēlākos studiju posmos</t>
  </si>
  <si>
    <t>6. Profesionālās pilnveides un pieaugušo neformālās izglītības pakalpojumu sniegšana fiziskām un juridiskām personām:</t>
  </si>
  <si>
    <t>6.3. licencētās profesionālās pilnveides izglītības programmas atkārtota noslēguma pārbaudījuma pieņemšana</t>
  </si>
  <si>
    <t>9. Iepriekšējā izglītībā vai profesionālajā pieredzē sasniegto studiju rezultātu atzīšana:</t>
  </si>
  <si>
    <t>3. Pieteikšanās dokumentu pieņemšana un reģistrēšana pilna vai nepilna laika studijām (mācībām)</t>
  </si>
  <si>
    <t>1. Atkārtota pārbaudījuma kārtošana:</t>
  </si>
  <si>
    <t>1.3. kvalifikācijas darba aizstāvēšana</t>
  </si>
  <si>
    <t>8.4. kvalifikācijas apliecības dublikāta izsniegšana</t>
  </si>
  <si>
    <t>8.1. diploma dublikāta izsniegšana</t>
  </si>
  <si>
    <t>8.2. diploma pielikuma dublikāta izsniegšana</t>
  </si>
  <si>
    <t>8.3. diploma ar pielikumu dublikāta izsniegšana</t>
  </si>
  <si>
    <t>8.5. kvalifikācijas apliecības sekmju izraksta dublikāta izsniegšana</t>
  </si>
  <si>
    <t>8.6. kvalifikācijas apliecības ar sekmju izrakstu dublikāta izsniegšana</t>
  </si>
  <si>
    <t>8.7. apliecības par profesionālās pilnveides izglītību dublikāta izsniegšana</t>
  </si>
  <si>
    <t>8.8. apliecības par profesionālās pilnveides izglītību sekmju izraksta dublikāta izsniegšana</t>
  </si>
  <si>
    <t>8.9. apliecības par profesionālās pilnveides izglītību ar sekmju izrakstu dublikāta izsniegšana</t>
  </si>
  <si>
    <t>9.1. iesniegto dokumentu izvērtēšana un lēmuma sagatavošana</t>
  </si>
  <si>
    <t>9.2. pārbaudījumi (ieskaite vai eksāmens)</t>
  </si>
  <si>
    <t>9.3. konsultācija</t>
  </si>
  <si>
    <t>8. Izglītību apliecinoša dokumenta dublikāta izsniegšana:</t>
  </si>
  <si>
    <t>Ieņemamais amats</t>
  </si>
  <si>
    <t>Izdevumi mēnesī</t>
  </si>
  <si>
    <t xml:space="preserve">Maksas pakalpojuma mērvienība – viens pārbaudījums </t>
  </si>
  <si>
    <t>Maksas pakalpojuma mērvienība – viens kredītpunkts</t>
  </si>
  <si>
    <t>Maksas pakalpojuma mērvienība –  viena persona</t>
  </si>
  <si>
    <t>Maksas pakalpojuma mērvienība –  viens pielikums</t>
  </si>
  <si>
    <t>Maksas pakalpojuma mērvienība – viena lappuse (1 h 1260 lpp.)</t>
  </si>
  <si>
    <t>Izmaksu apjoms gadā viena maksas pakalpojuma veida nodrošināšanai</t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</si>
  <si>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</si>
  <si>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</si>
  <si>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</si>
  <si>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</si>
  <si>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</si>
  <si>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6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</si>
  <si>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7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</si>
  <si>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8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</si>
  <si>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9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</si>
  <si>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10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</si>
  <si>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</si>
  <si>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</si>
  <si>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</si>
  <si>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</si>
  <si>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</si>
  <si>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16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</si>
  <si>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17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</si>
  <si>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18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</si>
  <si>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19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</si>
  <si>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20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</si>
  <si>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21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</si>
  <si>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22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</si>
  <si>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23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</si>
  <si>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24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</si>
  <si>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r>
      <t xml:space="preserve"> 3</t>
    </r>
    <r>
      <rPr>
        <vertAlign val="superscript"/>
        <sz val="9"/>
        <color theme="1"/>
        <rFont val="Times New Roman"/>
        <family val="1"/>
        <charset val="186"/>
      </rPr>
      <t>25</t>
    </r>
    <r>
      <rPr>
        <sz val="9"/>
        <color theme="1"/>
        <rFont val="Times New Roman"/>
        <family val="1"/>
        <charset val="186"/>
      </rPr>
      <t>.pielikums
Ministru kabineta noteikumu projekta 
"Valsts policijas koledžas maksas palapojumu cenrādis" sākotnējās ietekmes novērtējuma ziņojumam (anotācijai)</t>
    </r>
  </si>
  <si>
    <t>Darba devēja valsts sociālās apdrošināšanas obligātās iemaksas (24,09 % no 1100. un 1221.EKK)</t>
  </si>
  <si>
    <t>6.1. profesionālās pilnveides un pieaugušo neformālās izglītības programmu nodarbību vadīšana Rīgā (20 personu mācību grupa)</t>
  </si>
  <si>
    <t>6.2. profesionālās pilnveides un pieaugušo neformālās izglītības programmu nodarbību vadīšana ārpus Rīgas (20 personu mācību grupa)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</si>
</sst>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"/>
    <numFmt numFmtId="166" formatCode="0.0000"/>
    <numFmt numFmtId="167" formatCode="0.000"/>
    <numFmt numFmtId="168" formatCode="0.0"/>
  </numFmts>
  <fonts count="27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0"/>
      <name val="Times New Roman"/>
      <family val="1"/>
      <charset val="186"/>
    </font>
    <font>
      <sz val="10"/>
      <color rgb="FF414142"/>
      <name val="Times New Roman"/>
      <family val="1"/>
      <charset val="186"/>
    </font>
    <font>
      <i/>
      <sz val="10"/>
      <color rgb="FF414142"/>
      <name val="Times New Roman"/>
      <family val="1"/>
      <charset val="186"/>
    </font>
    <font>
      <vertAlign val="superscript"/>
      <sz val="10"/>
      <color rgb="FF414142"/>
      <name val="Times New Roman"/>
      <family val="1"/>
      <charset val="186"/>
    </font>
    <font>
      <sz val="10"/>
      <color rgb="FF16497B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vertAlign val="superscript"/>
      <sz val="9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5" fillId="0" borderId="0" xfId="0" applyFont="1" applyFill="1" applyBorder="1"/>
    <xf numFmtId="2" fontId="1" fillId="0" borderId="0" xfId="0" applyNumberFormat="1" applyFont="1" applyFill="1" applyBorder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4" fontId="12" fillId="0" borderId="20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3" fontId="12" fillId="0" borderId="16" xfId="0" applyNumberFormat="1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3" fontId="12" fillId="0" borderId="20" xfId="0" applyNumberFormat="1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 wrapText="1"/>
    </xf>
    <xf numFmtId="164" fontId="13" fillId="0" borderId="18" xfId="0" applyNumberFormat="1" applyFont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top" wrapText="1" inden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right" vertical="center" wrapText="1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8" fillId="0" borderId="27" xfId="0" applyNumberFormat="1" applyFont="1" applyBorder="1" applyAlignment="1">
      <alignment horizontal="right" vertical="center" wrapText="1" indent="1"/>
    </xf>
    <xf numFmtId="0" fontId="18" fillId="8" borderId="27" xfId="0" applyFont="1" applyFill="1" applyBorder="1" applyAlignment="1">
      <alignment horizontal="right" vertical="center" wrapText="1" inden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right" vertical="center" wrapText="1" indent="1"/>
    </xf>
    <xf numFmtId="1" fontId="18" fillId="8" borderId="27" xfId="0" applyNumberFormat="1" applyFont="1" applyFill="1" applyBorder="1" applyAlignment="1">
      <alignment horizontal="right" vertical="center" wrapText="1" indent="1"/>
    </xf>
    <xf numFmtId="0" fontId="5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/>
    <xf numFmtId="4" fontId="2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/>
    <xf numFmtId="4" fontId="23" fillId="0" borderId="0" xfId="0" applyNumberFormat="1" applyFont="1" applyAlignment="1">
      <alignment horizontal="center"/>
    </xf>
    <xf numFmtId="0" fontId="24" fillId="0" borderId="0" xfId="0" applyFont="1"/>
    <xf numFmtId="0" fontId="12" fillId="0" borderId="1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" fontId="18" fillId="0" borderId="40" xfId="0" applyNumberFormat="1" applyFont="1" applyBorder="1" applyAlignment="1">
      <alignment horizontal="right" vertical="center" wrapText="1" indent="1"/>
    </xf>
    <xf numFmtId="4" fontId="18" fillId="0" borderId="41" xfId="0" applyNumberFormat="1" applyFont="1" applyBorder="1" applyAlignment="1">
      <alignment horizontal="right" vertical="center" wrapText="1" indent="1"/>
    </xf>
    <xf numFmtId="0" fontId="18" fillId="0" borderId="35" xfId="0" applyFont="1" applyBorder="1" applyAlignment="1">
      <alignment horizontal="center" vertical="center" wrapText="1"/>
    </xf>
    <xf numFmtId="2" fontId="18" fillId="0" borderId="41" xfId="0" applyNumberFormat="1" applyFont="1" applyBorder="1" applyAlignment="1">
      <alignment horizontal="right" vertical="center" wrapText="1" indent="1"/>
    </xf>
    <xf numFmtId="2" fontId="18" fillId="0" borderId="42" xfId="0" applyNumberFormat="1" applyFont="1" applyBorder="1" applyAlignment="1">
      <alignment horizontal="right" vertical="center" wrapText="1" inden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18" fillId="0" borderId="40" xfId="0" applyNumberFormat="1" applyFont="1" applyBorder="1" applyAlignment="1">
      <alignment horizontal="right" vertical="center" wrapText="1" indent="1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9" borderId="27" xfId="0" applyFont="1" applyFill="1" applyBorder="1" applyAlignment="1">
      <alignment horizontal="left" vertical="top" wrapText="1" indent="1"/>
    </xf>
    <xf numFmtId="0" fontId="5" fillId="9" borderId="0" xfId="0" applyFont="1" applyFill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8" fillId="0" borderId="27" xfId="0" applyNumberFormat="1" applyFont="1" applyBorder="1" applyAlignment="1">
      <alignment horizontal="right" vertical="center" wrapText="1" indent="1"/>
    </xf>
    <xf numFmtId="0" fontId="12" fillId="10" borderId="18" xfId="0" applyFont="1" applyFill="1" applyBorder="1" applyAlignment="1">
      <alignment horizontal="center" vertical="center" wrapText="1"/>
    </xf>
    <xf numFmtId="3" fontId="12" fillId="10" borderId="18" xfId="0" applyNumberFormat="1" applyFont="1" applyFill="1" applyBorder="1" applyAlignment="1">
      <alignment vertical="center" wrapText="1"/>
    </xf>
    <xf numFmtId="2" fontId="12" fillId="0" borderId="45" xfId="0" applyNumberFormat="1" applyFont="1" applyBorder="1" applyAlignment="1">
      <alignment horizontal="center" vertical="center"/>
    </xf>
    <xf numFmtId="166" fontId="12" fillId="0" borderId="46" xfId="0" applyNumberFormat="1" applyFont="1" applyBorder="1"/>
    <xf numFmtId="2" fontId="12" fillId="0" borderId="47" xfId="0" applyNumberFormat="1" applyFont="1" applyBorder="1" applyAlignment="1">
      <alignment horizontal="center" vertical="center"/>
    </xf>
    <xf numFmtId="166" fontId="12" fillId="0" borderId="48" xfId="0" applyNumberFormat="1" applyFont="1" applyBorder="1"/>
    <xf numFmtId="0" fontId="25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/>
    <xf numFmtId="0" fontId="12" fillId="0" borderId="1" xfId="0" applyFont="1" applyBorder="1"/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2" fontId="12" fillId="0" borderId="54" xfId="0" applyNumberFormat="1" applyFont="1" applyBorder="1" applyAlignment="1">
      <alignment horizontal="center" vertical="center"/>
    </xf>
    <xf numFmtId="166" fontId="12" fillId="0" borderId="55" xfId="0" applyNumberFormat="1" applyFont="1" applyBorder="1"/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10" borderId="18" xfId="0" applyFont="1" applyFill="1" applyBorder="1" applyAlignment="1">
      <alignment vertical="center" wrapText="1"/>
    </xf>
    <xf numFmtId="4" fontId="12" fillId="10" borderId="18" xfId="0" applyNumberFormat="1" applyFont="1" applyFill="1" applyBorder="1" applyAlignment="1">
      <alignment vertical="center"/>
    </xf>
    <xf numFmtId="0" fontId="13" fillId="10" borderId="18" xfId="0" applyFont="1" applyFill="1" applyBorder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10" borderId="16" xfId="0" applyFont="1" applyFill="1" applyBorder="1" applyAlignment="1">
      <alignment vertical="center" wrapText="1"/>
    </xf>
    <xf numFmtId="2" fontId="12" fillId="0" borderId="16" xfId="0" applyNumberFormat="1" applyFont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/>
    </xf>
    <xf numFmtId="2" fontId="12" fillId="0" borderId="18" xfId="0" applyNumberFormat="1" applyFont="1" applyBorder="1" applyAlignment="1">
      <alignment vertical="center" wrapText="1"/>
    </xf>
    <xf numFmtId="0" fontId="12" fillId="0" borderId="17" xfId="0" applyFont="1" applyFill="1" applyBorder="1" applyAlignment="1">
      <alignment horizontal="right" vertical="center" wrapText="1"/>
    </xf>
    <xf numFmtId="167" fontId="12" fillId="0" borderId="16" xfId="0" applyNumberFormat="1" applyFont="1" applyFill="1" applyBorder="1" applyAlignment="1">
      <alignment vertical="center" wrapText="1"/>
    </xf>
    <xf numFmtId="167" fontId="12" fillId="0" borderId="18" xfId="0" applyNumberFormat="1" applyFont="1" applyFill="1" applyBorder="1" applyAlignment="1">
      <alignment vertical="center" wrapText="1"/>
    </xf>
    <xf numFmtId="167" fontId="12" fillId="0" borderId="16" xfId="0" applyNumberFormat="1" applyFont="1" applyBorder="1" applyAlignment="1">
      <alignment vertical="center"/>
    </xf>
    <xf numFmtId="0" fontId="1" fillId="7" borderId="0" xfId="0" applyFont="1" applyFill="1"/>
    <xf numFmtId="4" fontId="13" fillId="0" borderId="16" xfId="0" applyNumberFormat="1" applyFont="1" applyBorder="1" applyAlignment="1">
      <alignment vertical="center"/>
    </xf>
    <xf numFmtId="0" fontId="1" fillId="10" borderId="0" xfId="0" applyFont="1" applyFill="1"/>
    <xf numFmtId="0" fontId="1" fillId="10" borderId="0" xfId="0" applyFont="1" applyFill="1" applyAlignment="1">
      <alignment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4" fontId="2" fillId="0" borderId="0" xfId="0" applyNumberFormat="1" applyFont="1"/>
    <xf numFmtId="168" fontId="12" fillId="0" borderId="16" xfId="0" applyNumberFormat="1" applyFont="1" applyBorder="1" applyAlignment="1">
      <alignment vertical="center" wrapText="1"/>
    </xf>
    <xf numFmtId="4" fontId="24" fillId="0" borderId="0" xfId="0" applyNumberFormat="1" applyFont="1"/>
    <xf numFmtId="2" fontId="5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/>
    </xf>
    <xf numFmtId="2" fontId="12" fillId="0" borderId="16" xfId="0" applyNumberFormat="1" applyFont="1" applyFill="1" applyBorder="1" applyAlignment="1">
      <alignment vertical="center"/>
    </xf>
    <xf numFmtId="166" fontId="18" fillId="0" borderId="40" xfId="0" applyNumberFormat="1" applyFont="1" applyFill="1" applyBorder="1" applyAlignment="1">
      <alignment horizontal="right" vertical="center" wrapText="1" indent="1"/>
    </xf>
    <xf numFmtId="166" fontId="18" fillId="0" borderId="41" xfId="0" applyNumberFormat="1" applyFont="1" applyFill="1" applyBorder="1" applyAlignment="1">
      <alignment horizontal="right" vertical="center" wrapText="1" indent="1"/>
    </xf>
    <xf numFmtId="166" fontId="18" fillId="0" borderId="42" xfId="0" applyNumberFormat="1" applyFont="1" applyFill="1" applyBorder="1" applyAlignment="1">
      <alignment horizontal="right" vertical="center" wrapText="1" inden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6" borderId="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left" vertical="center" wrapText="1"/>
    </xf>
    <xf numFmtId="0" fontId="12" fillId="10" borderId="2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5" fillId="9" borderId="44" xfId="0" applyFont="1" applyFill="1" applyBorder="1" applyAlignment="1">
      <alignment horizontal="center"/>
    </xf>
    <xf numFmtId="0" fontId="18" fillId="8" borderId="28" xfId="0" applyFont="1" applyFill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left" vertical="top" wrapText="1" indent="1"/>
    </xf>
    <xf numFmtId="0" fontId="18" fillId="9" borderId="31" xfId="0" applyFont="1" applyFill="1" applyBorder="1" applyAlignment="1">
      <alignment horizontal="left" vertical="top" wrapText="1" indent="1"/>
    </xf>
    <xf numFmtId="0" fontId="18" fillId="9" borderId="32" xfId="0" applyFont="1" applyFill="1" applyBorder="1" applyAlignment="1">
      <alignment horizontal="left" vertical="top" wrapText="1" indent="1"/>
    </xf>
    <xf numFmtId="0" fontId="17" fillId="0" borderId="33" xfId="1" applyFont="1" applyBorder="1" applyAlignment="1">
      <alignment horizontal="left" vertical="center" wrapText="1" indent="1"/>
    </xf>
    <xf numFmtId="0" fontId="18" fillId="0" borderId="34" xfId="0" applyFont="1" applyBorder="1" applyAlignment="1">
      <alignment horizontal="left" vertical="center" wrapText="1" inden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9" xfId="0" applyFont="1" applyBorder="1" applyAlignment="1">
      <alignment horizontal="center" textRotation="90" wrapText="1"/>
    </xf>
    <xf numFmtId="0" fontId="12" fillId="0" borderId="50" xfId="0" applyFont="1" applyBorder="1" applyAlignment="1">
      <alignment horizontal="center" textRotation="90" wrapText="1"/>
    </xf>
  </cellXfs>
  <cellStyles count="2">
    <cellStyle name="Hipersaite" xfId="1" builtinId="8"/>
    <cellStyle name="Parasts" xfId="0" builtinId="0"/>
  </cellStyles>
  <dxfs count="14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95D5D"/>
      <color rgb="FFF83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likumi.lv/ta/id/270837-grozijumi-ministru-kabineta-2013-gada-24-septembra-noteikumos-nr-904-valsts-policijas-koledzas-maksas-pakalpojumu-cenradis-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1" activePane="bottomLeft" state="frozen"/>
      <selection pane="bottomLeft" activeCell="D93" sqref="D93:E121"/>
    </sheetView>
  </sheetViews>
  <sheetFormatPr defaultColWidth="9.109375" defaultRowHeight="13.8" x14ac:dyDescent="0.25"/>
  <cols>
    <col min="1" max="1" width="10.88671875" style="1" customWidth="1"/>
    <col min="2" max="2" width="43" style="1" customWidth="1"/>
    <col min="3" max="3" width="57" style="1" customWidth="1"/>
    <col min="4" max="4" width="10.33203125" style="2" customWidth="1"/>
    <col min="5" max="16384" width="9.109375" style="1"/>
  </cols>
  <sheetData>
    <row r="1" spans="1:5" ht="17.399999999999999" x14ac:dyDescent="0.3">
      <c r="A1" s="222" t="s">
        <v>35</v>
      </c>
      <c r="B1" s="222"/>
      <c r="C1" s="222"/>
      <c r="D1" s="222"/>
    </row>
    <row r="2" spans="1:5" ht="11.25" customHeight="1" x14ac:dyDescent="0.25"/>
    <row r="3" spans="1:5" x14ac:dyDescent="0.25">
      <c r="A3" s="224" t="s">
        <v>127</v>
      </c>
      <c r="B3" s="224"/>
      <c r="C3" s="224"/>
      <c r="D3" s="224"/>
    </row>
    <row r="4" spans="1:5" x14ac:dyDescent="0.25">
      <c r="A4" s="31" t="s">
        <v>128</v>
      </c>
    </row>
    <row r="5" spans="1:5" x14ac:dyDescent="0.25">
      <c r="A5" s="223" t="s">
        <v>129</v>
      </c>
      <c r="B5" s="223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3">
      <c r="A9" s="14" t="s">
        <v>13</v>
      </c>
      <c r="B9" s="14" t="s">
        <v>28</v>
      </c>
      <c r="C9" s="229" t="s">
        <v>36</v>
      </c>
      <c r="D9" s="229"/>
    </row>
    <row r="10" spans="1:5" s="13" customFormat="1" ht="12" x14ac:dyDescent="0.25">
      <c r="A10" s="12">
        <v>1</v>
      </c>
      <c r="B10" s="12">
        <v>2</v>
      </c>
      <c r="C10" s="230">
        <v>3</v>
      </c>
      <c r="D10" s="230"/>
      <c r="E10" s="2" t="s">
        <v>143</v>
      </c>
    </row>
    <row r="11" spans="1:5" s="2" customFormat="1" ht="12" x14ac:dyDescent="0.25">
      <c r="A11" s="231" t="s">
        <v>14</v>
      </c>
      <c r="B11" s="232"/>
      <c r="C11" s="232"/>
      <c r="D11" s="233"/>
    </row>
    <row r="12" spans="1:5" s="5" customFormat="1" ht="11.4" x14ac:dyDescent="0.2">
      <c r="A12" s="15" t="s">
        <v>37</v>
      </c>
      <c r="B12" s="16" t="s">
        <v>15</v>
      </c>
      <c r="C12" s="15"/>
      <c r="D12" s="19">
        <f>D13+D29</f>
        <v>11.299999999999999</v>
      </c>
      <c r="E12" s="19">
        <f>E13+E29</f>
        <v>11.86</v>
      </c>
    </row>
    <row r="13" spans="1:5" s="5" customFormat="1" ht="11.4" x14ac:dyDescent="0.2">
      <c r="A13" s="15" t="s">
        <v>38</v>
      </c>
      <c r="B13" s="16" t="s">
        <v>39</v>
      </c>
      <c r="C13" s="15"/>
      <c r="D13" s="19">
        <f>D14+D18+D27+D28</f>
        <v>8.8099999999999987</v>
      </c>
      <c r="E13" s="19">
        <f>E14+E18+E27+E28</f>
        <v>9.24</v>
      </c>
    </row>
    <row r="14" spans="1:5" s="2" customFormat="1" ht="15" customHeight="1" x14ac:dyDescent="0.25">
      <c r="A14" s="4">
        <v>1110</v>
      </c>
      <c r="B14" s="17" t="s">
        <v>40</v>
      </c>
      <c r="C14" s="20"/>
      <c r="D14" s="21">
        <f>SUM(D15:D17)</f>
        <v>6.7299999999999995</v>
      </c>
      <c r="E14" s="21">
        <f>SUM(E15:E17)</f>
        <v>7.09</v>
      </c>
    </row>
    <row r="15" spans="1:5" s="2" customFormat="1" ht="12" hidden="1" x14ac:dyDescent="0.25">
      <c r="A15" s="18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5">
      <c r="A16" s="18" t="s">
        <v>43</v>
      </c>
      <c r="B16" s="17" t="s">
        <v>44</v>
      </c>
      <c r="C16" s="32" t="s">
        <v>142</v>
      </c>
      <c r="D16" s="21">
        <f>ROUNDUP((1130/168),2)</f>
        <v>6.7299999999999995</v>
      </c>
      <c r="E16" s="21">
        <f>ROUNDUP((1191/168),2)</f>
        <v>7.09</v>
      </c>
    </row>
    <row r="17" spans="1:5" s="2" customFormat="1" ht="12" hidden="1" x14ac:dyDescent="0.25">
      <c r="A17" s="18" t="s">
        <v>45</v>
      </c>
      <c r="B17" s="17" t="s">
        <v>46</v>
      </c>
      <c r="C17" s="33"/>
      <c r="D17" s="21"/>
      <c r="E17" s="21"/>
    </row>
    <row r="18" spans="1:5" s="2" customFormat="1" ht="12" x14ac:dyDescent="0.25">
      <c r="A18" s="4" t="s">
        <v>47</v>
      </c>
      <c r="B18" s="17" t="s">
        <v>48</v>
      </c>
      <c r="C18" s="33"/>
      <c r="D18" s="21">
        <f>SUM(D19:D26)</f>
        <v>2.08</v>
      </c>
      <c r="E18" s="21">
        <f>SUM(E19:E26)</f>
        <v>2.15</v>
      </c>
    </row>
    <row r="19" spans="1:5" s="2" customFormat="1" ht="12" hidden="1" x14ac:dyDescent="0.25">
      <c r="A19" s="18" t="s">
        <v>49</v>
      </c>
      <c r="B19" s="17" t="s">
        <v>31</v>
      </c>
      <c r="C19" s="33"/>
      <c r="D19" s="21"/>
      <c r="E19" s="21"/>
    </row>
    <row r="20" spans="1:5" s="2" customFormat="1" ht="12" hidden="1" x14ac:dyDescent="0.25">
      <c r="A20" s="18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5">
      <c r="A21" s="18" t="s">
        <v>52</v>
      </c>
      <c r="B21" s="17" t="s">
        <v>16</v>
      </c>
      <c r="C21" s="32" t="s">
        <v>134</v>
      </c>
      <c r="D21" s="21">
        <f>ROUNDUP((120/168),2)</f>
        <v>0.72</v>
      </c>
      <c r="E21" s="21">
        <f>ROUNDUP((120/168),2)</f>
        <v>0.72</v>
      </c>
    </row>
    <row r="22" spans="1:5" s="2" customFormat="1" ht="12" x14ac:dyDescent="0.25">
      <c r="A22" s="18" t="s">
        <v>53</v>
      </c>
      <c r="B22" s="17" t="s">
        <v>29</v>
      </c>
      <c r="C22" s="33"/>
      <c r="D22" s="21"/>
      <c r="E22" s="21"/>
    </row>
    <row r="23" spans="1:5" s="2" customFormat="1" ht="24" x14ac:dyDescent="0.25">
      <c r="A23" s="18" t="s">
        <v>54</v>
      </c>
      <c r="B23" s="17" t="s">
        <v>55</v>
      </c>
      <c r="C23" s="32" t="s">
        <v>130</v>
      </c>
      <c r="D23" s="21">
        <f>ROUNDUP(1130*5%/168,2)</f>
        <v>0.34</v>
      </c>
      <c r="E23" s="21">
        <f>ROUNDUP(1191*5%/168,2)</f>
        <v>0.36</v>
      </c>
    </row>
    <row r="24" spans="1:5" s="2" customFormat="1" ht="24" x14ac:dyDescent="0.25">
      <c r="A24" s="18" t="s">
        <v>56</v>
      </c>
      <c r="B24" s="17" t="s">
        <v>57</v>
      </c>
      <c r="C24" s="32" t="s">
        <v>131</v>
      </c>
      <c r="D24" s="21">
        <f>ROUNDUP(1130*5%/168,2)</f>
        <v>0.34</v>
      </c>
      <c r="E24" s="21">
        <f>ROUNDUP(1191*5%/168,2)</f>
        <v>0.36</v>
      </c>
    </row>
    <row r="25" spans="1:5" s="2" customFormat="1" ht="24" x14ac:dyDescent="0.25">
      <c r="A25" s="18" t="s">
        <v>58</v>
      </c>
      <c r="B25" s="17" t="s">
        <v>59</v>
      </c>
      <c r="C25" s="32" t="s">
        <v>132</v>
      </c>
      <c r="D25" s="21">
        <f>ROUNDUP(1130*10%/168,2)</f>
        <v>0.68</v>
      </c>
      <c r="E25" s="21">
        <f>ROUNDUP(1191*10%/168,2)</f>
        <v>0.71</v>
      </c>
    </row>
    <row r="26" spans="1:5" s="2" customFormat="1" ht="24" hidden="1" x14ac:dyDescent="0.25">
      <c r="A26" s="18" t="s">
        <v>60</v>
      </c>
      <c r="B26" s="17" t="s">
        <v>61</v>
      </c>
      <c r="C26" s="20"/>
      <c r="D26" s="21"/>
      <c r="E26" s="21"/>
    </row>
    <row r="27" spans="1:5" s="2" customFormat="1" ht="24" hidden="1" x14ac:dyDescent="0.25">
      <c r="A27" s="4" t="s">
        <v>62</v>
      </c>
      <c r="B27" s="17" t="s">
        <v>63</v>
      </c>
      <c r="C27" s="20"/>
      <c r="D27" s="21"/>
      <c r="E27" s="21"/>
    </row>
    <row r="28" spans="1:5" s="2" customFormat="1" ht="12" hidden="1" x14ac:dyDescent="0.25">
      <c r="A28" s="4" t="s">
        <v>64</v>
      </c>
      <c r="B28" s="17" t="s">
        <v>65</v>
      </c>
      <c r="C28" s="20"/>
      <c r="D28" s="21"/>
      <c r="E28" s="21"/>
    </row>
    <row r="29" spans="1:5" s="5" customFormat="1" ht="22.8" x14ac:dyDescent="0.2">
      <c r="A29" s="15" t="s">
        <v>66</v>
      </c>
      <c r="B29" s="16" t="s">
        <v>67</v>
      </c>
      <c r="C29" s="15"/>
      <c r="D29" s="19">
        <f>D30+D31</f>
        <v>2.4899999999999998</v>
      </c>
      <c r="E29" s="19">
        <f>E30+E31</f>
        <v>2.62</v>
      </c>
    </row>
    <row r="30" spans="1:5" s="2" customFormat="1" ht="12" x14ac:dyDescent="0.25">
      <c r="A30" s="4" t="s">
        <v>68</v>
      </c>
      <c r="B30" s="17" t="s">
        <v>17</v>
      </c>
      <c r="C30" s="20" t="s">
        <v>133</v>
      </c>
      <c r="D30" s="21">
        <f>ROUNDUP((D13+D32)*0.2359,2)</f>
        <v>2.15</v>
      </c>
      <c r="E30" s="21">
        <f>ROUNDUP((E13+E32)*0.2359,2)</f>
        <v>2.25</v>
      </c>
    </row>
    <row r="31" spans="1:5" s="2" customFormat="1" ht="12" x14ac:dyDescent="0.25">
      <c r="A31" s="4" t="s">
        <v>69</v>
      </c>
      <c r="B31" s="17" t="s">
        <v>70</v>
      </c>
      <c r="C31" s="20"/>
      <c r="D31" s="21">
        <f>SUM(D32:D38)</f>
        <v>0.34</v>
      </c>
      <c r="E31" s="21">
        <f>SUM(E32:E38)</f>
        <v>0.37000000000000005</v>
      </c>
    </row>
    <row r="32" spans="1:5" s="2" customFormat="1" ht="36" x14ac:dyDescent="0.25">
      <c r="A32" s="18" t="s">
        <v>71</v>
      </c>
      <c r="B32" s="17" t="s">
        <v>72</v>
      </c>
      <c r="C32" s="17" t="s">
        <v>139</v>
      </c>
      <c r="D32" s="21">
        <f>ROUNDUP(1130*4%/168,2)</f>
        <v>0.27</v>
      </c>
      <c r="E32" s="21">
        <f>ROUNDUP(1191*4%/168,2)</f>
        <v>0.29000000000000004</v>
      </c>
    </row>
    <row r="33" spans="1:5" s="2" customFormat="1" ht="12" hidden="1" x14ac:dyDescent="0.25">
      <c r="A33" s="18" t="s">
        <v>73</v>
      </c>
      <c r="B33" s="17" t="s">
        <v>74</v>
      </c>
      <c r="C33" s="20"/>
      <c r="D33" s="21"/>
      <c r="E33" s="21"/>
    </row>
    <row r="34" spans="1:5" s="2" customFormat="1" ht="24" hidden="1" x14ac:dyDescent="0.25">
      <c r="A34" s="18" t="s">
        <v>75</v>
      </c>
      <c r="B34" s="17" t="s">
        <v>76</v>
      </c>
      <c r="C34" s="20"/>
      <c r="D34" s="21"/>
      <c r="E34" s="21"/>
    </row>
    <row r="35" spans="1:5" s="2" customFormat="1" ht="12" hidden="1" x14ac:dyDescent="0.25">
      <c r="A35" s="18" t="s">
        <v>77</v>
      </c>
      <c r="B35" s="17" t="s">
        <v>78</v>
      </c>
      <c r="C35" s="20"/>
      <c r="D35" s="21"/>
      <c r="E35" s="21"/>
    </row>
    <row r="36" spans="1:5" s="2" customFormat="1" ht="24" hidden="1" x14ac:dyDescent="0.25">
      <c r="A36" s="18" t="s">
        <v>79</v>
      </c>
      <c r="B36" s="17" t="s">
        <v>80</v>
      </c>
      <c r="C36" s="20"/>
      <c r="D36" s="21"/>
      <c r="E36" s="21"/>
    </row>
    <row r="37" spans="1:5" s="2" customFormat="1" ht="24" hidden="1" x14ac:dyDescent="0.25">
      <c r="A37" s="18" t="s">
        <v>81</v>
      </c>
      <c r="B37" s="17" t="s">
        <v>82</v>
      </c>
      <c r="C37" s="20"/>
      <c r="D37" s="21"/>
      <c r="E37" s="21"/>
    </row>
    <row r="38" spans="1:5" s="2" customFormat="1" ht="36" x14ac:dyDescent="0.25">
      <c r="A38" s="18" t="s">
        <v>83</v>
      </c>
      <c r="B38" s="17" t="s">
        <v>84</v>
      </c>
      <c r="C38" s="17" t="s">
        <v>140</v>
      </c>
      <c r="D38" s="21">
        <f>ROUNDUP(1130*1%/168,2)</f>
        <v>6.9999999999999993E-2</v>
      </c>
      <c r="E38" s="21">
        <f>ROUNDUP(1191*1%/168,2)</f>
        <v>0.08</v>
      </c>
    </row>
    <row r="39" spans="1:5" s="5" customFormat="1" ht="11.4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1.4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5">
      <c r="A41" s="4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5">
      <c r="A42" s="18" t="s">
        <v>90</v>
      </c>
      <c r="B42" s="17" t="s">
        <v>33</v>
      </c>
      <c r="C42" s="20"/>
      <c r="D42" s="21"/>
    </row>
    <row r="43" spans="1:5" s="2" customFormat="1" ht="24" hidden="1" x14ac:dyDescent="0.25">
      <c r="A43" s="4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5">
      <c r="A44" s="18" t="s">
        <v>93</v>
      </c>
      <c r="B44" s="17" t="s">
        <v>22</v>
      </c>
      <c r="C44" s="20"/>
      <c r="D44" s="21"/>
    </row>
    <row r="45" spans="1:5" s="5" customFormat="1" ht="22.8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5">
      <c r="A46" s="4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5">
      <c r="A47" s="18" t="s">
        <v>98</v>
      </c>
      <c r="B47" s="17" t="s">
        <v>20</v>
      </c>
      <c r="C47" s="20"/>
      <c r="D47" s="21"/>
    </row>
    <row r="48" spans="1:5" s="2" customFormat="1" ht="12" hidden="1" x14ac:dyDescent="0.25">
      <c r="A48" s="4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5">
      <c r="A49" s="18" t="s">
        <v>101</v>
      </c>
      <c r="B49" s="17" t="s">
        <v>23</v>
      </c>
      <c r="C49" s="20"/>
      <c r="D49" s="21"/>
    </row>
    <row r="50" spans="1:5" s="2" customFormat="1" ht="12" hidden="1" x14ac:dyDescent="0.25">
      <c r="A50" s="18" t="s">
        <v>102</v>
      </c>
      <c r="B50" s="17" t="s">
        <v>24</v>
      </c>
      <c r="C50" s="20"/>
      <c r="D50" s="21"/>
    </row>
    <row r="51" spans="1:5" s="2" customFormat="1" ht="12" hidden="1" x14ac:dyDescent="0.25">
      <c r="A51" s="4" t="s">
        <v>103</v>
      </c>
      <c r="B51" s="17" t="s">
        <v>25</v>
      </c>
      <c r="C51" s="20"/>
      <c r="D51" s="21"/>
    </row>
    <row r="52" spans="1:5" s="2" customFormat="1" ht="24" hidden="1" x14ac:dyDescent="0.25">
      <c r="A52" s="4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5">
      <c r="A53" s="18" t="s">
        <v>106</v>
      </c>
      <c r="B53" s="17" t="s">
        <v>107</v>
      </c>
      <c r="C53" s="17"/>
      <c r="D53" s="21"/>
    </row>
    <row r="54" spans="1:5" s="2" customFormat="1" ht="12" hidden="1" x14ac:dyDescent="0.25">
      <c r="A54" s="4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5">
      <c r="A55" s="18" t="s">
        <v>120</v>
      </c>
      <c r="B55" s="17" t="s">
        <v>30</v>
      </c>
      <c r="C55" s="17"/>
      <c r="D55" s="21"/>
    </row>
    <row r="56" spans="1:5" s="5" customFormat="1" ht="11.4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1.4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5">
      <c r="A58" s="11" t="s">
        <v>113</v>
      </c>
      <c r="B58" s="8" t="s">
        <v>114</v>
      </c>
      <c r="C58" s="20"/>
      <c r="D58" s="21"/>
    </row>
    <row r="59" spans="1:5" s="2" customFormat="1" ht="12" hidden="1" x14ac:dyDescent="0.25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5">
      <c r="A60" s="9" t="s">
        <v>117</v>
      </c>
      <c r="B60" s="8" t="s">
        <v>27</v>
      </c>
      <c r="C60" s="20"/>
      <c r="D60" s="21"/>
    </row>
    <row r="61" spans="1:5" s="2" customFormat="1" ht="12" hidden="1" x14ac:dyDescent="0.25">
      <c r="A61" s="9" t="s">
        <v>118</v>
      </c>
      <c r="B61" s="8" t="s">
        <v>34</v>
      </c>
      <c r="C61" s="20"/>
      <c r="D61" s="21"/>
    </row>
    <row r="62" spans="1:5" s="2" customFormat="1" ht="12" hidden="1" x14ac:dyDescent="0.25">
      <c r="A62" s="9" t="s">
        <v>119</v>
      </c>
      <c r="B62" s="8" t="s">
        <v>32</v>
      </c>
      <c r="C62" s="20"/>
      <c r="D62" s="21"/>
    </row>
    <row r="63" spans="1:5" s="2" customFormat="1" ht="12" x14ac:dyDescent="0.25">
      <c r="A63" s="234" t="s">
        <v>121</v>
      </c>
      <c r="B63" s="234"/>
      <c r="C63" s="234"/>
      <c r="D63" s="22">
        <f>D12+D39+D56</f>
        <v>11.299999999999999</v>
      </c>
      <c r="E63" s="22">
        <f>E12+E39+E56</f>
        <v>11.86</v>
      </c>
    </row>
    <row r="64" spans="1:5" s="2" customFormat="1" ht="12" x14ac:dyDescent="0.25">
      <c r="A64" s="225"/>
      <c r="B64" s="225"/>
      <c r="C64" s="225"/>
      <c r="D64" s="225"/>
    </row>
    <row r="65" spans="1:5" s="2" customFormat="1" ht="12" x14ac:dyDescent="0.25">
      <c r="A65" s="226" t="s">
        <v>19</v>
      </c>
      <c r="B65" s="227"/>
      <c r="C65" s="227"/>
      <c r="D65" s="228"/>
    </row>
    <row r="66" spans="1:5" s="2" customFormat="1" ht="12" x14ac:dyDescent="0.25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5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5">
      <c r="A68" s="4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5">
      <c r="A69" s="18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5">
      <c r="A70" s="18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5">
      <c r="A71" s="18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5">
      <c r="A72" s="4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5">
      <c r="A73" s="18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5">
      <c r="A74" s="18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5">
      <c r="A75" s="18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5">
      <c r="A76" s="18" t="s">
        <v>53</v>
      </c>
      <c r="B76" s="17" t="s">
        <v>29</v>
      </c>
      <c r="C76" s="20"/>
      <c r="D76" s="21"/>
      <c r="E76" s="21"/>
    </row>
    <row r="77" spans="1:5" s="2" customFormat="1" ht="24" x14ac:dyDescent="0.25">
      <c r="A77" s="18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5">
      <c r="A78" s="18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5">
      <c r="A79" s="18" t="s">
        <v>58</v>
      </c>
      <c r="B79" s="17" t="s">
        <v>59</v>
      </c>
      <c r="C79" s="20"/>
      <c r="D79" s="21"/>
      <c r="E79" s="21"/>
    </row>
    <row r="80" spans="1:5" s="2" customFormat="1" ht="24" hidden="1" x14ac:dyDescent="0.25">
      <c r="A80" s="18" t="s">
        <v>60</v>
      </c>
      <c r="B80" s="17" t="s">
        <v>61</v>
      </c>
      <c r="C80" s="20"/>
      <c r="D80" s="21"/>
      <c r="E80" s="21"/>
    </row>
    <row r="81" spans="1:5" s="2" customFormat="1" ht="24" hidden="1" x14ac:dyDescent="0.25">
      <c r="A81" s="4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5">
      <c r="A82" s="4" t="s">
        <v>64</v>
      </c>
      <c r="B82" s="17" t="s">
        <v>65</v>
      </c>
      <c r="C82" s="20"/>
      <c r="D82" s="21"/>
      <c r="E82" s="21"/>
    </row>
    <row r="83" spans="1:5" s="2" customFormat="1" ht="22.8" x14ac:dyDescent="0.25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12" x14ac:dyDescent="0.25">
      <c r="A84" s="4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5">
      <c r="A85" s="4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5">
      <c r="A86" s="18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5">
      <c r="A87" s="18" t="s">
        <v>73</v>
      </c>
      <c r="B87" s="17" t="s">
        <v>74</v>
      </c>
      <c r="C87" s="20"/>
      <c r="D87" s="21"/>
      <c r="E87" s="21"/>
    </row>
    <row r="88" spans="1:5" s="2" customFormat="1" ht="24" hidden="1" x14ac:dyDescent="0.25">
      <c r="A88" s="18" t="s">
        <v>75</v>
      </c>
      <c r="B88" s="17" t="s">
        <v>76</v>
      </c>
      <c r="C88" s="20"/>
      <c r="D88" s="21"/>
      <c r="E88" s="21"/>
    </row>
    <row r="89" spans="1:5" s="2" customFormat="1" ht="12" hidden="1" x14ac:dyDescent="0.25">
      <c r="A89" s="18" t="s">
        <v>77</v>
      </c>
      <c r="B89" s="17" t="s">
        <v>78</v>
      </c>
      <c r="C89" s="20"/>
      <c r="D89" s="21"/>
      <c r="E89" s="21"/>
    </row>
    <row r="90" spans="1:5" s="2" customFormat="1" ht="24" hidden="1" x14ac:dyDescent="0.25">
      <c r="A90" s="18" t="s">
        <v>79</v>
      </c>
      <c r="B90" s="17" t="s">
        <v>80</v>
      </c>
      <c r="C90" s="20"/>
      <c r="D90" s="21"/>
      <c r="E90" s="21"/>
    </row>
    <row r="91" spans="1:5" s="2" customFormat="1" ht="24" hidden="1" x14ac:dyDescent="0.25">
      <c r="A91" s="18" t="s">
        <v>81</v>
      </c>
      <c r="B91" s="17" t="s">
        <v>82</v>
      </c>
      <c r="C91" s="20"/>
      <c r="D91" s="21"/>
      <c r="E91" s="21"/>
    </row>
    <row r="92" spans="1:5" s="2" customFormat="1" ht="36" x14ac:dyDescent="0.25">
      <c r="A92" s="18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5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5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5">
      <c r="A95" s="4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5">
      <c r="A96" s="18" t="s">
        <v>90</v>
      </c>
      <c r="B96" s="17" t="s">
        <v>33</v>
      </c>
      <c r="C96" s="20"/>
      <c r="D96" s="21"/>
      <c r="E96" s="21"/>
    </row>
    <row r="97" spans="1:5" s="2" customFormat="1" ht="24" hidden="1" x14ac:dyDescent="0.25">
      <c r="A97" s="4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5">
      <c r="A98" s="18" t="s">
        <v>93</v>
      </c>
      <c r="B98" s="17" t="s">
        <v>22</v>
      </c>
      <c r="C98" s="20"/>
      <c r="D98" s="21"/>
      <c r="E98" s="21"/>
    </row>
    <row r="99" spans="1:5" s="2" customFormat="1" ht="22.8" x14ac:dyDescent="0.25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5">
      <c r="A100" s="4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5">
      <c r="A101" s="18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5">
      <c r="A102" s="4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5">
      <c r="A103" s="18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5">
      <c r="A104" s="18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5">
      <c r="A105" s="4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5">
      <c r="A106" s="4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5">
      <c r="A107" s="18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5">
      <c r="A108" s="4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5">
      <c r="A109" s="18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5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5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5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5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5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5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5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5">
      <c r="A117" s="219" t="s">
        <v>123</v>
      </c>
      <c r="B117" s="219"/>
      <c r="C117" s="219"/>
      <c r="D117" s="23">
        <f>D66+D93+D110</f>
        <v>1.54</v>
      </c>
      <c r="E117" s="23">
        <f>E66+E93+E110</f>
        <v>1.54</v>
      </c>
    </row>
    <row r="118" spans="1:5" s="2" customFormat="1" ht="12" x14ac:dyDescent="0.25">
      <c r="A118" s="220" t="s">
        <v>122</v>
      </c>
      <c r="B118" s="220"/>
      <c r="C118" s="220"/>
      <c r="D118" s="24">
        <f>D63+D117</f>
        <v>12.84</v>
      </c>
      <c r="E118" s="24">
        <f>E63+E117</f>
        <v>13.399999999999999</v>
      </c>
    </row>
    <row r="119" spans="1:5" s="2" customFormat="1" ht="13.2" x14ac:dyDescent="0.25">
      <c r="A119" s="221" t="s">
        <v>125</v>
      </c>
      <c r="B119" s="221"/>
      <c r="C119" s="221"/>
      <c r="D119" s="28">
        <f>D118</f>
        <v>12.84</v>
      </c>
      <c r="E119" s="28">
        <f>E118</f>
        <v>13.399999999999999</v>
      </c>
    </row>
    <row r="120" spans="1:5" x14ac:dyDescent="0.25">
      <c r="A120" s="218" t="s">
        <v>21</v>
      </c>
      <c r="B120" s="218"/>
      <c r="C120" s="218"/>
      <c r="D120" s="25">
        <v>800</v>
      </c>
      <c r="E120" s="25">
        <v>801</v>
      </c>
    </row>
    <row r="121" spans="1:5" ht="26.25" customHeight="1" x14ac:dyDescent="0.25">
      <c r="A121" s="217" t="s">
        <v>124</v>
      </c>
      <c r="B121" s="217"/>
      <c r="C121" s="217"/>
      <c r="D121" s="21">
        <f>ROUND(D119*D120,2)</f>
        <v>10272</v>
      </c>
      <c r="E121" s="21">
        <f>ROUND(E119*E120,2)</f>
        <v>10733.4</v>
      </c>
    </row>
    <row r="122" spans="1:5" x14ac:dyDescent="0.25">
      <c r="D122" s="29"/>
    </row>
    <row r="123" spans="1:5" x14ac:dyDescent="0.25">
      <c r="D123" s="30"/>
    </row>
  </sheetData>
  <mergeCells count="14">
    <mergeCell ref="A1:D1"/>
    <mergeCell ref="A5:B5"/>
    <mergeCell ref="A3:D3"/>
    <mergeCell ref="A64:D64"/>
    <mergeCell ref="A65:D65"/>
    <mergeCell ref="C9:D9"/>
    <mergeCell ref="C10:D10"/>
    <mergeCell ref="A11:D11"/>
    <mergeCell ref="A63:C63"/>
    <mergeCell ref="A121:C121"/>
    <mergeCell ref="A120:C120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4"/>
  <sheetViews>
    <sheetView zoomScaleNormal="100" workbookViewId="0">
      <pane ySplit="10" topLeftCell="A292" activePane="bottomLeft" state="frozen"/>
      <selection pane="bottomLeft" activeCell="H76" sqref="H76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9.1093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1.75" customHeight="1" x14ac:dyDescent="0.3">
      <c r="A1" s="317" t="s">
        <v>35</v>
      </c>
      <c r="B1" s="317"/>
      <c r="C1" s="317"/>
      <c r="D1" s="318" t="s">
        <v>449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420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190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SUM(H13,H75)</f>
        <v>12.719999999999999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SUM(H14,H25,H36,H54)</f>
        <v>9.8699999999999992</v>
      </c>
    </row>
    <row r="14" spans="1:9" s="2" customFormat="1" ht="26.4" hidden="1" x14ac:dyDescent="0.25">
      <c r="A14" s="269" t="s">
        <v>43</v>
      </c>
      <c r="B14" s="327" t="s">
        <v>44</v>
      </c>
      <c r="C14" s="277" t="s">
        <v>157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69"/>
      <c r="B15" s="327"/>
      <c r="C15" s="322"/>
      <c r="D15" s="323"/>
      <c r="E15" s="157"/>
      <c r="F15" s="158"/>
      <c r="G15" s="72"/>
      <c r="H15" s="63">
        <f>ROUNDUP((F15/168*G15),2)</f>
        <v>0</v>
      </c>
    </row>
    <row r="16" spans="1:9" s="2" customFormat="1" ht="13.2" hidden="1" x14ac:dyDescent="0.25">
      <c r="A16" s="269"/>
      <c r="B16" s="327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69"/>
      <c r="B17" s="327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69"/>
      <c r="B18" s="327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69"/>
      <c r="B19" s="327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69"/>
      <c r="B20" s="327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69"/>
      <c r="B21" s="327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69"/>
      <c r="B22" s="327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69"/>
      <c r="B23" s="327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69"/>
      <c r="B24" s="327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37.5" customHeight="1" x14ac:dyDescent="0.25">
      <c r="A25" s="269" t="s">
        <v>45</v>
      </c>
      <c r="B25" s="286" t="s">
        <v>46</v>
      </c>
      <c r="C25" s="277" t="s">
        <v>436</v>
      </c>
      <c r="D25" s="278"/>
      <c r="E25" s="53" t="s">
        <v>164</v>
      </c>
      <c r="F25" s="49" t="s">
        <v>40</v>
      </c>
      <c r="G25" s="53" t="s">
        <v>158</v>
      </c>
      <c r="H25" s="59">
        <f>SUM(H26:H35)</f>
        <v>8.9599999999999991</v>
      </c>
    </row>
    <row r="26" spans="1:8" s="2" customFormat="1" ht="13.2" x14ac:dyDescent="0.25">
      <c r="A26" s="269"/>
      <c r="B26" s="286"/>
      <c r="C26" s="270" t="s">
        <v>221</v>
      </c>
      <c r="D26" s="271"/>
      <c r="E26" s="76">
        <v>10</v>
      </c>
      <c r="F26" s="71">
        <v>1287</v>
      </c>
      <c r="G26" s="185">
        <v>0.5</v>
      </c>
      <c r="H26" s="63">
        <f>ROUNDUP((F26/168*G26),2)</f>
        <v>3.84</v>
      </c>
    </row>
    <row r="27" spans="1:8" s="2" customFormat="1" ht="13.2" x14ac:dyDescent="0.25">
      <c r="A27" s="269"/>
      <c r="B27" s="286"/>
      <c r="C27" s="270" t="s">
        <v>371</v>
      </c>
      <c r="D27" s="271"/>
      <c r="E27" s="77">
        <v>10</v>
      </c>
      <c r="F27" s="73">
        <v>1287</v>
      </c>
      <c r="G27" s="188">
        <v>0.5</v>
      </c>
      <c r="H27" s="65">
        <f t="shared" ref="H27:H35" si="1">ROUNDUP((F27/168*G27),2)</f>
        <v>3.84</v>
      </c>
    </row>
    <row r="28" spans="1:8" s="2" customFormat="1" ht="13.2" x14ac:dyDescent="0.25">
      <c r="A28" s="269"/>
      <c r="B28" s="286"/>
      <c r="C28" s="270" t="s">
        <v>372</v>
      </c>
      <c r="D28" s="271"/>
      <c r="E28" s="77">
        <v>10</v>
      </c>
      <c r="F28" s="73">
        <v>1287</v>
      </c>
      <c r="G28" s="72">
        <v>0.16700000000000001</v>
      </c>
      <c r="H28" s="65">
        <f t="shared" si="1"/>
        <v>1.28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69"/>
      <c r="B37" s="286"/>
      <c r="C37" s="291"/>
      <c r="D37" s="292"/>
      <c r="E37" s="293"/>
      <c r="F37" s="64"/>
      <c r="G37" s="84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69"/>
      <c r="B38" s="286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>C30</f>
        <v>0</v>
      </c>
      <c r="D47" s="271"/>
      <c r="E47" s="284"/>
      <c r="F47" s="68">
        <f t="shared" ref="F47:G53" si="4">F29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>C31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>C32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>C33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>C34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94"/>
      <c r="D52" s="95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>C35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26.4" x14ac:dyDescent="0.25">
      <c r="A54" s="269" t="s">
        <v>58</v>
      </c>
      <c r="B54" s="286" t="s">
        <v>59</v>
      </c>
      <c r="C54" s="277" t="s">
        <v>436</v>
      </c>
      <c r="D54" s="278"/>
      <c r="E54" s="53" t="s">
        <v>162</v>
      </c>
      <c r="F54" s="49" t="s">
        <v>40</v>
      </c>
      <c r="G54" s="53" t="s">
        <v>158</v>
      </c>
      <c r="H54" s="128">
        <f>SUM(H55:H74)</f>
        <v>0.91</v>
      </c>
    </row>
    <row r="55" spans="1:8" s="2" customFormat="1" ht="13.2" hidden="1" x14ac:dyDescent="0.25">
      <c r="A55" s="269"/>
      <c r="B55" s="286"/>
      <c r="C55" s="270">
        <f t="shared" ref="C55:C64" si="5">C15</f>
        <v>0</v>
      </c>
      <c r="D55" s="271"/>
      <c r="E55" s="283">
        <v>10</v>
      </c>
      <c r="F55" s="68">
        <f t="shared" ref="F55:G64" si="6">F15</f>
        <v>0</v>
      </c>
      <c r="G55" s="85">
        <f t="shared" si="6"/>
        <v>0</v>
      </c>
      <c r="H55" s="65">
        <f>ROUNDUP((F55*$E$55%)/168*$G$55,2)</f>
        <v>0</v>
      </c>
    </row>
    <row r="56" spans="1:8" s="2" customFormat="1" ht="13.2" hidden="1" x14ac:dyDescent="0.25">
      <c r="A56" s="269"/>
      <c r="B56" s="286"/>
      <c r="C56" s="270">
        <f t="shared" si="5"/>
        <v>0</v>
      </c>
      <c r="D56" s="271"/>
      <c r="E56" s="284"/>
      <c r="F56" s="68">
        <f t="shared" si="6"/>
        <v>0</v>
      </c>
      <c r="G56" s="85">
        <f t="shared" si="6"/>
        <v>0</v>
      </c>
      <c r="H56" s="65">
        <f t="shared" ref="H56:H74" si="7">ROUNDUP((F56*$E$55%)/168*$G$55,2)</f>
        <v>0</v>
      </c>
    </row>
    <row r="57" spans="1:8" s="2" customFormat="1" ht="13.2" hidden="1" x14ac:dyDescent="0.25">
      <c r="A57" s="269"/>
      <c r="B57" s="286"/>
      <c r="C57" s="270">
        <f t="shared" si="5"/>
        <v>0</v>
      </c>
      <c r="D57" s="271"/>
      <c r="E57" s="284"/>
      <c r="F57" s="68">
        <f t="shared" si="6"/>
        <v>0</v>
      </c>
      <c r="G57" s="85">
        <f t="shared" si="6"/>
        <v>0</v>
      </c>
      <c r="H57" s="65">
        <f t="shared" si="7"/>
        <v>0</v>
      </c>
    </row>
    <row r="58" spans="1:8" s="2" customFormat="1" ht="12.75" hidden="1" customHeight="1" x14ac:dyDescent="0.25">
      <c r="A58" s="269"/>
      <c r="B58" s="286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si="7"/>
        <v>0</v>
      </c>
    </row>
    <row r="59" spans="1:8" s="2" customFormat="1" ht="13.2" hidden="1" x14ac:dyDescent="0.25">
      <c r="A59" s="269"/>
      <c r="B59" s="286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3.2" hidden="1" x14ac:dyDescent="0.25">
      <c r="A60" s="269"/>
      <c r="B60" s="286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69"/>
      <c r="B61" s="286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69"/>
      <c r="B62" s="286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69"/>
      <c r="B63" s="286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69"/>
      <c r="B64" s="286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x14ac:dyDescent="0.25">
      <c r="A65" s="269"/>
      <c r="B65" s="286"/>
      <c r="C65" s="270" t="str">
        <f t="shared" ref="C65:C74" si="8">C26</f>
        <v>Vecākais speciālists Izglītības koordinācijas nodaļā</v>
      </c>
      <c r="D65" s="271"/>
      <c r="E65" s="284"/>
      <c r="F65" s="68">
        <f t="shared" ref="F65:G74" si="9">F26</f>
        <v>1287</v>
      </c>
      <c r="G65" s="176">
        <f t="shared" si="9"/>
        <v>0.5</v>
      </c>
      <c r="H65" s="65">
        <f>ROUNDUP((F65*$E$55%)/168*$G$65,2)</f>
        <v>0.39</v>
      </c>
    </row>
    <row r="66" spans="1:8" s="2" customFormat="1" ht="13.2" x14ac:dyDescent="0.25">
      <c r="A66" s="269"/>
      <c r="B66" s="286"/>
      <c r="C66" s="270" t="str">
        <f t="shared" si="8"/>
        <v>Vecākais speciālists Personāla vadības nodaļā</v>
      </c>
      <c r="D66" s="271"/>
      <c r="E66" s="284"/>
      <c r="F66" s="68">
        <f t="shared" si="9"/>
        <v>1287</v>
      </c>
      <c r="G66" s="85">
        <f t="shared" si="9"/>
        <v>0.5</v>
      </c>
      <c r="H66" s="65">
        <f>ROUNDUP((F66*$E$55%)/168*$G$66,2)</f>
        <v>0.39</v>
      </c>
    </row>
    <row r="67" spans="1:8" s="2" customFormat="1" ht="13.2" x14ac:dyDescent="0.25">
      <c r="A67" s="269"/>
      <c r="B67" s="286"/>
      <c r="C67" s="270" t="str">
        <f t="shared" si="8"/>
        <v>Ārsts</v>
      </c>
      <c r="D67" s="271"/>
      <c r="E67" s="284"/>
      <c r="F67" s="68">
        <f t="shared" si="9"/>
        <v>1287</v>
      </c>
      <c r="G67" s="85">
        <f t="shared" si="9"/>
        <v>0.16700000000000001</v>
      </c>
      <c r="H67" s="65">
        <f>ROUNDUP((F67*$E$55%)/168*$G$67,2)</f>
        <v>0.13</v>
      </c>
    </row>
    <row r="68" spans="1:8" s="2" customFormat="1" ht="13.2" hidden="1" x14ac:dyDescent="0.25">
      <c r="A68" s="269"/>
      <c r="B68" s="286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69"/>
      <c r="B69" s="286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69"/>
      <c r="B70" s="286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69"/>
      <c r="B71" s="286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69"/>
      <c r="B72" s="286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69"/>
      <c r="B73" s="286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69"/>
      <c r="B74" s="286"/>
      <c r="C74" s="270">
        <f t="shared" si="8"/>
        <v>0</v>
      </c>
      <c r="D74" s="271"/>
      <c r="E74" s="285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5" customFormat="1" ht="13.2" x14ac:dyDescent="0.2">
      <c r="A75" s="58" t="s">
        <v>66</v>
      </c>
      <c r="B75" s="256" t="s">
        <v>67</v>
      </c>
      <c r="C75" s="256"/>
      <c r="D75" s="256"/>
      <c r="E75" s="256"/>
      <c r="F75" s="256"/>
      <c r="G75" s="256"/>
      <c r="H75" s="47">
        <f>SUM(H76,H77,)</f>
        <v>2.8499999999999996</v>
      </c>
    </row>
    <row r="76" spans="1:8" s="2" customFormat="1" ht="13.2" x14ac:dyDescent="0.25">
      <c r="A76" s="51" t="s">
        <v>68</v>
      </c>
      <c r="B76" s="286" t="s">
        <v>469</v>
      </c>
      <c r="C76" s="286"/>
      <c r="D76" s="286"/>
      <c r="E76" s="286"/>
      <c r="F76" s="286"/>
      <c r="G76" s="286"/>
      <c r="H76" s="48">
        <f>ROUNDUP((H13+H77)*0.2409,2)</f>
        <v>2.4699999999999998</v>
      </c>
    </row>
    <row r="77" spans="1:8" s="2" customFormat="1" ht="26.4" x14ac:dyDescent="0.25">
      <c r="A77" s="269" t="s">
        <v>71</v>
      </c>
      <c r="B77" s="286" t="s">
        <v>72</v>
      </c>
      <c r="C77" s="277" t="s">
        <v>436</v>
      </c>
      <c r="D77" s="278"/>
      <c r="E77" s="53" t="s">
        <v>162</v>
      </c>
      <c r="F77" s="49" t="s">
        <v>40</v>
      </c>
      <c r="G77" s="53" t="s">
        <v>158</v>
      </c>
      <c r="H77" s="128">
        <f>SUM(H78:H97)</f>
        <v>0.38</v>
      </c>
    </row>
    <row r="78" spans="1:8" s="2" customFormat="1" ht="13.2" hidden="1" x14ac:dyDescent="0.25">
      <c r="A78" s="269"/>
      <c r="B78" s="286"/>
      <c r="C78" s="270">
        <f t="shared" ref="C78:C87" si="10">C15</f>
        <v>0</v>
      </c>
      <c r="D78" s="271"/>
      <c r="E78" s="283">
        <v>4</v>
      </c>
      <c r="F78" s="68">
        <f t="shared" ref="F78:G87" si="11">F15</f>
        <v>0</v>
      </c>
      <c r="G78" s="85">
        <f t="shared" si="11"/>
        <v>0</v>
      </c>
      <c r="H78" s="65">
        <f>ROUNDUP((F78*$E$78%)/168*G78,2)</f>
        <v>0</v>
      </c>
    </row>
    <row r="79" spans="1:8" s="2" customFormat="1" ht="13.2" hidden="1" x14ac:dyDescent="0.25">
      <c r="A79" s="269"/>
      <c r="B79" s="286"/>
      <c r="C79" s="270">
        <f t="shared" si="10"/>
        <v>0</v>
      </c>
      <c r="D79" s="271"/>
      <c r="E79" s="284"/>
      <c r="F79" s="68">
        <f t="shared" si="11"/>
        <v>0</v>
      </c>
      <c r="G79" s="85">
        <f t="shared" si="11"/>
        <v>0</v>
      </c>
      <c r="H79" s="65">
        <f t="shared" ref="H79:H97" si="12">ROUNDUP((F79*$E$78%)/168*G79,2)</f>
        <v>0</v>
      </c>
    </row>
    <row r="80" spans="1:8" s="2" customFormat="1" ht="13.2" hidden="1" x14ac:dyDescent="0.25">
      <c r="A80" s="269"/>
      <c r="B80" s="286"/>
      <c r="C80" s="270">
        <f t="shared" si="10"/>
        <v>0</v>
      </c>
      <c r="D80" s="271"/>
      <c r="E80" s="284"/>
      <c r="F80" s="68">
        <f t="shared" si="11"/>
        <v>0</v>
      </c>
      <c r="G80" s="85">
        <f t="shared" si="11"/>
        <v>0</v>
      </c>
      <c r="H80" s="65">
        <f t="shared" si="12"/>
        <v>0</v>
      </c>
    </row>
    <row r="81" spans="1:8" s="2" customFormat="1" ht="13.2" hidden="1" x14ac:dyDescent="0.25">
      <c r="A81" s="269"/>
      <c r="B81" s="286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si="12"/>
        <v>0</v>
      </c>
    </row>
    <row r="82" spans="1:8" s="2" customFormat="1" ht="13.2" hidden="1" x14ac:dyDescent="0.25">
      <c r="A82" s="269"/>
      <c r="B82" s="286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69"/>
      <c r="B83" s="286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69"/>
      <c r="B84" s="286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69"/>
      <c r="B87" s="286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x14ac:dyDescent="0.25">
      <c r="A88" s="269"/>
      <c r="B88" s="286"/>
      <c r="C88" s="270" t="str">
        <f t="shared" ref="C88:C97" si="13">C26</f>
        <v>Vecākais speciālists Izglītības koordinācijas nodaļā</v>
      </c>
      <c r="D88" s="271"/>
      <c r="E88" s="284"/>
      <c r="F88" s="68">
        <f t="shared" ref="F88:G97" si="14">F26</f>
        <v>1287</v>
      </c>
      <c r="G88" s="176">
        <f t="shared" si="14"/>
        <v>0.5</v>
      </c>
      <c r="H88" s="65">
        <f t="shared" si="12"/>
        <v>0.16</v>
      </c>
    </row>
    <row r="89" spans="1:8" s="2" customFormat="1" ht="13.2" x14ac:dyDescent="0.25">
      <c r="A89" s="269"/>
      <c r="B89" s="286"/>
      <c r="C89" s="270" t="str">
        <f t="shared" si="13"/>
        <v>Vecākais speciālists Personāla vadības nodaļā</v>
      </c>
      <c r="D89" s="271"/>
      <c r="E89" s="284"/>
      <c r="F89" s="68">
        <f t="shared" si="14"/>
        <v>1287</v>
      </c>
      <c r="G89" s="176">
        <f t="shared" si="14"/>
        <v>0.5</v>
      </c>
      <c r="H89" s="65">
        <f t="shared" si="12"/>
        <v>0.16</v>
      </c>
    </row>
    <row r="90" spans="1:8" s="2" customFormat="1" ht="13.2" x14ac:dyDescent="0.25">
      <c r="A90" s="269"/>
      <c r="B90" s="286"/>
      <c r="C90" s="270" t="str">
        <f t="shared" si="13"/>
        <v>Ārsts</v>
      </c>
      <c r="D90" s="271"/>
      <c r="E90" s="284"/>
      <c r="F90" s="68">
        <f t="shared" si="14"/>
        <v>1287</v>
      </c>
      <c r="G90" s="85">
        <f t="shared" si="14"/>
        <v>0.16700000000000001</v>
      </c>
      <c r="H90" s="65">
        <f t="shared" si="12"/>
        <v>6.0000000000000005E-2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5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69"/>
      <c r="B98" s="286"/>
      <c r="C98" s="270">
        <f t="shared" ref="C98:C104" si="15">C29</f>
        <v>0</v>
      </c>
      <c r="D98" s="271"/>
      <c r="E98" s="284"/>
      <c r="F98" s="68">
        <f t="shared" ref="F98:G104" si="16">F29</f>
        <v>0</v>
      </c>
      <c r="G98" s="68">
        <f t="shared" si="16"/>
        <v>0</v>
      </c>
      <c r="H98" s="65" t="e">
        <f>ROUNDUP((F98*#REF!%)/168*G98,2)</f>
        <v>#REF!</v>
      </c>
    </row>
    <row r="99" spans="1:8" s="2" customFormat="1" ht="13.2" hidden="1" x14ac:dyDescent="0.25">
      <c r="A99" s="269"/>
      <c r="B99" s="286"/>
      <c r="C99" s="270">
        <f t="shared" si="15"/>
        <v>0</v>
      </c>
      <c r="D99" s="271"/>
      <c r="E99" s="284"/>
      <c r="F99" s="68">
        <f t="shared" si="16"/>
        <v>0</v>
      </c>
      <c r="G99" s="68">
        <f t="shared" si="16"/>
        <v>0</v>
      </c>
      <c r="H99" s="65" t="e">
        <f>ROUNDUP((F99*#REF!%)/168*G99,2)</f>
        <v>#REF!</v>
      </c>
    </row>
    <row r="100" spans="1:8" s="2" customFormat="1" ht="13.2" hidden="1" x14ac:dyDescent="0.25">
      <c r="A100" s="269"/>
      <c r="B100" s="286"/>
      <c r="C100" s="270">
        <f t="shared" si="15"/>
        <v>0</v>
      </c>
      <c r="D100" s="271"/>
      <c r="E100" s="284"/>
      <c r="F100" s="68">
        <f t="shared" si="16"/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5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58" t="s">
        <v>85</v>
      </c>
      <c r="B105" s="256" t="s">
        <v>18</v>
      </c>
      <c r="C105" s="256"/>
      <c r="D105" s="256"/>
      <c r="E105" s="256"/>
      <c r="F105" s="256"/>
      <c r="G105" s="256"/>
      <c r="H105" s="47">
        <f>SUM(H106,H129,H152)</f>
        <v>0</v>
      </c>
    </row>
    <row r="106" spans="1:8" s="2" customFormat="1" ht="13.2" hidden="1" x14ac:dyDescent="0.25">
      <c r="A106" s="46">
        <v>2100</v>
      </c>
      <c r="B106" s="256" t="s">
        <v>214</v>
      </c>
      <c r="C106" s="256"/>
      <c r="D106" s="256"/>
      <c r="E106" s="256"/>
      <c r="F106" s="256"/>
      <c r="G106" s="256"/>
      <c r="H106" s="47">
        <f>SUM(H107,H118)</f>
        <v>0</v>
      </c>
    </row>
    <row r="107" spans="1:8" s="2" customFormat="1" ht="26.4" hidden="1" x14ac:dyDescent="0.25">
      <c r="A107" s="274"/>
      <c r="B107" s="314"/>
      <c r="C107" s="251"/>
      <c r="D107" s="252"/>
      <c r="E107" s="287"/>
      <c r="F107" s="60" t="s">
        <v>167</v>
      </c>
      <c r="G107" s="53" t="s">
        <v>158</v>
      </c>
      <c r="H107" s="128">
        <f>SUM(H108:H117)</f>
        <v>0</v>
      </c>
    </row>
    <row r="108" spans="1:8" s="2" customFormat="1" ht="13.2" hidden="1" x14ac:dyDescent="0.25">
      <c r="A108" s="275"/>
      <c r="B108" s="315"/>
      <c r="C108" s="247"/>
      <c r="D108" s="248"/>
      <c r="E108" s="273"/>
      <c r="F108" s="86"/>
      <c r="G108" s="86"/>
      <c r="H108" s="87"/>
    </row>
    <row r="109" spans="1:8" s="2" customFormat="1" ht="13.2" hidden="1" x14ac:dyDescent="0.25">
      <c r="A109" s="275"/>
      <c r="B109" s="315"/>
      <c r="C109" s="249"/>
      <c r="D109" s="250"/>
      <c r="E109" s="272"/>
      <c r="F109" s="88"/>
      <c r="G109" s="88"/>
      <c r="H109" s="89"/>
    </row>
    <row r="110" spans="1:8" s="2" customFormat="1" ht="13.2" hidden="1" x14ac:dyDescent="0.25">
      <c r="A110" s="275"/>
      <c r="B110" s="315"/>
      <c r="C110" s="249"/>
      <c r="D110" s="250"/>
      <c r="E110" s="272"/>
      <c r="F110" s="88"/>
      <c r="G110" s="88"/>
      <c r="H110" s="89"/>
    </row>
    <row r="111" spans="1:8" s="2" customFormat="1" ht="13.2" hidden="1" x14ac:dyDescent="0.25">
      <c r="A111" s="275"/>
      <c r="B111" s="315"/>
      <c r="C111" s="249"/>
      <c r="D111" s="250"/>
      <c r="E111" s="272"/>
      <c r="F111" s="88"/>
      <c r="G111" s="88"/>
      <c r="H111" s="89"/>
    </row>
    <row r="112" spans="1:8" s="2" customFormat="1" ht="13.2" hidden="1" x14ac:dyDescent="0.25">
      <c r="A112" s="275"/>
      <c r="B112" s="315"/>
      <c r="C112" s="249"/>
      <c r="D112" s="250"/>
      <c r="E112" s="272"/>
      <c r="F112" s="88"/>
      <c r="G112" s="88"/>
      <c r="H112" s="89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6"/>
      <c r="B117" s="316"/>
      <c r="C117" s="253"/>
      <c r="D117" s="254"/>
      <c r="E117" s="255"/>
      <c r="F117" s="90"/>
      <c r="G117" s="90"/>
      <c r="H117" s="91">
        <f>ROUNDUP(F117/168*G117,2)</f>
        <v>0</v>
      </c>
    </row>
    <row r="118" spans="1:8" s="2" customFormat="1" ht="26.4" hidden="1" x14ac:dyDescent="0.25">
      <c r="A118" s="274"/>
      <c r="B118" s="314"/>
      <c r="C118" s="251"/>
      <c r="D118" s="252"/>
      <c r="E118" s="287"/>
      <c r="F118" s="60" t="s">
        <v>167</v>
      </c>
      <c r="G118" s="53" t="s">
        <v>158</v>
      </c>
      <c r="H118" s="128">
        <f>SUM(H119:H128)</f>
        <v>0</v>
      </c>
    </row>
    <row r="119" spans="1:8" s="2" customFormat="1" ht="13.2" hidden="1" x14ac:dyDescent="0.25">
      <c r="A119" s="275"/>
      <c r="B119" s="315"/>
      <c r="C119" s="247"/>
      <c r="D119" s="248"/>
      <c r="E119" s="273"/>
      <c r="F119" s="86"/>
      <c r="G119" s="86"/>
      <c r="H119" s="87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5"/>
      <c r="B121" s="315"/>
      <c r="C121" s="249"/>
      <c r="D121" s="250"/>
      <c r="E121" s="272"/>
      <c r="F121" s="88"/>
      <c r="G121" s="88"/>
      <c r="H121" s="89"/>
    </row>
    <row r="122" spans="1:8" s="2" customFormat="1" ht="13.2" hidden="1" x14ac:dyDescent="0.25">
      <c r="A122" s="275"/>
      <c r="B122" s="315"/>
      <c r="C122" s="249"/>
      <c r="D122" s="250"/>
      <c r="E122" s="272"/>
      <c r="F122" s="88"/>
      <c r="G122" s="88"/>
      <c r="H122" s="89"/>
    </row>
    <row r="123" spans="1:8" s="2" customFormat="1" ht="13.2" hidden="1" x14ac:dyDescent="0.25">
      <c r="A123" s="275"/>
      <c r="B123" s="315"/>
      <c r="C123" s="249"/>
      <c r="D123" s="250"/>
      <c r="E123" s="272"/>
      <c r="F123" s="88"/>
      <c r="G123" s="88"/>
      <c r="H123" s="89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6"/>
      <c r="B128" s="316"/>
      <c r="C128" s="253"/>
      <c r="D128" s="254"/>
      <c r="E128" s="255"/>
      <c r="F128" s="90"/>
      <c r="G128" s="90"/>
      <c r="H128" s="91">
        <f>ROUNDUP(F128/168*G128,2)</f>
        <v>0</v>
      </c>
    </row>
    <row r="129" spans="1:8" s="2" customFormat="1" ht="13.2" hidden="1" x14ac:dyDescent="0.25">
      <c r="A129" s="57" t="s">
        <v>86</v>
      </c>
      <c r="B129" s="256" t="s">
        <v>87</v>
      </c>
      <c r="C129" s="256"/>
      <c r="D129" s="256"/>
      <c r="E129" s="256"/>
      <c r="F129" s="256"/>
      <c r="G129" s="256"/>
      <c r="H129" s="47">
        <f>SUM(H130)</f>
        <v>0</v>
      </c>
    </row>
    <row r="130" spans="1:8" s="2" customFormat="1" hidden="1" x14ac:dyDescent="0.25">
      <c r="A130" s="241"/>
      <c r="B130" s="244"/>
      <c r="C130" s="251"/>
      <c r="D130" s="252"/>
      <c r="E130" s="287"/>
      <c r="F130" s="53" t="s">
        <v>167</v>
      </c>
      <c r="G130" s="53" t="s">
        <v>166</v>
      </c>
      <c r="H130" s="128">
        <f>SUM(H131:H140)</f>
        <v>0</v>
      </c>
    </row>
    <row r="131" spans="1:8" s="2" customFormat="1" ht="13.2" hidden="1" x14ac:dyDescent="0.25">
      <c r="A131" s="242"/>
      <c r="B131" s="245"/>
      <c r="C131" s="247"/>
      <c r="D131" s="248"/>
      <c r="E131" s="273"/>
      <c r="F131" s="86"/>
      <c r="G131" s="86"/>
      <c r="H131" s="87">
        <f>ROUND(F131*G131,2)</f>
        <v>0</v>
      </c>
    </row>
    <row r="132" spans="1:8" s="2" customFormat="1" ht="13.2" hidden="1" x14ac:dyDescent="0.25">
      <c r="A132" s="242"/>
      <c r="B132" s="245"/>
      <c r="C132" s="249"/>
      <c r="D132" s="250"/>
      <c r="E132" s="272"/>
      <c r="F132" s="88"/>
      <c r="G132" s="88"/>
      <c r="H132" s="89">
        <f>ROUND(F132*G132,2)</f>
        <v>0</v>
      </c>
    </row>
    <row r="133" spans="1:8" s="2" customFormat="1" ht="13.2" hidden="1" x14ac:dyDescent="0.25">
      <c r="A133" s="242"/>
      <c r="B133" s="245"/>
      <c r="C133" s="249"/>
      <c r="D133" s="250"/>
      <c r="E133" s="272"/>
      <c r="F133" s="88"/>
      <c r="G133" s="88"/>
      <c r="H133" s="89">
        <f t="shared" ref="H133:H140" si="17">ROUND(F133*G133,2)</f>
        <v>0</v>
      </c>
    </row>
    <row r="134" spans="1:8" s="2" customFormat="1" ht="13.2" hidden="1" x14ac:dyDescent="0.25">
      <c r="A134" s="242"/>
      <c r="B134" s="245"/>
      <c r="C134" s="249"/>
      <c r="D134" s="250"/>
      <c r="E134" s="272"/>
      <c r="F134" s="88"/>
      <c r="G134" s="88"/>
      <c r="H134" s="89">
        <f t="shared" si="17"/>
        <v>0</v>
      </c>
    </row>
    <row r="135" spans="1:8" s="2" customFormat="1" ht="13.2" hidden="1" x14ac:dyDescent="0.25">
      <c r="A135" s="242"/>
      <c r="B135" s="245"/>
      <c r="C135" s="249"/>
      <c r="D135" s="250"/>
      <c r="E135" s="272"/>
      <c r="F135" s="88"/>
      <c r="G135" s="88"/>
      <c r="H135" s="89">
        <f t="shared" si="17"/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 t="shared" si="17"/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si="17"/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3"/>
      <c r="B140" s="246"/>
      <c r="C140" s="253"/>
      <c r="D140" s="254"/>
      <c r="E140" s="255"/>
      <c r="F140" s="90"/>
      <c r="G140" s="90"/>
      <c r="H140" s="91">
        <f t="shared" si="17"/>
        <v>0</v>
      </c>
    </row>
    <row r="141" spans="1:8" s="2" customFormat="1" ht="26.4" hidden="1" x14ac:dyDescent="0.25">
      <c r="A141" s="241"/>
      <c r="B141" s="244"/>
      <c r="C141" s="251"/>
      <c r="D141" s="252"/>
      <c r="E141" s="287"/>
      <c r="F141" s="60" t="s">
        <v>167</v>
      </c>
      <c r="G141" s="53" t="s">
        <v>158</v>
      </c>
      <c r="H141" s="128">
        <f>SUM(H142:H151)</f>
        <v>0</v>
      </c>
    </row>
    <row r="142" spans="1:8" s="2" customFormat="1" ht="13.2" hidden="1" x14ac:dyDescent="0.25">
      <c r="A142" s="242"/>
      <c r="B142" s="245"/>
      <c r="C142" s="247"/>
      <c r="D142" s="248"/>
      <c r="E142" s="273"/>
      <c r="F142" s="86"/>
      <c r="G142" s="86"/>
      <c r="H142" s="87">
        <f>ROUNDUP(F142/168*G142,2)</f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ref="H143:H151" si="18">ROUNDUP(F143/168*G143,2)</f>
        <v>0</v>
      </c>
    </row>
    <row r="144" spans="1:8" s="2" customFormat="1" ht="13.2" hidden="1" x14ac:dyDescent="0.25">
      <c r="A144" s="242"/>
      <c r="B144" s="245"/>
      <c r="C144" s="249"/>
      <c r="D144" s="250"/>
      <c r="E144" s="272"/>
      <c r="F144" s="88"/>
      <c r="G144" s="88"/>
      <c r="H144" s="89">
        <f t="shared" si="18"/>
        <v>0</v>
      </c>
    </row>
    <row r="145" spans="1:8" s="2" customFormat="1" ht="13.2" hidden="1" x14ac:dyDescent="0.25">
      <c r="A145" s="242"/>
      <c r="B145" s="245"/>
      <c r="C145" s="249"/>
      <c r="D145" s="250"/>
      <c r="E145" s="272"/>
      <c r="F145" s="88"/>
      <c r="G145" s="88"/>
      <c r="H145" s="89">
        <f t="shared" si="18"/>
        <v>0</v>
      </c>
    </row>
    <row r="146" spans="1:8" s="2" customFormat="1" ht="13.2" hidden="1" x14ac:dyDescent="0.25">
      <c r="A146" s="242"/>
      <c r="B146" s="245"/>
      <c r="C146" s="249"/>
      <c r="D146" s="250"/>
      <c r="E146" s="272"/>
      <c r="F146" s="88"/>
      <c r="G146" s="88"/>
      <c r="H146" s="89">
        <f t="shared" si="18"/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si="18"/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2.75" hidden="1" customHeight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3"/>
      <c r="B151" s="246"/>
      <c r="C151" s="253"/>
      <c r="D151" s="254"/>
      <c r="E151" s="255"/>
      <c r="F151" s="90"/>
      <c r="G151" s="90"/>
      <c r="H151" s="91">
        <f t="shared" si="18"/>
        <v>0</v>
      </c>
    </row>
    <row r="152" spans="1:8" s="2" customFormat="1" ht="13.2" hidden="1" x14ac:dyDescent="0.25">
      <c r="A152" s="57" t="s">
        <v>94</v>
      </c>
      <c r="B152" s="256" t="s">
        <v>95</v>
      </c>
      <c r="C152" s="256"/>
      <c r="D152" s="256"/>
      <c r="E152" s="256"/>
      <c r="F152" s="256"/>
      <c r="G152" s="256"/>
      <c r="H152" s="47">
        <f>SUM(H153,H164)</f>
        <v>0</v>
      </c>
    </row>
    <row r="153" spans="1:8" s="2" customFormat="1" ht="12.75" hidden="1" customHeight="1" x14ac:dyDescent="0.25">
      <c r="A153" s="241"/>
      <c r="B153" s="244"/>
      <c r="C153" s="251"/>
      <c r="D153" s="252"/>
      <c r="E153" s="287"/>
      <c r="F153" s="53" t="s">
        <v>167</v>
      </c>
      <c r="G153" s="53" t="s">
        <v>166</v>
      </c>
      <c r="H153" s="128">
        <f>SUM(H154:H163)</f>
        <v>0</v>
      </c>
    </row>
    <row r="154" spans="1:8" s="2" customFormat="1" ht="13.2" hidden="1" x14ac:dyDescent="0.25">
      <c r="A154" s="242"/>
      <c r="B154" s="245"/>
      <c r="C154" s="247"/>
      <c r="D154" s="248"/>
      <c r="E154" s="273"/>
      <c r="F154" s="86"/>
      <c r="G154" s="86"/>
      <c r="H154" s="87">
        <f>ROUND(F154*G154,2)</f>
        <v>0</v>
      </c>
    </row>
    <row r="155" spans="1:8" s="2" customFormat="1" ht="13.2" hidden="1" x14ac:dyDescent="0.25">
      <c r="A155" s="242"/>
      <c r="B155" s="245"/>
      <c r="C155" s="249"/>
      <c r="D155" s="250"/>
      <c r="E155" s="272"/>
      <c r="F155" s="88"/>
      <c r="G155" s="88"/>
      <c r="H155" s="89">
        <f>ROUND(F155*G155,2)</f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 t="shared" ref="H156:H163" si="19"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si="19"/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19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19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19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2.75" hidden="1" customHeight="1" x14ac:dyDescent="0.25">
      <c r="A163" s="243"/>
      <c r="B163" s="246"/>
      <c r="C163" s="253"/>
      <c r="D163" s="254"/>
      <c r="E163" s="255"/>
      <c r="F163" s="90"/>
      <c r="G163" s="90"/>
      <c r="H163" s="91">
        <f t="shared" si="19"/>
        <v>0</v>
      </c>
    </row>
    <row r="164" spans="1:8" s="2" customFormat="1" ht="26.4" hidden="1" x14ac:dyDescent="0.25">
      <c r="A164" s="241"/>
      <c r="B164" s="244"/>
      <c r="C164" s="251"/>
      <c r="D164" s="252"/>
      <c r="E164" s="287"/>
      <c r="F164" s="60" t="s">
        <v>167</v>
      </c>
      <c r="G164" s="53" t="s">
        <v>158</v>
      </c>
      <c r="H164" s="128">
        <f>SUM(H165:H174)</f>
        <v>0</v>
      </c>
    </row>
    <row r="165" spans="1:8" s="2" customFormat="1" ht="13.2" hidden="1" x14ac:dyDescent="0.25">
      <c r="A165" s="242"/>
      <c r="B165" s="245"/>
      <c r="C165" s="247"/>
      <c r="D165" s="248"/>
      <c r="E165" s="273"/>
      <c r="F165" s="86"/>
      <c r="G165" s="86"/>
      <c r="H165" s="87">
        <f>ROUNDUP(F165/168*G165,2)</f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ref="H166:H174" si="20"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si="20"/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0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0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0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3"/>
      <c r="B174" s="246"/>
      <c r="C174" s="253"/>
      <c r="D174" s="254"/>
      <c r="E174" s="255"/>
      <c r="F174" s="90"/>
      <c r="G174" s="90"/>
      <c r="H174" s="91">
        <f t="shared" si="20"/>
        <v>0</v>
      </c>
    </row>
    <row r="175" spans="1:8" s="2" customFormat="1" ht="13.2" hidden="1" x14ac:dyDescent="0.25">
      <c r="A175" s="58" t="s">
        <v>110</v>
      </c>
      <c r="B175" s="256" t="s">
        <v>26</v>
      </c>
      <c r="C175" s="256"/>
      <c r="D175" s="256"/>
      <c r="E175" s="256"/>
      <c r="F175" s="256"/>
      <c r="G175" s="256"/>
      <c r="H175" s="47">
        <f>SUM(H176,H188)</f>
        <v>0</v>
      </c>
    </row>
    <row r="176" spans="1:8" s="2" customFormat="1" ht="12.75" hidden="1" customHeight="1" x14ac:dyDescent="0.25">
      <c r="A176" s="57">
        <v>5120</v>
      </c>
      <c r="B176" s="256" t="s">
        <v>168</v>
      </c>
      <c r="C176" s="256"/>
      <c r="D176" s="256"/>
      <c r="E176" s="256"/>
      <c r="F176" s="256"/>
      <c r="G176" s="256"/>
      <c r="H176" s="47">
        <f>SUM(H177)</f>
        <v>0</v>
      </c>
    </row>
    <row r="177" spans="1:8" s="2" customFormat="1" ht="26.4" hidden="1" x14ac:dyDescent="0.25">
      <c r="A177" s="257">
        <v>5121</v>
      </c>
      <c r="B177" s="260" t="s">
        <v>169</v>
      </c>
      <c r="C177" s="126" t="s">
        <v>171</v>
      </c>
      <c r="D177" s="53" t="s">
        <v>170</v>
      </c>
      <c r="E177" s="126" t="s">
        <v>166</v>
      </c>
      <c r="F177" s="126" t="s">
        <v>167</v>
      </c>
      <c r="G177" s="53" t="s">
        <v>158</v>
      </c>
      <c r="H177" s="128">
        <f>SUM(H178:H187)</f>
        <v>0</v>
      </c>
    </row>
    <row r="178" spans="1:8" s="2" customFormat="1" ht="13.2" hidden="1" x14ac:dyDescent="0.25">
      <c r="A178" s="258"/>
      <c r="B178" s="261"/>
      <c r="C178" s="79"/>
      <c r="D178" s="263">
        <v>20</v>
      </c>
      <c r="E178" s="79"/>
      <c r="F178" s="79"/>
      <c r="G178" s="79"/>
      <c r="H178" s="63">
        <f>ROUNDUP(F178*$D$178%/12/168*E178*$G$178,2)</f>
        <v>0</v>
      </c>
    </row>
    <row r="179" spans="1:8" s="2" customFormat="1" ht="13.2" hidden="1" x14ac:dyDescent="0.25">
      <c r="A179" s="258"/>
      <c r="B179" s="261"/>
      <c r="C179" s="80"/>
      <c r="D179" s="264"/>
      <c r="E179" s="80"/>
      <c r="F179" s="80"/>
      <c r="G179" s="80"/>
      <c r="H179" s="65">
        <f t="shared" ref="H179:H187" si="21">ROUNDUP(F179*$D$178%/12/168*E179*$G$178,2)</f>
        <v>0</v>
      </c>
    </row>
    <row r="180" spans="1:8" s="2" customFormat="1" ht="13.2" hidden="1" x14ac:dyDescent="0.25">
      <c r="A180" s="258"/>
      <c r="B180" s="261"/>
      <c r="C180" s="80"/>
      <c r="D180" s="264"/>
      <c r="E180" s="80"/>
      <c r="F180" s="80"/>
      <c r="G180" s="80"/>
      <c r="H180" s="65">
        <f t="shared" si="21"/>
        <v>0</v>
      </c>
    </row>
    <row r="181" spans="1:8" s="2" customFormat="1" ht="13.2" hidden="1" x14ac:dyDescent="0.25">
      <c r="A181" s="258"/>
      <c r="B181" s="261"/>
      <c r="C181" s="80"/>
      <c r="D181" s="264"/>
      <c r="E181" s="80"/>
      <c r="F181" s="80"/>
      <c r="G181" s="80"/>
      <c r="H181" s="65">
        <f t="shared" si="21"/>
        <v>0</v>
      </c>
    </row>
    <row r="182" spans="1:8" s="2" customFormat="1" ht="13.2" hidden="1" x14ac:dyDescent="0.25">
      <c r="A182" s="258"/>
      <c r="B182" s="261"/>
      <c r="C182" s="80"/>
      <c r="D182" s="264"/>
      <c r="E182" s="80"/>
      <c r="F182" s="80"/>
      <c r="G182" s="80"/>
      <c r="H182" s="65">
        <f t="shared" si="21"/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si="21"/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9"/>
      <c r="B187" s="262"/>
      <c r="C187" s="82"/>
      <c r="D187" s="265"/>
      <c r="E187" s="82"/>
      <c r="F187" s="82"/>
      <c r="G187" s="82"/>
      <c r="H187" s="67">
        <f t="shared" si="21"/>
        <v>0</v>
      </c>
    </row>
    <row r="188" spans="1:8" s="2" customFormat="1" ht="13.2" hidden="1" x14ac:dyDescent="0.25">
      <c r="A188" s="57" t="s">
        <v>111</v>
      </c>
      <c r="B188" s="256" t="s">
        <v>112</v>
      </c>
      <c r="C188" s="256"/>
      <c r="D188" s="256"/>
      <c r="E188" s="256"/>
      <c r="F188" s="256"/>
      <c r="G188" s="256"/>
      <c r="H188" s="47">
        <f>SUM(H189,H200)</f>
        <v>0</v>
      </c>
    </row>
    <row r="189" spans="1:8" s="2" customFormat="1" ht="26.4" hidden="1" x14ac:dyDescent="0.25">
      <c r="A189" s="257" t="s">
        <v>118</v>
      </c>
      <c r="B189" s="260" t="s">
        <v>34</v>
      </c>
      <c r="C189" s="126" t="s">
        <v>171</v>
      </c>
      <c r="D189" s="53" t="s">
        <v>170</v>
      </c>
      <c r="E189" s="126" t="s">
        <v>166</v>
      </c>
      <c r="F189" s="126" t="s">
        <v>167</v>
      </c>
      <c r="G189" s="53" t="s">
        <v>158</v>
      </c>
      <c r="H189" s="128">
        <f>SUM(H190:H199)</f>
        <v>0</v>
      </c>
    </row>
    <row r="190" spans="1:8" s="2" customFormat="1" ht="13.2" hidden="1" x14ac:dyDescent="0.25">
      <c r="A190" s="258"/>
      <c r="B190" s="261"/>
      <c r="C190" s="79"/>
      <c r="D190" s="263">
        <v>20</v>
      </c>
      <c r="E190" s="79"/>
      <c r="F190" s="79"/>
      <c r="G190" s="79"/>
      <c r="H190" s="63">
        <f>ROUNDUP(F190*$D$190%/12/168*E190*$G$190,2)</f>
        <v>0</v>
      </c>
    </row>
    <row r="191" spans="1:8" s="2" customFormat="1" ht="13.2" hidden="1" x14ac:dyDescent="0.25">
      <c r="A191" s="258"/>
      <c r="B191" s="261"/>
      <c r="C191" s="80"/>
      <c r="D191" s="264"/>
      <c r="E191" s="80"/>
      <c r="F191" s="80"/>
      <c r="G191" s="80"/>
      <c r="H191" s="65">
        <f t="shared" ref="H191:H199" si="22">ROUNDUP(F191*$D$190%/12/168*E191*$G$190,2)</f>
        <v>0</v>
      </c>
    </row>
    <row r="192" spans="1:8" s="2" customFormat="1" ht="13.2" hidden="1" x14ac:dyDescent="0.25">
      <c r="A192" s="258"/>
      <c r="B192" s="261"/>
      <c r="C192" s="80"/>
      <c r="D192" s="264"/>
      <c r="E192" s="80"/>
      <c r="F192" s="80"/>
      <c r="G192" s="80"/>
      <c r="H192" s="65">
        <f t="shared" si="22"/>
        <v>0</v>
      </c>
    </row>
    <row r="193" spans="1:8" s="2" customFormat="1" ht="13.2" hidden="1" x14ac:dyDescent="0.25">
      <c r="A193" s="258"/>
      <c r="B193" s="261"/>
      <c r="C193" s="80"/>
      <c r="D193" s="264"/>
      <c r="E193" s="80"/>
      <c r="F193" s="80"/>
      <c r="G193" s="80"/>
      <c r="H193" s="65">
        <f t="shared" si="22"/>
        <v>0</v>
      </c>
    </row>
    <row r="194" spans="1:8" s="2" customFormat="1" ht="13.2" hidden="1" x14ac:dyDescent="0.25">
      <c r="A194" s="258"/>
      <c r="B194" s="261"/>
      <c r="C194" s="80"/>
      <c r="D194" s="264"/>
      <c r="E194" s="80"/>
      <c r="F194" s="80"/>
      <c r="G194" s="80"/>
      <c r="H194" s="65">
        <f t="shared" si="22"/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si="22"/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9"/>
      <c r="B199" s="262"/>
      <c r="C199" s="82"/>
      <c r="D199" s="265"/>
      <c r="E199" s="82"/>
      <c r="F199" s="82"/>
      <c r="G199" s="82"/>
      <c r="H199" s="67">
        <f t="shared" si="22"/>
        <v>0</v>
      </c>
    </row>
    <row r="200" spans="1:8" s="2" customFormat="1" ht="26.4" hidden="1" x14ac:dyDescent="0.25">
      <c r="A200" s="257" t="s">
        <v>119</v>
      </c>
      <c r="B200" s="260" t="s">
        <v>32</v>
      </c>
      <c r="C200" s="126" t="s">
        <v>171</v>
      </c>
      <c r="D200" s="53" t="s">
        <v>170</v>
      </c>
      <c r="E200" s="126" t="s">
        <v>166</v>
      </c>
      <c r="F200" s="126" t="s">
        <v>167</v>
      </c>
      <c r="G200" s="53" t="s">
        <v>158</v>
      </c>
      <c r="H200" s="128">
        <f>SUM(H201:H210)</f>
        <v>0</v>
      </c>
    </row>
    <row r="201" spans="1:8" s="2" customFormat="1" ht="13.2" hidden="1" x14ac:dyDescent="0.25">
      <c r="A201" s="258"/>
      <c r="B201" s="261"/>
      <c r="C201" s="79"/>
      <c r="D201" s="263">
        <v>20</v>
      </c>
      <c r="E201" s="79"/>
      <c r="F201" s="79"/>
      <c r="G201" s="79"/>
      <c r="H201" s="63">
        <f>ROUNDUP(F201*$D$201%/12/168*E201*$G$201,2)</f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ref="H202:H210" si="23">ROUNDUP(F202*$D$201%/12/168*E202*$G$201,2)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80"/>
      <c r="H203" s="65">
        <f t="shared" si="23"/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80"/>
      <c r="H204" s="65">
        <f t="shared" si="23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80"/>
      <c r="H205" s="65">
        <f t="shared" si="23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si="23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8" s="2" customFormat="1" ht="13.2" hidden="1" x14ac:dyDescent="0.25">
      <c r="A210" s="258"/>
      <c r="B210" s="261"/>
      <c r="C210" s="80"/>
      <c r="D210" s="265"/>
      <c r="E210" s="80"/>
      <c r="F210" s="80"/>
      <c r="G210" s="82"/>
      <c r="H210" s="65">
        <f t="shared" si="23"/>
        <v>0</v>
      </c>
    </row>
    <row r="211" spans="1:8" s="2" customFormat="1" ht="13.2" x14ac:dyDescent="0.25">
      <c r="A211" s="306" t="s">
        <v>121</v>
      </c>
      <c r="B211" s="307"/>
      <c r="C211" s="307"/>
      <c r="D211" s="307"/>
      <c r="E211" s="307"/>
      <c r="F211" s="307"/>
      <c r="G211" s="308"/>
      <c r="H211" s="50">
        <f>SUM(H175,H105,H12)</f>
        <v>12.719999999999999</v>
      </c>
    </row>
    <row r="212" spans="1:8" s="2" customFormat="1" ht="6" customHeight="1" x14ac:dyDescent="0.25">
      <c r="A212" s="309"/>
      <c r="B212" s="309"/>
      <c r="C212" s="309"/>
      <c r="D212" s="309"/>
      <c r="E212" s="309"/>
      <c r="F212" s="309"/>
      <c r="G212" s="309"/>
      <c r="H212" s="309"/>
    </row>
    <row r="213" spans="1:8" s="2" customFormat="1" ht="13.2" x14ac:dyDescent="0.25">
      <c r="A213" s="266" t="s">
        <v>19</v>
      </c>
      <c r="B213" s="267"/>
      <c r="C213" s="267"/>
      <c r="D213" s="267"/>
      <c r="E213" s="267"/>
      <c r="F213" s="267"/>
      <c r="G213" s="267"/>
      <c r="H213" s="268"/>
    </row>
    <row r="214" spans="1:8" s="2" customFormat="1" ht="13.2" x14ac:dyDescent="0.25">
      <c r="A214" s="46" t="s">
        <v>37</v>
      </c>
      <c r="B214" s="256" t="s">
        <v>15</v>
      </c>
      <c r="C214" s="256"/>
      <c r="D214" s="256"/>
      <c r="E214" s="256"/>
      <c r="F214" s="256"/>
      <c r="G214" s="256"/>
      <c r="H214" s="47">
        <f>SUM(H215,H279)</f>
        <v>0.8600000000000001</v>
      </c>
    </row>
    <row r="215" spans="1:8" s="2" customFormat="1" ht="13.2" x14ac:dyDescent="0.25">
      <c r="A215" s="58" t="s">
        <v>38</v>
      </c>
      <c r="B215" s="256" t="s">
        <v>39</v>
      </c>
      <c r="C215" s="256"/>
      <c r="D215" s="256"/>
      <c r="E215" s="256"/>
      <c r="F215" s="256"/>
      <c r="G215" s="256"/>
      <c r="H215" s="47">
        <f>SUM(H216,H227,H238,H258,)</f>
        <v>0.66</v>
      </c>
    </row>
    <row r="216" spans="1:8" s="2" customFormat="1" ht="26.4" hidden="1" x14ac:dyDescent="0.25">
      <c r="A216" s="241" t="s">
        <v>43</v>
      </c>
      <c r="B216" s="244" t="s">
        <v>44</v>
      </c>
      <c r="C216" s="277" t="s">
        <v>157</v>
      </c>
      <c r="D216" s="278"/>
      <c r="E216" s="53" t="s">
        <v>164</v>
      </c>
      <c r="F216" s="133" t="s">
        <v>40</v>
      </c>
      <c r="G216" s="53" t="s">
        <v>158</v>
      </c>
      <c r="H216" s="128">
        <f>SUM(H217:H226)</f>
        <v>0</v>
      </c>
    </row>
    <row r="217" spans="1:8" s="2" customFormat="1" ht="13.2" hidden="1" x14ac:dyDescent="0.25">
      <c r="A217" s="242"/>
      <c r="B217" s="245"/>
      <c r="C217" s="279"/>
      <c r="D217" s="280"/>
      <c r="E217" s="149"/>
      <c r="F217" s="71"/>
      <c r="G217" s="70"/>
      <c r="H217" s="63">
        <f>ROUNDUP((F217/168*G217),2)</f>
        <v>0</v>
      </c>
    </row>
    <row r="218" spans="1:8" s="2" customFormat="1" ht="13.2" hidden="1" x14ac:dyDescent="0.25">
      <c r="A218" s="242"/>
      <c r="B218" s="245"/>
      <c r="C218" s="270"/>
      <c r="D218" s="271"/>
      <c r="E218" s="130"/>
      <c r="F218" s="73"/>
      <c r="G218" s="72"/>
      <c r="H218" s="65">
        <f t="shared" ref="H218:H237" si="24">ROUNDUP((F218/168*G218),2)</f>
        <v>0</v>
      </c>
    </row>
    <row r="219" spans="1:8" s="2" customFormat="1" ht="13.2" hidden="1" x14ac:dyDescent="0.25">
      <c r="A219" s="242"/>
      <c r="B219" s="245"/>
      <c r="C219" s="270"/>
      <c r="D219" s="271"/>
      <c r="E219" s="130"/>
      <c r="F219" s="73"/>
      <c r="G219" s="72"/>
      <c r="H219" s="65">
        <f t="shared" si="24"/>
        <v>0</v>
      </c>
    </row>
    <row r="220" spans="1:8" s="2" customFormat="1" ht="13.2" hidden="1" x14ac:dyDescent="0.25">
      <c r="A220" s="242"/>
      <c r="B220" s="245"/>
      <c r="C220" s="270"/>
      <c r="D220" s="271"/>
      <c r="E220" s="130"/>
      <c r="F220" s="73"/>
      <c r="G220" s="72"/>
      <c r="H220" s="65">
        <f t="shared" si="24"/>
        <v>0</v>
      </c>
    </row>
    <row r="221" spans="1:8" s="2" customFormat="1" ht="13.2" hidden="1" x14ac:dyDescent="0.25">
      <c r="A221" s="242"/>
      <c r="B221" s="245"/>
      <c r="C221" s="270"/>
      <c r="D221" s="271"/>
      <c r="E221" s="130"/>
      <c r="F221" s="73"/>
      <c r="G221" s="72"/>
      <c r="H221" s="65">
        <f t="shared" si="24"/>
        <v>0</v>
      </c>
    </row>
    <row r="222" spans="1:8" s="2" customFormat="1" ht="13.2" hidden="1" x14ac:dyDescent="0.25">
      <c r="A222" s="242"/>
      <c r="B222" s="245"/>
      <c r="C222" s="270"/>
      <c r="D222" s="271"/>
      <c r="E222" s="130"/>
      <c r="F222" s="73"/>
      <c r="G222" s="72"/>
      <c r="H222" s="65">
        <f t="shared" si="24"/>
        <v>0</v>
      </c>
    </row>
    <row r="223" spans="1:8" s="2" customFormat="1" ht="13.2" hidden="1" x14ac:dyDescent="0.25">
      <c r="A223" s="242"/>
      <c r="B223" s="245"/>
      <c r="C223" s="270"/>
      <c r="D223" s="271"/>
      <c r="E223" s="130"/>
      <c r="F223" s="73"/>
      <c r="G223" s="72"/>
      <c r="H223" s="65">
        <f t="shared" si="24"/>
        <v>0</v>
      </c>
    </row>
    <row r="224" spans="1:8" s="2" customFormat="1" ht="13.2" hidden="1" x14ac:dyDescent="0.25">
      <c r="A224" s="242"/>
      <c r="B224" s="245"/>
      <c r="C224" s="270"/>
      <c r="D224" s="271"/>
      <c r="E224" s="130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130"/>
      <c r="F225" s="73"/>
      <c r="G225" s="72"/>
      <c r="H225" s="65">
        <f t="shared" si="24"/>
        <v>0</v>
      </c>
    </row>
    <row r="226" spans="1:9" s="2" customFormat="1" ht="13.2" hidden="1" x14ac:dyDescent="0.25">
      <c r="A226" s="243"/>
      <c r="B226" s="246"/>
      <c r="C226" s="281"/>
      <c r="D226" s="282"/>
      <c r="E226" s="131"/>
      <c r="F226" s="75"/>
      <c r="G226" s="74"/>
      <c r="H226" s="67">
        <f t="shared" si="24"/>
        <v>0</v>
      </c>
    </row>
    <row r="227" spans="1:9" s="2" customFormat="1" ht="26.4" x14ac:dyDescent="0.25">
      <c r="A227" s="241" t="s">
        <v>45</v>
      </c>
      <c r="B227" s="244" t="s">
        <v>46</v>
      </c>
      <c r="C227" s="277" t="s">
        <v>436</v>
      </c>
      <c r="D227" s="278"/>
      <c r="E227" s="53" t="s">
        <v>164</v>
      </c>
      <c r="F227" s="133" t="s">
        <v>40</v>
      </c>
      <c r="G227" s="53" t="s">
        <v>158</v>
      </c>
      <c r="H227" s="128">
        <f>SUM(H228:H237)</f>
        <v>0.6</v>
      </c>
    </row>
    <row r="228" spans="1:9" s="2" customFormat="1" ht="13.2" x14ac:dyDescent="0.25">
      <c r="A228" s="242"/>
      <c r="B228" s="245"/>
      <c r="C228" s="270" t="s">
        <v>222</v>
      </c>
      <c r="D228" s="271"/>
      <c r="E228" s="130">
        <v>9</v>
      </c>
      <c r="F228" s="73">
        <v>1190</v>
      </c>
      <c r="G228" s="72">
        <v>8.4000000000000005E-2</v>
      </c>
      <c r="H228" s="63">
        <f t="shared" si="24"/>
        <v>0.6</v>
      </c>
      <c r="I228" s="2" t="s">
        <v>360</v>
      </c>
    </row>
    <row r="229" spans="1:9" s="2" customFormat="1" ht="26.25" hidden="1" customHeight="1" x14ac:dyDescent="0.25">
      <c r="A229" s="242"/>
      <c r="B229" s="245"/>
      <c r="C229" s="270"/>
      <c r="D229" s="271"/>
      <c r="E229" s="130"/>
      <c r="F229" s="73"/>
      <c r="G229" s="72"/>
      <c r="H229" s="65">
        <f t="shared" si="24"/>
        <v>0</v>
      </c>
    </row>
    <row r="230" spans="1:9" s="2" customFormat="1" ht="13.2" hidden="1" x14ac:dyDescent="0.25">
      <c r="A230" s="242"/>
      <c r="B230" s="245"/>
      <c r="C230" s="270"/>
      <c r="D230" s="271"/>
      <c r="E230" s="130"/>
      <c r="F230" s="73"/>
      <c r="G230" s="72"/>
      <c r="H230" s="65">
        <f t="shared" si="24"/>
        <v>0</v>
      </c>
    </row>
    <row r="231" spans="1:9" s="2" customFormat="1" ht="13.2" hidden="1" x14ac:dyDescent="0.25">
      <c r="A231" s="242"/>
      <c r="B231" s="245"/>
      <c r="C231" s="270"/>
      <c r="D231" s="271"/>
      <c r="E231" s="130"/>
      <c r="F231" s="73"/>
      <c r="G231" s="72"/>
      <c r="H231" s="65">
        <f t="shared" si="24"/>
        <v>0</v>
      </c>
    </row>
    <row r="232" spans="1:9" s="2" customFormat="1" ht="13.2" hidden="1" x14ac:dyDescent="0.25">
      <c r="A232" s="242"/>
      <c r="B232" s="245"/>
      <c r="C232" s="270"/>
      <c r="D232" s="271"/>
      <c r="E232" s="130"/>
      <c r="F232" s="73"/>
      <c r="G232" s="72"/>
      <c r="H232" s="65">
        <f t="shared" si="24"/>
        <v>0</v>
      </c>
    </row>
    <row r="233" spans="1:9" s="2" customFormat="1" ht="13.2" hidden="1" x14ac:dyDescent="0.25">
      <c r="A233" s="242"/>
      <c r="B233" s="245"/>
      <c r="C233" s="270"/>
      <c r="D233" s="271"/>
      <c r="E233" s="130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130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130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130"/>
      <c r="F236" s="73"/>
      <c r="G236" s="72"/>
      <c r="H236" s="65">
        <f t="shared" si="24"/>
        <v>0</v>
      </c>
    </row>
    <row r="237" spans="1:9" s="2" customFormat="1" ht="13.2" hidden="1" x14ac:dyDescent="0.25">
      <c r="A237" s="243"/>
      <c r="B237" s="246"/>
      <c r="C237" s="281"/>
      <c r="D237" s="282"/>
      <c r="E237" s="131"/>
      <c r="F237" s="75"/>
      <c r="G237" s="74"/>
      <c r="H237" s="67">
        <f t="shared" si="24"/>
        <v>0</v>
      </c>
    </row>
    <row r="238" spans="1:9" s="2" customFormat="1" ht="26.4" hidden="1" x14ac:dyDescent="0.25">
      <c r="A238" s="241" t="s">
        <v>52</v>
      </c>
      <c r="B238" s="244" t="s">
        <v>16</v>
      </c>
      <c r="C238" s="251" t="s">
        <v>159</v>
      </c>
      <c r="D238" s="252"/>
      <c r="E238" s="287"/>
      <c r="F238" s="60" t="s">
        <v>160</v>
      </c>
      <c r="G238" s="53" t="s">
        <v>158</v>
      </c>
      <c r="H238" s="128">
        <f>SUM(H239:H248)</f>
        <v>0</v>
      </c>
    </row>
    <row r="239" spans="1:9" s="2" customFormat="1" ht="13.2" hidden="1" x14ac:dyDescent="0.25">
      <c r="A239" s="242"/>
      <c r="B239" s="245"/>
      <c r="C239" s="279"/>
      <c r="D239" s="311"/>
      <c r="E239" s="280"/>
      <c r="F239" s="71"/>
      <c r="G239" s="70">
        <f>G217</f>
        <v>0</v>
      </c>
      <c r="H239" s="63">
        <f>ROUNDUP((F239/168*G239),2)</f>
        <v>0</v>
      </c>
    </row>
    <row r="240" spans="1:9" s="2" customFormat="1" ht="13.5" hidden="1" customHeight="1" x14ac:dyDescent="0.25">
      <c r="A240" s="242"/>
      <c r="B240" s="245"/>
      <c r="C240" s="270"/>
      <c r="D240" s="310"/>
      <c r="E240" s="271"/>
      <c r="F240" s="73"/>
      <c r="G240" s="72">
        <f t="shared" ref="G240:G248" si="25">G218</f>
        <v>0</v>
      </c>
      <c r="H240" s="65">
        <f t="shared" ref="H240:H248" si="26">ROUNDUP((F240/168*G240),2)</f>
        <v>0</v>
      </c>
    </row>
    <row r="241" spans="1:8" s="2" customFormat="1" ht="13.2" hidden="1" x14ac:dyDescent="0.25">
      <c r="A241" s="242"/>
      <c r="B241" s="245"/>
      <c r="C241" s="270"/>
      <c r="D241" s="310"/>
      <c r="E241" s="271"/>
      <c r="F241" s="73"/>
      <c r="G241" s="72">
        <f t="shared" si="25"/>
        <v>0</v>
      </c>
      <c r="H241" s="65">
        <f t="shared" si="26"/>
        <v>0</v>
      </c>
    </row>
    <row r="242" spans="1:8" s="2" customFormat="1" ht="13.2" hidden="1" x14ac:dyDescent="0.25">
      <c r="A242" s="242"/>
      <c r="B242" s="245"/>
      <c r="C242" s="270"/>
      <c r="D242" s="310"/>
      <c r="E242" s="271"/>
      <c r="F242" s="73"/>
      <c r="G242" s="72">
        <f t="shared" si="25"/>
        <v>0</v>
      </c>
      <c r="H242" s="65">
        <f t="shared" si="26"/>
        <v>0</v>
      </c>
    </row>
    <row r="243" spans="1:8" s="2" customFormat="1" ht="13.2" hidden="1" x14ac:dyDescent="0.25">
      <c r="A243" s="242"/>
      <c r="B243" s="245"/>
      <c r="C243" s="270"/>
      <c r="D243" s="310"/>
      <c r="E243" s="271"/>
      <c r="F243" s="73"/>
      <c r="G243" s="72">
        <f t="shared" si="25"/>
        <v>0</v>
      </c>
      <c r="H243" s="65">
        <f t="shared" si="26"/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si="25"/>
        <v>0</v>
      </c>
      <c r="H244" s="65">
        <f t="shared" si="26"/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3"/>
      <c r="B248" s="246"/>
      <c r="C248" s="281"/>
      <c r="D248" s="312"/>
      <c r="E248" s="282"/>
      <c r="F248" s="75"/>
      <c r="G248" s="74">
        <f t="shared" si="25"/>
        <v>0</v>
      </c>
      <c r="H248" s="67">
        <f t="shared" si="26"/>
        <v>0</v>
      </c>
    </row>
    <row r="249" spans="1:8" s="2" customFormat="1" ht="13.2" hidden="1" x14ac:dyDescent="0.25">
      <c r="A249" s="242"/>
      <c r="B249" s="245"/>
      <c r="C249" s="291">
        <f t="shared" ref="C249:C257" si="27">C229</f>
        <v>0</v>
      </c>
      <c r="D249" s="293"/>
      <c r="E249" s="320"/>
      <c r="F249" s="68">
        <f t="shared" ref="F249:G257" si="28">F229</f>
        <v>0</v>
      </c>
      <c r="G249" s="64">
        <f t="shared" si="28"/>
        <v>0</v>
      </c>
      <c r="H249" s="65" t="e">
        <f>ROUNDUP((F249*#REF!%)/168*G249,2)</f>
        <v>#REF!</v>
      </c>
    </row>
    <row r="250" spans="1:8" s="2" customFormat="1" ht="13.2" hidden="1" x14ac:dyDescent="0.25">
      <c r="A250" s="242"/>
      <c r="B250" s="245"/>
      <c r="C250" s="291">
        <f t="shared" si="27"/>
        <v>0</v>
      </c>
      <c r="D250" s="293"/>
      <c r="E250" s="320"/>
      <c r="F250" s="68">
        <f t="shared" si="28"/>
        <v>0</v>
      </c>
      <c r="G250" s="64">
        <f t="shared" si="28"/>
        <v>0</v>
      </c>
      <c r="H250" s="65" t="e">
        <f>ROUNDUP((F250*#REF!%)/168*G250,2)</f>
        <v>#REF!</v>
      </c>
    </row>
    <row r="251" spans="1:8" s="2" customFormat="1" ht="13.2" hidden="1" x14ac:dyDescent="0.25">
      <c r="A251" s="242"/>
      <c r="B251" s="245"/>
      <c r="C251" s="291">
        <f t="shared" si="27"/>
        <v>0</v>
      </c>
      <c r="D251" s="293"/>
      <c r="E251" s="320"/>
      <c r="F251" s="68">
        <f t="shared" si="28"/>
        <v>0</v>
      </c>
      <c r="G251" s="64">
        <f t="shared" si="28"/>
        <v>0</v>
      </c>
      <c r="H251" s="65" t="e">
        <f>ROUNDUP((F251*#REF!%)/168*G251,2)</f>
        <v>#REF!</v>
      </c>
    </row>
    <row r="252" spans="1:8" s="2" customFormat="1" ht="13.2" hidden="1" x14ac:dyDescent="0.25">
      <c r="A252" s="242"/>
      <c r="B252" s="245"/>
      <c r="C252" s="291">
        <f t="shared" si="27"/>
        <v>0</v>
      </c>
      <c r="D252" s="293"/>
      <c r="E252" s="320"/>
      <c r="F252" s="68">
        <f t="shared" si="28"/>
        <v>0</v>
      </c>
      <c r="G252" s="64">
        <f t="shared" si="28"/>
        <v>0</v>
      </c>
      <c r="H252" s="65" t="e">
        <f>ROUNDUP((F252*#REF!%)/168*G252,2)</f>
        <v>#REF!</v>
      </c>
    </row>
    <row r="253" spans="1:8" s="2" customFormat="1" ht="13.2" hidden="1" x14ac:dyDescent="0.25">
      <c r="A253" s="242"/>
      <c r="B253" s="245"/>
      <c r="C253" s="291">
        <f t="shared" si="27"/>
        <v>0</v>
      </c>
      <c r="D253" s="293"/>
      <c r="E253" s="320"/>
      <c r="F253" s="68">
        <f t="shared" si="28"/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42"/>
      <c r="B254" s="245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42"/>
      <c r="B255" s="245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42"/>
      <c r="B256" s="245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43"/>
      <c r="B257" s="246"/>
      <c r="C257" s="291">
        <f t="shared" si="27"/>
        <v>0</v>
      </c>
      <c r="D257" s="293"/>
      <c r="E257" s="321"/>
      <c r="F257" s="69">
        <f t="shared" si="28"/>
        <v>0</v>
      </c>
      <c r="G257" s="66">
        <f t="shared" si="28"/>
        <v>0</v>
      </c>
      <c r="H257" s="67" t="e">
        <f>ROUNDUP((F257*#REF!%)/168*G257,2)</f>
        <v>#REF!</v>
      </c>
    </row>
    <row r="258" spans="1:8" s="2" customFormat="1" ht="26.4" x14ac:dyDescent="0.25">
      <c r="A258" s="241" t="s">
        <v>58</v>
      </c>
      <c r="B258" s="244" t="s">
        <v>59</v>
      </c>
      <c r="C258" s="277" t="s">
        <v>436</v>
      </c>
      <c r="D258" s="278"/>
      <c r="E258" s="53" t="s">
        <v>162</v>
      </c>
      <c r="F258" s="133" t="s">
        <v>40</v>
      </c>
      <c r="G258" s="53" t="s">
        <v>158</v>
      </c>
      <c r="H258" s="128">
        <f>SUM(H259:H278)</f>
        <v>6.0000000000000005E-2</v>
      </c>
    </row>
    <row r="259" spans="1:8" s="2" customFormat="1" ht="13.2" hidden="1" x14ac:dyDescent="0.25">
      <c r="A259" s="242"/>
      <c r="B259" s="245"/>
      <c r="C259" s="304">
        <f t="shared" ref="C259:C268" si="29">C217</f>
        <v>0</v>
      </c>
      <c r="D259" s="305"/>
      <c r="E259" s="263">
        <v>10</v>
      </c>
      <c r="F259" s="79">
        <f t="shared" ref="F259:G268" si="30">F217</f>
        <v>0</v>
      </c>
      <c r="G259" s="62">
        <f t="shared" si="30"/>
        <v>0</v>
      </c>
      <c r="H259" s="63">
        <f>ROUNDUP((F259*$E$259%)/168*G259,2)</f>
        <v>0</v>
      </c>
    </row>
    <row r="260" spans="1:8" s="2" customFormat="1" ht="13.2" hidden="1" x14ac:dyDescent="0.25">
      <c r="A260" s="242"/>
      <c r="B260" s="245"/>
      <c r="C260" s="302">
        <f t="shared" si="29"/>
        <v>0</v>
      </c>
      <c r="D260" s="303"/>
      <c r="E260" s="264"/>
      <c r="F260" s="80">
        <f t="shared" si="30"/>
        <v>0</v>
      </c>
      <c r="G260" s="64">
        <f t="shared" si="30"/>
        <v>0</v>
      </c>
      <c r="H260" s="65">
        <f t="shared" ref="H260:H278" si="31">ROUNDUP((F260*$E$259%)/168*G260,2)</f>
        <v>0</v>
      </c>
    </row>
    <row r="261" spans="1:8" s="2" customFormat="1" ht="13.2" hidden="1" x14ac:dyDescent="0.25">
      <c r="A261" s="242"/>
      <c r="B261" s="245"/>
      <c r="C261" s="302">
        <f t="shared" si="29"/>
        <v>0</v>
      </c>
      <c r="D261" s="303"/>
      <c r="E261" s="264"/>
      <c r="F261" s="80">
        <f t="shared" si="30"/>
        <v>0</v>
      </c>
      <c r="G261" s="64">
        <f t="shared" si="30"/>
        <v>0</v>
      </c>
      <c r="H261" s="65">
        <f t="shared" si="31"/>
        <v>0</v>
      </c>
    </row>
    <row r="262" spans="1:8" s="2" customFormat="1" ht="13.2" hidden="1" x14ac:dyDescent="0.25">
      <c r="A262" s="242"/>
      <c r="B262" s="245"/>
      <c r="C262" s="302">
        <f t="shared" si="29"/>
        <v>0</v>
      </c>
      <c r="D262" s="303"/>
      <c r="E262" s="264"/>
      <c r="F262" s="80">
        <f t="shared" si="30"/>
        <v>0</v>
      </c>
      <c r="G262" s="64">
        <f t="shared" si="30"/>
        <v>0</v>
      </c>
      <c r="H262" s="65">
        <f t="shared" si="31"/>
        <v>0</v>
      </c>
    </row>
    <row r="263" spans="1:8" s="2" customFormat="1" ht="13.2" hidden="1" x14ac:dyDescent="0.25">
      <c r="A263" s="242"/>
      <c r="B263" s="245"/>
      <c r="C263" s="302">
        <f t="shared" si="29"/>
        <v>0</v>
      </c>
      <c r="D263" s="303"/>
      <c r="E263" s="264"/>
      <c r="F263" s="80">
        <f t="shared" si="30"/>
        <v>0</v>
      </c>
      <c r="G263" s="64">
        <f t="shared" si="30"/>
        <v>0</v>
      </c>
      <c r="H263" s="65">
        <f t="shared" si="31"/>
        <v>0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si="31"/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x14ac:dyDescent="0.25">
      <c r="A269" s="242"/>
      <c r="B269" s="245"/>
      <c r="C269" s="270" t="str">
        <f t="shared" ref="C269:C278" si="32">C228</f>
        <v>Grāmatvedis</v>
      </c>
      <c r="D269" s="271"/>
      <c r="E269" s="264"/>
      <c r="F269" s="81">
        <f t="shared" ref="F269:G278" si="33">F228</f>
        <v>1190</v>
      </c>
      <c r="G269" s="64">
        <f t="shared" si="33"/>
        <v>8.4000000000000005E-2</v>
      </c>
      <c r="H269" s="65">
        <f t="shared" si="31"/>
        <v>6.0000000000000005E-2</v>
      </c>
    </row>
    <row r="270" spans="1:8" s="2" customFormat="1" ht="30" hidden="1" customHeight="1" x14ac:dyDescent="0.25">
      <c r="A270" s="242"/>
      <c r="B270" s="245"/>
      <c r="C270" s="270">
        <f t="shared" si="32"/>
        <v>0</v>
      </c>
      <c r="D270" s="271"/>
      <c r="E270" s="264"/>
      <c r="F270" s="81">
        <f t="shared" si="33"/>
        <v>0</v>
      </c>
      <c r="G270" s="64">
        <f t="shared" si="33"/>
        <v>0</v>
      </c>
      <c r="H270" s="65">
        <f t="shared" si="31"/>
        <v>0</v>
      </c>
    </row>
    <row r="271" spans="1:8" s="2" customFormat="1" ht="12.75" hidden="1" customHeight="1" x14ac:dyDescent="0.25">
      <c r="A271" s="242"/>
      <c r="B271" s="245"/>
      <c r="C271" s="302">
        <f t="shared" si="32"/>
        <v>0</v>
      </c>
      <c r="D271" s="303"/>
      <c r="E271" s="264"/>
      <c r="F271" s="81">
        <f t="shared" si="33"/>
        <v>0</v>
      </c>
      <c r="G271" s="64">
        <f t="shared" si="33"/>
        <v>0</v>
      </c>
      <c r="H271" s="65">
        <f t="shared" si="31"/>
        <v>0</v>
      </c>
    </row>
    <row r="272" spans="1:8" s="2" customFormat="1" ht="12.75" hidden="1" customHeight="1" x14ac:dyDescent="0.25">
      <c r="A272" s="242"/>
      <c r="B272" s="245"/>
      <c r="C272" s="302">
        <f t="shared" si="32"/>
        <v>0</v>
      </c>
      <c r="D272" s="303"/>
      <c r="E272" s="264"/>
      <c r="F272" s="81">
        <f t="shared" si="33"/>
        <v>0</v>
      </c>
      <c r="G272" s="64">
        <f t="shared" si="33"/>
        <v>0</v>
      </c>
      <c r="H272" s="65">
        <f t="shared" si="31"/>
        <v>0</v>
      </c>
    </row>
    <row r="273" spans="1:8" s="2" customFormat="1" ht="12.75" hidden="1" customHeight="1" x14ac:dyDescent="0.25">
      <c r="A273" s="242"/>
      <c r="B273" s="245"/>
      <c r="C273" s="302">
        <f t="shared" si="32"/>
        <v>0</v>
      </c>
      <c r="D273" s="303"/>
      <c r="E273" s="264"/>
      <c r="F273" s="81">
        <f t="shared" si="33"/>
        <v>0</v>
      </c>
      <c r="G273" s="64">
        <f t="shared" si="33"/>
        <v>0</v>
      </c>
      <c r="H273" s="65">
        <f t="shared" si="31"/>
        <v>0</v>
      </c>
    </row>
    <row r="274" spans="1:8" s="2" customFormat="1" ht="12.75" hidden="1" customHeight="1" x14ac:dyDescent="0.25">
      <c r="A274" s="242"/>
      <c r="B274" s="245"/>
      <c r="C274" s="302">
        <f t="shared" si="32"/>
        <v>0</v>
      </c>
      <c r="D274" s="303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3.2" hidden="1" x14ac:dyDescent="0.25">
      <c r="A278" s="243"/>
      <c r="B278" s="246"/>
      <c r="C278" s="302">
        <f t="shared" si="32"/>
        <v>0</v>
      </c>
      <c r="D278" s="303"/>
      <c r="E278" s="265"/>
      <c r="F278" s="83">
        <f t="shared" si="33"/>
        <v>0</v>
      </c>
      <c r="G278" s="66">
        <f t="shared" si="33"/>
        <v>0</v>
      </c>
      <c r="H278" s="67">
        <f t="shared" si="31"/>
        <v>0</v>
      </c>
    </row>
    <row r="279" spans="1:8" s="2" customFormat="1" ht="12.75" customHeight="1" x14ac:dyDescent="0.25">
      <c r="A279" s="58" t="s">
        <v>66</v>
      </c>
      <c r="B279" s="256" t="s">
        <v>67</v>
      </c>
      <c r="C279" s="256"/>
      <c r="D279" s="256"/>
      <c r="E279" s="256"/>
      <c r="F279" s="256"/>
      <c r="G279" s="256"/>
      <c r="H279" s="47">
        <f>SUM(H280,H281,)</f>
        <v>0.2</v>
      </c>
    </row>
    <row r="280" spans="1:8" s="2" customFormat="1" ht="12.75" customHeight="1" x14ac:dyDescent="0.25">
      <c r="A280" s="132" t="s">
        <v>68</v>
      </c>
      <c r="B280" s="286" t="s">
        <v>469</v>
      </c>
      <c r="C280" s="286"/>
      <c r="D280" s="286"/>
      <c r="E280" s="286"/>
      <c r="F280" s="286"/>
      <c r="G280" s="286"/>
      <c r="H280" s="48">
        <f>ROUNDUP((H215+H281)*0.2409,2)</f>
        <v>0.17</v>
      </c>
    </row>
    <row r="281" spans="1:8" s="2" customFormat="1" ht="25.5" customHeight="1" x14ac:dyDescent="0.25">
      <c r="A281" s="241" t="s">
        <v>71</v>
      </c>
      <c r="B281" s="244" t="s">
        <v>72</v>
      </c>
      <c r="C281" s="277" t="s">
        <v>436</v>
      </c>
      <c r="D281" s="278"/>
      <c r="E281" s="53" t="s">
        <v>162</v>
      </c>
      <c r="F281" s="133" t="s">
        <v>40</v>
      </c>
      <c r="G281" s="53" t="s">
        <v>158</v>
      </c>
      <c r="H281" s="128">
        <f>SUM(H282:H301)</f>
        <v>0.03</v>
      </c>
    </row>
    <row r="282" spans="1:8" s="2" customFormat="1" ht="12.75" hidden="1" customHeight="1" x14ac:dyDescent="0.25">
      <c r="A282" s="242"/>
      <c r="B282" s="245"/>
      <c r="C282" s="279">
        <f t="shared" ref="C282:C291" si="34">C217</f>
        <v>0</v>
      </c>
      <c r="D282" s="280"/>
      <c r="E282" s="299">
        <v>4</v>
      </c>
      <c r="F282" s="71">
        <f t="shared" ref="F282:G291" si="35">F217</f>
        <v>0</v>
      </c>
      <c r="G282" s="71">
        <f t="shared" si="35"/>
        <v>0</v>
      </c>
      <c r="H282" s="63">
        <f>ROUNDUP((F282*$E$282%)/168*G282,2)</f>
        <v>0</v>
      </c>
    </row>
    <row r="283" spans="1:8" s="2" customFormat="1" ht="12.75" hidden="1" customHeight="1" x14ac:dyDescent="0.25">
      <c r="A283" s="242"/>
      <c r="B283" s="245"/>
      <c r="C283" s="270">
        <f t="shared" si="34"/>
        <v>0</v>
      </c>
      <c r="D283" s="271"/>
      <c r="E283" s="300"/>
      <c r="F283" s="73">
        <f t="shared" si="35"/>
        <v>0</v>
      </c>
      <c r="G283" s="73">
        <f t="shared" si="35"/>
        <v>0</v>
      </c>
      <c r="H283" s="65">
        <f t="shared" ref="H283:H290" si="36">ROUNDUP((F283*$E$282%)/168*G283,2)</f>
        <v>0</v>
      </c>
    </row>
    <row r="284" spans="1:8" s="2" customFormat="1" ht="12.75" hidden="1" customHeight="1" x14ac:dyDescent="0.25">
      <c r="A284" s="242"/>
      <c r="B284" s="245"/>
      <c r="C284" s="270">
        <f t="shared" si="34"/>
        <v>0</v>
      </c>
      <c r="D284" s="271"/>
      <c r="E284" s="300"/>
      <c r="F284" s="73">
        <f t="shared" si="35"/>
        <v>0</v>
      </c>
      <c r="G284" s="73">
        <f t="shared" si="35"/>
        <v>0</v>
      </c>
      <c r="H284" s="65">
        <f t="shared" si="36"/>
        <v>0</v>
      </c>
    </row>
    <row r="285" spans="1:8" s="2" customFormat="1" ht="12.75" hidden="1" customHeight="1" x14ac:dyDescent="0.25">
      <c r="A285" s="242"/>
      <c r="B285" s="245"/>
      <c r="C285" s="270">
        <f t="shared" si="34"/>
        <v>0</v>
      </c>
      <c r="D285" s="271"/>
      <c r="E285" s="300"/>
      <c r="F285" s="73">
        <f t="shared" si="35"/>
        <v>0</v>
      </c>
      <c r="G285" s="73">
        <f t="shared" si="35"/>
        <v>0</v>
      </c>
      <c r="H285" s="65">
        <f t="shared" si="36"/>
        <v>0</v>
      </c>
    </row>
    <row r="286" spans="1:8" s="2" customFormat="1" ht="12.75" hidden="1" customHeight="1" x14ac:dyDescent="0.25">
      <c r="A286" s="242"/>
      <c r="B286" s="245"/>
      <c r="C286" s="270">
        <f t="shared" si="34"/>
        <v>0</v>
      </c>
      <c r="D286" s="271"/>
      <c r="E286" s="300"/>
      <c r="F286" s="73">
        <f t="shared" si="35"/>
        <v>0</v>
      </c>
      <c r="G286" s="73">
        <f t="shared" si="35"/>
        <v>0</v>
      </c>
      <c r="H286" s="65">
        <f t="shared" si="36"/>
        <v>0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si="36"/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>ROUNDUP((F291*$E$282%)/168*G291,2)</f>
        <v>0</v>
      </c>
    </row>
    <row r="292" spans="1:8" s="2" customFormat="1" ht="13.2" x14ac:dyDescent="0.25">
      <c r="A292" s="242"/>
      <c r="B292" s="245"/>
      <c r="C292" s="270" t="str">
        <f t="shared" ref="C292:C301" si="37">C228</f>
        <v>Grāmatvedis</v>
      </c>
      <c r="D292" s="271"/>
      <c r="E292" s="300"/>
      <c r="F292" s="73">
        <f t="shared" ref="F292:G301" si="38">F228</f>
        <v>1190</v>
      </c>
      <c r="G292" s="64">
        <f t="shared" si="38"/>
        <v>8.4000000000000005E-2</v>
      </c>
      <c r="H292" s="65">
        <f>ROUNDUP((F292*$E$282%)/168*G292,2)</f>
        <v>0.03</v>
      </c>
    </row>
    <row r="293" spans="1:8" s="2" customFormat="1" ht="13.2" hidden="1" x14ac:dyDescent="0.25">
      <c r="A293" s="242"/>
      <c r="B293" s="245"/>
      <c r="C293" s="270">
        <f t="shared" si="37"/>
        <v>0</v>
      </c>
      <c r="D293" s="271"/>
      <c r="E293" s="300"/>
      <c r="F293" s="73">
        <f t="shared" si="38"/>
        <v>0</v>
      </c>
      <c r="G293" s="64">
        <f t="shared" si="38"/>
        <v>0</v>
      </c>
      <c r="H293" s="65">
        <f t="shared" ref="H293:H301" si="39">ROUNDUP((F293*$E$282%)/168*G293,2)</f>
        <v>0</v>
      </c>
    </row>
    <row r="294" spans="1:8" s="2" customFormat="1" ht="13.2" hidden="1" x14ac:dyDescent="0.25">
      <c r="A294" s="242"/>
      <c r="B294" s="245"/>
      <c r="C294" s="270">
        <f t="shared" si="37"/>
        <v>0</v>
      </c>
      <c r="D294" s="271"/>
      <c r="E294" s="300"/>
      <c r="F294" s="73">
        <f t="shared" si="38"/>
        <v>0</v>
      </c>
      <c r="G294" s="64">
        <f t="shared" si="38"/>
        <v>0</v>
      </c>
      <c r="H294" s="65">
        <f t="shared" si="39"/>
        <v>0</v>
      </c>
    </row>
    <row r="295" spans="1:8" s="2" customFormat="1" ht="13.2" hidden="1" x14ac:dyDescent="0.25">
      <c r="A295" s="242"/>
      <c r="B295" s="245"/>
      <c r="C295" s="270">
        <f t="shared" si="37"/>
        <v>0</v>
      </c>
      <c r="D295" s="271"/>
      <c r="E295" s="300"/>
      <c r="F295" s="73">
        <f t="shared" si="38"/>
        <v>0</v>
      </c>
      <c r="G295" s="64">
        <f t="shared" si="38"/>
        <v>0</v>
      </c>
      <c r="H295" s="65">
        <f t="shared" si="39"/>
        <v>0</v>
      </c>
    </row>
    <row r="296" spans="1:8" s="2" customFormat="1" ht="13.2" hidden="1" x14ac:dyDescent="0.25">
      <c r="A296" s="242"/>
      <c r="B296" s="245"/>
      <c r="C296" s="270">
        <f t="shared" si="37"/>
        <v>0</v>
      </c>
      <c r="D296" s="271"/>
      <c r="E296" s="300"/>
      <c r="F296" s="73">
        <f t="shared" si="38"/>
        <v>0</v>
      </c>
      <c r="G296" s="64">
        <f t="shared" si="38"/>
        <v>0</v>
      </c>
      <c r="H296" s="65">
        <f t="shared" si="39"/>
        <v>0</v>
      </c>
    </row>
    <row r="297" spans="1:8" s="2" customFormat="1" ht="13.2" hidden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9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9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9"/>
        <v>0</v>
      </c>
    </row>
    <row r="301" spans="1:8" s="2" customFormat="1" ht="13.2" hidden="1" x14ac:dyDescent="0.25">
      <c r="A301" s="243"/>
      <c r="B301" s="246"/>
      <c r="C301" s="270">
        <f t="shared" si="37"/>
        <v>0</v>
      </c>
      <c r="D301" s="271"/>
      <c r="E301" s="301"/>
      <c r="F301" s="75">
        <f t="shared" si="38"/>
        <v>0</v>
      </c>
      <c r="G301" s="64">
        <f t="shared" si="38"/>
        <v>0</v>
      </c>
      <c r="H301" s="67">
        <f t="shared" si="39"/>
        <v>0</v>
      </c>
    </row>
    <row r="302" spans="1:8" s="2" customFormat="1" ht="27" hidden="1" customHeight="1" x14ac:dyDescent="0.25">
      <c r="A302" s="242"/>
      <c r="B302" s="245"/>
      <c r="C302" s="270">
        <f t="shared" ref="C302:C310" si="40">C229</f>
        <v>0</v>
      </c>
      <c r="D302" s="271"/>
      <c r="E302" s="300"/>
      <c r="F302" s="73">
        <f t="shared" ref="F302:G310" si="41">F229</f>
        <v>0</v>
      </c>
      <c r="G302" s="64">
        <f t="shared" si="41"/>
        <v>0</v>
      </c>
      <c r="H302" s="65" t="e">
        <f>ROUNDUP((F302*#REF!%)/168*G302,2)</f>
        <v>#REF!</v>
      </c>
    </row>
    <row r="303" spans="1:8" s="2" customFormat="1" ht="13.2" hidden="1" x14ac:dyDescent="0.25">
      <c r="A303" s="242"/>
      <c r="B303" s="245"/>
      <c r="C303" s="270">
        <f t="shared" si="40"/>
        <v>0</v>
      </c>
      <c r="D303" s="271"/>
      <c r="E303" s="300"/>
      <c r="F303" s="73">
        <f t="shared" si="41"/>
        <v>0</v>
      </c>
      <c r="G303" s="73">
        <f t="shared" si="41"/>
        <v>0</v>
      </c>
      <c r="H303" s="65" t="e">
        <f>ROUNDUP((F303*#REF!%)/168*G303,2)</f>
        <v>#REF!</v>
      </c>
    </row>
    <row r="304" spans="1:8" s="2" customFormat="1" ht="13.2" hidden="1" x14ac:dyDescent="0.25">
      <c r="A304" s="242"/>
      <c r="B304" s="245"/>
      <c r="C304" s="270">
        <f t="shared" si="40"/>
        <v>0</v>
      </c>
      <c r="D304" s="271"/>
      <c r="E304" s="300"/>
      <c r="F304" s="73">
        <f t="shared" si="41"/>
        <v>0</v>
      </c>
      <c r="G304" s="73">
        <f t="shared" si="41"/>
        <v>0</v>
      </c>
      <c r="H304" s="65" t="e">
        <f>ROUNDUP((F304*#REF!%)/168*G304,2)</f>
        <v>#REF!</v>
      </c>
    </row>
    <row r="305" spans="1:9" s="2" customFormat="1" ht="13.2" hidden="1" x14ac:dyDescent="0.25">
      <c r="A305" s="242"/>
      <c r="B305" s="245"/>
      <c r="C305" s="270">
        <f t="shared" si="40"/>
        <v>0</v>
      </c>
      <c r="D305" s="271"/>
      <c r="E305" s="300"/>
      <c r="F305" s="73">
        <f t="shared" si="41"/>
        <v>0</v>
      </c>
      <c r="G305" s="73">
        <f t="shared" si="41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40"/>
        <v>0</v>
      </c>
      <c r="D306" s="271"/>
      <c r="E306" s="300"/>
      <c r="F306" s="73">
        <f t="shared" si="41"/>
        <v>0</v>
      </c>
      <c r="G306" s="73">
        <f t="shared" si="41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0"/>
        <v>0</v>
      </c>
      <c r="D307" s="271"/>
      <c r="E307" s="300"/>
      <c r="F307" s="73">
        <f t="shared" si="41"/>
        <v>0</v>
      </c>
      <c r="G307" s="73">
        <f t="shared" si="41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40"/>
        <v>0</v>
      </c>
      <c r="D308" s="271"/>
      <c r="E308" s="300"/>
      <c r="F308" s="73">
        <f t="shared" si="41"/>
        <v>0</v>
      </c>
      <c r="G308" s="73">
        <f t="shared" si="41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40"/>
        <v>0</v>
      </c>
      <c r="D309" s="271"/>
      <c r="E309" s="300"/>
      <c r="F309" s="73">
        <f t="shared" si="41"/>
        <v>0</v>
      </c>
      <c r="G309" s="73">
        <f t="shared" si="41"/>
        <v>0</v>
      </c>
      <c r="H309" s="65" t="e">
        <f>ROUNDUP((F309*#REF!%)/168*G309,2)</f>
        <v>#REF!</v>
      </c>
    </row>
    <row r="310" spans="1:9" s="2" customFormat="1" ht="13.2" hidden="1" x14ac:dyDescent="0.25">
      <c r="A310" s="243"/>
      <c r="B310" s="246"/>
      <c r="C310" s="281">
        <f t="shared" si="40"/>
        <v>0</v>
      </c>
      <c r="D310" s="282"/>
      <c r="E310" s="301"/>
      <c r="F310" s="75">
        <f t="shared" si="41"/>
        <v>0</v>
      </c>
      <c r="G310" s="75">
        <f t="shared" si="41"/>
        <v>0</v>
      </c>
      <c r="H310" s="67" t="e">
        <f>ROUNDUP((F310*#REF!%)/168*G310,2)</f>
        <v>#REF!</v>
      </c>
    </row>
    <row r="311" spans="1:9" s="2" customFormat="1" ht="13.2" x14ac:dyDescent="0.25">
      <c r="A311" s="58" t="s">
        <v>85</v>
      </c>
      <c r="B311" s="256" t="s">
        <v>18</v>
      </c>
      <c r="C311" s="256"/>
      <c r="D311" s="256"/>
      <c r="E311" s="256"/>
      <c r="F311" s="256"/>
      <c r="G311" s="256"/>
      <c r="H311" s="47">
        <f>SUM(H312,H335)</f>
        <v>0.77000000000000024</v>
      </c>
    </row>
    <row r="312" spans="1:9" s="2" customFormat="1" ht="13.2" x14ac:dyDescent="0.25">
      <c r="A312" s="57" t="s">
        <v>86</v>
      </c>
      <c r="B312" s="256" t="s">
        <v>87</v>
      </c>
      <c r="C312" s="256"/>
      <c r="D312" s="256"/>
      <c r="E312" s="256"/>
      <c r="F312" s="256"/>
      <c r="G312" s="256"/>
      <c r="H312" s="47">
        <f>SUM(H313,H324)</f>
        <v>6.0000000000000005E-2</v>
      </c>
    </row>
    <row r="313" spans="1:9" s="2" customFormat="1" ht="26.4" x14ac:dyDescent="0.25">
      <c r="A313" s="241">
        <v>2220</v>
      </c>
      <c r="B313" s="244" t="s">
        <v>89</v>
      </c>
      <c r="C313" s="251" t="s">
        <v>171</v>
      </c>
      <c r="D313" s="252"/>
      <c r="E313" s="287"/>
      <c r="F313" s="53" t="s">
        <v>402</v>
      </c>
      <c r="G313" s="53" t="s">
        <v>158</v>
      </c>
      <c r="H313" s="128">
        <f>SUM(H314:H323)</f>
        <v>6.0000000000000005E-2</v>
      </c>
    </row>
    <row r="314" spans="1:9" s="2" customFormat="1" ht="12" customHeight="1" x14ac:dyDescent="0.25">
      <c r="A314" s="242"/>
      <c r="B314" s="245"/>
      <c r="C314" s="247" t="s">
        <v>202</v>
      </c>
      <c r="D314" s="248"/>
      <c r="E314" s="273"/>
      <c r="F314" s="86">
        <v>7</v>
      </c>
      <c r="G314" s="190">
        <f>G26+G27+G28+G228</f>
        <v>1.2510000000000001</v>
      </c>
      <c r="H314" s="87">
        <f>ROUNDUP(F314/168*G314,2)</f>
        <v>6.0000000000000005E-2</v>
      </c>
      <c r="I314" s="2" t="s">
        <v>208</v>
      </c>
    </row>
    <row r="315" spans="1:9" s="2" customFormat="1" ht="12" hidden="1" customHeight="1" x14ac:dyDescent="0.25">
      <c r="A315" s="242"/>
      <c r="B315" s="245"/>
      <c r="C315" s="249"/>
      <c r="D315" s="250"/>
      <c r="E315" s="272"/>
      <c r="F315" s="88"/>
      <c r="G315" s="88"/>
      <c r="H315" s="89">
        <f t="shared" ref="H315:H323" si="42">ROUNDUP(F315/168*G315,2)</f>
        <v>0</v>
      </c>
    </row>
    <row r="316" spans="1:9" s="2" customFormat="1" ht="12" hidden="1" customHeight="1" x14ac:dyDescent="0.25">
      <c r="A316" s="242"/>
      <c r="B316" s="245"/>
      <c r="C316" s="249"/>
      <c r="D316" s="250"/>
      <c r="E316" s="272"/>
      <c r="F316" s="88"/>
      <c r="G316" s="88"/>
      <c r="H316" s="89">
        <f t="shared" si="42"/>
        <v>0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si="42"/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2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2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2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2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2"/>
        <v>0</v>
      </c>
    </row>
    <row r="323" spans="1:8" s="2" customFormat="1" ht="12" hidden="1" customHeight="1" x14ac:dyDescent="0.25">
      <c r="A323" s="243"/>
      <c r="B323" s="246"/>
      <c r="C323" s="253"/>
      <c r="D323" s="254"/>
      <c r="E323" s="255"/>
      <c r="F323" s="90"/>
      <c r="G323" s="90"/>
      <c r="H323" s="91">
        <f t="shared" si="42"/>
        <v>0</v>
      </c>
    </row>
    <row r="324" spans="1:8" s="2" customFormat="1" ht="12" hidden="1" customHeight="1" x14ac:dyDescent="0.25">
      <c r="A324" s="241"/>
      <c r="B324" s="244"/>
      <c r="C324" s="251" t="s">
        <v>171</v>
      </c>
      <c r="D324" s="252"/>
      <c r="E324" s="287"/>
      <c r="F324" s="53" t="s">
        <v>167</v>
      </c>
      <c r="G324" s="53" t="s">
        <v>158</v>
      </c>
      <c r="H324" s="128">
        <f>SUM(H325:H334)</f>
        <v>0</v>
      </c>
    </row>
    <row r="325" spans="1:8" s="2" customFormat="1" ht="12" hidden="1" customHeight="1" x14ac:dyDescent="0.25">
      <c r="A325" s="242"/>
      <c r="B325" s="245"/>
      <c r="C325" s="247"/>
      <c r="D325" s="248"/>
      <c r="E325" s="273"/>
      <c r="F325" s="86"/>
      <c r="G325" s="86"/>
      <c r="H325" s="87">
        <f>ROUNDUP(F325/168*G325,2)</f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ref="H326:H334" si="43">ROUNDUP(F326/168*G326,2)</f>
        <v>0</v>
      </c>
    </row>
    <row r="327" spans="1:8" s="2" customFormat="1" ht="12" hidden="1" customHeight="1" x14ac:dyDescent="0.25">
      <c r="A327" s="242"/>
      <c r="B327" s="245"/>
      <c r="C327" s="249"/>
      <c r="D327" s="250"/>
      <c r="E327" s="272"/>
      <c r="F327" s="88"/>
      <c r="G327" s="88"/>
      <c r="H327" s="89">
        <f t="shared" si="43"/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si="43"/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3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3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3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8" s="2" customFormat="1" ht="13.2" hidden="1" x14ac:dyDescent="0.25">
      <c r="A334" s="243"/>
      <c r="B334" s="246"/>
      <c r="C334" s="253"/>
      <c r="D334" s="254"/>
      <c r="E334" s="255"/>
      <c r="F334" s="90"/>
      <c r="G334" s="90"/>
      <c r="H334" s="91">
        <f t="shared" si="43"/>
        <v>0</v>
      </c>
    </row>
    <row r="335" spans="1:8" s="2" customFormat="1" ht="12.75" customHeight="1" x14ac:dyDescent="0.25">
      <c r="A335" s="57" t="s">
        <v>94</v>
      </c>
      <c r="B335" s="256" t="s">
        <v>95</v>
      </c>
      <c r="C335" s="256"/>
      <c r="D335" s="256"/>
      <c r="E335" s="256"/>
      <c r="F335" s="256"/>
      <c r="G335" s="256"/>
      <c r="H335" s="47">
        <f>SUM(H336,H358,H347)</f>
        <v>0.71000000000000019</v>
      </c>
    </row>
    <row r="336" spans="1:8" s="2" customFormat="1" ht="15" customHeight="1" x14ac:dyDescent="0.25">
      <c r="A336" s="241">
        <v>2311</v>
      </c>
      <c r="B336" s="244" t="s">
        <v>20</v>
      </c>
      <c r="C336" s="251" t="s">
        <v>171</v>
      </c>
      <c r="D336" s="252"/>
      <c r="E336" s="287"/>
      <c r="F336" s="53" t="s">
        <v>401</v>
      </c>
      <c r="G336" s="53" t="s">
        <v>166</v>
      </c>
      <c r="H336" s="128">
        <f>SUM(H337:H346)</f>
        <v>6.0000000000000005E-2</v>
      </c>
    </row>
    <row r="337" spans="1:9" s="2" customFormat="1" ht="13.2" x14ac:dyDescent="0.25">
      <c r="A337" s="242"/>
      <c r="B337" s="245"/>
      <c r="C337" s="247" t="s">
        <v>225</v>
      </c>
      <c r="D337" s="248"/>
      <c r="E337" s="273"/>
      <c r="F337" s="86">
        <v>0.01</v>
      </c>
      <c r="G337" s="86">
        <v>1</v>
      </c>
      <c r="H337" s="87">
        <f>ROUND(F337*G337,2)</f>
        <v>0.01</v>
      </c>
      <c r="I337" s="2" t="s">
        <v>392</v>
      </c>
    </row>
    <row r="338" spans="1:9" s="2" customFormat="1" ht="13.2" x14ac:dyDescent="0.25">
      <c r="A338" s="242"/>
      <c r="B338" s="245"/>
      <c r="C338" s="249" t="s">
        <v>173</v>
      </c>
      <c r="D338" s="250"/>
      <c r="E338" s="272"/>
      <c r="F338" s="88">
        <v>0.05</v>
      </c>
      <c r="G338" s="88">
        <v>1</v>
      </c>
      <c r="H338" s="89">
        <f>ROUND(F338*G338,2)</f>
        <v>0.05</v>
      </c>
    </row>
    <row r="339" spans="1:9" s="2" customFormat="1" ht="13.2" hidden="1" x14ac:dyDescent="0.25">
      <c r="A339" s="242"/>
      <c r="B339" s="245"/>
      <c r="C339" s="249"/>
      <c r="D339" s="250"/>
      <c r="E339" s="272"/>
      <c r="F339" s="88"/>
      <c r="G339" s="88"/>
      <c r="H339" s="89">
        <f t="shared" ref="H339:H346" si="44">ROUND(F339*G339,2)</f>
        <v>0</v>
      </c>
    </row>
    <row r="340" spans="1:9" s="2" customFormat="1" ht="13.2" hidden="1" x14ac:dyDescent="0.25">
      <c r="A340" s="242"/>
      <c r="B340" s="245"/>
      <c r="C340" s="249"/>
      <c r="D340" s="250"/>
      <c r="E340" s="272"/>
      <c r="F340" s="88"/>
      <c r="G340" s="88"/>
      <c r="H340" s="89">
        <f t="shared" si="44"/>
        <v>0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si="44"/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4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9" s="2" customFormat="1" ht="13.2" hidden="1" x14ac:dyDescent="0.25">
      <c r="A346" s="243"/>
      <c r="B346" s="246"/>
      <c r="C346" s="253"/>
      <c r="D346" s="254"/>
      <c r="E346" s="255"/>
      <c r="F346" s="90"/>
      <c r="G346" s="90"/>
      <c r="H346" s="91">
        <f t="shared" si="44"/>
        <v>0</v>
      </c>
    </row>
    <row r="347" spans="1:9" s="2" customFormat="1" ht="39.6" x14ac:dyDescent="0.25">
      <c r="A347" s="241">
        <v>2312</v>
      </c>
      <c r="B347" s="244" t="s">
        <v>394</v>
      </c>
      <c r="C347" s="251" t="s">
        <v>171</v>
      </c>
      <c r="D347" s="252"/>
      <c r="E347" s="60" t="s">
        <v>400</v>
      </c>
      <c r="F347" s="60" t="s">
        <v>397</v>
      </c>
      <c r="G347" s="53" t="s">
        <v>158</v>
      </c>
      <c r="H347" s="128">
        <f>SUM(H348:H357)</f>
        <v>0.04</v>
      </c>
    </row>
    <row r="348" spans="1:9" s="2" customFormat="1" ht="13.2" x14ac:dyDescent="0.25">
      <c r="A348" s="242"/>
      <c r="B348" s="245"/>
      <c r="C348" s="247" t="s">
        <v>395</v>
      </c>
      <c r="D348" s="248"/>
      <c r="E348" s="86">
        <v>157</v>
      </c>
      <c r="F348" s="86">
        <v>5</v>
      </c>
      <c r="G348" s="190">
        <f>G26+G228+G229+G27</f>
        <v>1.0840000000000001</v>
      </c>
      <c r="H348" s="87">
        <f>ROUNDUP(E348/F348/12/168*G348,2)</f>
        <v>0.02</v>
      </c>
    </row>
    <row r="349" spans="1:9" s="2" customFormat="1" ht="13.2" x14ac:dyDescent="0.25">
      <c r="A349" s="242"/>
      <c r="B349" s="245"/>
      <c r="C349" s="249" t="s">
        <v>396</v>
      </c>
      <c r="D349" s="250"/>
      <c r="E349" s="189">
        <v>150</v>
      </c>
      <c r="F349" s="88">
        <v>5</v>
      </c>
      <c r="G349" s="191">
        <f>G348</f>
        <v>1.0840000000000001</v>
      </c>
      <c r="H349" s="89">
        <f>ROUNDUP(E349/F349/12/168*G349,2)</f>
        <v>0.02</v>
      </c>
    </row>
    <row r="350" spans="1:9" s="2" customFormat="1" ht="13.2" hidden="1" x14ac:dyDescent="0.25">
      <c r="A350" s="242"/>
      <c r="B350" s="245"/>
      <c r="C350" s="249"/>
      <c r="D350" s="250"/>
      <c r="E350" s="186"/>
      <c r="F350" s="88"/>
      <c r="G350" s="88"/>
      <c r="H350" s="89">
        <f t="shared" ref="H350:H357" si="45">ROUNDUP(F350/168*G350,2)</f>
        <v>0</v>
      </c>
    </row>
    <row r="351" spans="1:9" s="2" customFormat="1" ht="13.2" hidden="1" x14ac:dyDescent="0.25">
      <c r="A351" s="242"/>
      <c r="B351" s="245"/>
      <c r="C351" s="249"/>
      <c r="D351" s="250"/>
      <c r="E351" s="186"/>
      <c r="F351" s="88"/>
      <c r="G351" s="88"/>
      <c r="H351" s="89">
        <f t="shared" si="45"/>
        <v>0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si="45"/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5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5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5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5"/>
        <v>0</v>
      </c>
    </row>
    <row r="357" spans="1:9" s="2" customFormat="1" ht="13.2" hidden="1" x14ac:dyDescent="0.25">
      <c r="A357" s="243"/>
      <c r="B357" s="246"/>
      <c r="C357" s="249"/>
      <c r="D357" s="250"/>
      <c r="E357" s="186"/>
      <c r="F357" s="90"/>
      <c r="G357" s="90"/>
      <c r="H357" s="91">
        <f t="shared" si="45"/>
        <v>0</v>
      </c>
    </row>
    <row r="358" spans="1:9" s="2" customFormat="1" ht="26.4" x14ac:dyDescent="0.25">
      <c r="A358" s="241">
        <v>2350</v>
      </c>
      <c r="B358" s="244" t="s">
        <v>25</v>
      </c>
      <c r="C358" s="251" t="s">
        <v>171</v>
      </c>
      <c r="D358" s="252"/>
      <c r="E358" s="287"/>
      <c r="F358" s="60" t="s">
        <v>402</v>
      </c>
      <c r="G358" s="53" t="s">
        <v>158</v>
      </c>
      <c r="H358" s="128">
        <f>SUM(H359:H368)</f>
        <v>0.6100000000000001</v>
      </c>
    </row>
    <row r="359" spans="1:9" s="2" customFormat="1" ht="26.25" customHeight="1" x14ac:dyDescent="0.25">
      <c r="A359" s="242"/>
      <c r="B359" s="245"/>
      <c r="C359" s="247" t="s">
        <v>203</v>
      </c>
      <c r="D359" s="248"/>
      <c r="E359" s="273"/>
      <c r="F359" s="86">
        <v>85</v>
      </c>
      <c r="G359" s="190">
        <f>G26+G27+G228</f>
        <v>1.0840000000000001</v>
      </c>
      <c r="H359" s="87">
        <f>ROUNDUP(F359/168*G359,2)</f>
        <v>0.55000000000000004</v>
      </c>
      <c r="I359" s="2" t="s">
        <v>337</v>
      </c>
    </row>
    <row r="360" spans="1:9" s="2" customFormat="1" ht="13.2" x14ac:dyDescent="0.25">
      <c r="A360" s="242"/>
      <c r="B360" s="245"/>
      <c r="C360" s="249" t="s">
        <v>226</v>
      </c>
      <c r="D360" s="250"/>
      <c r="E360" s="272"/>
      <c r="F360" s="88">
        <v>7</v>
      </c>
      <c r="G360" s="191">
        <f>G314</f>
        <v>1.2510000000000001</v>
      </c>
      <c r="H360" s="89">
        <f t="shared" ref="H360:H368" si="46">ROUNDUP(F360/168*G360,2)</f>
        <v>6.0000000000000005E-2</v>
      </c>
      <c r="I360" s="2" t="s">
        <v>208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si="46"/>
        <v>0</v>
      </c>
    </row>
    <row r="362" spans="1:9" s="2" customFormat="1" ht="13.2" hidden="1" x14ac:dyDescent="0.25">
      <c r="A362" s="242"/>
      <c r="B362" s="245"/>
      <c r="C362" s="249"/>
      <c r="D362" s="250"/>
      <c r="E362" s="272"/>
      <c r="F362" s="88"/>
      <c r="G362" s="88"/>
      <c r="H362" s="89">
        <f t="shared" si="46"/>
        <v>0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6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6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6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6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6"/>
        <v>0</v>
      </c>
    </row>
    <row r="368" spans="1:9" s="2" customFormat="1" ht="13.2" hidden="1" x14ac:dyDescent="0.25">
      <c r="A368" s="243"/>
      <c r="B368" s="246"/>
      <c r="C368" s="253"/>
      <c r="D368" s="254"/>
      <c r="E368" s="255"/>
      <c r="F368" s="90"/>
      <c r="G368" s="90"/>
      <c r="H368" s="91">
        <f t="shared" si="46"/>
        <v>0</v>
      </c>
    </row>
    <row r="369" spans="1:8" s="2" customFormat="1" ht="13.2" x14ac:dyDescent="0.25">
      <c r="A369" s="58" t="s">
        <v>110</v>
      </c>
      <c r="B369" s="256" t="s">
        <v>26</v>
      </c>
      <c r="C369" s="256"/>
      <c r="D369" s="256"/>
      <c r="E369" s="256"/>
      <c r="F369" s="256"/>
      <c r="G369" s="256"/>
      <c r="H369" s="47">
        <f>SUM(H370,H382)</f>
        <v>0.14000000000000001</v>
      </c>
    </row>
    <row r="370" spans="1:8" s="2" customFormat="1" ht="12.75" hidden="1" customHeight="1" x14ac:dyDescent="0.25">
      <c r="A370" s="57">
        <v>5120</v>
      </c>
      <c r="B370" s="256" t="s">
        <v>168</v>
      </c>
      <c r="C370" s="256"/>
      <c r="D370" s="256"/>
      <c r="E370" s="256"/>
      <c r="F370" s="256"/>
      <c r="G370" s="256"/>
      <c r="H370" s="47">
        <f>SUM(H372:H381)</f>
        <v>0</v>
      </c>
    </row>
    <row r="371" spans="1:8" s="2" customFormat="1" ht="26.4" hidden="1" x14ac:dyDescent="0.25">
      <c r="A371" s="257">
        <v>5121</v>
      </c>
      <c r="B371" s="260" t="s">
        <v>169</v>
      </c>
      <c r="C371" s="277" t="s">
        <v>171</v>
      </c>
      <c r="D371" s="278"/>
      <c r="E371" s="53" t="s">
        <v>170</v>
      </c>
      <c r="F371" s="187" t="s">
        <v>400</v>
      </c>
      <c r="G371" s="53" t="s">
        <v>158</v>
      </c>
      <c r="H371" s="128">
        <f>SUM(H372:H381)</f>
        <v>0</v>
      </c>
    </row>
    <row r="372" spans="1:8" s="2" customFormat="1" ht="13.2" hidden="1" x14ac:dyDescent="0.25">
      <c r="A372" s="258"/>
      <c r="B372" s="261"/>
      <c r="C372" s="304"/>
      <c r="D372" s="305"/>
      <c r="E372" s="263"/>
      <c r="F372" s="79"/>
      <c r="G372" s="79"/>
      <c r="H372" s="63">
        <f>ROUNDUP(F372*$D$372%/12/168*E372*$G$372,2)</f>
        <v>0</v>
      </c>
    </row>
    <row r="373" spans="1:8" s="2" customFormat="1" ht="13.2" hidden="1" x14ac:dyDescent="0.25">
      <c r="A373" s="258"/>
      <c r="B373" s="261"/>
      <c r="C373" s="302"/>
      <c r="D373" s="303"/>
      <c r="E373" s="264"/>
      <c r="F373" s="80"/>
      <c r="G373" s="80"/>
      <c r="H373" s="65">
        <f t="shared" ref="H373:H381" si="47">ROUNDUP(F373*$D$372%/12/168*E373*$G$372,2)</f>
        <v>0</v>
      </c>
    </row>
    <row r="374" spans="1:8" s="2" customFormat="1" ht="13.2" hidden="1" x14ac:dyDescent="0.25">
      <c r="A374" s="258"/>
      <c r="B374" s="261"/>
      <c r="C374" s="302"/>
      <c r="D374" s="303"/>
      <c r="E374" s="264"/>
      <c r="F374" s="80"/>
      <c r="G374" s="80"/>
      <c r="H374" s="65">
        <f t="shared" si="47"/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 t="shared" si="47"/>
        <v>0</v>
      </c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>
        <f t="shared" si="47"/>
        <v>0</v>
      </c>
    </row>
    <row r="377" spans="1:8" s="2" customFormat="1" ht="13.5" hidden="1" customHeight="1" x14ac:dyDescent="0.25">
      <c r="A377" s="258"/>
      <c r="B377" s="261"/>
      <c r="C377" s="302"/>
      <c r="D377" s="303"/>
      <c r="E377" s="264"/>
      <c r="F377" s="80"/>
      <c r="G377" s="80"/>
      <c r="H377" s="65">
        <f t="shared" si="47"/>
        <v>0</v>
      </c>
    </row>
    <row r="378" spans="1:8" s="2" customFormat="1" ht="12.75" hidden="1" customHeight="1" x14ac:dyDescent="0.25">
      <c r="A378" s="258"/>
      <c r="B378" s="261"/>
      <c r="C378" s="302"/>
      <c r="D378" s="303"/>
      <c r="E378" s="264"/>
      <c r="F378" s="80"/>
      <c r="G378" s="80"/>
      <c r="H378" s="65">
        <f t="shared" si="47"/>
        <v>0</v>
      </c>
    </row>
    <row r="379" spans="1:8" s="2" customFormat="1" ht="12.75" hidden="1" customHeight="1" x14ac:dyDescent="0.25">
      <c r="A379" s="258"/>
      <c r="B379" s="261"/>
      <c r="C379" s="302"/>
      <c r="D379" s="303"/>
      <c r="E379" s="264"/>
      <c r="F379" s="80"/>
      <c r="G379" s="80"/>
      <c r="H379" s="65">
        <f t="shared" si="47"/>
        <v>0</v>
      </c>
    </row>
    <row r="380" spans="1:8" s="2" customFormat="1" ht="12.75" hidden="1" customHeight="1" x14ac:dyDescent="0.25">
      <c r="A380" s="258"/>
      <c r="B380" s="261"/>
      <c r="C380" s="302"/>
      <c r="D380" s="303"/>
      <c r="E380" s="264"/>
      <c r="F380" s="80"/>
      <c r="G380" s="80"/>
      <c r="H380" s="65">
        <f t="shared" si="47"/>
        <v>0</v>
      </c>
    </row>
    <row r="381" spans="1:8" s="2" customFormat="1" ht="12.75" hidden="1" customHeight="1" x14ac:dyDescent="0.25">
      <c r="A381" s="259"/>
      <c r="B381" s="262"/>
      <c r="C381" s="302"/>
      <c r="D381" s="303"/>
      <c r="E381" s="265"/>
      <c r="F381" s="82"/>
      <c r="G381" s="82"/>
      <c r="H381" s="67">
        <f t="shared" si="47"/>
        <v>0</v>
      </c>
    </row>
    <row r="382" spans="1:8" s="2" customFormat="1" ht="13.2" x14ac:dyDescent="0.25">
      <c r="A382" s="57" t="s">
        <v>111</v>
      </c>
      <c r="B382" s="256" t="s">
        <v>112</v>
      </c>
      <c r="C382" s="256"/>
      <c r="D382" s="256"/>
      <c r="E382" s="256"/>
      <c r="F382" s="256"/>
      <c r="G382" s="256"/>
      <c r="H382" s="47">
        <f>SUM(H383,H394)</f>
        <v>0.14000000000000001</v>
      </c>
    </row>
    <row r="383" spans="1:8" s="2" customFormat="1" ht="26.4" x14ac:dyDescent="0.25">
      <c r="A383" s="257" t="s">
        <v>118</v>
      </c>
      <c r="B383" s="260" t="s">
        <v>34</v>
      </c>
      <c r="C383" s="277" t="s">
        <v>171</v>
      </c>
      <c r="D383" s="278"/>
      <c r="E383" s="53" t="s">
        <v>170</v>
      </c>
      <c r="F383" s="187" t="s">
        <v>400</v>
      </c>
      <c r="G383" s="53" t="s">
        <v>158</v>
      </c>
      <c r="H383" s="128">
        <f>SUM(H384:H393)</f>
        <v>0.14000000000000001</v>
      </c>
    </row>
    <row r="384" spans="1:8" s="2" customFormat="1" ht="13.2" x14ac:dyDescent="0.25">
      <c r="A384" s="258"/>
      <c r="B384" s="261"/>
      <c r="C384" s="304" t="s">
        <v>398</v>
      </c>
      <c r="D384" s="305"/>
      <c r="E384" s="263">
        <v>20</v>
      </c>
      <c r="F384" s="79">
        <v>1147</v>
      </c>
      <c r="G384" s="79">
        <f>G359</f>
        <v>1.0840000000000001</v>
      </c>
      <c r="H384" s="63">
        <f>ROUNDUP(F384*$E$384%/12/168*G384,2)</f>
        <v>0.13</v>
      </c>
    </row>
    <row r="385" spans="1:8" s="2" customFormat="1" ht="13.2" x14ac:dyDescent="0.25">
      <c r="A385" s="258"/>
      <c r="B385" s="261"/>
      <c r="C385" s="302" t="s">
        <v>399</v>
      </c>
      <c r="D385" s="303"/>
      <c r="E385" s="264"/>
      <c r="F385" s="80">
        <v>475</v>
      </c>
      <c r="G385" s="80">
        <v>8.4000000000000005E-2</v>
      </c>
      <c r="H385" s="65">
        <f>ROUNDUP(F385*$E$384%/12/168*G385,2)</f>
        <v>0.01</v>
      </c>
    </row>
    <row r="386" spans="1:8" s="2" customFormat="1" ht="13.2" hidden="1" x14ac:dyDescent="0.25">
      <c r="A386" s="258"/>
      <c r="B386" s="261"/>
      <c r="C386" s="302"/>
      <c r="D386" s="303"/>
      <c r="E386" s="264"/>
      <c r="F386" s="80"/>
      <c r="G386" s="80"/>
      <c r="H386" s="65">
        <f t="shared" ref="H386:H393" si="48">ROUNDUP(F386*$D$384%/12/168*E386*$G$384,2)</f>
        <v>0</v>
      </c>
    </row>
    <row r="387" spans="1:8" s="2" customFormat="1" ht="13.2" hidden="1" x14ac:dyDescent="0.25">
      <c r="A387" s="258"/>
      <c r="B387" s="261"/>
      <c r="C387" s="302"/>
      <c r="D387" s="303"/>
      <c r="E387" s="264"/>
      <c r="F387" s="80"/>
      <c r="G387" s="80"/>
      <c r="H387" s="65">
        <f t="shared" si="48"/>
        <v>0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si="48"/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48"/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si="48"/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8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8"/>
        <v>0</v>
      </c>
    </row>
    <row r="393" spans="1:8" s="2" customFormat="1" ht="13.2" hidden="1" x14ac:dyDescent="0.25">
      <c r="A393" s="259"/>
      <c r="B393" s="262"/>
      <c r="C393" s="302"/>
      <c r="D393" s="303"/>
      <c r="E393" s="265"/>
      <c r="F393" s="82"/>
      <c r="G393" s="82"/>
      <c r="H393" s="67">
        <f t="shared" si="48"/>
        <v>0</v>
      </c>
    </row>
    <row r="394" spans="1:8" s="2" customFormat="1" ht="26.4" hidden="1" x14ac:dyDescent="0.25">
      <c r="A394" s="257" t="s">
        <v>119</v>
      </c>
      <c r="B394" s="260" t="s">
        <v>32</v>
      </c>
      <c r="C394" s="277" t="s">
        <v>171</v>
      </c>
      <c r="D394" s="278"/>
      <c r="E394" s="53" t="s">
        <v>170</v>
      </c>
      <c r="F394" s="187" t="s">
        <v>400</v>
      </c>
      <c r="G394" s="53" t="s">
        <v>158</v>
      </c>
      <c r="H394" s="128">
        <f>SUM(H395:H404)</f>
        <v>0</v>
      </c>
    </row>
    <row r="395" spans="1:8" s="2" customFormat="1" ht="13.2" hidden="1" x14ac:dyDescent="0.25">
      <c r="A395" s="258"/>
      <c r="B395" s="261"/>
      <c r="C395" s="304"/>
      <c r="D395" s="305">
        <v>20</v>
      </c>
      <c r="E395" s="263"/>
      <c r="F395" s="79"/>
      <c r="G395" s="79"/>
      <c r="H395" s="63">
        <f>ROUNDUP(F395*$D$395%/12/168*E395*$G$395,2)</f>
        <v>0</v>
      </c>
    </row>
    <row r="396" spans="1:8" s="2" customFormat="1" ht="13.2" hidden="1" x14ac:dyDescent="0.25">
      <c r="A396" s="258"/>
      <c r="B396" s="261"/>
      <c r="C396" s="302"/>
      <c r="D396" s="303"/>
      <c r="E396" s="264"/>
      <c r="F396" s="80"/>
      <c r="G396" s="80"/>
      <c r="H396" s="65"/>
    </row>
    <row r="397" spans="1:8" s="2" customFormat="1" ht="13.2" hidden="1" x14ac:dyDescent="0.25">
      <c r="A397" s="258"/>
      <c r="B397" s="261"/>
      <c r="C397" s="302"/>
      <c r="D397" s="303"/>
      <c r="E397" s="264"/>
      <c r="F397" s="80"/>
      <c r="G397" s="80"/>
      <c r="H397" s="65"/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/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/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/>
    </row>
    <row r="401" spans="1:8" s="2" customFormat="1" ht="13.2" hidden="1" x14ac:dyDescent="0.25">
      <c r="A401" s="258"/>
      <c r="B401" s="261"/>
      <c r="C401" s="302"/>
      <c r="D401" s="303"/>
      <c r="E401" s="264"/>
      <c r="F401" s="80"/>
      <c r="G401" s="80"/>
      <c r="H401" s="65"/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/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/>
    </row>
    <row r="404" spans="1:8" s="2" customFormat="1" ht="13.2" hidden="1" x14ac:dyDescent="0.25">
      <c r="A404" s="258"/>
      <c r="B404" s="261"/>
      <c r="C404" s="302"/>
      <c r="D404" s="303"/>
      <c r="E404" s="265"/>
      <c r="F404" s="82"/>
      <c r="G404" s="82"/>
      <c r="H404" s="67"/>
    </row>
    <row r="405" spans="1:8" s="2" customFormat="1" ht="13.2" x14ac:dyDescent="0.25">
      <c r="A405" s="235" t="s">
        <v>123</v>
      </c>
      <c r="B405" s="236"/>
      <c r="C405" s="236"/>
      <c r="D405" s="236"/>
      <c r="E405" s="236"/>
      <c r="F405" s="236"/>
      <c r="G405" s="237"/>
      <c r="H405" s="52">
        <f>SUM(H369,H311,H214)</f>
        <v>1.7700000000000005</v>
      </c>
    </row>
    <row r="406" spans="1:8" s="2" customFormat="1" ht="13.2" x14ac:dyDescent="0.25">
      <c r="A406" s="238" t="s">
        <v>122</v>
      </c>
      <c r="B406" s="239"/>
      <c r="C406" s="239"/>
      <c r="D406" s="239"/>
      <c r="E406" s="239"/>
      <c r="F406" s="239"/>
      <c r="G406" s="240"/>
      <c r="H406" s="92">
        <f>SUM(H405,H211)</f>
        <v>14.489999999999998</v>
      </c>
    </row>
    <row r="407" spans="1:8" x14ac:dyDescent="0.25">
      <c r="H407" s="29"/>
    </row>
    <row r="408" spans="1:8" hidden="1" x14ac:dyDescent="0.25">
      <c r="H408" s="30"/>
    </row>
    <row r="409" spans="1:8" hidden="1" x14ac:dyDescent="0.25">
      <c r="H409" s="30"/>
    </row>
    <row r="410" spans="1:8" hidden="1" x14ac:dyDescent="0.25">
      <c r="H410" s="30"/>
    </row>
    <row r="411" spans="1:8" hidden="1" x14ac:dyDescent="0.25">
      <c r="H411" s="30"/>
    </row>
    <row r="412" spans="1:8" hidden="1" x14ac:dyDescent="0.25">
      <c r="H412" s="30"/>
    </row>
    <row r="413" spans="1:8" hidden="1" x14ac:dyDescent="0.25">
      <c r="H413" s="30"/>
    </row>
    <row r="414" spans="1:8" hidden="1" x14ac:dyDescent="0.25">
      <c r="H414" s="30"/>
    </row>
    <row r="415" spans="1:8" hidden="1" x14ac:dyDescent="0.25">
      <c r="H415" s="30"/>
    </row>
    <row r="416" spans="1:8" hidden="1" x14ac:dyDescent="0.25">
      <c r="H416" s="30"/>
    </row>
    <row r="417" spans="8:8" hidden="1" x14ac:dyDescent="0.25">
      <c r="H417" s="30"/>
    </row>
    <row r="418" spans="8:8" hidden="1" x14ac:dyDescent="0.25">
      <c r="H418" s="30"/>
    </row>
    <row r="419" spans="8:8" hidden="1" x14ac:dyDescent="0.25">
      <c r="H419" s="30"/>
    </row>
    <row r="420" spans="8:8" hidden="1" x14ac:dyDescent="0.25">
      <c r="H420" s="30"/>
    </row>
    <row r="421" spans="8:8" hidden="1" x14ac:dyDescent="0.25">
      <c r="H421" s="30"/>
    </row>
    <row r="422" spans="8:8" hidden="1" x14ac:dyDescent="0.25">
      <c r="H422" s="30"/>
    </row>
    <row r="423" spans="8:8" hidden="1" x14ac:dyDescent="0.25">
      <c r="H423" s="30"/>
    </row>
    <row r="424" spans="8:8" hidden="1" x14ac:dyDescent="0.25">
      <c r="H424" s="30"/>
    </row>
    <row r="425" spans="8:8" hidden="1" x14ac:dyDescent="0.25">
      <c r="H425" s="30"/>
    </row>
    <row r="426" spans="8:8" hidden="1" x14ac:dyDescent="0.25">
      <c r="H426" s="30"/>
    </row>
    <row r="427" spans="8:8" hidden="1" x14ac:dyDescent="0.25">
      <c r="H427" s="30"/>
    </row>
    <row r="428" spans="8:8" hidden="1" x14ac:dyDescent="0.25">
      <c r="H428" s="30"/>
    </row>
    <row r="429" spans="8:8" hidden="1" x14ac:dyDescent="0.25">
      <c r="H429" s="30"/>
    </row>
    <row r="430" spans="8:8" hidden="1" x14ac:dyDescent="0.25">
      <c r="H430" s="30"/>
    </row>
    <row r="431" spans="8:8" hidden="1" x14ac:dyDescent="0.25">
      <c r="H431" s="30"/>
    </row>
    <row r="432" spans="8:8" hidden="1" x14ac:dyDescent="0.25">
      <c r="H432" s="30"/>
    </row>
    <row r="433" spans="1:9" hidden="1" x14ac:dyDescent="0.25">
      <c r="H433" s="30"/>
    </row>
    <row r="434" spans="1:9" ht="15.6" hidden="1" x14ac:dyDescent="0.3">
      <c r="A434" s="121" t="s">
        <v>14</v>
      </c>
      <c r="B434" s="121"/>
      <c r="C434" s="121"/>
      <c r="D434" s="121"/>
      <c r="E434" s="121"/>
      <c r="F434" s="121"/>
      <c r="G434" s="121"/>
      <c r="H434" s="122">
        <f ca="1">H435+H447+H458</f>
        <v>12.719999999999999</v>
      </c>
      <c r="I434" s="123" t="b">
        <f ca="1">H434=H211</f>
        <v>1</v>
      </c>
    </row>
    <row r="435" spans="1:9" hidden="1" x14ac:dyDescent="0.25">
      <c r="A435" s="115">
        <v>1000</v>
      </c>
      <c r="B435" s="114"/>
      <c r="H435" s="118">
        <f ca="1">SUM(H436,H443)</f>
        <v>12.719999999999999</v>
      </c>
    </row>
    <row r="436" spans="1:9" hidden="1" x14ac:dyDescent="0.25">
      <c r="A436" s="127">
        <v>1100</v>
      </c>
      <c r="B436" s="114"/>
      <c r="H436" s="117">
        <f ca="1">SUM(H437:H442)</f>
        <v>9.8699999999999992</v>
      </c>
    </row>
    <row r="437" spans="1:9" hidden="1" x14ac:dyDescent="0.25">
      <c r="A437" s="1">
        <v>1116</v>
      </c>
      <c r="B437" s="114"/>
      <c r="H437" s="116">
        <f t="shared" ref="H437:H442" ca="1" si="49">SUMIF($A$14:$H$211,A437,$H$14:$H$211)</f>
        <v>0</v>
      </c>
    </row>
    <row r="438" spans="1:9" hidden="1" x14ac:dyDescent="0.25">
      <c r="A438" s="1">
        <v>1119</v>
      </c>
      <c r="B438" s="114"/>
      <c r="H438" s="116">
        <f t="shared" ca="1" si="49"/>
        <v>8.9599999999999991</v>
      </c>
    </row>
    <row r="439" spans="1:9" hidden="1" x14ac:dyDescent="0.25">
      <c r="A439" s="1">
        <v>1143</v>
      </c>
      <c r="B439" s="114"/>
      <c r="H439" s="116">
        <f t="shared" ca="1" si="49"/>
        <v>0</v>
      </c>
    </row>
    <row r="440" spans="1:9" hidden="1" x14ac:dyDescent="0.25">
      <c r="A440" s="1">
        <v>1146</v>
      </c>
      <c r="B440" s="114"/>
      <c r="H440" s="116">
        <f t="shared" ca="1" si="49"/>
        <v>0</v>
      </c>
    </row>
    <row r="441" spans="1:9" hidden="1" x14ac:dyDescent="0.25">
      <c r="A441" s="1">
        <v>1147</v>
      </c>
      <c r="B441" s="114"/>
      <c r="H441" s="116">
        <f t="shared" ca="1" si="49"/>
        <v>0</v>
      </c>
    </row>
    <row r="442" spans="1:9" hidden="1" x14ac:dyDescent="0.25">
      <c r="A442" s="1">
        <v>1148</v>
      </c>
      <c r="B442" s="114"/>
      <c r="H442" s="116">
        <f t="shared" ca="1" si="49"/>
        <v>0.91</v>
      </c>
    </row>
    <row r="443" spans="1:9" hidden="1" x14ac:dyDescent="0.25">
      <c r="A443" s="127">
        <v>1200</v>
      </c>
      <c r="B443" s="114"/>
      <c r="H443" s="117">
        <f ca="1">SUM(H444:H446)</f>
        <v>2.8499999999999996</v>
      </c>
    </row>
    <row r="444" spans="1:9" hidden="1" x14ac:dyDescent="0.25">
      <c r="A444" s="1">
        <v>1210</v>
      </c>
      <c r="B444" s="114"/>
      <c r="H444" s="116">
        <f ca="1">SUMIF($A$14:$H$211,A444,$H$14:$H$211)</f>
        <v>2.4699999999999998</v>
      </c>
    </row>
    <row r="445" spans="1:9" hidden="1" x14ac:dyDescent="0.25">
      <c r="A445" s="1">
        <v>1221</v>
      </c>
      <c r="B445" s="114"/>
      <c r="H445" s="116">
        <f ca="1">SUMIF($A$14:$H$211,A445,$H$14:$H$211)</f>
        <v>0.38</v>
      </c>
    </row>
    <row r="446" spans="1:9" hidden="1" x14ac:dyDescent="0.25">
      <c r="A446" s="1">
        <v>1228</v>
      </c>
      <c r="B446" s="114"/>
      <c r="H446" s="116">
        <f ca="1">SUMIF($A$14:$H$211,A446,$H$14:$H$211)</f>
        <v>0</v>
      </c>
    </row>
    <row r="447" spans="1:9" hidden="1" x14ac:dyDescent="0.25">
      <c r="A447" s="115">
        <v>2000</v>
      </c>
      <c r="B447" s="114"/>
      <c r="H447" s="119"/>
    </row>
    <row r="448" spans="1:9" hidden="1" x14ac:dyDescent="0.25">
      <c r="A448" s="127">
        <v>2100</v>
      </c>
      <c r="B448" s="114"/>
      <c r="H448" s="120"/>
    </row>
    <row r="449" spans="1:8" hidden="1" x14ac:dyDescent="0.25">
      <c r="A449" s="1">
        <v>2111</v>
      </c>
      <c r="B449" s="114"/>
      <c r="H449" s="116">
        <f ca="1">SUMIF($A$14:$H$211,A449,$H$14:$H$211)</f>
        <v>0</v>
      </c>
    </row>
    <row r="450" spans="1:8" hidden="1" x14ac:dyDescent="0.25">
      <c r="A450" s="1">
        <v>2112</v>
      </c>
      <c r="B450" s="114"/>
      <c r="H450" s="116">
        <f ca="1">SUMIF($A$14:$H$211,A450,$H$14:$H$211)</f>
        <v>0</v>
      </c>
    </row>
    <row r="451" spans="1:8" hidden="1" x14ac:dyDescent="0.25">
      <c r="A451" s="127">
        <v>2200</v>
      </c>
      <c r="B451" s="114"/>
      <c r="H451" s="120"/>
    </row>
    <row r="452" spans="1:8" hidden="1" x14ac:dyDescent="0.25">
      <c r="A452" s="1">
        <v>2220</v>
      </c>
      <c r="B452" s="114"/>
      <c r="H452" s="116">
        <f ca="1">SUMIF($A$14:$H$211,A452,$H$14:$H$211)</f>
        <v>0</v>
      </c>
    </row>
    <row r="453" spans="1:8" hidden="1" x14ac:dyDescent="0.25">
      <c r="A453" s="127">
        <v>2300</v>
      </c>
      <c r="B453" s="114"/>
      <c r="H453" s="120"/>
    </row>
    <row r="454" spans="1:8" hidden="1" x14ac:dyDescent="0.25">
      <c r="A454" s="1">
        <v>2311</v>
      </c>
      <c r="B454" s="114"/>
      <c r="H454" s="116">
        <f ca="1">SUMIF($A$14:$H$211,A454,$H$14:$H$211)</f>
        <v>0</v>
      </c>
    </row>
    <row r="455" spans="1:8" hidden="1" x14ac:dyDescent="0.25">
      <c r="A455" s="1">
        <v>2322</v>
      </c>
      <c r="B455" s="114"/>
      <c r="H455" s="116">
        <f ca="1">SUMIF($A$14:$H$211,A455,$H$14:$H$211)</f>
        <v>0</v>
      </c>
    </row>
    <row r="456" spans="1:8" hidden="1" x14ac:dyDescent="0.25">
      <c r="A456" s="1">
        <v>2329</v>
      </c>
      <c r="B456" s="114"/>
      <c r="H456" s="116">
        <f ca="1">SUMIF($A$14:$H$211,A456,$H$14:$H$211)</f>
        <v>0</v>
      </c>
    </row>
    <row r="457" spans="1:8" hidden="1" x14ac:dyDescent="0.25">
      <c r="A457" s="1">
        <v>2350</v>
      </c>
      <c r="B457" s="114"/>
      <c r="H457" s="116">
        <f ca="1">SUMIF($A$14:$H$211,A457,$H$14:$H$211)</f>
        <v>0</v>
      </c>
    </row>
    <row r="458" spans="1:8" hidden="1" x14ac:dyDescent="0.25">
      <c r="A458" s="115">
        <v>5000</v>
      </c>
      <c r="B458" s="114"/>
      <c r="H458" s="119"/>
    </row>
    <row r="459" spans="1:8" hidden="1" x14ac:dyDescent="0.25">
      <c r="A459" s="127">
        <v>5200</v>
      </c>
      <c r="B459" s="114"/>
      <c r="H459" s="120"/>
    </row>
    <row r="460" spans="1:8" hidden="1" x14ac:dyDescent="0.25">
      <c r="A460" s="1">
        <v>5231</v>
      </c>
      <c r="B460" s="114"/>
      <c r="H460" s="116">
        <f ca="1">SUMIF(A27:H157,A460,H27:H130)</f>
        <v>0</v>
      </c>
    </row>
    <row r="461" spans="1:8" hidden="1" x14ac:dyDescent="0.25">
      <c r="B461" s="114"/>
    </row>
    <row r="462" spans="1:8" hidden="1" x14ac:dyDescent="0.25">
      <c r="B462" s="114"/>
    </row>
    <row r="463" spans="1:8" hidden="1" x14ac:dyDescent="0.25">
      <c r="B463" s="114"/>
    </row>
    <row r="464" spans="1:8" hidden="1" x14ac:dyDescent="0.25">
      <c r="B464" s="114"/>
    </row>
    <row r="465" spans="1:9" hidden="1" x14ac:dyDescent="0.25">
      <c r="B465" s="114"/>
    </row>
    <row r="466" spans="1:9" hidden="1" x14ac:dyDescent="0.25">
      <c r="B466" s="114"/>
    </row>
    <row r="467" spans="1:9" hidden="1" x14ac:dyDescent="0.25">
      <c r="B467" s="114"/>
    </row>
    <row r="468" spans="1:9" hidden="1" x14ac:dyDescent="0.25">
      <c r="B468" s="114"/>
    </row>
    <row r="469" spans="1:9" hidden="1" x14ac:dyDescent="0.25">
      <c r="B469" s="114"/>
    </row>
    <row r="470" spans="1:9" hidden="1" x14ac:dyDescent="0.25">
      <c r="B470" s="114"/>
    </row>
    <row r="471" spans="1:9" s="123" customFormat="1" ht="15.6" hidden="1" x14ac:dyDescent="0.3">
      <c r="A471" s="121" t="s">
        <v>19</v>
      </c>
      <c r="B471" s="121"/>
      <c r="C471" s="121"/>
      <c r="D471" s="121"/>
      <c r="E471" s="121"/>
      <c r="F471" s="121"/>
      <c r="G471" s="121"/>
      <c r="H471" s="122">
        <f ca="1">H472+H484+H496</f>
        <v>1.7700000000000005</v>
      </c>
      <c r="I471" s="123" t="b">
        <f ca="1">H471=H395</f>
        <v>0</v>
      </c>
    </row>
    <row r="472" spans="1:9" hidden="1" x14ac:dyDescent="0.25">
      <c r="A472" s="115">
        <v>1000</v>
      </c>
      <c r="B472" s="114"/>
      <c r="H472" s="118">
        <f ca="1">SUM(H473,H480)</f>
        <v>0.8600000000000001</v>
      </c>
    </row>
    <row r="473" spans="1:9" hidden="1" x14ac:dyDescent="0.25">
      <c r="A473" s="134">
        <v>1100</v>
      </c>
      <c r="B473" s="114"/>
      <c r="H473" s="117">
        <f ca="1">SUM(H474:H479)</f>
        <v>0.66</v>
      </c>
    </row>
    <row r="474" spans="1:9" hidden="1" x14ac:dyDescent="0.25">
      <c r="A474" s="1">
        <v>1116</v>
      </c>
      <c r="B474" s="114"/>
      <c r="H474" s="116">
        <f t="shared" ref="H474:H479" ca="1" si="50">SUMIF($A$216:$H$411,A474,$H$216:$H$411)</f>
        <v>0</v>
      </c>
    </row>
    <row r="475" spans="1:9" hidden="1" x14ac:dyDescent="0.25">
      <c r="A475" s="1">
        <v>1119</v>
      </c>
      <c r="B475" s="114"/>
      <c r="H475" s="116">
        <f t="shared" ca="1" si="50"/>
        <v>0.6</v>
      </c>
    </row>
    <row r="476" spans="1:9" hidden="1" x14ac:dyDescent="0.25">
      <c r="A476" s="1">
        <v>1143</v>
      </c>
      <c r="B476" s="114"/>
      <c r="H476" s="116">
        <f t="shared" ca="1" si="50"/>
        <v>0</v>
      </c>
    </row>
    <row r="477" spans="1:9" hidden="1" x14ac:dyDescent="0.25">
      <c r="A477" s="1">
        <v>1146</v>
      </c>
      <c r="B477" s="114"/>
      <c r="H477" s="116">
        <f t="shared" ca="1" si="50"/>
        <v>0</v>
      </c>
    </row>
    <row r="478" spans="1:9" hidden="1" x14ac:dyDescent="0.25">
      <c r="A478" s="1">
        <v>1147</v>
      </c>
      <c r="B478" s="114"/>
      <c r="H478" s="116">
        <f t="shared" ca="1" si="50"/>
        <v>0</v>
      </c>
    </row>
    <row r="479" spans="1:9" hidden="1" x14ac:dyDescent="0.25">
      <c r="A479" s="1">
        <v>1148</v>
      </c>
      <c r="B479" s="114"/>
      <c r="H479" s="116">
        <f t="shared" ca="1" si="50"/>
        <v>6.0000000000000005E-2</v>
      </c>
    </row>
    <row r="480" spans="1:9" hidden="1" x14ac:dyDescent="0.25">
      <c r="A480" s="134">
        <v>1200</v>
      </c>
      <c r="B480" s="114"/>
      <c r="H480" s="117">
        <f ca="1">SUM(H481:H483)</f>
        <v>0.2</v>
      </c>
    </row>
    <row r="481" spans="1:8" hidden="1" x14ac:dyDescent="0.25">
      <c r="A481" s="1">
        <v>1210</v>
      </c>
      <c r="B481" s="114"/>
      <c r="H481" s="116">
        <f ca="1">SUMIF($A$216:$H$411,A481,$H$216:$H$411)</f>
        <v>0.17</v>
      </c>
    </row>
    <row r="482" spans="1:8" hidden="1" x14ac:dyDescent="0.25">
      <c r="A482" s="1">
        <v>1221</v>
      </c>
      <c r="B482" s="114"/>
      <c r="H482" s="116">
        <f ca="1">SUMIF($A$216:$H$411,A482,$H$216:$H$411)</f>
        <v>0.03</v>
      </c>
    </row>
    <row r="483" spans="1:8" hidden="1" x14ac:dyDescent="0.25">
      <c r="A483" s="1">
        <v>1228</v>
      </c>
      <c r="B483" s="114"/>
      <c r="H483" s="116">
        <f ca="1">SUMIF($A$216:$H$411,A483,$H$216:$H$411)</f>
        <v>0</v>
      </c>
    </row>
    <row r="484" spans="1:8" hidden="1" x14ac:dyDescent="0.25">
      <c r="A484" s="115">
        <v>2000</v>
      </c>
      <c r="B484" s="114"/>
      <c r="H484" s="118">
        <f ca="1">H485+H488+H490</f>
        <v>0.77000000000000013</v>
      </c>
    </row>
    <row r="485" spans="1:8" hidden="1" x14ac:dyDescent="0.25">
      <c r="A485" s="134">
        <v>2100</v>
      </c>
      <c r="B485" s="114"/>
      <c r="H485" s="120">
        <f ca="1">SUM(H486:H487)</f>
        <v>0</v>
      </c>
    </row>
    <row r="486" spans="1:8" hidden="1" x14ac:dyDescent="0.25">
      <c r="A486" s="1">
        <v>2111</v>
      </c>
      <c r="B486" s="114"/>
      <c r="H486" s="2">
        <f ca="1">SUMIF($A$216:$H$411,A486,$H$216:$H$411)</f>
        <v>0</v>
      </c>
    </row>
    <row r="487" spans="1:8" hidden="1" x14ac:dyDescent="0.25">
      <c r="A487" s="1">
        <v>2112</v>
      </c>
      <c r="B487" s="114"/>
      <c r="H487" s="2">
        <f ca="1">SUMIF($A$216:$H$411,A487,$H$216:$H$411)</f>
        <v>0</v>
      </c>
    </row>
    <row r="488" spans="1:8" hidden="1" x14ac:dyDescent="0.25">
      <c r="A488" s="134">
        <v>2200</v>
      </c>
      <c r="B488" s="114"/>
      <c r="H488" s="117">
        <f ca="1">SUM(H489)</f>
        <v>6.0000000000000005E-2</v>
      </c>
    </row>
    <row r="489" spans="1:8" hidden="1" x14ac:dyDescent="0.25">
      <c r="A489" s="1">
        <v>2220</v>
      </c>
      <c r="B489" s="114"/>
      <c r="H489" s="116">
        <f ca="1">SUMIF($A$216:$H$411,A489,$H$216:$H$411)</f>
        <v>6.0000000000000005E-2</v>
      </c>
    </row>
    <row r="490" spans="1:8" hidden="1" x14ac:dyDescent="0.25">
      <c r="A490" s="134">
        <v>2300</v>
      </c>
      <c r="B490" s="114"/>
      <c r="H490" s="117">
        <f ca="1">SUM(H491:H495)</f>
        <v>0.71000000000000008</v>
      </c>
    </row>
    <row r="491" spans="1:8" hidden="1" x14ac:dyDescent="0.25">
      <c r="A491" s="1">
        <v>2311</v>
      </c>
      <c r="B491" s="114"/>
      <c r="H491" s="116">
        <f ca="1">SUMIF($A$216:$H$411,A491,$H$216:$H$411)</f>
        <v>6.0000000000000005E-2</v>
      </c>
    </row>
    <row r="492" spans="1:8" hidden="1" x14ac:dyDescent="0.25">
      <c r="A492" s="1">
        <v>2312</v>
      </c>
      <c r="B492" s="114"/>
      <c r="H492" s="116">
        <f ca="1">SUMIF($A$216:$H$411,A492,$H$216:$H$411)</f>
        <v>0.04</v>
      </c>
    </row>
    <row r="493" spans="1:8" hidden="1" x14ac:dyDescent="0.25">
      <c r="A493" s="1">
        <v>2322</v>
      </c>
      <c r="B493" s="114"/>
      <c r="H493" s="2">
        <f ca="1">SUMIF($A$216:$H$411,A493,$H$216:$H$411)</f>
        <v>0</v>
      </c>
    </row>
    <row r="494" spans="1:8" hidden="1" x14ac:dyDescent="0.25">
      <c r="A494" s="1">
        <v>2329</v>
      </c>
      <c r="B494" s="114"/>
      <c r="H494" s="2">
        <f ca="1">SUMIF($A$216:$H$411,A494,$H$216:$H$411)</f>
        <v>0</v>
      </c>
    </row>
    <row r="495" spans="1:8" hidden="1" x14ac:dyDescent="0.25">
      <c r="A495" s="1">
        <v>2350</v>
      </c>
      <c r="B495" s="114"/>
      <c r="H495" s="116">
        <f ca="1">SUMIF($A$216:$H$411,A495,$H$216:$H$411)</f>
        <v>0.6100000000000001</v>
      </c>
    </row>
    <row r="496" spans="1:8" hidden="1" x14ac:dyDescent="0.25">
      <c r="A496" s="115">
        <v>5000</v>
      </c>
      <c r="B496" s="114"/>
      <c r="H496" s="118">
        <f ca="1">H497+H499</f>
        <v>0.14000000000000001</v>
      </c>
    </row>
    <row r="497" spans="1:9" hidden="1" x14ac:dyDescent="0.25">
      <c r="A497" s="134">
        <v>5100</v>
      </c>
      <c r="B497" s="114"/>
      <c r="H497" s="117">
        <f ca="1">SUM(H498)</f>
        <v>0</v>
      </c>
    </row>
    <row r="498" spans="1:9" hidden="1" x14ac:dyDescent="0.25">
      <c r="A498" s="1">
        <v>5121</v>
      </c>
      <c r="B498" s="114"/>
      <c r="H498" s="116">
        <f ca="1">SUMIF($A$216:$H$411,A498,$H$216:$H$411)</f>
        <v>0</v>
      </c>
    </row>
    <row r="499" spans="1:9" hidden="1" x14ac:dyDescent="0.25">
      <c r="A499" s="134">
        <v>5200</v>
      </c>
      <c r="B499" s="114"/>
      <c r="H499" s="117">
        <f ca="1">SUM(H500:H501)</f>
        <v>0.14000000000000001</v>
      </c>
    </row>
    <row r="500" spans="1:9" hidden="1" x14ac:dyDescent="0.25">
      <c r="A500" s="1">
        <v>5238</v>
      </c>
      <c r="B500" s="114"/>
      <c r="H500" s="116">
        <f ca="1">SUMIF($A$216:$H$411,A500,$H$216:$H$411)</f>
        <v>0.14000000000000001</v>
      </c>
    </row>
    <row r="501" spans="1:9" hidden="1" x14ac:dyDescent="0.25">
      <c r="A501" s="1">
        <v>5239</v>
      </c>
      <c r="B501" s="114"/>
      <c r="H501" s="116">
        <f ca="1">SUMIF($A$216:$H$411,A501,$H$216:$H$411)</f>
        <v>0</v>
      </c>
    </row>
    <row r="502" spans="1:9" s="123" customFormat="1" ht="15.6" hidden="1" x14ac:dyDescent="0.3">
      <c r="A502" s="121" t="s">
        <v>340</v>
      </c>
      <c r="B502" s="121"/>
      <c r="C502" s="121"/>
      <c r="D502" s="121"/>
      <c r="E502" s="121"/>
      <c r="F502" s="121"/>
      <c r="G502" s="121"/>
      <c r="H502" s="122">
        <f ca="1">H471+H434</f>
        <v>14.489999999999998</v>
      </c>
      <c r="I502" s="123" t="b">
        <f ca="1">H502=H396</f>
        <v>0</v>
      </c>
    </row>
    <row r="503" spans="1:9" hidden="1" x14ac:dyDescent="0.25"/>
    <row r="504" spans="1:9" hidden="1" x14ac:dyDescent="0.25"/>
    <row r="505" spans="1:9" hidden="1" x14ac:dyDescent="0.25"/>
    <row r="506" spans="1:9" hidden="1" x14ac:dyDescent="0.25"/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</sheetData>
  <mergeCells count="445">
    <mergeCell ref="A1:C1"/>
    <mergeCell ref="D1:H1"/>
    <mergeCell ref="A324:A334"/>
    <mergeCell ref="B324:B334"/>
    <mergeCell ref="C324:E324"/>
    <mergeCell ref="C331:E331"/>
    <mergeCell ref="C332:E332"/>
    <mergeCell ref="C333:E333"/>
    <mergeCell ref="I9:I10"/>
    <mergeCell ref="C334:E33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5:E325"/>
    <mergeCell ref="C326:E326"/>
    <mergeCell ref="C327:E327"/>
    <mergeCell ref="C328:E328"/>
    <mergeCell ref="C329:E329"/>
    <mergeCell ref="A371:A381"/>
    <mergeCell ref="B371:B381"/>
    <mergeCell ref="B335:G335"/>
    <mergeCell ref="A336:A346"/>
    <mergeCell ref="B336:B346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A347:A357"/>
    <mergeCell ref="B347:B357"/>
    <mergeCell ref="C347:D347"/>
    <mergeCell ref="C348:D348"/>
    <mergeCell ref="C349:D349"/>
    <mergeCell ref="C350:D350"/>
    <mergeCell ref="C351:D351"/>
    <mergeCell ref="C352:D352"/>
    <mergeCell ref="A383:A393"/>
    <mergeCell ref="B383:B393"/>
    <mergeCell ref="B369:G369"/>
    <mergeCell ref="B370:G370"/>
    <mergeCell ref="C361:E361"/>
    <mergeCell ref="C362:E362"/>
    <mergeCell ref="C363:E363"/>
    <mergeCell ref="C364:E364"/>
    <mergeCell ref="C365:E365"/>
    <mergeCell ref="C366:E366"/>
    <mergeCell ref="A358:A368"/>
    <mergeCell ref="B358:B368"/>
    <mergeCell ref="C358:E358"/>
    <mergeCell ref="C359:E359"/>
    <mergeCell ref="C360:E360"/>
    <mergeCell ref="C367:E367"/>
    <mergeCell ref="C368:E368"/>
    <mergeCell ref="C371:D371"/>
    <mergeCell ref="C372:D372"/>
    <mergeCell ref="E372:E381"/>
    <mergeCell ref="C373:D373"/>
    <mergeCell ref="C374:D374"/>
    <mergeCell ref="C375:D375"/>
    <mergeCell ref="C376:D376"/>
    <mergeCell ref="C330:E330"/>
    <mergeCell ref="A313:A323"/>
    <mergeCell ref="B313:B323"/>
    <mergeCell ref="C300:D300"/>
    <mergeCell ref="C301:D301"/>
    <mergeCell ref="A302:A310"/>
    <mergeCell ref="B302:B310"/>
    <mergeCell ref="C302:D302"/>
    <mergeCell ref="C309:D309"/>
    <mergeCell ref="C310:D310"/>
    <mergeCell ref="B311:G311"/>
    <mergeCell ref="B312:G312"/>
    <mergeCell ref="C313:E313"/>
    <mergeCell ref="C314:E314"/>
    <mergeCell ref="C303:D303"/>
    <mergeCell ref="C304:D304"/>
    <mergeCell ref="C305:D305"/>
    <mergeCell ref="C306:D306"/>
    <mergeCell ref="C307:D307"/>
    <mergeCell ref="C308:D308"/>
    <mergeCell ref="E302:E310"/>
    <mergeCell ref="B279:G279"/>
    <mergeCell ref="B280:G280"/>
    <mergeCell ref="A281:A301"/>
    <mergeCell ref="B281:B301"/>
    <mergeCell ref="C281:D281"/>
    <mergeCell ref="C282:D282"/>
    <mergeCell ref="E282:E301"/>
    <mergeCell ref="C283:D283"/>
    <mergeCell ref="C284:D284"/>
    <mergeCell ref="C285:D285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98:D298"/>
    <mergeCell ref="C299:D299"/>
    <mergeCell ref="E259:E278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A258:A278"/>
    <mergeCell ref="B258:B278"/>
    <mergeCell ref="C258:D258"/>
    <mergeCell ref="C259:D259"/>
    <mergeCell ref="C269:D269"/>
    <mergeCell ref="C270:D270"/>
    <mergeCell ref="C271:D271"/>
    <mergeCell ref="C272:D272"/>
    <mergeCell ref="A249:A257"/>
    <mergeCell ref="B249:B257"/>
    <mergeCell ref="C273:D273"/>
    <mergeCell ref="C274:D274"/>
    <mergeCell ref="C275:D275"/>
    <mergeCell ref="C276:D276"/>
    <mergeCell ref="C277:D277"/>
    <mergeCell ref="C278:D278"/>
    <mergeCell ref="E249:E257"/>
    <mergeCell ref="C250:D250"/>
    <mergeCell ref="C251:D251"/>
    <mergeCell ref="C252:D252"/>
    <mergeCell ref="C253:D253"/>
    <mergeCell ref="C254:D254"/>
    <mergeCell ref="C255:D255"/>
    <mergeCell ref="C249:D249"/>
    <mergeCell ref="C256:D256"/>
    <mergeCell ref="C257:D257"/>
    <mergeCell ref="C243:E243"/>
    <mergeCell ref="C244:E244"/>
    <mergeCell ref="C245:E245"/>
    <mergeCell ref="C246:E246"/>
    <mergeCell ref="C247:E247"/>
    <mergeCell ref="C248:E248"/>
    <mergeCell ref="C235:D235"/>
    <mergeCell ref="A238:A248"/>
    <mergeCell ref="B238:B248"/>
    <mergeCell ref="C238:E238"/>
    <mergeCell ref="C239:E239"/>
    <mergeCell ref="A227:A237"/>
    <mergeCell ref="B227:B237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6:D236"/>
    <mergeCell ref="C237:D237"/>
    <mergeCell ref="C221:D221"/>
    <mergeCell ref="C222:D222"/>
    <mergeCell ref="C223:D223"/>
    <mergeCell ref="C224:D224"/>
    <mergeCell ref="C225:D225"/>
    <mergeCell ref="C226:D226"/>
    <mergeCell ref="C242:E242"/>
    <mergeCell ref="A213:H213"/>
    <mergeCell ref="B214:G214"/>
    <mergeCell ref="B215:G215"/>
    <mergeCell ref="A216:A226"/>
    <mergeCell ref="B216:B226"/>
    <mergeCell ref="C216:D216"/>
    <mergeCell ref="C217:D217"/>
    <mergeCell ref="C218:D218"/>
    <mergeCell ref="C219:D219"/>
    <mergeCell ref="C220:D220"/>
    <mergeCell ref="C240:E240"/>
    <mergeCell ref="C241:E241"/>
    <mergeCell ref="C163:E163"/>
    <mergeCell ref="C164:E164"/>
    <mergeCell ref="C171:E171"/>
    <mergeCell ref="C172:E172"/>
    <mergeCell ref="C173:E173"/>
    <mergeCell ref="C174:E174"/>
    <mergeCell ref="A211:G211"/>
    <mergeCell ref="A212:H212"/>
    <mergeCell ref="A177:A187"/>
    <mergeCell ref="B177:B187"/>
    <mergeCell ref="D178:D187"/>
    <mergeCell ref="B188:G188"/>
    <mergeCell ref="A189:A199"/>
    <mergeCell ref="B189:B199"/>
    <mergeCell ref="D190:D199"/>
    <mergeCell ref="B175:G175"/>
    <mergeCell ref="B176:G176"/>
    <mergeCell ref="C165:E165"/>
    <mergeCell ref="C166:E166"/>
    <mergeCell ref="C167:E167"/>
    <mergeCell ref="C168:E168"/>
    <mergeCell ref="C169:E169"/>
    <mergeCell ref="C170:E170"/>
    <mergeCell ref="A200:A210"/>
    <mergeCell ref="B200:B210"/>
    <mergeCell ref="D201:D210"/>
    <mergeCell ref="A107:A117"/>
    <mergeCell ref="C149:E149"/>
    <mergeCell ref="C151:E151"/>
    <mergeCell ref="C153:E153"/>
    <mergeCell ref="C154:E154"/>
    <mergeCell ref="C155:E155"/>
    <mergeCell ref="C156:E156"/>
    <mergeCell ref="C157:E157"/>
    <mergeCell ref="C158:E158"/>
    <mergeCell ref="A141:A151"/>
    <mergeCell ref="B141:B151"/>
    <mergeCell ref="C141:E141"/>
    <mergeCell ref="C142:E142"/>
    <mergeCell ref="C143:E143"/>
    <mergeCell ref="C144:E144"/>
    <mergeCell ref="C145:E145"/>
    <mergeCell ref="C146:E146"/>
    <mergeCell ref="C147:E147"/>
    <mergeCell ref="C111:E111"/>
    <mergeCell ref="C112:E112"/>
    <mergeCell ref="C113:E113"/>
    <mergeCell ref="C114:E114"/>
    <mergeCell ref="B105:G105"/>
    <mergeCell ref="C148:E148"/>
    <mergeCell ref="C98:D98"/>
    <mergeCell ref="C99:D99"/>
    <mergeCell ref="C100:D100"/>
    <mergeCell ref="C101:D101"/>
    <mergeCell ref="C102:D102"/>
    <mergeCell ref="E98:E104"/>
    <mergeCell ref="B106:G106"/>
    <mergeCell ref="B107:B117"/>
    <mergeCell ref="C107:E107"/>
    <mergeCell ref="C108:E108"/>
    <mergeCell ref="C109:E109"/>
    <mergeCell ref="C110:E110"/>
    <mergeCell ref="C115:E115"/>
    <mergeCell ref="C116:E116"/>
    <mergeCell ref="C117:E117"/>
    <mergeCell ref="C96:D96"/>
    <mergeCell ref="C97:D97"/>
    <mergeCell ref="A98:A104"/>
    <mergeCell ref="B98:B104"/>
    <mergeCell ref="C103:D103"/>
    <mergeCell ref="C104:D104"/>
    <mergeCell ref="B75:G75"/>
    <mergeCell ref="B76:G76"/>
    <mergeCell ref="A77:A97"/>
    <mergeCell ref="B77:B97"/>
    <mergeCell ref="C77:D77"/>
    <mergeCell ref="C78:D78"/>
    <mergeCell ref="E78:E97"/>
    <mergeCell ref="C79:D79"/>
    <mergeCell ref="C80:D80"/>
    <mergeCell ref="C81:D81"/>
    <mergeCell ref="C88:D88"/>
    <mergeCell ref="C89:D89"/>
    <mergeCell ref="C90:D90"/>
    <mergeCell ref="C91:D91"/>
    <mergeCell ref="C92:D92"/>
    <mergeCell ref="C93:D93"/>
    <mergeCell ref="C82:D82"/>
    <mergeCell ref="C83:D83"/>
    <mergeCell ref="C53:D53"/>
    <mergeCell ref="C84:D84"/>
    <mergeCell ref="C85:D85"/>
    <mergeCell ref="C86:D86"/>
    <mergeCell ref="C87:D87"/>
    <mergeCell ref="C94:D94"/>
    <mergeCell ref="C95:D95"/>
    <mergeCell ref="E55:E7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5:D55"/>
    <mergeCell ref="C65:D65"/>
    <mergeCell ref="C66:D66"/>
    <mergeCell ref="C72:D72"/>
    <mergeCell ref="C73:D73"/>
    <mergeCell ref="C74:D74"/>
    <mergeCell ref="C67:D67"/>
    <mergeCell ref="A25:A35"/>
    <mergeCell ref="B25:B35"/>
    <mergeCell ref="C28:D28"/>
    <mergeCell ref="C29:D29"/>
    <mergeCell ref="C30:D30"/>
    <mergeCell ref="C31:D31"/>
    <mergeCell ref="C32:D32"/>
    <mergeCell ref="C33:D33"/>
    <mergeCell ref="C42:E42"/>
    <mergeCell ref="C68:D68"/>
    <mergeCell ref="C69:D69"/>
    <mergeCell ref="C70:D70"/>
    <mergeCell ref="C71:D71"/>
    <mergeCell ref="A36:A46"/>
    <mergeCell ref="B36:B46"/>
    <mergeCell ref="C36:E36"/>
    <mergeCell ref="C37:E37"/>
    <mergeCell ref="C38:E38"/>
    <mergeCell ref="C39:E39"/>
    <mergeCell ref="C40:E40"/>
    <mergeCell ref="C41:E41"/>
    <mergeCell ref="E47:E53"/>
    <mergeCell ref="C47:D47"/>
    <mergeCell ref="C48:D48"/>
    <mergeCell ref="C49:D49"/>
    <mergeCell ref="C50:D50"/>
    <mergeCell ref="A47:A53"/>
    <mergeCell ref="B47:B53"/>
    <mergeCell ref="A54:A74"/>
    <mergeCell ref="B54:B74"/>
    <mergeCell ref="C54:D54"/>
    <mergeCell ref="C51:D51"/>
    <mergeCell ref="C43:E43"/>
    <mergeCell ref="C44:E44"/>
    <mergeCell ref="C45:E45"/>
    <mergeCell ref="C46:E46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18:A128"/>
    <mergeCell ref="B118:B128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50:E150"/>
    <mergeCell ref="B152:G152"/>
    <mergeCell ref="A153:A163"/>
    <mergeCell ref="B153:B163"/>
    <mergeCell ref="A164:A174"/>
    <mergeCell ref="B164:B174"/>
    <mergeCell ref="B129:G129"/>
    <mergeCell ref="A130:A140"/>
    <mergeCell ref="B130:B140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59:E159"/>
    <mergeCell ref="C160:E160"/>
    <mergeCell ref="C161:E161"/>
    <mergeCell ref="C162:E162"/>
    <mergeCell ref="C353:D353"/>
    <mergeCell ref="C354:D354"/>
    <mergeCell ref="C355:D355"/>
    <mergeCell ref="C356:D356"/>
    <mergeCell ref="C357:D357"/>
    <mergeCell ref="C377:D377"/>
    <mergeCell ref="C378:D378"/>
    <mergeCell ref="C379:D379"/>
    <mergeCell ref="C380:D380"/>
    <mergeCell ref="C381:D381"/>
    <mergeCell ref="C383:D383"/>
    <mergeCell ref="C384:D384"/>
    <mergeCell ref="E384:E393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B382:G382"/>
    <mergeCell ref="A405:G405"/>
    <mergeCell ref="A406:G406"/>
    <mergeCell ref="C394:D394"/>
    <mergeCell ref="C395:D395"/>
    <mergeCell ref="E395:E404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A394:A404"/>
    <mergeCell ref="B394:B404"/>
  </mergeCells>
  <conditionalFormatting sqref="G38:H46 C47:D53 F47:H53 C98:D104 F98:H104 F249:H257 C302:D310 F302:H310">
    <cfRule type="cellIs" dxfId="1176" priority="135" operator="equal">
      <formula>0</formula>
    </cfRule>
  </conditionalFormatting>
  <conditionalFormatting sqref="H26:H35">
    <cfRule type="cellIs" dxfId="1175" priority="107" operator="equal">
      <formula>0</formula>
    </cfRule>
  </conditionalFormatting>
  <conditionalFormatting sqref="H15:H24">
    <cfRule type="cellIs" dxfId="1174" priority="106" operator="equal">
      <formula>0</formula>
    </cfRule>
  </conditionalFormatting>
  <conditionalFormatting sqref="F55:H55 H56:H62 F56:G74">
    <cfRule type="cellIs" dxfId="1173" priority="100" operator="equal">
      <formula>0</formula>
    </cfRule>
  </conditionalFormatting>
  <conditionalFormatting sqref="C55:D74">
    <cfRule type="cellIs" dxfId="1172" priority="98" operator="equal">
      <formula>0</formula>
    </cfRule>
  </conditionalFormatting>
  <conditionalFormatting sqref="H63:H74">
    <cfRule type="cellIs" dxfId="1171" priority="99" operator="equal">
      <formula>0</formula>
    </cfRule>
  </conditionalFormatting>
  <conditionalFormatting sqref="C54:D54">
    <cfRule type="cellIs" dxfId="1170" priority="97" operator="equal">
      <formula>0</formula>
    </cfRule>
  </conditionalFormatting>
  <conditionalFormatting sqref="C77:D77">
    <cfRule type="cellIs" dxfId="1169" priority="96" operator="equal">
      <formula>0</formula>
    </cfRule>
  </conditionalFormatting>
  <conditionalFormatting sqref="F78:H78 H79:H85 F79:G97">
    <cfRule type="cellIs" dxfId="1168" priority="95" operator="equal">
      <formula>0</formula>
    </cfRule>
  </conditionalFormatting>
  <conditionalFormatting sqref="C78:D97">
    <cfRule type="cellIs" dxfId="1167" priority="93" operator="equal">
      <formula>0</formula>
    </cfRule>
  </conditionalFormatting>
  <conditionalFormatting sqref="H86:H97">
    <cfRule type="cellIs" dxfId="1166" priority="94" operator="equal">
      <formula>0</formula>
    </cfRule>
  </conditionalFormatting>
  <conditionalFormatting sqref="H259">
    <cfRule type="cellIs" dxfId="1165" priority="38" operator="equal">
      <formula>0</formula>
    </cfRule>
  </conditionalFormatting>
  <conditionalFormatting sqref="H259">
    <cfRule type="cellIs" dxfId="1164" priority="37" operator="equal">
      <formula>0</formula>
    </cfRule>
  </conditionalFormatting>
  <conditionalFormatting sqref="G259:G278">
    <cfRule type="cellIs" dxfId="1163" priority="36" operator="equal">
      <formula>0</formula>
    </cfRule>
  </conditionalFormatting>
  <conditionalFormatting sqref="C269:C270 C259:C260">
    <cfRule type="cellIs" dxfId="1162" priority="35" operator="equal">
      <formula>0</formula>
    </cfRule>
  </conditionalFormatting>
  <conditionalFormatting sqref="G292:G301">
    <cfRule type="cellIs" dxfId="1161" priority="27" operator="equal">
      <formula>0</formula>
    </cfRule>
  </conditionalFormatting>
  <conditionalFormatting sqref="G292:G301">
    <cfRule type="cellIs" dxfId="1160" priority="26" operator="equal">
      <formula>0</formula>
    </cfRule>
  </conditionalFormatting>
  <conditionalFormatting sqref="I434:I470">
    <cfRule type="cellIs" dxfId="1159" priority="67" operator="equal">
      <formula>TRUE</formula>
    </cfRule>
  </conditionalFormatting>
  <conditionalFormatting sqref="H178:H187 H190:H199 H201:H210">
    <cfRule type="cellIs" dxfId="1158" priority="59" operator="equal">
      <formula>0</formula>
    </cfRule>
  </conditionalFormatting>
  <conditionalFormatting sqref="H154:H163">
    <cfRule type="cellIs" dxfId="1157" priority="61" operator="equal">
      <formula>0</formula>
    </cfRule>
  </conditionalFormatting>
  <conditionalFormatting sqref="H165:H174">
    <cfRule type="cellIs" dxfId="1156" priority="60" operator="equal">
      <formula>0</formula>
    </cfRule>
  </conditionalFormatting>
  <conditionalFormatting sqref="H131:H140">
    <cfRule type="cellIs" dxfId="1155" priority="58" operator="equal">
      <formula>0</formula>
    </cfRule>
  </conditionalFormatting>
  <conditionalFormatting sqref="H142:H151">
    <cfRule type="cellIs" dxfId="1154" priority="57" operator="equal">
      <formula>0</formula>
    </cfRule>
  </conditionalFormatting>
  <conditionalFormatting sqref="H108:H117">
    <cfRule type="cellIs" dxfId="1153" priority="56" operator="equal">
      <formula>0</formula>
    </cfRule>
  </conditionalFormatting>
  <conditionalFormatting sqref="H119:H128">
    <cfRule type="cellIs" dxfId="1152" priority="55" operator="equal">
      <formula>0</formula>
    </cfRule>
  </conditionalFormatting>
  <conditionalFormatting sqref="I472:I495 I498 I500:I501">
    <cfRule type="cellIs" dxfId="1151" priority="54" operator="equal">
      <formula>TRUE</formula>
    </cfRule>
  </conditionalFormatting>
  <conditionalFormatting sqref="I471">
    <cfRule type="cellIs" dxfId="1150" priority="53" operator="equal">
      <formula>TRUE</formula>
    </cfRule>
  </conditionalFormatting>
  <conditionalFormatting sqref="I496">
    <cfRule type="cellIs" dxfId="1149" priority="52" operator="equal">
      <formula>TRUE</formula>
    </cfRule>
  </conditionalFormatting>
  <conditionalFormatting sqref="I497">
    <cfRule type="cellIs" dxfId="1148" priority="51" operator="equal">
      <formula>TRUE</formula>
    </cfRule>
  </conditionalFormatting>
  <conditionalFormatting sqref="I499">
    <cfRule type="cellIs" dxfId="1147" priority="50" operator="equal">
      <formula>TRUE</formula>
    </cfRule>
  </conditionalFormatting>
  <conditionalFormatting sqref="I502">
    <cfRule type="cellIs" dxfId="1146" priority="49" operator="equal">
      <formula>TRUE</formula>
    </cfRule>
  </conditionalFormatting>
  <conditionalFormatting sqref="H325:H334">
    <cfRule type="cellIs" dxfId="1145" priority="6" operator="equal">
      <formula>0</formula>
    </cfRule>
  </conditionalFormatting>
  <conditionalFormatting sqref="F259:H278">
    <cfRule type="cellIs" dxfId="1144" priority="34" operator="equal">
      <formula>0</formula>
    </cfRule>
  </conditionalFormatting>
  <conditionalFormatting sqref="H337:H346">
    <cfRule type="cellIs" dxfId="1143" priority="25" operator="equal">
      <formula>0</formula>
    </cfRule>
  </conditionalFormatting>
  <conditionalFormatting sqref="G239:H248">
    <cfRule type="cellIs" dxfId="1142" priority="44" operator="equal">
      <formula>0</formula>
    </cfRule>
  </conditionalFormatting>
  <conditionalFormatting sqref="H228:H237">
    <cfRule type="cellIs" dxfId="1141" priority="45" operator="equal">
      <formula>0</formula>
    </cfRule>
  </conditionalFormatting>
  <conditionalFormatting sqref="H217:H226">
    <cfRule type="cellIs" dxfId="1140" priority="46" operator="equal">
      <formula>0</formula>
    </cfRule>
  </conditionalFormatting>
  <conditionalFormatting sqref="H282:H301">
    <cfRule type="cellIs" dxfId="1139" priority="33" operator="equal">
      <formula>0</formula>
    </cfRule>
  </conditionalFormatting>
  <conditionalFormatting sqref="H282:H301">
    <cfRule type="cellIs" dxfId="1138" priority="32" operator="equal">
      <formula>0</formula>
    </cfRule>
  </conditionalFormatting>
  <conditionalFormatting sqref="H282:H301">
    <cfRule type="cellIs" dxfId="1137" priority="31" operator="equal">
      <formula>0</formula>
    </cfRule>
  </conditionalFormatting>
  <conditionalFormatting sqref="H359:H368">
    <cfRule type="cellIs" dxfId="1136" priority="24" operator="equal">
      <formula>0</formula>
    </cfRule>
  </conditionalFormatting>
  <conditionalFormatting sqref="C261:C268">
    <cfRule type="cellIs" dxfId="1135" priority="9" operator="equal">
      <formula>0</formula>
    </cfRule>
  </conditionalFormatting>
  <conditionalFormatting sqref="C249">
    <cfRule type="cellIs" dxfId="1134" priority="20" operator="equal">
      <formula>0</formula>
    </cfRule>
  </conditionalFormatting>
  <conditionalFormatting sqref="C292:D301">
    <cfRule type="cellIs" dxfId="1133" priority="19" operator="equal">
      <formula>0</formula>
    </cfRule>
  </conditionalFormatting>
  <conditionalFormatting sqref="F294:H301">
    <cfRule type="cellIs" dxfId="1132" priority="18" operator="equal">
      <formula>0</formula>
    </cfRule>
  </conditionalFormatting>
  <conditionalFormatting sqref="C282:D291">
    <cfRule type="cellIs" dxfId="1131" priority="14" operator="equal">
      <formula>0</formula>
    </cfRule>
  </conditionalFormatting>
  <conditionalFormatting sqref="F282:H291">
    <cfRule type="cellIs" dxfId="1130" priority="13" operator="equal">
      <formula>0</formula>
    </cfRule>
  </conditionalFormatting>
  <conditionalFormatting sqref="C271:C278">
    <cfRule type="cellIs" dxfId="1129" priority="8" operator="equal">
      <formula>0</formula>
    </cfRule>
  </conditionalFormatting>
  <conditionalFormatting sqref="C250:C257">
    <cfRule type="cellIs" dxfId="1128" priority="10" operator="equal">
      <formula>0</formula>
    </cfRule>
  </conditionalFormatting>
  <conditionalFormatting sqref="H314:H323">
    <cfRule type="cellIs" dxfId="1127" priority="7" operator="equal">
      <formula>0</formula>
    </cfRule>
  </conditionalFormatting>
  <conditionalFormatting sqref="H395:H404">
    <cfRule type="cellIs" dxfId="1126" priority="1" operator="equal">
      <formula>0</formula>
    </cfRule>
  </conditionalFormatting>
  <conditionalFormatting sqref="H348:H357">
    <cfRule type="cellIs" dxfId="1125" priority="4" operator="equal">
      <formula>0</formula>
    </cfRule>
  </conditionalFormatting>
  <conditionalFormatting sqref="H372:H381">
    <cfRule type="cellIs" dxfId="1124" priority="3" operator="equal">
      <formula>0</formula>
    </cfRule>
  </conditionalFormatting>
  <conditionalFormatting sqref="H384:H393">
    <cfRule type="cellIs" dxfId="1123" priority="2" operator="equal">
      <formula>0</formula>
    </cfRule>
  </conditionalFormatting>
  <printOptions horizontalCentered="1"/>
  <pageMargins left="0.23622047244094491" right="0.23622047244094491" top="0.43" bottom="0.15748031496062992" header="0.31496062992125984" footer="0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6"/>
  <sheetViews>
    <sheetView zoomScaleNormal="100" workbookViewId="0">
      <pane ySplit="10" topLeftCell="A295" activePane="bottomLeft" state="frozen"/>
      <selection pane="bottomLeft" activeCell="H284" sqref="H28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6.109375" style="1" customWidth="1"/>
    <col min="5" max="5" width="8.5546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4.75" customHeight="1" x14ac:dyDescent="0.3">
      <c r="A1" s="317" t="s">
        <v>35</v>
      </c>
      <c r="B1" s="317"/>
      <c r="C1" s="317"/>
      <c r="D1" s="318" t="s">
        <v>450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191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192</v>
      </c>
      <c r="B5" s="223"/>
    </row>
    <row r="6" spans="1:9" ht="7.5" customHeight="1" x14ac:dyDescent="0.25"/>
    <row r="7" spans="1:9" ht="7.5" hidden="1" customHeight="1" x14ac:dyDescent="0.25"/>
    <row r="8" spans="1:9" ht="7.5" hidden="1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16.829999999999998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13.079999999999998</v>
      </c>
    </row>
    <row r="14" spans="1:9" s="2" customFormat="1" ht="26.4" x14ac:dyDescent="0.25">
      <c r="A14" s="269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59">
        <f>SUM(H15:H24)</f>
        <v>0.37</v>
      </c>
    </row>
    <row r="15" spans="1:9" s="2" customFormat="1" ht="13.2" hidden="1" x14ac:dyDescent="0.25">
      <c r="A15" s="269"/>
      <c r="B15" s="245"/>
      <c r="C15" s="322"/>
      <c r="D15" s="323"/>
      <c r="E15" s="157"/>
      <c r="F15" s="158"/>
      <c r="G15" s="72"/>
      <c r="H15" s="63">
        <f>ROUNDUP((F15/168*G15),2)</f>
        <v>0</v>
      </c>
    </row>
    <row r="16" spans="1:9" s="2" customFormat="1" ht="13.2" x14ac:dyDescent="0.25">
      <c r="A16" s="269"/>
      <c r="B16" s="245"/>
      <c r="C16" s="270" t="s">
        <v>193</v>
      </c>
      <c r="D16" s="271"/>
      <c r="E16" s="77">
        <v>16</v>
      </c>
      <c r="F16" s="73">
        <v>3105</v>
      </c>
      <c r="G16" s="72">
        <v>0.02</v>
      </c>
      <c r="H16" s="65">
        <f t="shared" ref="H16:H24" si="0">ROUNDUP((F16/168*G16),2)</f>
        <v>0.37</v>
      </c>
    </row>
    <row r="17" spans="1:8" s="2" customFormat="1" ht="12.75" hidden="1" customHeight="1" x14ac:dyDescent="0.25">
      <c r="A17" s="269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69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69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69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2.75" hidden="1" customHeight="1" x14ac:dyDescent="0.25">
      <c r="A21" s="269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69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69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69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69" t="s">
        <v>45</v>
      </c>
      <c r="B25" s="286" t="s">
        <v>46</v>
      </c>
      <c r="C25" s="277" t="s">
        <v>436</v>
      </c>
      <c r="D25" s="278"/>
      <c r="E25" s="53" t="s">
        <v>164</v>
      </c>
      <c r="F25" s="49" t="s">
        <v>40</v>
      </c>
      <c r="G25" s="53" t="s">
        <v>158</v>
      </c>
      <c r="H25" s="59">
        <f>SUM(H26:H35)</f>
        <v>11.5</v>
      </c>
    </row>
    <row r="26" spans="1:8" s="2" customFormat="1" ht="13.2" x14ac:dyDescent="0.25">
      <c r="A26" s="269"/>
      <c r="B26" s="286"/>
      <c r="C26" s="270" t="s">
        <v>221</v>
      </c>
      <c r="D26" s="271"/>
      <c r="E26" s="76">
        <v>10</v>
      </c>
      <c r="F26" s="71">
        <v>1287</v>
      </c>
      <c r="G26" s="70">
        <v>1.5</v>
      </c>
      <c r="H26" s="63">
        <f>ROUNDUP((F26/168*G26),2)</f>
        <v>11.5</v>
      </c>
    </row>
    <row r="27" spans="1:8" s="2" customFormat="1" ht="13.2" hidden="1" x14ac:dyDescent="0.25">
      <c r="A27" s="269"/>
      <c r="B27" s="286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69"/>
      <c r="B28" s="286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0.02</v>
      </c>
    </row>
    <row r="37" spans="1:8" s="2" customFormat="1" ht="13.2" hidden="1" x14ac:dyDescent="0.25">
      <c r="A37" s="269"/>
      <c r="B37" s="286"/>
      <c r="C37" s="291"/>
      <c r="D37" s="292"/>
      <c r="E37" s="293"/>
      <c r="F37" s="64"/>
      <c r="G37" s="84">
        <f t="shared" ref="G37:G46" si="2">G15</f>
        <v>0</v>
      </c>
      <c r="H37" s="63">
        <f>ROUNDUP((F37/168*G37),2)</f>
        <v>0</v>
      </c>
    </row>
    <row r="38" spans="1:8" s="2" customFormat="1" ht="12.75" customHeight="1" x14ac:dyDescent="0.25">
      <c r="A38" s="269"/>
      <c r="B38" s="286"/>
      <c r="C38" s="291" t="s">
        <v>179</v>
      </c>
      <c r="D38" s="292"/>
      <c r="E38" s="293"/>
      <c r="F38" s="64">
        <v>135</v>
      </c>
      <c r="G38" s="64">
        <f t="shared" si="2"/>
        <v>0.02</v>
      </c>
      <c r="H38" s="65">
        <f t="shared" ref="H38:H46" si="3">ROUNDUP((F38/168*G38),2)</f>
        <v>0.02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69"/>
      <c r="B54" s="286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69"/>
      <c r="B55" s="286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69" t="s">
        <v>58</v>
      </c>
      <c r="B56" s="286" t="s">
        <v>59</v>
      </c>
      <c r="C56" s="277" t="s">
        <v>436</v>
      </c>
      <c r="D56" s="278"/>
      <c r="E56" s="53" t="s">
        <v>162</v>
      </c>
      <c r="F56" s="49" t="s">
        <v>40</v>
      </c>
      <c r="G56" s="53" t="s">
        <v>158</v>
      </c>
      <c r="H56" s="59">
        <f>SUM(H57:H76)</f>
        <v>1.19</v>
      </c>
    </row>
    <row r="57" spans="1:8" s="2" customFormat="1" ht="13.2" hidden="1" x14ac:dyDescent="0.25">
      <c r="A57" s="269"/>
      <c r="B57" s="286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85">
        <f t="shared" si="6"/>
        <v>0</v>
      </c>
      <c r="H57" s="65">
        <f>ROUNDUP((F57*$E$57%)/168*$G$57,2)</f>
        <v>0</v>
      </c>
    </row>
    <row r="58" spans="1:8" s="2" customFormat="1" ht="13.2" x14ac:dyDescent="0.25">
      <c r="A58" s="269"/>
      <c r="B58" s="286"/>
      <c r="C58" s="270" t="str">
        <f t="shared" si="5"/>
        <v>VP koledžas direktors</v>
      </c>
      <c r="D58" s="271"/>
      <c r="E58" s="284"/>
      <c r="F58" s="68">
        <f t="shared" si="6"/>
        <v>3105</v>
      </c>
      <c r="G58" s="176">
        <f t="shared" si="6"/>
        <v>0.02</v>
      </c>
      <c r="H58" s="65">
        <f>ROUNDUP((F58*$E$57%)/168*$G$58,2)</f>
        <v>0.04</v>
      </c>
    </row>
    <row r="59" spans="1:8" s="2" customFormat="1" ht="13.2" hidden="1" x14ac:dyDescent="0.25">
      <c r="A59" s="269"/>
      <c r="B59" s="286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ref="H59:H76" si="7">ROUNDUP((F59*$E$57%)/168*$G$57,2)</f>
        <v>0</v>
      </c>
    </row>
    <row r="60" spans="1:8" s="2" customFormat="1" ht="12.75" hidden="1" customHeight="1" x14ac:dyDescent="0.25">
      <c r="A60" s="269"/>
      <c r="B60" s="286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69"/>
      <c r="B61" s="286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69"/>
      <c r="B62" s="286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69"/>
      <c r="B63" s="286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69"/>
      <c r="B64" s="286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69"/>
      <c r="B65" s="286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69"/>
      <c r="B66" s="286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69"/>
      <c r="B67" s="286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99">
        <f t="shared" si="9"/>
        <v>1.5</v>
      </c>
      <c r="H67" s="65">
        <f>ROUNDUP((F67*$E$57%)/168*$G$67,2)</f>
        <v>1.1499999999999999</v>
      </c>
    </row>
    <row r="68" spans="1:8" s="2" customFormat="1" ht="13.2" hidden="1" x14ac:dyDescent="0.25">
      <c r="A68" s="269"/>
      <c r="B68" s="286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69"/>
      <c r="B69" s="286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69"/>
      <c r="B70" s="286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69"/>
      <c r="B71" s="286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69"/>
      <c r="B72" s="286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69"/>
      <c r="B73" s="286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69"/>
      <c r="B74" s="286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69"/>
      <c r="B75" s="286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69"/>
      <c r="B76" s="28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SUM(H78,H79)</f>
        <v>3.7499999999999996</v>
      </c>
    </row>
    <row r="78" spans="1:8" s="2" customFormat="1" ht="13.2" x14ac:dyDescent="0.25">
      <c r="A78" s="51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3.2699999999999996</v>
      </c>
    </row>
    <row r="79" spans="1:8" s="2" customFormat="1" ht="26.4" x14ac:dyDescent="0.25">
      <c r="A79" s="269" t="s">
        <v>71</v>
      </c>
      <c r="B79" s="286" t="s">
        <v>72</v>
      </c>
      <c r="C79" s="277" t="s">
        <v>436</v>
      </c>
      <c r="D79" s="278"/>
      <c r="E79" s="53" t="s">
        <v>162</v>
      </c>
      <c r="F79" s="49" t="s">
        <v>40</v>
      </c>
      <c r="G79" s="53" t="s">
        <v>158</v>
      </c>
      <c r="H79" s="59">
        <f>SUM(H80:H99)</f>
        <v>0.48000000000000004</v>
      </c>
    </row>
    <row r="80" spans="1:8" s="2" customFormat="1" ht="13.2" hidden="1" x14ac:dyDescent="0.25">
      <c r="A80" s="269"/>
      <c r="B80" s="286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85">
        <f t="shared" si="11"/>
        <v>0</v>
      </c>
      <c r="H80" s="65">
        <f>ROUNDUP((F80*$E$80%)/168*G80,2)</f>
        <v>0</v>
      </c>
    </row>
    <row r="81" spans="1:8" s="2" customFormat="1" ht="13.2" x14ac:dyDescent="0.25">
      <c r="A81" s="269"/>
      <c r="B81" s="286"/>
      <c r="C81" s="270" t="str">
        <f t="shared" si="10"/>
        <v>VP koledžas direktors</v>
      </c>
      <c r="D81" s="271"/>
      <c r="E81" s="284"/>
      <c r="F81" s="68">
        <f t="shared" si="11"/>
        <v>3105</v>
      </c>
      <c r="G81" s="176">
        <f t="shared" si="11"/>
        <v>0.02</v>
      </c>
      <c r="H81" s="65">
        <f t="shared" ref="H81:H99" si="12">ROUNDUP((F81*$E$80%)/168*G81,2)</f>
        <v>0.02</v>
      </c>
    </row>
    <row r="82" spans="1:8" s="2" customFormat="1" ht="13.2" hidden="1" x14ac:dyDescent="0.25">
      <c r="A82" s="269"/>
      <c r="B82" s="286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69"/>
      <c r="B83" s="286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69"/>
      <c r="B84" s="286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69"/>
      <c r="B87" s="286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69"/>
      <c r="B88" s="286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69"/>
      <c r="B89" s="286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69"/>
      <c r="B90" s="286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99">
        <f t="shared" si="14"/>
        <v>1.5</v>
      </c>
      <c r="H90" s="65">
        <f t="shared" si="12"/>
        <v>0.46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69"/>
      <c r="B98" s="286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69"/>
      <c r="B99" s="28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69"/>
      <c r="B100" s="286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69"/>
      <c r="B105" s="286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69"/>
      <c r="B106" s="286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69"/>
      <c r="B107" s="286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69"/>
      <c r="B108" s="286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0.18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9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9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9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9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9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9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9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9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9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9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9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9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0.18</v>
      </c>
    </row>
    <row r="157" spans="1:9" s="2" customFormat="1" x14ac:dyDescent="0.25">
      <c r="A157" s="241">
        <v>2311</v>
      </c>
      <c r="B157" s="244" t="s">
        <v>20</v>
      </c>
      <c r="C157" s="251"/>
      <c r="D157" s="252"/>
      <c r="E157" s="287"/>
      <c r="F157" s="53" t="s">
        <v>401</v>
      </c>
      <c r="G157" s="53" t="s">
        <v>166</v>
      </c>
      <c r="H157" s="128">
        <f>SUM(H158:H167)</f>
        <v>0.18</v>
      </c>
    </row>
    <row r="158" spans="1:9" s="2" customFormat="1" ht="13.2" x14ac:dyDescent="0.25">
      <c r="A158" s="242"/>
      <c r="B158" s="245"/>
      <c r="C158" s="247" t="s">
        <v>194</v>
      </c>
      <c r="D158" s="248"/>
      <c r="E158" s="273"/>
      <c r="F158" s="86">
        <v>0.01</v>
      </c>
      <c r="G158" s="86">
        <v>3</v>
      </c>
      <c r="H158" s="87">
        <f>ROUND(F158*G158,2)</f>
        <v>0.03</v>
      </c>
      <c r="I158" s="2" t="s">
        <v>373</v>
      </c>
    </row>
    <row r="159" spans="1:9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3</v>
      </c>
      <c r="H159" s="89">
        <f>ROUND(F159*G159,2)</f>
        <v>0.15</v>
      </c>
    </row>
    <row r="160" spans="1:9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128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39.6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39.6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39.6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8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8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17.009999999999998</v>
      </c>
    </row>
    <row r="216" spans="1:8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8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8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SUM(H219,H282)</f>
        <v>1.56</v>
      </c>
    </row>
    <row r="219" spans="1:8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SUM(H220,H231,H242,H261,)</f>
        <v>1.2100000000000002</v>
      </c>
    </row>
    <row r="220" spans="1:8" s="2" customFormat="1" ht="26.4" hidden="1" x14ac:dyDescent="0.25">
      <c r="A220" s="241" t="s">
        <v>43</v>
      </c>
      <c r="B220" s="244" t="s">
        <v>44</v>
      </c>
      <c r="C220" s="277" t="s">
        <v>157</v>
      </c>
      <c r="D220" s="278"/>
      <c r="E220" s="53" t="s">
        <v>164</v>
      </c>
      <c r="F220" s="133" t="s">
        <v>40</v>
      </c>
      <c r="G220" s="53" t="s">
        <v>158</v>
      </c>
      <c r="H220" s="128">
        <f>SUM(H221:H230)</f>
        <v>0</v>
      </c>
    </row>
    <row r="221" spans="1:8" s="2" customFormat="1" ht="13.2" hidden="1" x14ac:dyDescent="0.25">
      <c r="A221" s="242"/>
      <c r="B221" s="245"/>
      <c r="C221" s="279"/>
      <c r="D221" s="280"/>
      <c r="E221" s="149"/>
      <c r="F221" s="71"/>
      <c r="G221" s="70"/>
      <c r="H221" s="63">
        <f>ROUNDUP((F221/168*G221),2)</f>
        <v>0</v>
      </c>
    </row>
    <row r="222" spans="1:8" s="2" customFormat="1" ht="13.2" hidden="1" x14ac:dyDescent="0.25">
      <c r="A222" s="242"/>
      <c r="B222" s="245"/>
      <c r="C222" s="270"/>
      <c r="D222" s="271"/>
      <c r="E222" s="130"/>
      <c r="F222" s="73"/>
      <c r="G222" s="72"/>
      <c r="H222" s="65">
        <f t="shared" ref="H222:H241" si="24">ROUNDUP((F222/168*G222),2)</f>
        <v>0</v>
      </c>
    </row>
    <row r="223" spans="1:8" s="2" customFormat="1" ht="13.2" hidden="1" x14ac:dyDescent="0.25">
      <c r="A223" s="242"/>
      <c r="B223" s="245"/>
      <c r="C223" s="270"/>
      <c r="D223" s="271"/>
      <c r="E223" s="130"/>
      <c r="F223" s="73"/>
      <c r="G223" s="72"/>
      <c r="H223" s="65">
        <f t="shared" si="24"/>
        <v>0</v>
      </c>
    </row>
    <row r="224" spans="1:8" s="2" customFormat="1" ht="13.2" hidden="1" x14ac:dyDescent="0.25">
      <c r="A224" s="242"/>
      <c r="B224" s="245"/>
      <c r="C224" s="270"/>
      <c r="D224" s="271"/>
      <c r="E224" s="130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130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130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130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130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130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131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133" t="s">
        <v>40</v>
      </c>
      <c r="G231" s="53" t="s">
        <v>158</v>
      </c>
      <c r="H231" s="128">
        <f>SUM(H232:H241)</f>
        <v>1.1000000000000001</v>
      </c>
    </row>
    <row r="232" spans="1:9" s="2" customFormat="1" ht="13.2" x14ac:dyDescent="0.25">
      <c r="A232" s="242"/>
      <c r="B232" s="245"/>
      <c r="C232" s="270" t="s">
        <v>222</v>
      </c>
      <c r="D232" s="271"/>
      <c r="E232" s="130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13.2" x14ac:dyDescent="0.25">
      <c r="A233" s="242"/>
      <c r="B233" s="245"/>
      <c r="C233" s="270" t="s">
        <v>374</v>
      </c>
      <c r="D233" s="271"/>
      <c r="E233" s="130">
        <v>7</v>
      </c>
      <c r="F233" s="73">
        <v>996</v>
      </c>
      <c r="G233" s="72">
        <v>8.4000000000000005E-2</v>
      </c>
      <c r="H233" s="65">
        <f t="shared" si="24"/>
        <v>0.5</v>
      </c>
      <c r="I233" s="2" t="s">
        <v>375</v>
      </c>
    </row>
    <row r="234" spans="1:9" s="2" customFormat="1" ht="13.2" hidden="1" x14ac:dyDescent="0.25">
      <c r="A234" s="242"/>
      <c r="B234" s="245"/>
      <c r="C234" s="270"/>
      <c r="D234" s="271"/>
      <c r="E234" s="130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130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130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130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130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130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130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131"/>
      <c r="F241" s="75"/>
      <c r="G241" s="74"/>
      <c r="H241" s="67">
        <f t="shared" si="24"/>
        <v>0</v>
      </c>
    </row>
    <row r="242" spans="1:8" s="2" customFormat="1" ht="26.4" hidden="1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</v>
      </c>
    </row>
    <row r="243" spans="1:8" s="2" customFormat="1" ht="13.2" hidden="1" x14ac:dyDescent="0.25">
      <c r="A243" s="242"/>
      <c r="B243" s="245"/>
      <c r="C243" s="279"/>
      <c r="D243" s="311"/>
      <c r="E243" s="280"/>
      <c r="F243" s="71"/>
      <c r="G243" s="70">
        <f>G221</f>
        <v>0</v>
      </c>
      <c r="H243" s="63">
        <f>ROUNDUP((F243/168*G243),2)</f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13.2" hidden="1" x14ac:dyDescent="0.25">
      <c r="A253" s="242"/>
      <c r="B253" s="245"/>
      <c r="C253" s="291">
        <f t="shared" ref="C253:C260" si="27">C234</f>
        <v>0</v>
      </c>
      <c r="D253" s="293"/>
      <c r="E253" s="320"/>
      <c r="F253" s="68">
        <f t="shared" ref="F253:G260" si="28">F234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42"/>
      <c r="B254" s="245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42"/>
      <c r="B255" s="245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42"/>
      <c r="B256" s="245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42"/>
      <c r="B257" s="245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42"/>
      <c r="B258" s="245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42"/>
      <c r="B259" s="245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43"/>
      <c r="B260" s="246"/>
      <c r="C260" s="291">
        <f t="shared" si="27"/>
        <v>0</v>
      </c>
      <c r="D260" s="293"/>
      <c r="E260" s="321"/>
      <c r="F260" s="69">
        <f t="shared" si="28"/>
        <v>0</v>
      </c>
      <c r="G260" s="66">
        <f t="shared" si="28"/>
        <v>0</v>
      </c>
      <c r="H260" s="67" t="e">
        <f>ROUNDUP((F260*#REF!%)/168*G260,2)</f>
        <v>#REF!</v>
      </c>
    </row>
    <row r="261" spans="1:8" s="2" customFormat="1" ht="26.4" x14ac:dyDescent="0.25">
      <c r="A261" s="241" t="s">
        <v>58</v>
      </c>
      <c r="B261" s="244" t="s">
        <v>59</v>
      </c>
      <c r="C261" s="277" t="s">
        <v>436</v>
      </c>
      <c r="D261" s="278"/>
      <c r="E261" s="53" t="s">
        <v>162</v>
      </c>
      <c r="F261" s="133" t="s">
        <v>40</v>
      </c>
      <c r="G261" s="53" t="s">
        <v>158</v>
      </c>
      <c r="H261" s="128">
        <f>SUM(H262:H281)</f>
        <v>0.11000000000000001</v>
      </c>
    </row>
    <row r="262" spans="1:8" s="2" customFormat="1" ht="13.2" hidden="1" x14ac:dyDescent="0.25">
      <c r="A262" s="242"/>
      <c r="B262" s="245"/>
      <c r="C262" s="304">
        <f t="shared" ref="C262:C271" si="29">C221</f>
        <v>0</v>
      </c>
      <c r="D262" s="305"/>
      <c r="E262" s="263">
        <v>10</v>
      </c>
      <c r="F262" s="79">
        <f t="shared" ref="F262:G271" si="30">F221</f>
        <v>0</v>
      </c>
      <c r="G262" s="62">
        <f t="shared" si="30"/>
        <v>0</v>
      </c>
      <c r="H262" s="63">
        <f>ROUNDUP((F262*$E$262%)/168*G262,2)</f>
        <v>0</v>
      </c>
    </row>
    <row r="263" spans="1:8" s="2" customFormat="1" ht="13.2" hidden="1" x14ac:dyDescent="0.25">
      <c r="A263" s="242"/>
      <c r="B263" s="245"/>
      <c r="C263" s="302">
        <f t="shared" si="29"/>
        <v>0</v>
      </c>
      <c r="D263" s="303"/>
      <c r="E263" s="264"/>
      <c r="F263" s="80">
        <f t="shared" si="30"/>
        <v>0</v>
      </c>
      <c r="G263" s="64">
        <f t="shared" si="30"/>
        <v>0</v>
      </c>
      <c r="H263" s="65">
        <f t="shared" ref="H263:H281" si="31">ROUNDUP((F263*$E$262%)/168*G263,2)</f>
        <v>0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si="31"/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x14ac:dyDescent="0.25">
      <c r="A272" s="242"/>
      <c r="B272" s="245"/>
      <c r="C272" s="270" t="str">
        <f t="shared" ref="C272:C281" si="32">C232</f>
        <v>Grāmatvedis</v>
      </c>
      <c r="D272" s="271"/>
      <c r="E272" s="264"/>
      <c r="F272" s="81">
        <f t="shared" ref="F272:G281" si="33">F232</f>
        <v>1190</v>
      </c>
      <c r="G272" s="64">
        <f t="shared" si="33"/>
        <v>8.4000000000000005E-2</v>
      </c>
      <c r="H272" s="65">
        <f t="shared" si="31"/>
        <v>6.0000000000000005E-2</v>
      </c>
    </row>
    <row r="273" spans="1:8" s="2" customFormat="1" ht="13.2" x14ac:dyDescent="0.25">
      <c r="A273" s="242"/>
      <c r="B273" s="245"/>
      <c r="C273" s="270" t="str">
        <f t="shared" si="32"/>
        <v>Lietvede</v>
      </c>
      <c r="D273" s="271"/>
      <c r="E273" s="264"/>
      <c r="F273" s="81">
        <f t="shared" si="33"/>
        <v>996</v>
      </c>
      <c r="G273" s="64">
        <f t="shared" si="33"/>
        <v>8.4000000000000005E-2</v>
      </c>
      <c r="H273" s="65">
        <f t="shared" si="31"/>
        <v>0.05</v>
      </c>
    </row>
    <row r="274" spans="1:8" s="2" customFormat="1" ht="12.75" hidden="1" customHeight="1" x14ac:dyDescent="0.25">
      <c r="A274" s="242"/>
      <c r="B274" s="245"/>
      <c r="C274" s="302">
        <f t="shared" si="32"/>
        <v>0</v>
      </c>
      <c r="D274" s="303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3.2" hidden="1" x14ac:dyDescent="0.25">
      <c r="A281" s="243"/>
      <c r="B281" s="246"/>
      <c r="C281" s="302">
        <f t="shared" si="32"/>
        <v>0</v>
      </c>
      <c r="D281" s="303"/>
      <c r="E281" s="265"/>
      <c r="F281" s="83">
        <f t="shared" si="33"/>
        <v>0</v>
      </c>
      <c r="G281" s="66">
        <f t="shared" si="33"/>
        <v>0</v>
      </c>
      <c r="H281" s="67">
        <f t="shared" si="31"/>
        <v>0</v>
      </c>
    </row>
    <row r="282" spans="1:8" s="2" customFormat="1" ht="12.75" customHeight="1" x14ac:dyDescent="0.25">
      <c r="A282" s="58" t="s">
        <v>66</v>
      </c>
      <c r="B282" s="256" t="s">
        <v>67</v>
      </c>
      <c r="C282" s="256"/>
      <c r="D282" s="256"/>
      <c r="E282" s="256"/>
      <c r="F282" s="256"/>
      <c r="G282" s="256"/>
      <c r="H282" s="47">
        <f>SUM(H283,H284,)</f>
        <v>0.35</v>
      </c>
    </row>
    <row r="283" spans="1:8" s="2" customFormat="1" ht="12.75" customHeight="1" x14ac:dyDescent="0.25">
      <c r="A283" s="132" t="s">
        <v>68</v>
      </c>
      <c r="B283" s="286" t="s">
        <v>469</v>
      </c>
      <c r="C283" s="286"/>
      <c r="D283" s="286"/>
      <c r="E283" s="286"/>
      <c r="F283" s="286"/>
      <c r="G283" s="286"/>
      <c r="H283" s="48">
        <f>ROUND((H219+H284)*0.2409,2)</f>
        <v>0.3</v>
      </c>
    </row>
    <row r="284" spans="1:8" s="2" customFormat="1" ht="25.5" customHeight="1" x14ac:dyDescent="0.25">
      <c r="A284" s="241" t="s">
        <v>71</v>
      </c>
      <c r="B284" s="244" t="s">
        <v>72</v>
      </c>
      <c r="C284" s="277" t="s">
        <v>436</v>
      </c>
      <c r="D284" s="278"/>
      <c r="E284" s="53" t="s">
        <v>162</v>
      </c>
      <c r="F284" s="133" t="s">
        <v>40</v>
      </c>
      <c r="G284" s="53" t="s">
        <v>158</v>
      </c>
      <c r="H284" s="128">
        <f>SUM(H285:H304)</f>
        <v>0.05</v>
      </c>
    </row>
    <row r="285" spans="1:8" s="2" customFormat="1" ht="12.75" hidden="1" customHeight="1" x14ac:dyDescent="0.25">
      <c r="A285" s="242"/>
      <c r="B285" s="245"/>
      <c r="C285" s="279">
        <f t="shared" ref="C285:C294" si="34">C221</f>
        <v>0</v>
      </c>
      <c r="D285" s="280"/>
      <c r="E285" s="299">
        <v>4</v>
      </c>
      <c r="F285" s="71">
        <f t="shared" ref="F285:G294" si="35">F221</f>
        <v>0</v>
      </c>
      <c r="G285" s="71">
        <f t="shared" si="35"/>
        <v>0</v>
      </c>
      <c r="H285" s="63">
        <f>ROUNDUP((F285*$E$285%)/168*G285,2)</f>
        <v>0</v>
      </c>
    </row>
    <row r="286" spans="1:8" s="2" customFormat="1" ht="12.75" hidden="1" customHeight="1" x14ac:dyDescent="0.25">
      <c r="A286" s="242"/>
      <c r="B286" s="245"/>
      <c r="C286" s="270">
        <f t="shared" si="34"/>
        <v>0</v>
      </c>
      <c r="D286" s="271"/>
      <c r="E286" s="300"/>
      <c r="F286" s="73">
        <f t="shared" si="35"/>
        <v>0</v>
      </c>
      <c r="G286" s="73">
        <f t="shared" si="35"/>
        <v>0</v>
      </c>
      <c r="H286" s="65">
        <f t="shared" ref="H286:H293" si="36">ROUNDUP((F286*$E$285%)/168*G286,2)</f>
        <v>0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si="36"/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>ROUNDUP((F294*$E$285%)/168*G294,2)</f>
        <v>0</v>
      </c>
    </row>
    <row r="295" spans="1:8" s="2" customFormat="1" ht="13.2" x14ac:dyDescent="0.25">
      <c r="A295" s="242"/>
      <c r="B295" s="245"/>
      <c r="C295" s="270" t="str">
        <f t="shared" ref="C295:C304" si="37">C232</f>
        <v>Grāmatvedis</v>
      </c>
      <c r="D295" s="271"/>
      <c r="E295" s="300"/>
      <c r="F295" s="73">
        <f t="shared" ref="F295:G304" si="38">F232</f>
        <v>1190</v>
      </c>
      <c r="G295" s="64">
        <f t="shared" si="38"/>
        <v>8.4000000000000005E-2</v>
      </c>
      <c r="H295" s="65">
        <f>ROUNDUP((F295*$E$285%)/168*G295,2)</f>
        <v>0.03</v>
      </c>
    </row>
    <row r="296" spans="1:8" s="2" customFormat="1" ht="13.2" x14ac:dyDescent="0.25">
      <c r="A296" s="242"/>
      <c r="B296" s="245"/>
      <c r="C296" s="270" t="str">
        <f t="shared" si="37"/>
        <v>Lietvede</v>
      </c>
      <c r="D296" s="271"/>
      <c r="E296" s="300"/>
      <c r="F296" s="73">
        <f t="shared" si="38"/>
        <v>996</v>
      </c>
      <c r="G296" s="64">
        <f t="shared" si="38"/>
        <v>8.4000000000000005E-2</v>
      </c>
      <c r="H296" s="65">
        <f t="shared" ref="H296:H304" si="39">ROUNDUP((F296*$E$285%)/168*G296,2)</f>
        <v>0.02</v>
      </c>
    </row>
    <row r="297" spans="1:8" s="2" customFormat="1" ht="13.2" hidden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9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9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9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3.2" hidden="1" x14ac:dyDescent="0.25">
      <c r="A304" s="243"/>
      <c r="B304" s="246"/>
      <c r="C304" s="270">
        <f t="shared" si="37"/>
        <v>0</v>
      </c>
      <c r="D304" s="271"/>
      <c r="E304" s="301"/>
      <c r="F304" s="75">
        <f t="shared" si="38"/>
        <v>0</v>
      </c>
      <c r="G304" s="64">
        <f t="shared" si="38"/>
        <v>0</v>
      </c>
      <c r="H304" s="67">
        <f t="shared" si="39"/>
        <v>0</v>
      </c>
    </row>
    <row r="305" spans="1:9" s="2" customFormat="1" ht="13.2" hidden="1" x14ac:dyDescent="0.25">
      <c r="A305" s="242"/>
      <c r="B305" s="245"/>
      <c r="C305" s="270">
        <f t="shared" ref="C305:C312" si="40">C234</f>
        <v>0</v>
      </c>
      <c r="D305" s="271"/>
      <c r="E305" s="300"/>
      <c r="F305" s="73">
        <f t="shared" ref="F305:G312" si="41">F234</f>
        <v>0</v>
      </c>
      <c r="G305" s="73">
        <f t="shared" si="41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40"/>
        <v>0</v>
      </c>
      <c r="D306" s="271"/>
      <c r="E306" s="300"/>
      <c r="F306" s="73">
        <f t="shared" si="41"/>
        <v>0</v>
      </c>
      <c r="G306" s="73">
        <f t="shared" si="41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0"/>
        <v>0</v>
      </c>
      <c r="D307" s="271"/>
      <c r="E307" s="300"/>
      <c r="F307" s="73">
        <f t="shared" si="41"/>
        <v>0</v>
      </c>
      <c r="G307" s="73">
        <f t="shared" si="41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40"/>
        <v>0</v>
      </c>
      <c r="D308" s="271"/>
      <c r="E308" s="300"/>
      <c r="F308" s="73">
        <f t="shared" si="41"/>
        <v>0</v>
      </c>
      <c r="G308" s="73">
        <f t="shared" si="41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40"/>
        <v>0</v>
      </c>
      <c r="D309" s="271"/>
      <c r="E309" s="300"/>
      <c r="F309" s="73">
        <f t="shared" si="41"/>
        <v>0</v>
      </c>
      <c r="G309" s="73">
        <f t="shared" si="41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40"/>
        <v>0</v>
      </c>
      <c r="D310" s="271"/>
      <c r="E310" s="300"/>
      <c r="F310" s="73">
        <f t="shared" si="41"/>
        <v>0</v>
      </c>
      <c r="G310" s="73">
        <f t="shared" si="41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40"/>
        <v>0</v>
      </c>
      <c r="D311" s="271"/>
      <c r="E311" s="300"/>
      <c r="F311" s="73">
        <f t="shared" si="41"/>
        <v>0</v>
      </c>
      <c r="G311" s="73">
        <f t="shared" si="41"/>
        <v>0</v>
      </c>
      <c r="H311" s="65" t="e">
        <f>ROUNDUP((F311*#REF!%)/168*G311,2)</f>
        <v>#REF!</v>
      </c>
    </row>
    <row r="312" spans="1:9" s="2" customFormat="1" ht="13.2" hidden="1" x14ac:dyDescent="0.25">
      <c r="A312" s="243"/>
      <c r="B312" s="246"/>
      <c r="C312" s="281">
        <f t="shared" si="40"/>
        <v>0</v>
      </c>
      <c r="D312" s="282"/>
      <c r="E312" s="301"/>
      <c r="F312" s="75">
        <f t="shared" si="41"/>
        <v>0</v>
      </c>
      <c r="G312" s="75">
        <f t="shared" si="41"/>
        <v>0</v>
      </c>
      <c r="H312" s="67" t="e">
        <f>ROUNDUP((F312*#REF!%)/168*G312,2)</f>
        <v>#REF!</v>
      </c>
    </row>
    <row r="313" spans="1:9" s="2" customFormat="1" ht="13.2" x14ac:dyDescent="0.25">
      <c r="A313" s="58" t="s">
        <v>85</v>
      </c>
      <c r="B313" s="256" t="s">
        <v>18</v>
      </c>
      <c r="C313" s="256"/>
      <c r="D313" s="256"/>
      <c r="E313" s="256"/>
      <c r="F313" s="256"/>
      <c r="G313" s="256"/>
      <c r="H313" s="47">
        <f>SUM(H314,H337)</f>
        <v>1.1300000000000001</v>
      </c>
    </row>
    <row r="314" spans="1:9" s="2" customFormat="1" ht="13.2" x14ac:dyDescent="0.25">
      <c r="A314" s="57" t="s">
        <v>86</v>
      </c>
      <c r="B314" s="256" t="s">
        <v>87</v>
      </c>
      <c r="C314" s="256"/>
      <c r="D314" s="256"/>
      <c r="E314" s="256"/>
      <c r="F314" s="256"/>
      <c r="G314" s="256"/>
      <c r="H314" s="47">
        <f>SUM(H315,H326)</f>
        <v>0.08</v>
      </c>
    </row>
    <row r="315" spans="1:9" s="2" customFormat="1" ht="26.4" x14ac:dyDescent="0.25">
      <c r="A315" s="241">
        <v>2220</v>
      </c>
      <c r="B315" s="244" t="s">
        <v>89</v>
      </c>
      <c r="C315" s="251" t="s">
        <v>171</v>
      </c>
      <c r="D315" s="252"/>
      <c r="E315" s="287"/>
      <c r="F315" s="53" t="s">
        <v>402</v>
      </c>
      <c r="G315" s="53" t="s">
        <v>158</v>
      </c>
      <c r="H315" s="128">
        <f>SUM(H316:H325)</f>
        <v>0.08</v>
      </c>
    </row>
    <row r="316" spans="1:9" s="2" customFormat="1" ht="12" customHeight="1" x14ac:dyDescent="0.25">
      <c r="A316" s="242"/>
      <c r="B316" s="245"/>
      <c r="C316" s="247" t="s">
        <v>202</v>
      </c>
      <c r="D316" s="248"/>
      <c r="E316" s="273"/>
      <c r="F316" s="86">
        <v>7</v>
      </c>
      <c r="G316" s="86">
        <f>G16+G26+G232+G233</f>
        <v>1.6880000000000002</v>
      </c>
      <c r="H316" s="87">
        <f>ROUNDUP(F316/168*G316,2)</f>
        <v>0.08</v>
      </c>
      <c r="I316" s="2" t="s">
        <v>208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ref="H317:H325" si="42">ROUNDUP(F317/168*G317,2)</f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2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2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2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2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2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2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2"/>
        <v>0</v>
      </c>
    </row>
    <row r="325" spans="1:8" s="2" customFormat="1" ht="12" hidden="1" customHeight="1" x14ac:dyDescent="0.25">
      <c r="A325" s="243"/>
      <c r="B325" s="246"/>
      <c r="C325" s="253"/>
      <c r="D325" s="254"/>
      <c r="E325" s="255"/>
      <c r="F325" s="90"/>
      <c r="G325" s="90"/>
      <c r="H325" s="91">
        <f t="shared" si="42"/>
        <v>0</v>
      </c>
    </row>
    <row r="326" spans="1:8" s="2" customFormat="1" ht="12" hidden="1" customHeight="1" x14ac:dyDescent="0.25">
      <c r="A326" s="241"/>
      <c r="B326" s="244"/>
      <c r="C326" s="251"/>
      <c r="D326" s="252"/>
      <c r="E326" s="287"/>
      <c r="F326" s="53"/>
      <c r="G326" s="53"/>
      <c r="H326" s="128">
        <f>SUM(H327:H336)</f>
        <v>0</v>
      </c>
    </row>
    <row r="327" spans="1:8" s="2" customFormat="1" ht="12" hidden="1" customHeight="1" x14ac:dyDescent="0.25">
      <c r="A327" s="242"/>
      <c r="B327" s="245"/>
      <c r="C327" s="247"/>
      <c r="D327" s="248"/>
      <c r="E327" s="273"/>
      <c r="F327" s="86"/>
      <c r="G327" s="86"/>
      <c r="H327" s="87">
        <f>ROUNDUP(F327/168*G327,2)</f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ref="H328:H336" si="43">ROUNDUP(F328/168*G328,2)</f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3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3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3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3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3"/>
        <v>0</v>
      </c>
    </row>
    <row r="336" spans="1:8" s="2" customFormat="1" ht="13.2" hidden="1" x14ac:dyDescent="0.25">
      <c r="A336" s="243"/>
      <c r="B336" s="246"/>
      <c r="C336" s="253"/>
      <c r="D336" s="254"/>
      <c r="E336" s="255"/>
      <c r="F336" s="90"/>
      <c r="G336" s="90"/>
      <c r="H336" s="91">
        <f t="shared" si="43"/>
        <v>0</v>
      </c>
    </row>
    <row r="337" spans="1:9" s="2" customFormat="1" ht="12.75" customHeight="1" x14ac:dyDescent="0.25">
      <c r="A337" s="57" t="s">
        <v>94</v>
      </c>
      <c r="B337" s="256" t="s">
        <v>95</v>
      </c>
      <c r="C337" s="256"/>
      <c r="D337" s="256"/>
      <c r="E337" s="256"/>
      <c r="F337" s="256"/>
      <c r="G337" s="256"/>
      <c r="H337" s="47">
        <f>SUM(H338,H360,H349)</f>
        <v>1.05</v>
      </c>
    </row>
    <row r="338" spans="1:9" s="2" customFormat="1" x14ac:dyDescent="0.25">
      <c r="A338" s="241">
        <v>2311</v>
      </c>
      <c r="B338" s="244" t="s">
        <v>20</v>
      </c>
      <c r="C338" s="251" t="s">
        <v>171</v>
      </c>
      <c r="D338" s="252"/>
      <c r="E338" s="287"/>
      <c r="F338" s="53" t="s">
        <v>401</v>
      </c>
      <c r="G338" s="53" t="s">
        <v>166</v>
      </c>
      <c r="H338" s="128">
        <f>SUM(H339:H348)</f>
        <v>6.0000000000000005E-2</v>
      </c>
    </row>
    <row r="339" spans="1:9" s="2" customFormat="1" ht="13.2" x14ac:dyDescent="0.25">
      <c r="A339" s="242"/>
      <c r="B339" s="245"/>
      <c r="C339" s="247" t="s">
        <v>225</v>
      </c>
      <c r="D339" s="248"/>
      <c r="E339" s="273"/>
      <c r="F339" s="86">
        <v>0.01</v>
      </c>
      <c r="G339" s="86">
        <v>1</v>
      </c>
      <c r="H339" s="87">
        <f>ROUND(F339*G339,2)</f>
        <v>0.01</v>
      </c>
      <c r="I339" s="2" t="s">
        <v>392</v>
      </c>
    </row>
    <row r="340" spans="1:9" s="2" customFormat="1" ht="13.2" x14ac:dyDescent="0.25">
      <c r="A340" s="242"/>
      <c r="B340" s="245"/>
      <c r="C340" s="249" t="s">
        <v>173</v>
      </c>
      <c r="D340" s="250"/>
      <c r="E340" s="272"/>
      <c r="F340" s="88">
        <v>0.05</v>
      </c>
      <c r="G340" s="88">
        <v>1</v>
      </c>
      <c r="H340" s="89">
        <f>ROUND(F340*G340,2)</f>
        <v>0.05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ref="H341:H348" si="44">ROUND(F341*G341,2)</f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4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4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4"/>
        <v>0</v>
      </c>
    </row>
    <row r="348" spans="1:9" s="2" customFormat="1" ht="13.2" hidden="1" x14ac:dyDescent="0.25">
      <c r="A348" s="243"/>
      <c r="B348" s="246"/>
      <c r="C348" s="253"/>
      <c r="D348" s="254"/>
      <c r="E348" s="255"/>
      <c r="F348" s="90"/>
      <c r="G348" s="90"/>
      <c r="H348" s="91">
        <f t="shared" si="44"/>
        <v>0</v>
      </c>
    </row>
    <row r="349" spans="1:9" s="2" customFormat="1" ht="39.6" x14ac:dyDescent="0.25">
      <c r="A349" s="241">
        <v>2312</v>
      </c>
      <c r="B349" s="244" t="s">
        <v>394</v>
      </c>
      <c r="C349" s="251" t="s">
        <v>171</v>
      </c>
      <c r="D349" s="252"/>
      <c r="E349" s="60" t="s">
        <v>400</v>
      </c>
      <c r="F349" s="60" t="s">
        <v>397</v>
      </c>
      <c r="G349" s="53" t="s">
        <v>158</v>
      </c>
      <c r="H349" s="128">
        <f>SUM(H350:H359)</f>
        <v>0.06</v>
      </c>
    </row>
    <row r="350" spans="1:9" s="2" customFormat="1" ht="13.2" x14ac:dyDescent="0.25">
      <c r="A350" s="242"/>
      <c r="B350" s="245"/>
      <c r="C350" s="247" t="s">
        <v>395</v>
      </c>
      <c r="D350" s="248"/>
      <c r="E350" s="86">
        <v>157</v>
      </c>
      <c r="F350" s="86">
        <v>5</v>
      </c>
      <c r="G350" s="190">
        <f>G26+G232+G233</f>
        <v>1.6680000000000001</v>
      </c>
      <c r="H350" s="87">
        <f>ROUNDUP(E350/F350/12/168*G350,2)</f>
        <v>0.03</v>
      </c>
    </row>
    <row r="351" spans="1:9" s="2" customFormat="1" ht="13.2" x14ac:dyDescent="0.25">
      <c r="A351" s="242"/>
      <c r="B351" s="245"/>
      <c r="C351" s="249" t="s">
        <v>396</v>
      </c>
      <c r="D351" s="250"/>
      <c r="E351" s="189">
        <v>150</v>
      </c>
      <c r="F351" s="88">
        <v>5</v>
      </c>
      <c r="G351" s="191">
        <f>G350</f>
        <v>1.6680000000000001</v>
      </c>
      <c r="H351" s="89">
        <f>ROUNDUP(E351/F351/12/168*G351,2)</f>
        <v>0.03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ref="H352:H359" si="45">ROUNDUP(F352/168*G352,2)</f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5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5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5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5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5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5"/>
        <v>0</v>
      </c>
    </row>
    <row r="359" spans="1:9" s="2" customFormat="1" ht="13.2" hidden="1" x14ac:dyDescent="0.25">
      <c r="A359" s="243"/>
      <c r="B359" s="246"/>
      <c r="C359" s="249"/>
      <c r="D359" s="250"/>
      <c r="E359" s="186"/>
      <c r="F359" s="90"/>
      <c r="G359" s="90"/>
      <c r="H359" s="91">
        <f t="shared" si="45"/>
        <v>0</v>
      </c>
    </row>
    <row r="360" spans="1:9" s="2" customFormat="1" ht="26.4" x14ac:dyDescent="0.25">
      <c r="A360" s="241">
        <v>2350</v>
      </c>
      <c r="B360" s="244" t="s">
        <v>25</v>
      </c>
      <c r="C360" s="251" t="s">
        <v>171</v>
      </c>
      <c r="D360" s="252"/>
      <c r="E360" s="287"/>
      <c r="F360" s="60" t="s">
        <v>402</v>
      </c>
      <c r="G360" s="53" t="s">
        <v>158</v>
      </c>
      <c r="H360" s="128">
        <f>SUM(H361:H370)</f>
        <v>0.92999999999999994</v>
      </c>
    </row>
    <row r="361" spans="1:9" s="2" customFormat="1" ht="26.25" customHeight="1" x14ac:dyDescent="0.25">
      <c r="A361" s="242"/>
      <c r="B361" s="245"/>
      <c r="C361" s="247" t="s">
        <v>231</v>
      </c>
      <c r="D361" s="248"/>
      <c r="E361" s="273"/>
      <c r="F361" s="86">
        <v>85</v>
      </c>
      <c r="G361" s="190">
        <f>G350</f>
        <v>1.6680000000000001</v>
      </c>
      <c r="H361" s="87">
        <f>ROUNDUP(F361/168*G361,2)</f>
        <v>0.85</v>
      </c>
      <c r="I361" s="2" t="s">
        <v>337</v>
      </c>
    </row>
    <row r="362" spans="1:9" s="2" customFormat="1" ht="13.2" x14ac:dyDescent="0.25">
      <c r="A362" s="242"/>
      <c r="B362" s="245"/>
      <c r="C362" s="249" t="s">
        <v>226</v>
      </c>
      <c r="D362" s="250"/>
      <c r="E362" s="272"/>
      <c r="F362" s="88">
        <v>7</v>
      </c>
      <c r="G362" s="88">
        <f>G316</f>
        <v>1.6880000000000002</v>
      </c>
      <c r="H362" s="89">
        <f t="shared" ref="H362:H370" si="46">ROUNDUP(F362/168*G362,2)</f>
        <v>0.08</v>
      </c>
      <c r="I362" s="2" t="s">
        <v>208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6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6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6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6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6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6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6"/>
        <v>0</v>
      </c>
    </row>
    <row r="370" spans="1:8" s="2" customFormat="1" ht="13.2" hidden="1" x14ac:dyDescent="0.25">
      <c r="A370" s="243"/>
      <c r="B370" s="246"/>
      <c r="C370" s="253"/>
      <c r="D370" s="254"/>
      <c r="E370" s="255"/>
      <c r="F370" s="90"/>
      <c r="G370" s="90"/>
      <c r="H370" s="91">
        <f t="shared" si="46"/>
        <v>0</v>
      </c>
    </row>
    <row r="371" spans="1:8" s="2" customFormat="1" ht="13.2" x14ac:dyDescent="0.25">
      <c r="A371" s="58" t="s">
        <v>110</v>
      </c>
      <c r="B371" s="256" t="s">
        <v>26</v>
      </c>
      <c r="C371" s="256"/>
      <c r="D371" s="256"/>
      <c r="E371" s="256"/>
      <c r="F371" s="256"/>
      <c r="G371" s="256"/>
      <c r="H371" s="47">
        <f>SUM(H372,H384)</f>
        <v>0.2</v>
      </c>
    </row>
    <row r="372" spans="1:8" s="2" customFormat="1" ht="12.75" hidden="1" customHeight="1" x14ac:dyDescent="0.25">
      <c r="A372" s="57">
        <v>5120</v>
      </c>
      <c r="B372" s="256" t="s">
        <v>168</v>
      </c>
      <c r="C372" s="256"/>
      <c r="D372" s="256"/>
      <c r="E372" s="256"/>
      <c r="F372" s="256"/>
      <c r="G372" s="256"/>
      <c r="H372" s="47">
        <f>SUM(H374:H383)</f>
        <v>0</v>
      </c>
    </row>
    <row r="373" spans="1:8" s="2" customFormat="1" ht="26.4" hidden="1" x14ac:dyDescent="0.25">
      <c r="A373" s="257">
        <v>5121</v>
      </c>
      <c r="B373" s="260" t="s">
        <v>169</v>
      </c>
      <c r="C373" s="277" t="s">
        <v>171</v>
      </c>
      <c r="D373" s="278"/>
      <c r="E373" s="53" t="s">
        <v>170</v>
      </c>
      <c r="F373" s="187" t="s">
        <v>400</v>
      </c>
      <c r="G373" s="53" t="s">
        <v>158</v>
      </c>
      <c r="H373" s="128">
        <f>SUM(H374:H383)</f>
        <v>0</v>
      </c>
    </row>
    <row r="374" spans="1:8" s="2" customFormat="1" ht="13.2" hidden="1" x14ac:dyDescent="0.25">
      <c r="A374" s="258"/>
      <c r="B374" s="261"/>
      <c r="C374" s="304"/>
      <c r="D374" s="305"/>
      <c r="E374" s="263"/>
      <c r="F374" s="79"/>
      <c r="G374" s="79"/>
      <c r="H374" s="63"/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/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/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/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/>
    </row>
    <row r="379" spans="1:8" s="2" customFormat="1" ht="13.5" hidden="1" customHeight="1" x14ac:dyDescent="0.25">
      <c r="A379" s="258"/>
      <c r="B379" s="261"/>
      <c r="C379" s="302"/>
      <c r="D379" s="303"/>
      <c r="E379" s="264"/>
      <c r="F379" s="80"/>
      <c r="G379" s="80"/>
      <c r="H379" s="65"/>
    </row>
    <row r="380" spans="1:8" s="2" customFormat="1" ht="12.75" hidden="1" customHeight="1" x14ac:dyDescent="0.25">
      <c r="A380" s="258"/>
      <c r="B380" s="261"/>
      <c r="C380" s="302"/>
      <c r="D380" s="303"/>
      <c r="E380" s="264"/>
      <c r="F380" s="80"/>
      <c r="G380" s="80"/>
      <c r="H380" s="65"/>
    </row>
    <row r="381" spans="1:8" s="2" customFormat="1" ht="12.75" hidden="1" customHeight="1" x14ac:dyDescent="0.25">
      <c r="A381" s="258"/>
      <c r="B381" s="261"/>
      <c r="C381" s="302"/>
      <c r="D381" s="303"/>
      <c r="E381" s="264"/>
      <c r="F381" s="80"/>
      <c r="G381" s="80"/>
      <c r="H381" s="65"/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/>
    </row>
    <row r="383" spans="1:8" s="2" customFormat="1" ht="12.75" hidden="1" customHeight="1" x14ac:dyDescent="0.25">
      <c r="A383" s="259"/>
      <c r="B383" s="262"/>
      <c r="C383" s="302"/>
      <c r="D383" s="303"/>
      <c r="E383" s="265"/>
      <c r="F383" s="82"/>
      <c r="G383" s="82"/>
      <c r="H383" s="67"/>
    </row>
    <row r="384" spans="1:8" s="2" customFormat="1" ht="13.2" x14ac:dyDescent="0.25">
      <c r="A384" s="57" t="s">
        <v>111</v>
      </c>
      <c r="B384" s="256" t="s">
        <v>112</v>
      </c>
      <c r="C384" s="256"/>
      <c r="D384" s="256"/>
      <c r="E384" s="256"/>
      <c r="F384" s="256"/>
      <c r="G384" s="256"/>
      <c r="H384" s="47">
        <f>SUM(H385,H396)</f>
        <v>0.2</v>
      </c>
    </row>
    <row r="385" spans="1:8" s="2" customFormat="1" ht="26.4" x14ac:dyDescent="0.25">
      <c r="A385" s="257" t="s">
        <v>118</v>
      </c>
      <c r="B385" s="260" t="s">
        <v>34</v>
      </c>
      <c r="C385" s="277" t="s">
        <v>171</v>
      </c>
      <c r="D385" s="278"/>
      <c r="E385" s="53" t="s">
        <v>170</v>
      </c>
      <c r="F385" s="187" t="s">
        <v>400</v>
      </c>
      <c r="G385" s="53" t="s">
        <v>158</v>
      </c>
      <c r="H385" s="128">
        <f>SUM(H386:H395)</f>
        <v>0.2</v>
      </c>
    </row>
    <row r="386" spans="1:8" s="2" customFormat="1" ht="13.2" x14ac:dyDescent="0.25">
      <c r="A386" s="258"/>
      <c r="B386" s="261"/>
      <c r="C386" s="304" t="s">
        <v>398</v>
      </c>
      <c r="D386" s="305"/>
      <c r="E386" s="263">
        <v>20</v>
      </c>
      <c r="F386" s="79">
        <v>1147</v>
      </c>
      <c r="G386" s="192">
        <f>G350</f>
        <v>1.6680000000000001</v>
      </c>
      <c r="H386" s="63">
        <f>ROUNDUP(F386*$E$386%/12/168*G386,2)</f>
        <v>0.19</v>
      </c>
    </row>
    <row r="387" spans="1:8" s="2" customFormat="1" ht="13.2" x14ac:dyDescent="0.25">
      <c r="A387" s="258"/>
      <c r="B387" s="261"/>
      <c r="C387" s="302" t="s">
        <v>399</v>
      </c>
      <c r="D387" s="303"/>
      <c r="E387" s="264"/>
      <c r="F387" s="80">
        <v>475</v>
      </c>
      <c r="G387" s="80">
        <v>8.4000000000000005E-2</v>
      </c>
      <c r="H387" s="65">
        <f>ROUNDUP(F387*$E$386%/12/168*G387,2)</f>
        <v>0.01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ref="H388:H395" si="47">ROUNDUP(F388*$D$386%/12/168*E388*$G$386,2)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47"/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si="47"/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3.2" hidden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3.2" hidden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3.2" hidden="1" x14ac:dyDescent="0.25">
      <c r="A395" s="259"/>
      <c r="B395" s="262"/>
      <c r="C395" s="302"/>
      <c r="D395" s="303"/>
      <c r="E395" s="265"/>
      <c r="F395" s="82"/>
      <c r="G395" s="82"/>
      <c r="H395" s="67">
        <f t="shared" si="47"/>
        <v>0</v>
      </c>
    </row>
    <row r="396" spans="1:8" s="2" customFormat="1" ht="26.4" hidden="1" x14ac:dyDescent="0.25">
      <c r="A396" s="257" t="s">
        <v>119</v>
      </c>
      <c r="B396" s="260" t="s">
        <v>32</v>
      </c>
      <c r="C396" s="277" t="s">
        <v>171</v>
      </c>
      <c r="D396" s="278"/>
      <c r="E396" s="53" t="s">
        <v>170</v>
      </c>
      <c r="F396" s="187" t="s">
        <v>400</v>
      </c>
      <c r="G396" s="53" t="s">
        <v>158</v>
      </c>
      <c r="H396" s="128">
        <f>SUM(H397:H406)</f>
        <v>0</v>
      </c>
    </row>
    <row r="397" spans="1:8" s="2" customFormat="1" ht="13.2" hidden="1" x14ac:dyDescent="0.25">
      <c r="A397" s="258"/>
      <c r="B397" s="261"/>
      <c r="C397" s="304"/>
      <c r="D397" s="305"/>
      <c r="E397" s="263"/>
      <c r="F397" s="79"/>
      <c r="G397" s="79"/>
      <c r="H397" s="63">
        <f>ROUNDUP(F397*$E$386%/12/168*G397,2)</f>
        <v>0</v>
      </c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>
        <f>ROUNDUP(F398*$E$386%/12/168*G398,2)</f>
        <v>0</v>
      </c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>
        <f t="shared" ref="H399:H406" si="48">ROUNDUP(F399*$D$386%/12/168*E399*$G$386,2)</f>
        <v>0</v>
      </c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>
        <f t="shared" si="48"/>
        <v>0</v>
      </c>
    </row>
    <row r="401" spans="1:8" s="2" customFormat="1" ht="13.2" hidden="1" x14ac:dyDescent="0.25">
      <c r="A401" s="258"/>
      <c r="B401" s="261"/>
      <c r="C401" s="302"/>
      <c r="D401" s="303"/>
      <c r="E401" s="264"/>
      <c r="F401" s="80"/>
      <c r="G401" s="80"/>
      <c r="H401" s="65">
        <f t="shared" si="48"/>
        <v>0</v>
      </c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>
        <f t="shared" si="48"/>
        <v>0</v>
      </c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>
        <f t="shared" si="48"/>
        <v>0</v>
      </c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>
        <f t="shared" si="48"/>
        <v>0</v>
      </c>
    </row>
    <row r="405" spans="1:8" s="2" customFormat="1" ht="13.2" hidden="1" x14ac:dyDescent="0.25">
      <c r="A405" s="258"/>
      <c r="B405" s="261"/>
      <c r="C405" s="302"/>
      <c r="D405" s="303"/>
      <c r="E405" s="264"/>
      <c r="F405" s="80"/>
      <c r="G405" s="80"/>
      <c r="H405" s="65">
        <f t="shared" si="48"/>
        <v>0</v>
      </c>
    </row>
    <row r="406" spans="1:8" s="2" customFormat="1" ht="13.2" hidden="1" x14ac:dyDescent="0.25">
      <c r="A406" s="258"/>
      <c r="B406" s="261"/>
      <c r="C406" s="302"/>
      <c r="D406" s="303"/>
      <c r="E406" s="265"/>
      <c r="F406" s="82"/>
      <c r="G406" s="82"/>
      <c r="H406" s="67">
        <f t="shared" si="48"/>
        <v>0</v>
      </c>
    </row>
    <row r="407" spans="1:8" s="2" customFormat="1" ht="13.2" x14ac:dyDescent="0.25">
      <c r="A407" s="235" t="s">
        <v>123</v>
      </c>
      <c r="B407" s="236"/>
      <c r="C407" s="236"/>
      <c r="D407" s="236"/>
      <c r="E407" s="236"/>
      <c r="F407" s="236"/>
      <c r="G407" s="237"/>
      <c r="H407" s="52">
        <f>SUM(H371,H313,H218)</f>
        <v>2.89</v>
      </c>
    </row>
    <row r="408" spans="1:8" s="2" customFormat="1" ht="13.2" x14ac:dyDescent="0.25">
      <c r="A408" s="238" t="s">
        <v>122</v>
      </c>
      <c r="B408" s="239"/>
      <c r="C408" s="239"/>
      <c r="D408" s="239"/>
      <c r="E408" s="239"/>
      <c r="F408" s="239"/>
      <c r="G408" s="240"/>
      <c r="H408" s="92">
        <f>SUM(H407,H215)</f>
        <v>19.899999999999999</v>
      </c>
    </row>
    <row r="409" spans="1:8" x14ac:dyDescent="0.25">
      <c r="H409" s="29"/>
    </row>
    <row r="410" spans="1:8" hidden="1" x14ac:dyDescent="0.25">
      <c r="H410" s="30"/>
    </row>
    <row r="411" spans="1:8" ht="15.75" hidden="1" customHeight="1" x14ac:dyDescent="0.25">
      <c r="H411" s="30"/>
    </row>
    <row r="412" spans="1:8" ht="15.75" hidden="1" customHeight="1" x14ac:dyDescent="0.25">
      <c r="H412" s="30"/>
    </row>
    <row r="413" spans="1:8" ht="15.75" hidden="1" customHeight="1" x14ac:dyDescent="0.25">
      <c r="H413" s="30"/>
    </row>
    <row r="414" spans="1:8" ht="15.75" hidden="1" customHeight="1" x14ac:dyDescent="0.25">
      <c r="H414" s="30"/>
    </row>
    <row r="415" spans="1:8" ht="15.75" hidden="1" customHeight="1" x14ac:dyDescent="0.25">
      <c r="H415" s="30"/>
    </row>
    <row r="416" spans="1:8" ht="15.75" hidden="1" customHeight="1" x14ac:dyDescent="0.25">
      <c r="H416" s="30"/>
    </row>
    <row r="417" spans="8:8" ht="15.75" hidden="1" customHeight="1" x14ac:dyDescent="0.25">
      <c r="H417" s="30"/>
    </row>
    <row r="418" spans="8:8" ht="15.75" hidden="1" customHeight="1" x14ac:dyDescent="0.25">
      <c r="H418" s="30"/>
    </row>
    <row r="419" spans="8:8" ht="15.75" hidden="1" customHeight="1" x14ac:dyDescent="0.25">
      <c r="H419" s="30"/>
    </row>
    <row r="420" spans="8:8" ht="15.75" hidden="1" customHeight="1" x14ac:dyDescent="0.25">
      <c r="H420" s="30"/>
    </row>
    <row r="421" spans="8:8" ht="15.75" hidden="1" customHeight="1" x14ac:dyDescent="0.25">
      <c r="H421" s="30"/>
    </row>
    <row r="422" spans="8:8" ht="15.75" hidden="1" customHeight="1" x14ac:dyDescent="0.25">
      <c r="H422" s="30"/>
    </row>
    <row r="423" spans="8:8" ht="15.75" hidden="1" customHeight="1" x14ac:dyDescent="0.25">
      <c r="H423" s="30"/>
    </row>
    <row r="424" spans="8:8" ht="15.75" hidden="1" customHeight="1" x14ac:dyDescent="0.25">
      <c r="H424" s="30"/>
    </row>
    <row r="425" spans="8:8" ht="15.75" hidden="1" customHeight="1" x14ac:dyDescent="0.25">
      <c r="H425" s="30"/>
    </row>
    <row r="426" spans="8:8" ht="15.75" hidden="1" customHeight="1" x14ac:dyDescent="0.25">
      <c r="H426" s="30"/>
    </row>
    <row r="427" spans="8:8" ht="15.75" hidden="1" customHeight="1" x14ac:dyDescent="0.25">
      <c r="H427" s="30"/>
    </row>
    <row r="428" spans="8:8" ht="15.75" hidden="1" customHeight="1" x14ac:dyDescent="0.25">
      <c r="H428" s="30"/>
    </row>
    <row r="429" spans="8:8" ht="15.75" hidden="1" customHeight="1" x14ac:dyDescent="0.25">
      <c r="H429" s="30"/>
    </row>
    <row r="430" spans="8:8" ht="15.75" hidden="1" customHeight="1" x14ac:dyDescent="0.25">
      <c r="H430" s="30"/>
    </row>
    <row r="431" spans="8:8" ht="15.75" hidden="1" customHeight="1" x14ac:dyDescent="0.25">
      <c r="H431" s="30"/>
    </row>
    <row r="432" spans="8:8" ht="15.75" hidden="1" customHeight="1" x14ac:dyDescent="0.25">
      <c r="H432" s="30"/>
    </row>
    <row r="433" spans="1:9" ht="15.75" hidden="1" customHeight="1" x14ac:dyDescent="0.25">
      <c r="H433" s="30"/>
    </row>
    <row r="434" spans="1:9" ht="15.75" hidden="1" customHeight="1" x14ac:dyDescent="0.25">
      <c r="H434" s="30"/>
    </row>
    <row r="435" spans="1:9" ht="15.75" hidden="1" customHeight="1" x14ac:dyDescent="0.25">
      <c r="H435" s="30"/>
    </row>
    <row r="436" spans="1:9" ht="15.6" hidden="1" x14ac:dyDescent="0.3">
      <c r="A436" s="121" t="s">
        <v>14</v>
      </c>
      <c r="B436" s="121"/>
      <c r="C436" s="121"/>
      <c r="D436" s="121"/>
      <c r="E436" s="121"/>
      <c r="F436" s="121"/>
      <c r="G436" s="121"/>
      <c r="H436" s="122">
        <f ca="1">H437+H449+H460</f>
        <v>17.009999999999998</v>
      </c>
      <c r="I436" s="123" t="b">
        <f ca="1">H436=H215</f>
        <v>1</v>
      </c>
    </row>
    <row r="437" spans="1:9" hidden="1" x14ac:dyDescent="0.25">
      <c r="A437" s="115">
        <v>1000</v>
      </c>
      <c r="B437" s="114"/>
      <c r="H437" s="118">
        <f ca="1">SUM(H438,H445)</f>
        <v>16.829999999999998</v>
      </c>
    </row>
    <row r="438" spans="1:9" hidden="1" x14ac:dyDescent="0.25">
      <c r="A438" s="127">
        <v>1100</v>
      </c>
      <c r="B438" s="114"/>
      <c r="H438" s="117">
        <f ca="1">SUM(H439:H444)</f>
        <v>13.079999999999998</v>
      </c>
    </row>
    <row r="439" spans="1:9" hidden="1" x14ac:dyDescent="0.25">
      <c r="A439" s="1">
        <v>1116</v>
      </c>
      <c r="B439" s="114"/>
      <c r="H439" s="116">
        <f t="shared" ref="H439:H444" ca="1" si="49">SUMIF($A$14:$H$215,A439,$H$14:$H$215)</f>
        <v>0.37</v>
      </c>
    </row>
    <row r="440" spans="1:9" hidden="1" x14ac:dyDescent="0.25">
      <c r="A440" s="1">
        <v>1119</v>
      </c>
      <c r="B440" s="114"/>
      <c r="H440" s="116">
        <f t="shared" ca="1" si="49"/>
        <v>11.5</v>
      </c>
    </row>
    <row r="441" spans="1:9" hidden="1" x14ac:dyDescent="0.25">
      <c r="A441" s="1">
        <v>1143</v>
      </c>
      <c r="B441" s="114"/>
      <c r="H441" s="116">
        <f t="shared" ca="1" si="49"/>
        <v>0.02</v>
      </c>
    </row>
    <row r="442" spans="1:9" hidden="1" x14ac:dyDescent="0.25">
      <c r="A442" s="1">
        <v>1146</v>
      </c>
      <c r="B442" s="114"/>
      <c r="H442" s="116">
        <f t="shared" ca="1" si="49"/>
        <v>0</v>
      </c>
    </row>
    <row r="443" spans="1:9" hidden="1" x14ac:dyDescent="0.25">
      <c r="A443" s="1">
        <v>1147</v>
      </c>
      <c r="B443" s="114"/>
      <c r="H443" s="116">
        <f t="shared" ca="1" si="49"/>
        <v>0</v>
      </c>
    </row>
    <row r="444" spans="1:9" hidden="1" x14ac:dyDescent="0.25">
      <c r="A444" s="1">
        <v>1148</v>
      </c>
      <c r="B444" s="114"/>
      <c r="H444" s="116">
        <f t="shared" ca="1" si="49"/>
        <v>1.19</v>
      </c>
    </row>
    <row r="445" spans="1:9" hidden="1" x14ac:dyDescent="0.25">
      <c r="A445" s="127">
        <v>1200</v>
      </c>
      <c r="B445" s="114"/>
      <c r="H445" s="117">
        <f ca="1">SUM(H446:H448)</f>
        <v>3.7499999999999996</v>
      </c>
    </row>
    <row r="446" spans="1:9" hidden="1" x14ac:dyDescent="0.25">
      <c r="A446" s="1">
        <v>1210</v>
      </c>
      <c r="B446" s="114"/>
      <c r="H446" s="116">
        <f ca="1">SUMIF($A$14:$H$215,A446,$H$14:$H$215)</f>
        <v>3.2699999999999996</v>
      </c>
    </row>
    <row r="447" spans="1:9" hidden="1" x14ac:dyDescent="0.25">
      <c r="A447" s="1">
        <v>1221</v>
      </c>
      <c r="B447" s="114"/>
      <c r="H447" s="116">
        <f ca="1">SUMIF($A$14:$H$215,A447,$H$14:$H$215)</f>
        <v>0.48000000000000004</v>
      </c>
    </row>
    <row r="448" spans="1:9" hidden="1" x14ac:dyDescent="0.25">
      <c r="A448" s="1">
        <v>1228</v>
      </c>
      <c r="B448" s="114"/>
      <c r="H448" s="116">
        <f ca="1">SUMIF($A$14:$H$215,A448,$H$14:$H$215)</f>
        <v>0</v>
      </c>
    </row>
    <row r="449" spans="1:8" hidden="1" x14ac:dyDescent="0.25">
      <c r="A449" s="115">
        <v>2000</v>
      </c>
      <c r="B449" s="114"/>
      <c r="H449" s="118">
        <f ca="1">H450+H453+H455</f>
        <v>0.18</v>
      </c>
    </row>
    <row r="450" spans="1:8" hidden="1" x14ac:dyDescent="0.25">
      <c r="A450" s="127">
        <v>2100</v>
      </c>
      <c r="B450" s="114"/>
      <c r="H450" s="117">
        <f ca="1">SUM(H451:H452)</f>
        <v>0</v>
      </c>
    </row>
    <row r="451" spans="1:8" hidden="1" x14ac:dyDescent="0.25">
      <c r="A451" s="1">
        <v>2111</v>
      </c>
      <c r="B451" s="114"/>
      <c r="H451" s="116">
        <f ca="1">SUMIF($A$14:$H$215,A451,$H$14:$H$215)</f>
        <v>0</v>
      </c>
    </row>
    <row r="452" spans="1:8" hidden="1" x14ac:dyDescent="0.25">
      <c r="A452" s="1">
        <v>2112</v>
      </c>
      <c r="B452" s="114"/>
      <c r="H452" s="116">
        <f ca="1">SUMIF($A$14:$H$215,A452,$H$14:$H$215)</f>
        <v>0</v>
      </c>
    </row>
    <row r="453" spans="1:8" hidden="1" x14ac:dyDescent="0.25">
      <c r="A453" s="127">
        <v>2200</v>
      </c>
      <c r="B453" s="114"/>
      <c r="H453" s="117">
        <f ca="1">SUM(H454)</f>
        <v>0</v>
      </c>
    </row>
    <row r="454" spans="1:8" hidden="1" x14ac:dyDescent="0.25">
      <c r="A454" s="1">
        <v>2220</v>
      </c>
      <c r="B454" s="114"/>
      <c r="H454" s="116">
        <f ca="1">SUMIF($A$14:$H$215,A454,$H$14:$H$215)</f>
        <v>0</v>
      </c>
    </row>
    <row r="455" spans="1:8" hidden="1" x14ac:dyDescent="0.25">
      <c r="A455" s="127">
        <v>2300</v>
      </c>
      <c r="B455" s="114"/>
      <c r="H455" s="117">
        <f ca="1">SUM(H456:H459)</f>
        <v>0.18</v>
      </c>
    </row>
    <row r="456" spans="1:8" hidden="1" x14ac:dyDescent="0.25">
      <c r="A456" s="1">
        <v>2311</v>
      </c>
      <c r="B456" s="114"/>
      <c r="H456" s="116">
        <f ca="1">SUMIF($A$14:$H$215,A456,$H$14:$H$215)</f>
        <v>0.18</v>
      </c>
    </row>
    <row r="457" spans="1:8" hidden="1" x14ac:dyDescent="0.25">
      <c r="A457" s="1">
        <v>2322</v>
      </c>
      <c r="B457" s="114"/>
      <c r="H457" s="116">
        <f ca="1">SUMIF($A$14:$H$215,A457,$H$14:$H$215)</f>
        <v>0</v>
      </c>
    </row>
    <row r="458" spans="1:8" hidden="1" x14ac:dyDescent="0.25">
      <c r="A458" s="1">
        <v>2329</v>
      </c>
      <c r="B458" s="114"/>
      <c r="H458" s="116">
        <f ca="1">SUMIF($A$14:$H$215,A458,$H$14:$H$215)</f>
        <v>0</v>
      </c>
    </row>
    <row r="459" spans="1:8" hidden="1" x14ac:dyDescent="0.25">
      <c r="A459" s="1">
        <v>2350</v>
      </c>
      <c r="B459" s="114"/>
      <c r="H459" s="116">
        <f ca="1">SUMIF($A$14:$H$215,A459,$H$14:$H$215)</f>
        <v>0</v>
      </c>
    </row>
    <row r="460" spans="1:8" hidden="1" x14ac:dyDescent="0.25">
      <c r="A460" s="115">
        <v>5000</v>
      </c>
      <c r="B460" s="114"/>
      <c r="H460" s="119"/>
    </row>
    <row r="461" spans="1:8" hidden="1" x14ac:dyDescent="0.25">
      <c r="A461" s="127">
        <v>5200</v>
      </c>
      <c r="B461" s="114"/>
      <c r="H461" s="120"/>
    </row>
    <row r="462" spans="1:8" hidden="1" x14ac:dyDescent="0.25">
      <c r="A462" s="1">
        <v>5231</v>
      </c>
      <c r="B462" s="114"/>
      <c r="H462" s="116">
        <f ca="1">SUMIF(A46:H180,A462,H46:H153)</f>
        <v>0</v>
      </c>
    </row>
    <row r="463" spans="1:8" hidden="1" x14ac:dyDescent="0.25">
      <c r="B463" s="114"/>
    </row>
    <row r="464" spans="1:8" hidden="1" x14ac:dyDescent="0.25">
      <c r="B464" s="114"/>
    </row>
    <row r="465" spans="1:9" hidden="1" x14ac:dyDescent="0.25">
      <c r="B465" s="114"/>
    </row>
    <row r="466" spans="1:9" hidden="1" x14ac:dyDescent="0.25">
      <c r="B466" s="114"/>
    </row>
    <row r="467" spans="1:9" hidden="1" x14ac:dyDescent="0.25">
      <c r="B467" s="114"/>
    </row>
    <row r="468" spans="1:9" hidden="1" x14ac:dyDescent="0.25">
      <c r="B468" s="114"/>
    </row>
    <row r="469" spans="1:9" hidden="1" x14ac:dyDescent="0.25">
      <c r="B469" s="114"/>
    </row>
    <row r="470" spans="1:9" hidden="1" x14ac:dyDescent="0.25">
      <c r="B470" s="114"/>
    </row>
    <row r="471" spans="1:9" hidden="1" x14ac:dyDescent="0.25">
      <c r="B471" s="114"/>
    </row>
    <row r="472" spans="1:9" hidden="1" x14ac:dyDescent="0.25">
      <c r="B472" s="114"/>
    </row>
    <row r="473" spans="1:9" s="123" customFormat="1" ht="15.6" hidden="1" x14ac:dyDescent="0.3">
      <c r="A473" s="121" t="s">
        <v>19</v>
      </c>
      <c r="B473" s="121"/>
      <c r="C473" s="121"/>
      <c r="D473" s="121"/>
      <c r="E473" s="121"/>
      <c r="F473" s="121"/>
      <c r="G473" s="121"/>
      <c r="H473" s="122">
        <f ca="1">H474+H486+H498</f>
        <v>2.89</v>
      </c>
      <c r="I473" s="123" t="b">
        <f ca="1">H473=H397</f>
        <v>0</v>
      </c>
    </row>
    <row r="474" spans="1:9" hidden="1" x14ac:dyDescent="0.25">
      <c r="A474" s="115">
        <v>1000</v>
      </c>
      <c r="B474" s="114"/>
      <c r="H474" s="118">
        <f ca="1">SUM(H475,H482)</f>
        <v>1.56</v>
      </c>
    </row>
    <row r="475" spans="1:9" hidden="1" x14ac:dyDescent="0.25">
      <c r="A475" s="134">
        <v>1100</v>
      </c>
      <c r="B475" s="114"/>
      <c r="H475" s="117">
        <f ca="1">SUM(H476:H481)</f>
        <v>1.2100000000000002</v>
      </c>
    </row>
    <row r="476" spans="1:9" hidden="1" x14ac:dyDescent="0.25">
      <c r="A476" s="1">
        <v>1116</v>
      </c>
      <c r="B476" s="114"/>
      <c r="H476" s="116">
        <f t="shared" ref="H476:H481" ca="1" si="50">SUMIF($A$220:$H$413,A476,$H$220:$H$413)</f>
        <v>0</v>
      </c>
    </row>
    <row r="477" spans="1:9" hidden="1" x14ac:dyDescent="0.25">
      <c r="A477" s="1">
        <v>1119</v>
      </c>
      <c r="B477" s="114"/>
      <c r="H477" s="116">
        <f t="shared" ca="1" si="50"/>
        <v>1.1000000000000001</v>
      </c>
    </row>
    <row r="478" spans="1:9" hidden="1" x14ac:dyDescent="0.25">
      <c r="A478" s="1">
        <v>1143</v>
      </c>
      <c r="B478" s="114"/>
      <c r="H478" s="116">
        <f t="shared" ca="1" si="50"/>
        <v>0</v>
      </c>
    </row>
    <row r="479" spans="1:9" hidden="1" x14ac:dyDescent="0.25">
      <c r="A479" s="1">
        <v>1146</v>
      </c>
      <c r="B479" s="114"/>
      <c r="H479" s="116">
        <f t="shared" ca="1" si="50"/>
        <v>0</v>
      </c>
    </row>
    <row r="480" spans="1:9" hidden="1" x14ac:dyDescent="0.25">
      <c r="A480" s="1">
        <v>1147</v>
      </c>
      <c r="B480" s="114"/>
      <c r="H480" s="116">
        <f t="shared" ca="1" si="50"/>
        <v>0</v>
      </c>
    </row>
    <row r="481" spans="1:8" hidden="1" x14ac:dyDescent="0.25">
      <c r="A481" s="1">
        <v>1148</v>
      </c>
      <c r="B481" s="114"/>
      <c r="H481" s="116">
        <f t="shared" ca="1" si="50"/>
        <v>0.11000000000000001</v>
      </c>
    </row>
    <row r="482" spans="1:8" hidden="1" x14ac:dyDescent="0.25">
      <c r="A482" s="134">
        <v>1200</v>
      </c>
      <c r="B482" s="114"/>
      <c r="H482" s="117">
        <f ca="1">SUM(H483:H485)</f>
        <v>0.35</v>
      </c>
    </row>
    <row r="483" spans="1:8" hidden="1" x14ac:dyDescent="0.25">
      <c r="A483" s="1">
        <v>1210</v>
      </c>
      <c r="B483" s="114"/>
      <c r="H483" s="116">
        <f ca="1">SUMIF($A$220:$H$413,A483,$H$220:$H$413)</f>
        <v>0.3</v>
      </c>
    </row>
    <row r="484" spans="1:8" hidden="1" x14ac:dyDescent="0.25">
      <c r="A484" s="1">
        <v>1221</v>
      </c>
      <c r="B484" s="114"/>
      <c r="H484" s="116">
        <f ca="1">SUMIF($A$220:$H$413,A484,$H$220:$H$413)</f>
        <v>0.05</v>
      </c>
    </row>
    <row r="485" spans="1:8" hidden="1" x14ac:dyDescent="0.25">
      <c r="A485" s="1">
        <v>1228</v>
      </c>
      <c r="B485" s="114"/>
      <c r="H485" s="116">
        <f ca="1">SUMIF($A$220:$H$413,A485,$H$220:$H$413)</f>
        <v>0</v>
      </c>
    </row>
    <row r="486" spans="1:8" hidden="1" x14ac:dyDescent="0.25">
      <c r="A486" s="115">
        <v>2000</v>
      </c>
      <c r="B486" s="114"/>
      <c r="H486" s="118">
        <f ca="1">H487+H490+H492</f>
        <v>1.1299999999999999</v>
      </c>
    </row>
    <row r="487" spans="1:8" hidden="1" x14ac:dyDescent="0.25">
      <c r="A487" s="134">
        <v>2100</v>
      </c>
      <c r="B487" s="114"/>
      <c r="H487" s="120">
        <f ca="1">SUM(H488:H489)</f>
        <v>0</v>
      </c>
    </row>
    <row r="488" spans="1:8" hidden="1" x14ac:dyDescent="0.25">
      <c r="A488" s="1">
        <v>2111</v>
      </c>
      <c r="B488" s="114"/>
      <c r="H488" s="2">
        <f ca="1">SUMIF($A$220:$H$413,A488,$H$220:$H$413)</f>
        <v>0</v>
      </c>
    </row>
    <row r="489" spans="1:8" hidden="1" x14ac:dyDescent="0.25">
      <c r="A489" s="1">
        <v>2112</v>
      </c>
      <c r="B489" s="114"/>
      <c r="H489" s="2">
        <f ca="1">SUMIF($A$220:$H$413,A489,$H$220:$H$413)</f>
        <v>0</v>
      </c>
    </row>
    <row r="490" spans="1:8" hidden="1" x14ac:dyDescent="0.25">
      <c r="A490" s="134">
        <v>2200</v>
      </c>
      <c r="B490" s="114"/>
      <c r="H490" s="117">
        <f ca="1">SUM(H491)</f>
        <v>0.08</v>
      </c>
    </row>
    <row r="491" spans="1:8" hidden="1" x14ac:dyDescent="0.25">
      <c r="A491" s="1">
        <v>2220</v>
      </c>
      <c r="B491" s="114"/>
      <c r="H491" s="116">
        <f ca="1">SUMIF($A$220:$H$413,A491,$H$220:$H$413)</f>
        <v>0.08</v>
      </c>
    </row>
    <row r="492" spans="1:8" hidden="1" x14ac:dyDescent="0.25">
      <c r="A492" s="134">
        <v>2300</v>
      </c>
      <c r="B492" s="114"/>
      <c r="H492" s="117">
        <f ca="1">SUM(H493:H497)</f>
        <v>1.0499999999999998</v>
      </c>
    </row>
    <row r="493" spans="1:8" hidden="1" x14ac:dyDescent="0.25">
      <c r="A493" s="1">
        <v>2311</v>
      </c>
      <c r="B493" s="114"/>
      <c r="H493" s="116">
        <f ca="1">SUMIF($A$220:$H$413,A493,$H$220:$H$413)</f>
        <v>6.0000000000000005E-2</v>
      </c>
    </row>
    <row r="494" spans="1:8" hidden="1" x14ac:dyDescent="0.25">
      <c r="A494" s="1">
        <v>2312</v>
      </c>
      <c r="B494" s="114"/>
      <c r="H494" s="116">
        <f ca="1">SUMIF($A$220:$H$413,A494,$H$220:$H$413)</f>
        <v>0.06</v>
      </c>
    </row>
    <row r="495" spans="1:8" hidden="1" x14ac:dyDescent="0.25">
      <c r="A495" s="1">
        <v>2322</v>
      </c>
      <c r="B495" s="114"/>
      <c r="H495" s="2">
        <f ca="1">SUMIF($A$220:$H$413,A495,$H$220:$H$413)</f>
        <v>0</v>
      </c>
    </row>
    <row r="496" spans="1:8" hidden="1" x14ac:dyDescent="0.25">
      <c r="A496" s="1">
        <v>2329</v>
      </c>
      <c r="B496" s="114"/>
      <c r="H496" s="2">
        <f ca="1">SUMIF($A$220:$H$413,A496,$H$220:$H$413)</f>
        <v>0</v>
      </c>
    </row>
    <row r="497" spans="1:9" hidden="1" x14ac:dyDescent="0.25">
      <c r="A497" s="1">
        <v>2350</v>
      </c>
      <c r="B497" s="114"/>
      <c r="H497" s="116">
        <f ca="1">SUMIF($A$220:$H$413,A497,$H$220:$H$413)</f>
        <v>0.92999999999999994</v>
      </c>
    </row>
    <row r="498" spans="1:9" hidden="1" x14ac:dyDescent="0.25">
      <c r="A498" s="115">
        <v>5000</v>
      </c>
      <c r="B498" s="114"/>
      <c r="H498" s="118">
        <f ca="1">H499+H501</f>
        <v>0.2</v>
      </c>
    </row>
    <row r="499" spans="1:9" hidden="1" x14ac:dyDescent="0.25">
      <c r="A499" s="134">
        <v>5100</v>
      </c>
      <c r="B499" s="114"/>
      <c r="H499" s="117">
        <f ca="1">SUM(H500)</f>
        <v>0</v>
      </c>
    </row>
    <row r="500" spans="1:9" hidden="1" x14ac:dyDescent="0.25">
      <c r="A500" s="1">
        <v>5121</v>
      </c>
      <c r="B500" s="114"/>
      <c r="H500" s="116">
        <f ca="1">SUMIF($A$220:$H$413,A500,$H$220:$H$413)</f>
        <v>0</v>
      </c>
    </row>
    <row r="501" spans="1:9" hidden="1" x14ac:dyDescent="0.25">
      <c r="A501" s="134">
        <v>5200</v>
      </c>
      <c r="B501" s="114"/>
      <c r="H501" s="117">
        <f ca="1">SUM(H502:H503)</f>
        <v>0.2</v>
      </c>
    </row>
    <row r="502" spans="1:9" hidden="1" x14ac:dyDescent="0.25">
      <c r="A502" s="1">
        <v>5238</v>
      </c>
      <c r="B502" s="114"/>
      <c r="H502" s="116">
        <f ca="1">SUMIF($A$220:$H$413,A502,$H$220:$H$413)</f>
        <v>0.2</v>
      </c>
    </row>
    <row r="503" spans="1:9" hidden="1" x14ac:dyDescent="0.25">
      <c r="A503" s="1">
        <v>5239</v>
      </c>
      <c r="B503" s="114"/>
      <c r="H503" s="116">
        <f ca="1">SUMIF($A$220:$H$413,A503,$H$220:$H$413)</f>
        <v>0</v>
      </c>
    </row>
    <row r="504" spans="1:9" s="123" customFormat="1" ht="15.6" hidden="1" x14ac:dyDescent="0.3">
      <c r="A504" s="121" t="s">
        <v>340</v>
      </c>
      <c r="B504" s="121"/>
      <c r="C504" s="121"/>
      <c r="D504" s="121"/>
      <c r="E504" s="121"/>
      <c r="F504" s="121"/>
      <c r="G504" s="121"/>
      <c r="H504" s="122">
        <f ca="1">H473+H436</f>
        <v>19.899999999999999</v>
      </c>
      <c r="I504" s="123" t="b">
        <f ca="1">H504=H398</f>
        <v>0</v>
      </c>
    </row>
    <row r="505" spans="1:9" hidden="1" x14ac:dyDescent="0.25"/>
    <row r="506" spans="1:9" hidden="1" x14ac:dyDescent="0.25"/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</sheetData>
  <mergeCells count="447">
    <mergeCell ref="A1:C1"/>
    <mergeCell ref="D1:H1"/>
    <mergeCell ref="A326:A336"/>
    <mergeCell ref="B326:B336"/>
    <mergeCell ref="C326:E326"/>
    <mergeCell ref="C333:E333"/>
    <mergeCell ref="C334:E334"/>
    <mergeCell ref="C335:E335"/>
    <mergeCell ref="I9:I10"/>
    <mergeCell ref="C336:E33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7:E327"/>
    <mergeCell ref="C328:E328"/>
    <mergeCell ref="C329:E329"/>
    <mergeCell ref="C330:E330"/>
    <mergeCell ref="C331:E331"/>
    <mergeCell ref="A373:A383"/>
    <mergeCell ref="B373:B383"/>
    <mergeCell ref="B337:G337"/>
    <mergeCell ref="A338:A348"/>
    <mergeCell ref="B338:B348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A349:A359"/>
    <mergeCell ref="B349:B359"/>
    <mergeCell ref="C349:D349"/>
    <mergeCell ref="C350:D350"/>
    <mergeCell ref="C351:D351"/>
    <mergeCell ref="C352:D352"/>
    <mergeCell ref="C353:D353"/>
    <mergeCell ref="C354:D354"/>
    <mergeCell ref="A385:A395"/>
    <mergeCell ref="B385:B395"/>
    <mergeCell ref="B371:G371"/>
    <mergeCell ref="B372:G372"/>
    <mergeCell ref="C363:E363"/>
    <mergeCell ref="C364:E364"/>
    <mergeCell ref="C365:E365"/>
    <mergeCell ref="C366:E366"/>
    <mergeCell ref="C367:E367"/>
    <mergeCell ref="C368:E368"/>
    <mergeCell ref="A360:A370"/>
    <mergeCell ref="B360:B370"/>
    <mergeCell ref="C360:E360"/>
    <mergeCell ref="C361:E361"/>
    <mergeCell ref="C362:E362"/>
    <mergeCell ref="C369:E369"/>
    <mergeCell ref="C370:E370"/>
    <mergeCell ref="C385:D385"/>
    <mergeCell ref="C386:D386"/>
    <mergeCell ref="E386:E395"/>
    <mergeCell ref="C387:D387"/>
    <mergeCell ref="C388:D388"/>
    <mergeCell ref="C389:D389"/>
    <mergeCell ref="C390:D390"/>
    <mergeCell ref="C332:E332"/>
    <mergeCell ref="A315:A325"/>
    <mergeCell ref="B315:B325"/>
    <mergeCell ref="C303:D303"/>
    <mergeCell ref="C304:D304"/>
    <mergeCell ref="A305:A312"/>
    <mergeCell ref="B305:B312"/>
    <mergeCell ref="C311:D311"/>
    <mergeCell ref="C312:D312"/>
    <mergeCell ref="B313:G313"/>
    <mergeCell ref="B314:G314"/>
    <mergeCell ref="C315:E315"/>
    <mergeCell ref="C316:E316"/>
    <mergeCell ref="C305:D305"/>
    <mergeCell ref="C306:D306"/>
    <mergeCell ref="C307:D307"/>
    <mergeCell ref="C308:D308"/>
    <mergeCell ref="C309:D309"/>
    <mergeCell ref="C310:D310"/>
    <mergeCell ref="E305:E312"/>
    <mergeCell ref="B282:G282"/>
    <mergeCell ref="B283:G283"/>
    <mergeCell ref="A284:A304"/>
    <mergeCell ref="B284:B304"/>
    <mergeCell ref="C284:D284"/>
    <mergeCell ref="C285:D285"/>
    <mergeCell ref="E285:E304"/>
    <mergeCell ref="C286:D286"/>
    <mergeCell ref="C287:D287"/>
    <mergeCell ref="C288:D288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01:D301"/>
    <mergeCell ref="C302:D302"/>
    <mergeCell ref="E262:E281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A261:A281"/>
    <mergeCell ref="B261:B281"/>
    <mergeCell ref="C261:D261"/>
    <mergeCell ref="C262:D262"/>
    <mergeCell ref="C272:D272"/>
    <mergeCell ref="C273:D273"/>
    <mergeCell ref="C274:D274"/>
    <mergeCell ref="C275:D275"/>
    <mergeCell ref="A253:A260"/>
    <mergeCell ref="B253:B260"/>
    <mergeCell ref="C276:D276"/>
    <mergeCell ref="C277:D277"/>
    <mergeCell ref="C278:D278"/>
    <mergeCell ref="C279:D279"/>
    <mergeCell ref="C280:D280"/>
    <mergeCell ref="C281:D281"/>
    <mergeCell ref="E253:E26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47:E247"/>
    <mergeCell ref="C248:E248"/>
    <mergeCell ref="C249:E249"/>
    <mergeCell ref="C250:E250"/>
    <mergeCell ref="C251:E251"/>
    <mergeCell ref="C252:E252"/>
    <mergeCell ref="C239:D239"/>
    <mergeCell ref="A242:A252"/>
    <mergeCell ref="B242:B252"/>
    <mergeCell ref="C242:E242"/>
    <mergeCell ref="C243:E243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0:D240"/>
    <mergeCell ref="C241:D241"/>
    <mergeCell ref="C225:D225"/>
    <mergeCell ref="C226:D226"/>
    <mergeCell ref="C227:D227"/>
    <mergeCell ref="C228:D228"/>
    <mergeCell ref="C229:D229"/>
    <mergeCell ref="C230:D230"/>
    <mergeCell ref="C246:E246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44:E244"/>
    <mergeCell ref="C245:E245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111:A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B109:G109"/>
    <mergeCell ref="B133:G133"/>
    <mergeCell ref="C134:E134"/>
    <mergeCell ref="C135:E135"/>
    <mergeCell ref="C101:D101"/>
    <mergeCell ref="C102:D102"/>
    <mergeCell ref="C103:D103"/>
    <mergeCell ref="C104:D104"/>
    <mergeCell ref="C105:D105"/>
    <mergeCell ref="C106:D106"/>
    <mergeCell ref="E100:E108"/>
    <mergeCell ref="B110:G110"/>
    <mergeCell ref="B111:B121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98:D98"/>
    <mergeCell ref="C99:D99"/>
    <mergeCell ref="A100:A108"/>
    <mergeCell ref="B100:B108"/>
    <mergeCell ref="C100:D100"/>
    <mergeCell ref="C107:D107"/>
    <mergeCell ref="C108:D108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47:A55"/>
    <mergeCell ref="B47:B55"/>
    <mergeCell ref="C85:D85"/>
    <mergeCell ref="C86:D86"/>
    <mergeCell ref="C87:D87"/>
    <mergeCell ref="C88:D88"/>
    <mergeCell ref="C89:D89"/>
    <mergeCell ref="C96:D96"/>
    <mergeCell ref="C97:D97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47:E55"/>
    <mergeCell ref="C47:D47"/>
    <mergeCell ref="C48:D48"/>
    <mergeCell ref="C49:D49"/>
    <mergeCell ref="C50:D50"/>
    <mergeCell ref="C51:D51"/>
    <mergeCell ref="C52:D52"/>
    <mergeCell ref="C42:E42"/>
    <mergeCell ref="C43:E43"/>
    <mergeCell ref="C44:E44"/>
    <mergeCell ref="C45:E45"/>
    <mergeCell ref="C46:E46"/>
    <mergeCell ref="C53:D53"/>
    <mergeCell ref="C55:D55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52:E152"/>
    <mergeCell ref="C153:E153"/>
    <mergeCell ref="C154:E154"/>
    <mergeCell ref="A134:A144"/>
    <mergeCell ref="B134:B144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51:E151"/>
    <mergeCell ref="C355:D355"/>
    <mergeCell ref="C356:D356"/>
    <mergeCell ref="C357:D357"/>
    <mergeCell ref="C358:D358"/>
    <mergeCell ref="C359:D359"/>
    <mergeCell ref="C391:D391"/>
    <mergeCell ref="C392:D392"/>
    <mergeCell ref="C393:D393"/>
    <mergeCell ref="C394:D394"/>
    <mergeCell ref="C395:D395"/>
    <mergeCell ref="C373:D373"/>
    <mergeCell ref="C374:D374"/>
    <mergeCell ref="E374:E383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B384:G384"/>
    <mergeCell ref="A407:G407"/>
    <mergeCell ref="A408:G408"/>
    <mergeCell ref="C396:D396"/>
    <mergeCell ref="C397:D397"/>
    <mergeCell ref="E397:E406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A396:A406"/>
    <mergeCell ref="B396:B406"/>
  </mergeCells>
  <conditionalFormatting sqref="G38:H46 C47:D55 F47:H55 C100:D108 F100:H108 F253:H260 C305:D312 F305:H312">
    <cfRule type="cellIs" dxfId="1122" priority="133" operator="equal">
      <formula>0</formula>
    </cfRule>
  </conditionalFormatting>
  <conditionalFormatting sqref="H26:H35">
    <cfRule type="cellIs" dxfId="1121" priority="105" operator="equal">
      <formula>0</formula>
    </cfRule>
  </conditionalFormatting>
  <conditionalFormatting sqref="H15:H24">
    <cfRule type="cellIs" dxfId="1120" priority="104" operator="equal">
      <formula>0</formula>
    </cfRule>
  </conditionalFormatting>
  <conditionalFormatting sqref="F57:H57 H58:H64 F58:G76">
    <cfRule type="cellIs" dxfId="1119" priority="98" operator="equal">
      <formula>0</formula>
    </cfRule>
  </conditionalFormatting>
  <conditionalFormatting sqref="C57:D76">
    <cfRule type="cellIs" dxfId="1118" priority="96" operator="equal">
      <formula>0</formula>
    </cfRule>
  </conditionalFormatting>
  <conditionalFormatting sqref="H65:H76">
    <cfRule type="cellIs" dxfId="1117" priority="97" operator="equal">
      <formula>0</formula>
    </cfRule>
  </conditionalFormatting>
  <conditionalFormatting sqref="C56:D56">
    <cfRule type="cellIs" dxfId="1116" priority="95" operator="equal">
      <formula>0</formula>
    </cfRule>
  </conditionalFormatting>
  <conditionalFormatting sqref="C79:D79">
    <cfRule type="cellIs" dxfId="1115" priority="94" operator="equal">
      <formula>0</formula>
    </cfRule>
  </conditionalFormatting>
  <conditionalFormatting sqref="F80:H80 H81:H87 F81:G99">
    <cfRule type="cellIs" dxfId="1114" priority="93" operator="equal">
      <formula>0</formula>
    </cfRule>
  </conditionalFormatting>
  <conditionalFormatting sqref="C80:D99">
    <cfRule type="cellIs" dxfId="1113" priority="91" operator="equal">
      <formula>0</formula>
    </cfRule>
  </conditionalFormatting>
  <conditionalFormatting sqref="H88:H99">
    <cfRule type="cellIs" dxfId="1112" priority="92" operator="equal">
      <formula>0</formula>
    </cfRule>
  </conditionalFormatting>
  <conditionalFormatting sqref="H262">
    <cfRule type="cellIs" dxfId="1111" priority="37" operator="equal">
      <formula>0</formula>
    </cfRule>
  </conditionalFormatting>
  <conditionalFormatting sqref="H262">
    <cfRule type="cellIs" dxfId="1110" priority="36" operator="equal">
      <formula>0</formula>
    </cfRule>
  </conditionalFormatting>
  <conditionalFormatting sqref="G262:G281">
    <cfRule type="cellIs" dxfId="1109" priority="35" operator="equal">
      <formula>0</formula>
    </cfRule>
  </conditionalFormatting>
  <conditionalFormatting sqref="C272:C273 C262:C263">
    <cfRule type="cellIs" dxfId="1108" priority="34" operator="equal">
      <formula>0</formula>
    </cfRule>
  </conditionalFormatting>
  <conditionalFormatting sqref="F262:H281">
    <cfRule type="cellIs" dxfId="1107" priority="33" operator="equal">
      <formula>0</formula>
    </cfRule>
  </conditionalFormatting>
  <conditionalFormatting sqref="G295:G304">
    <cfRule type="cellIs" dxfId="1106" priority="26" operator="equal">
      <formula>0</formula>
    </cfRule>
  </conditionalFormatting>
  <conditionalFormatting sqref="G295:G304">
    <cfRule type="cellIs" dxfId="1105" priority="25" operator="equal">
      <formula>0</formula>
    </cfRule>
  </conditionalFormatting>
  <conditionalFormatting sqref="H339:H348">
    <cfRule type="cellIs" dxfId="1104" priority="24" operator="equal">
      <formula>0</formula>
    </cfRule>
  </conditionalFormatting>
  <conditionalFormatting sqref="I436:I472">
    <cfRule type="cellIs" dxfId="1103" priority="65" operator="equal">
      <formula>TRUE</formula>
    </cfRule>
  </conditionalFormatting>
  <conditionalFormatting sqref="H135:H144">
    <cfRule type="cellIs" dxfId="1102" priority="59" operator="equal">
      <formula>0</formula>
    </cfRule>
  </conditionalFormatting>
  <conditionalFormatting sqref="H146:H155">
    <cfRule type="cellIs" dxfId="1101" priority="58" operator="equal">
      <formula>0</formula>
    </cfRule>
  </conditionalFormatting>
  <conditionalFormatting sqref="H112:H121">
    <cfRule type="cellIs" dxfId="1100" priority="57" operator="equal">
      <formula>0</formula>
    </cfRule>
  </conditionalFormatting>
  <conditionalFormatting sqref="H123:H132">
    <cfRule type="cellIs" dxfId="1099" priority="56" operator="equal">
      <formula>0</formula>
    </cfRule>
  </conditionalFormatting>
  <conditionalFormatting sqref="H158:H167">
    <cfRule type="cellIs" dxfId="1098" priority="55" operator="equal">
      <formula>0</formula>
    </cfRule>
  </conditionalFormatting>
  <conditionalFormatting sqref="H169:H178">
    <cfRule type="cellIs" dxfId="1097" priority="54" operator="equal">
      <formula>0</formula>
    </cfRule>
  </conditionalFormatting>
  <conditionalFormatting sqref="H182:H191 H194:H203 H205:H214">
    <cfRule type="cellIs" dxfId="1096" priority="53" operator="equal">
      <formula>0</formula>
    </cfRule>
  </conditionalFormatting>
  <conditionalFormatting sqref="I474:I497 I500 I502:I503">
    <cfRule type="cellIs" dxfId="1095" priority="52" operator="equal">
      <formula>TRUE</formula>
    </cfRule>
  </conditionalFormatting>
  <conditionalFormatting sqref="I473">
    <cfRule type="cellIs" dxfId="1094" priority="51" operator="equal">
      <formula>TRUE</formula>
    </cfRule>
  </conditionalFormatting>
  <conditionalFormatting sqref="I498">
    <cfRule type="cellIs" dxfId="1093" priority="50" operator="equal">
      <formula>TRUE</formula>
    </cfRule>
  </conditionalFormatting>
  <conditionalFormatting sqref="I499">
    <cfRule type="cellIs" dxfId="1092" priority="49" operator="equal">
      <formula>TRUE</formula>
    </cfRule>
  </conditionalFormatting>
  <conditionalFormatting sqref="I501">
    <cfRule type="cellIs" dxfId="1091" priority="48" operator="equal">
      <formula>TRUE</formula>
    </cfRule>
  </conditionalFormatting>
  <conditionalFormatting sqref="I504">
    <cfRule type="cellIs" dxfId="1090" priority="47" operator="equal">
      <formula>TRUE</formula>
    </cfRule>
  </conditionalFormatting>
  <conditionalFormatting sqref="H327:H336">
    <cfRule type="cellIs" dxfId="1089" priority="5" operator="equal">
      <formula>0</formula>
    </cfRule>
  </conditionalFormatting>
  <conditionalFormatting sqref="G243:H252">
    <cfRule type="cellIs" dxfId="1088" priority="43" operator="equal">
      <formula>0</formula>
    </cfRule>
  </conditionalFormatting>
  <conditionalFormatting sqref="H232:H241">
    <cfRule type="cellIs" dxfId="1087" priority="44" operator="equal">
      <formula>0</formula>
    </cfRule>
  </conditionalFormatting>
  <conditionalFormatting sqref="H221:H230">
    <cfRule type="cellIs" dxfId="1086" priority="45" operator="equal">
      <formula>0</formula>
    </cfRule>
  </conditionalFormatting>
  <conditionalFormatting sqref="H285:H304">
    <cfRule type="cellIs" dxfId="1085" priority="32" operator="equal">
      <formula>0</formula>
    </cfRule>
  </conditionalFormatting>
  <conditionalFormatting sqref="H285:H304">
    <cfRule type="cellIs" dxfId="1084" priority="31" operator="equal">
      <formula>0</formula>
    </cfRule>
  </conditionalFormatting>
  <conditionalFormatting sqref="H285:H304">
    <cfRule type="cellIs" dxfId="1083" priority="30" operator="equal">
      <formula>0</formula>
    </cfRule>
  </conditionalFormatting>
  <conditionalFormatting sqref="H361:H370">
    <cfRule type="cellIs" dxfId="1082" priority="23" operator="equal">
      <formula>0</formula>
    </cfRule>
  </conditionalFormatting>
  <conditionalFormatting sqref="C264:C271">
    <cfRule type="cellIs" dxfId="1081" priority="8" operator="equal">
      <formula>0</formula>
    </cfRule>
  </conditionalFormatting>
  <conditionalFormatting sqref="C295:D304">
    <cfRule type="cellIs" dxfId="1080" priority="18" operator="equal">
      <formula>0</formula>
    </cfRule>
  </conditionalFormatting>
  <conditionalFormatting sqref="F297:H304">
    <cfRule type="cellIs" dxfId="1079" priority="17" operator="equal">
      <formula>0</formula>
    </cfRule>
  </conditionalFormatting>
  <conditionalFormatting sqref="C285:D294">
    <cfRule type="cellIs" dxfId="1078" priority="13" operator="equal">
      <formula>0</formula>
    </cfRule>
  </conditionalFormatting>
  <conditionalFormatting sqref="F285:H294">
    <cfRule type="cellIs" dxfId="1077" priority="12" operator="equal">
      <formula>0</formula>
    </cfRule>
  </conditionalFormatting>
  <conditionalFormatting sqref="C274:C281">
    <cfRule type="cellIs" dxfId="1076" priority="7" operator="equal">
      <formula>0</formula>
    </cfRule>
  </conditionalFormatting>
  <conditionalFormatting sqref="C253:C260">
    <cfRule type="cellIs" dxfId="1075" priority="9" operator="equal">
      <formula>0</formula>
    </cfRule>
  </conditionalFormatting>
  <conditionalFormatting sqref="H316:H325">
    <cfRule type="cellIs" dxfId="1074" priority="6" operator="equal">
      <formula>0</formula>
    </cfRule>
  </conditionalFormatting>
  <conditionalFormatting sqref="H350:H359">
    <cfRule type="cellIs" dxfId="1073" priority="4" operator="equal">
      <formula>0</formula>
    </cfRule>
  </conditionalFormatting>
  <conditionalFormatting sqref="H386:H395">
    <cfRule type="cellIs" dxfId="1072" priority="3" operator="equal">
      <formula>0</formula>
    </cfRule>
  </conditionalFormatting>
  <conditionalFormatting sqref="H374:H383">
    <cfRule type="cellIs" dxfId="1071" priority="2" operator="equal">
      <formula>0</formula>
    </cfRule>
  </conditionalFormatting>
  <conditionalFormatting sqref="H397:H406">
    <cfRule type="cellIs" dxfId="1070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09"/>
  <sheetViews>
    <sheetView zoomScaleNormal="100" workbookViewId="0">
      <pane ySplit="10" topLeftCell="A386" activePane="bottomLeft" state="frozen"/>
      <selection pane="bottomLeft" activeCell="H284" sqref="H28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6.6640625" style="1" customWidth="1"/>
    <col min="5" max="5" width="8.664062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4" customHeight="1" x14ac:dyDescent="0.3">
      <c r="A1" s="317" t="s">
        <v>35</v>
      </c>
      <c r="B1" s="317"/>
      <c r="C1" s="317"/>
      <c r="D1" s="318" t="s">
        <v>451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195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442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9.24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7.17</v>
      </c>
      <c r="I13" s="200"/>
    </row>
    <row r="14" spans="1:9" s="2" customFormat="1" ht="26.4" hidden="1" x14ac:dyDescent="0.25">
      <c r="A14" s="269" t="s">
        <v>43</v>
      </c>
      <c r="B14" s="327" t="s">
        <v>44</v>
      </c>
      <c r="C14" s="277" t="s">
        <v>157</v>
      </c>
      <c r="D14" s="278"/>
      <c r="E14" s="53" t="s">
        <v>164</v>
      </c>
      <c r="F14" s="49" t="s">
        <v>40</v>
      </c>
      <c r="G14" s="53" t="s">
        <v>158</v>
      </c>
      <c r="H14" s="59">
        <f>SUM(H15:H24)</f>
        <v>0</v>
      </c>
    </row>
    <row r="15" spans="1:9" s="2" customFormat="1" ht="13.2" hidden="1" x14ac:dyDescent="0.25">
      <c r="A15" s="269"/>
      <c r="B15" s="327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69"/>
      <c r="B16" s="327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69"/>
      <c r="B17" s="327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69"/>
      <c r="B18" s="327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69"/>
      <c r="B19" s="327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69"/>
      <c r="B20" s="327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69"/>
      <c r="B21" s="327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69"/>
      <c r="B22" s="327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69"/>
      <c r="B23" s="327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69"/>
      <c r="B24" s="327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69" t="s">
        <v>45</v>
      </c>
      <c r="B25" s="286" t="s">
        <v>46</v>
      </c>
      <c r="C25" s="277" t="s">
        <v>436</v>
      </c>
      <c r="D25" s="278"/>
      <c r="E25" s="53" t="s">
        <v>164</v>
      </c>
      <c r="F25" s="49" t="s">
        <v>40</v>
      </c>
      <c r="G25" s="53" t="s">
        <v>158</v>
      </c>
      <c r="H25" s="128">
        <f>SUM(H26:H35)</f>
        <v>6.51</v>
      </c>
    </row>
    <row r="26" spans="1:8" s="2" customFormat="1" ht="13.2" x14ac:dyDescent="0.25">
      <c r="A26" s="269"/>
      <c r="B26" s="286"/>
      <c r="C26" s="279" t="s">
        <v>341</v>
      </c>
      <c r="D26" s="280"/>
      <c r="E26" s="76">
        <v>8</v>
      </c>
      <c r="F26" s="71">
        <v>1093</v>
      </c>
      <c r="G26" s="70">
        <v>1</v>
      </c>
      <c r="H26" s="63">
        <f>ROUNDUP((F26/168*G26),2)</f>
        <v>6.51</v>
      </c>
    </row>
    <row r="27" spans="1:8" s="2" customFormat="1" ht="13.2" hidden="1" x14ac:dyDescent="0.25">
      <c r="A27" s="269"/>
      <c r="B27" s="286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69"/>
      <c r="B28" s="286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</v>
      </c>
    </row>
    <row r="37" spans="1:8" s="2" customFormat="1" ht="13.2" hidden="1" x14ac:dyDescent="0.25">
      <c r="A37" s="269"/>
      <c r="B37" s="286"/>
      <c r="C37" s="291"/>
      <c r="D37" s="292"/>
      <c r="E37" s="293"/>
      <c r="F37" s="64"/>
      <c r="G37" s="84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69"/>
      <c r="B38" s="286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>C28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>C29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69"/>
      <c r="B54" s="286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69"/>
      <c r="B55" s="286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69" t="s">
        <v>58</v>
      </c>
      <c r="B56" s="286" t="s">
        <v>59</v>
      </c>
      <c r="C56" s="277" t="s">
        <v>436</v>
      </c>
      <c r="D56" s="278"/>
      <c r="E56" s="53" t="s">
        <v>162</v>
      </c>
      <c r="F56" s="49" t="s">
        <v>40</v>
      </c>
      <c r="G56" s="53" t="s">
        <v>158</v>
      </c>
      <c r="H56" s="128">
        <f>SUM(H57:H76)</f>
        <v>0.66</v>
      </c>
    </row>
    <row r="57" spans="1:8" s="2" customFormat="1" ht="13.2" hidden="1" x14ac:dyDescent="0.25">
      <c r="A57" s="269"/>
      <c r="B57" s="286"/>
      <c r="C57" s="270">
        <f t="shared" ref="C57:C66" si="5">C15</f>
        <v>0</v>
      </c>
      <c r="D57" s="271"/>
      <c r="E57" s="197"/>
      <c r="F57" s="68">
        <f t="shared" ref="F57:G66" si="6">F15</f>
        <v>0</v>
      </c>
      <c r="G57" s="85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69"/>
      <c r="B58" s="286"/>
      <c r="C58" s="270">
        <f t="shared" si="5"/>
        <v>0</v>
      </c>
      <c r="D58" s="271"/>
      <c r="E58" s="198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69"/>
      <c r="B59" s="286"/>
      <c r="C59" s="270">
        <f t="shared" si="5"/>
        <v>0</v>
      </c>
      <c r="D59" s="271"/>
      <c r="E59" s="198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3.2" hidden="1" x14ac:dyDescent="0.25">
      <c r="A60" s="269"/>
      <c r="B60" s="286"/>
      <c r="C60" s="270">
        <f t="shared" si="5"/>
        <v>0</v>
      </c>
      <c r="D60" s="271"/>
      <c r="E60" s="198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69"/>
      <c r="B61" s="286"/>
      <c r="C61" s="270">
        <f t="shared" si="5"/>
        <v>0</v>
      </c>
      <c r="D61" s="271"/>
      <c r="E61" s="198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69"/>
      <c r="B62" s="286"/>
      <c r="C62" s="270">
        <f t="shared" si="5"/>
        <v>0</v>
      </c>
      <c r="D62" s="271"/>
      <c r="E62" s="198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69"/>
      <c r="B63" s="286"/>
      <c r="C63" s="270">
        <f t="shared" si="5"/>
        <v>0</v>
      </c>
      <c r="D63" s="271"/>
      <c r="E63" s="198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69"/>
      <c r="B64" s="286"/>
      <c r="C64" s="270">
        <f t="shared" si="5"/>
        <v>0</v>
      </c>
      <c r="D64" s="271"/>
      <c r="E64" s="198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69"/>
      <c r="B65" s="286"/>
      <c r="C65" s="270">
        <f t="shared" si="5"/>
        <v>0</v>
      </c>
      <c r="D65" s="271"/>
      <c r="E65" s="198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69"/>
      <c r="B66" s="286"/>
      <c r="C66" s="270">
        <f t="shared" si="5"/>
        <v>0</v>
      </c>
      <c r="D66" s="271"/>
      <c r="E66" s="198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69"/>
      <c r="B67" s="286"/>
      <c r="C67" s="270" t="str">
        <f t="shared" ref="C67:C76" si="8">C26</f>
        <v>Bibliotekārs</v>
      </c>
      <c r="D67" s="271"/>
      <c r="E67" s="198">
        <v>10</v>
      </c>
      <c r="F67" s="68">
        <f t="shared" ref="F67:G76" si="9">F26</f>
        <v>1093</v>
      </c>
      <c r="G67" s="68">
        <f t="shared" si="9"/>
        <v>1</v>
      </c>
      <c r="H67" s="65">
        <f>ROUNDUP((F67*$E$67%)/168*G67,2)</f>
        <v>0.66</v>
      </c>
    </row>
    <row r="68" spans="1:8" s="2" customFormat="1" ht="12.75" hidden="1" customHeight="1" x14ac:dyDescent="0.25">
      <c r="A68" s="269"/>
      <c r="B68" s="286"/>
      <c r="C68" s="270">
        <f t="shared" si="8"/>
        <v>0</v>
      </c>
      <c r="D68" s="271"/>
      <c r="E68" s="198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2.75" hidden="1" customHeight="1" x14ac:dyDescent="0.25">
      <c r="A69" s="269"/>
      <c r="B69" s="286"/>
      <c r="C69" s="270">
        <f t="shared" si="8"/>
        <v>0</v>
      </c>
      <c r="D69" s="271"/>
      <c r="E69" s="198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2.75" hidden="1" customHeight="1" x14ac:dyDescent="0.25">
      <c r="A70" s="269"/>
      <c r="B70" s="286"/>
      <c r="C70" s="270">
        <f t="shared" si="8"/>
        <v>0</v>
      </c>
      <c r="D70" s="271"/>
      <c r="E70" s="198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2.75" hidden="1" customHeight="1" x14ac:dyDescent="0.25">
      <c r="A71" s="269"/>
      <c r="B71" s="286"/>
      <c r="C71" s="270">
        <f t="shared" si="8"/>
        <v>0</v>
      </c>
      <c r="D71" s="271"/>
      <c r="E71" s="198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2.75" hidden="1" customHeight="1" x14ac:dyDescent="0.25">
      <c r="A72" s="269"/>
      <c r="B72" s="286"/>
      <c r="C72" s="270">
        <f t="shared" si="8"/>
        <v>0</v>
      </c>
      <c r="D72" s="271"/>
      <c r="E72" s="198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2.75" hidden="1" customHeight="1" x14ac:dyDescent="0.25">
      <c r="A73" s="269"/>
      <c r="B73" s="286"/>
      <c r="C73" s="270">
        <f t="shared" si="8"/>
        <v>0</v>
      </c>
      <c r="D73" s="271"/>
      <c r="E73" s="198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2.75" hidden="1" customHeight="1" x14ac:dyDescent="0.25">
      <c r="A74" s="269"/>
      <c r="B74" s="286"/>
      <c r="C74" s="270">
        <f t="shared" si="8"/>
        <v>0</v>
      </c>
      <c r="D74" s="271"/>
      <c r="E74" s="198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2.75" hidden="1" customHeight="1" x14ac:dyDescent="0.25">
      <c r="A75" s="269"/>
      <c r="B75" s="286"/>
      <c r="C75" s="270">
        <f t="shared" si="8"/>
        <v>0</v>
      </c>
      <c r="D75" s="271"/>
      <c r="E75" s="198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2.75" hidden="1" customHeight="1" x14ac:dyDescent="0.25">
      <c r="A76" s="269"/>
      <c r="B76" s="286"/>
      <c r="C76" s="270">
        <f t="shared" si="8"/>
        <v>0</v>
      </c>
      <c r="D76" s="271"/>
      <c r="E76" s="199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2.0700000000000003</v>
      </c>
    </row>
    <row r="78" spans="1:8" s="2" customFormat="1" ht="13.2" x14ac:dyDescent="0.25">
      <c r="A78" s="51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1.8</v>
      </c>
    </row>
    <row r="79" spans="1:8" s="2" customFormat="1" ht="26.4" x14ac:dyDescent="0.25">
      <c r="A79" s="269" t="s">
        <v>71</v>
      </c>
      <c r="B79" s="286" t="s">
        <v>72</v>
      </c>
      <c r="C79" s="277" t="s">
        <v>436</v>
      </c>
      <c r="D79" s="278"/>
      <c r="E79" s="53" t="s">
        <v>162</v>
      </c>
      <c r="F79" s="49" t="s">
        <v>40</v>
      </c>
      <c r="G79" s="53" t="s">
        <v>158</v>
      </c>
      <c r="H79" s="128">
        <f>SUM(H80:H99)</f>
        <v>0.27</v>
      </c>
    </row>
    <row r="80" spans="1:8" s="2" customFormat="1" ht="13.2" hidden="1" x14ac:dyDescent="0.25">
      <c r="A80" s="269"/>
      <c r="B80" s="286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85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69"/>
      <c r="B81" s="286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69"/>
      <c r="B82" s="286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69"/>
      <c r="B83" s="286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69"/>
      <c r="B84" s="286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69"/>
      <c r="B87" s="286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69"/>
      <c r="B88" s="286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69"/>
      <c r="B89" s="286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69"/>
      <c r="B90" s="286"/>
      <c r="C90" s="270" t="str">
        <f t="shared" ref="C90:C99" si="13">C26</f>
        <v>Bibliotekārs</v>
      </c>
      <c r="D90" s="271"/>
      <c r="E90" s="284"/>
      <c r="F90" s="68">
        <f t="shared" ref="F90:G99" si="14">F26</f>
        <v>1093</v>
      </c>
      <c r="G90" s="68">
        <f t="shared" si="14"/>
        <v>1</v>
      </c>
      <c r="H90" s="65">
        <f t="shared" si="12"/>
        <v>0.27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69"/>
      <c r="B98" s="286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69"/>
      <c r="B99" s="28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69"/>
      <c r="B100" s="286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69"/>
      <c r="B105" s="286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69"/>
      <c r="B106" s="286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69"/>
      <c r="B107" s="286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69"/>
      <c r="B108" s="286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75.599999999999994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75.599999999999994</v>
      </c>
    </row>
    <row r="157" spans="1:8" s="2" customFormat="1" x14ac:dyDescent="0.25">
      <c r="A157" s="241">
        <v>2311</v>
      </c>
      <c r="B157" s="244" t="s">
        <v>20</v>
      </c>
      <c r="C157" s="251"/>
      <c r="D157" s="252"/>
      <c r="E157" s="287"/>
      <c r="F157" s="53" t="s">
        <v>401</v>
      </c>
      <c r="G157" s="53" t="s">
        <v>166</v>
      </c>
      <c r="H157" s="128">
        <f>SUM(H158:H167)</f>
        <v>75.599999999999994</v>
      </c>
    </row>
    <row r="158" spans="1:8" s="2" customFormat="1" ht="13.2" x14ac:dyDescent="0.25">
      <c r="A158" s="242"/>
      <c r="B158" s="245"/>
      <c r="C158" s="247" t="s">
        <v>194</v>
      </c>
      <c r="D158" s="248"/>
      <c r="E158" s="273"/>
      <c r="F158" s="86">
        <v>0.01</v>
      </c>
      <c r="G158" s="86">
        <v>1260</v>
      </c>
      <c r="H158" s="87">
        <f>ROUND(F158*G158,2)</f>
        <v>12.6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1260</v>
      </c>
      <c r="H159" s="89">
        <f>ROUND(F159*G159,2)</f>
        <v>63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128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39.6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39.6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39.6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8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8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84.839999999999989</v>
      </c>
    </row>
    <row r="216" spans="1:8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8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8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10.039999999999999</v>
      </c>
    </row>
    <row r="219" spans="1:8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7.8</v>
      </c>
    </row>
    <row r="220" spans="1:8" s="2" customFormat="1" ht="26.4" hidden="1" x14ac:dyDescent="0.25">
      <c r="A220" s="241" t="s">
        <v>43</v>
      </c>
      <c r="B220" s="244" t="s">
        <v>44</v>
      </c>
      <c r="C220" s="277" t="s">
        <v>157</v>
      </c>
      <c r="D220" s="278"/>
      <c r="E220" s="53" t="s">
        <v>164</v>
      </c>
      <c r="F220" s="133" t="s">
        <v>40</v>
      </c>
      <c r="G220" s="53" t="s">
        <v>158</v>
      </c>
      <c r="H220" s="128">
        <f>SUM(H221:H230)</f>
        <v>0</v>
      </c>
    </row>
    <row r="221" spans="1:8" s="2" customFormat="1" ht="13.2" hidden="1" x14ac:dyDescent="0.25">
      <c r="A221" s="242"/>
      <c r="B221" s="245"/>
      <c r="C221" s="279"/>
      <c r="D221" s="280"/>
      <c r="E221" s="149"/>
      <c r="F221" s="71"/>
      <c r="G221" s="70"/>
      <c r="H221" s="63">
        <f>ROUNDUP((F221/168*G221),2)</f>
        <v>0</v>
      </c>
    </row>
    <row r="222" spans="1:8" s="2" customFormat="1" ht="13.2" hidden="1" x14ac:dyDescent="0.25">
      <c r="A222" s="242"/>
      <c r="B222" s="245"/>
      <c r="C222" s="270"/>
      <c r="D222" s="271"/>
      <c r="E222" s="130"/>
      <c r="F222" s="73"/>
      <c r="G222" s="72"/>
      <c r="H222" s="65">
        <f t="shared" ref="H222:H241" si="24">ROUNDUP((F222/168*G222),2)</f>
        <v>0</v>
      </c>
    </row>
    <row r="223" spans="1:8" s="2" customFormat="1" ht="13.2" hidden="1" x14ac:dyDescent="0.25">
      <c r="A223" s="242"/>
      <c r="B223" s="245"/>
      <c r="C223" s="270"/>
      <c r="D223" s="271"/>
      <c r="E223" s="130"/>
      <c r="F223" s="73"/>
      <c r="G223" s="72"/>
      <c r="H223" s="65">
        <f t="shared" si="24"/>
        <v>0</v>
      </c>
    </row>
    <row r="224" spans="1:8" s="2" customFormat="1" ht="13.2" hidden="1" x14ac:dyDescent="0.25">
      <c r="A224" s="242"/>
      <c r="B224" s="245"/>
      <c r="C224" s="270"/>
      <c r="D224" s="271"/>
      <c r="E224" s="130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130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130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130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130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130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131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133" t="s">
        <v>40</v>
      </c>
      <c r="G231" s="53" t="s">
        <v>158</v>
      </c>
      <c r="H231" s="128">
        <f>SUM(H232:H241)</f>
        <v>7.09</v>
      </c>
    </row>
    <row r="232" spans="1:9" s="2" customFormat="1" ht="13.2" x14ac:dyDescent="0.25">
      <c r="A232" s="242"/>
      <c r="B232" s="245"/>
      <c r="C232" s="270" t="s">
        <v>222</v>
      </c>
      <c r="D232" s="271"/>
      <c r="E232" s="130">
        <v>9</v>
      </c>
      <c r="F232" s="73">
        <v>1190</v>
      </c>
      <c r="G232" s="72">
        <v>1</v>
      </c>
      <c r="H232" s="63">
        <f t="shared" si="24"/>
        <v>7.09</v>
      </c>
      <c r="I232" s="2" t="s">
        <v>223</v>
      </c>
    </row>
    <row r="233" spans="1:9" s="2" customFormat="1" ht="26.25" hidden="1" customHeight="1" x14ac:dyDescent="0.25">
      <c r="A233" s="242"/>
      <c r="B233" s="245"/>
      <c r="C233" s="270"/>
      <c r="D233" s="271"/>
      <c r="E233" s="130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130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130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130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130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130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130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130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131"/>
      <c r="F241" s="75"/>
      <c r="G241" s="74"/>
      <c r="H241" s="67">
        <f t="shared" si="24"/>
        <v>0</v>
      </c>
    </row>
    <row r="242" spans="1:8" s="2" customFormat="1" ht="26.4" hidden="1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</v>
      </c>
    </row>
    <row r="243" spans="1:8" s="2" customFormat="1" ht="13.2" hidden="1" x14ac:dyDescent="0.25">
      <c r="A243" s="242"/>
      <c r="B243" s="245"/>
      <c r="C243" s="279"/>
      <c r="D243" s="311"/>
      <c r="E243" s="280"/>
      <c r="F243" s="71"/>
      <c r="G243" s="70">
        <f>G221</f>
        <v>0</v>
      </c>
      <c r="H243" s="63">
        <f>ROUNDUP((F243/168*G243),2)</f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42"/>
      <c r="B253" s="245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42"/>
      <c r="B254" s="245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42"/>
      <c r="B255" s="245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42"/>
      <c r="B256" s="245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42"/>
      <c r="B257" s="245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42"/>
      <c r="B258" s="245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42"/>
      <c r="B259" s="245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42"/>
      <c r="B260" s="245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43"/>
      <c r="B261" s="24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133" t="s">
        <v>40</v>
      </c>
      <c r="G262" s="53" t="s">
        <v>158</v>
      </c>
      <c r="H262" s="128">
        <f>SUM(H263:H282)</f>
        <v>0.71</v>
      </c>
    </row>
    <row r="263" spans="1:8" s="2" customFormat="1" ht="13.2" hidden="1" x14ac:dyDescent="0.25">
      <c r="A263" s="242"/>
      <c r="B263" s="245"/>
      <c r="C263" s="304">
        <f t="shared" ref="C263:C272" si="29">C221</f>
        <v>0</v>
      </c>
      <c r="D263" s="305"/>
      <c r="E263" s="263">
        <v>10</v>
      </c>
      <c r="F263" s="79">
        <f t="shared" ref="F263:G272" si="30">F221</f>
        <v>0</v>
      </c>
      <c r="G263" s="62">
        <f t="shared" si="30"/>
        <v>0</v>
      </c>
      <c r="H263" s="63">
        <f>ROUNDUP((F263*$E$263%)/168*G263,2)</f>
        <v>0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>Grāmatvedis</v>
      </c>
      <c r="D273" s="271"/>
      <c r="E273" s="264"/>
      <c r="F273" s="81">
        <f t="shared" ref="F273:G282" si="33">F232</f>
        <v>1190</v>
      </c>
      <c r="G273" s="64">
        <f t="shared" si="33"/>
        <v>1</v>
      </c>
      <c r="H273" s="65">
        <f t="shared" si="31"/>
        <v>0.71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2.75" customHeight="1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2.2400000000000002</v>
      </c>
    </row>
    <row r="284" spans="1:8" s="2" customFormat="1" ht="12.75" customHeight="1" x14ac:dyDescent="0.25">
      <c r="A284" s="132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1.95</v>
      </c>
    </row>
    <row r="285" spans="1:8" s="2" customFormat="1" ht="25.5" customHeight="1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133" t="s">
        <v>40</v>
      </c>
      <c r="G285" s="53" t="s">
        <v>158</v>
      </c>
      <c r="H285" s="128">
        <f>SUM(H286:H305)</f>
        <v>0.29000000000000004</v>
      </c>
    </row>
    <row r="286" spans="1:8" s="2" customFormat="1" ht="12.75" hidden="1" customHeight="1" x14ac:dyDescent="0.25">
      <c r="A286" s="242"/>
      <c r="B286" s="245"/>
      <c r="C286" s="279">
        <f t="shared" ref="C286:C295" si="34">C221</f>
        <v>0</v>
      </c>
      <c r="D286" s="280"/>
      <c r="E286" s="299">
        <v>4</v>
      </c>
      <c r="F286" s="71">
        <f t="shared" ref="F286:G295" si="35">F221</f>
        <v>0</v>
      </c>
      <c r="G286" s="71">
        <f t="shared" si="35"/>
        <v>0</v>
      </c>
      <c r="H286" s="63">
        <f>ROUNDUP((F286*$E$286%)/168*G286,2)</f>
        <v>0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294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>ROUNDUP((F295*$E$286%)/168*G295,2)</f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>Grāmatvedis</v>
      </c>
      <c r="D296" s="271"/>
      <c r="E296" s="300"/>
      <c r="F296" s="73">
        <f t="shared" ref="F296:G305" si="38">F232</f>
        <v>1190</v>
      </c>
      <c r="G296" s="64">
        <f t="shared" si="38"/>
        <v>1</v>
      </c>
      <c r="H296" s="65">
        <f>ROUNDUP((F296*$E$286%)/168*G296,2)</f>
        <v>0.29000000000000004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ref="H297:H305" si="39">ROUNDUP((F297*$E$286%)/168*G297,2)</f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9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9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9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9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40">C233</f>
        <v>0</v>
      </c>
      <c r="D306" s="271"/>
      <c r="E306" s="300"/>
      <c r="F306" s="73">
        <f t="shared" ref="F306:G314" si="41">F233</f>
        <v>0</v>
      </c>
      <c r="G306" s="64">
        <f t="shared" si="41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0"/>
        <v>0</v>
      </c>
      <c r="D307" s="271"/>
      <c r="E307" s="300"/>
      <c r="F307" s="73">
        <f t="shared" si="41"/>
        <v>0</v>
      </c>
      <c r="G307" s="73">
        <f t="shared" si="41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40"/>
        <v>0</v>
      </c>
      <c r="D308" s="271"/>
      <c r="E308" s="300"/>
      <c r="F308" s="73">
        <f t="shared" si="41"/>
        <v>0</v>
      </c>
      <c r="G308" s="73">
        <f t="shared" si="41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40"/>
        <v>0</v>
      </c>
      <c r="D309" s="271"/>
      <c r="E309" s="300"/>
      <c r="F309" s="73">
        <f t="shared" si="41"/>
        <v>0</v>
      </c>
      <c r="G309" s="73">
        <f t="shared" si="41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40"/>
        <v>0</v>
      </c>
      <c r="D310" s="271"/>
      <c r="E310" s="300"/>
      <c r="F310" s="73">
        <f t="shared" si="41"/>
        <v>0</v>
      </c>
      <c r="G310" s="73">
        <f t="shared" si="41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40"/>
        <v>0</v>
      </c>
      <c r="D311" s="271"/>
      <c r="E311" s="300"/>
      <c r="F311" s="73">
        <f t="shared" si="41"/>
        <v>0</v>
      </c>
      <c r="G311" s="73">
        <f t="shared" si="41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40"/>
        <v>0</v>
      </c>
      <c r="D312" s="271"/>
      <c r="E312" s="300"/>
      <c r="F312" s="73">
        <f t="shared" si="41"/>
        <v>0</v>
      </c>
      <c r="G312" s="73">
        <f t="shared" si="41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40"/>
        <v>0</v>
      </c>
      <c r="D313" s="271"/>
      <c r="E313" s="300"/>
      <c r="F313" s="73">
        <f t="shared" si="41"/>
        <v>0</v>
      </c>
      <c r="G313" s="73">
        <f t="shared" si="41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40"/>
        <v>0</v>
      </c>
      <c r="D314" s="282"/>
      <c r="E314" s="301"/>
      <c r="F314" s="75">
        <f t="shared" si="41"/>
        <v>0</v>
      </c>
      <c r="G314" s="75">
        <f t="shared" si="41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3.43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0.09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0.09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G26+G232</f>
        <v>2</v>
      </c>
      <c r="H318" s="87">
        <f>ROUNDUP(F318/168*G318,2)</f>
        <v>0.09</v>
      </c>
      <c r="I318" s="2" t="s">
        <v>208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2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2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2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2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2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2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2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2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2"/>
        <v>0</v>
      </c>
    </row>
    <row r="328" spans="1:8" s="2" customFormat="1" ht="12" hidden="1" customHeight="1" x14ac:dyDescent="0.25">
      <c r="A328" s="241"/>
      <c r="B328" s="244"/>
      <c r="C328" s="251"/>
      <c r="D328" s="252"/>
      <c r="E328" s="287"/>
      <c r="F328" s="53"/>
      <c r="G328" s="53"/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3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3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3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3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>
        <f t="shared" si="43"/>
        <v>0</v>
      </c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3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3"/>
        <v>0</v>
      </c>
    </row>
    <row r="339" spans="1:9" s="2" customFormat="1" ht="12.75" customHeight="1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3.3400000000000003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2.16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f>12*3</f>
        <v>36</v>
      </c>
      <c r="H341" s="87">
        <f>ROUND(F341*G341,2)</f>
        <v>0.36</v>
      </c>
      <c r="I341" s="2" t="s">
        <v>344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f>12*3</f>
        <v>36</v>
      </c>
      <c r="H342" s="89">
        <f>ROUND(F342*G342,2)</f>
        <v>1.8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4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4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4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4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4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4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7.0000000000000007E-2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G26+G232+G233</f>
        <v>2</v>
      </c>
      <c r="H352" s="87">
        <f>ROUNDUP(E352/F352/12/168*G352,2)</f>
        <v>0.04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2</v>
      </c>
      <c r="H353" s="89">
        <f>ROUNDUP(E353/F353/12/168*G353,2)</f>
        <v>0.03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5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5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5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5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5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5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5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5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1.1100000000000001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86">
        <v>2</v>
      </c>
      <c r="H363" s="87">
        <f>ROUNDUP(F363/168*G363,2)</f>
        <v>1.02</v>
      </c>
      <c r="I363" s="2" t="s">
        <v>337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v>2</v>
      </c>
      <c r="H364" s="89">
        <f t="shared" ref="H364:H372" si="46">ROUNDUP(F364/168*G364,2)</f>
        <v>0.09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6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6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6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6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6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6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6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6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0.38</v>
      </c>
    </row>
    <row r="374" spans="1:8" s="2" customFormat="1" ht="12.75" hidden="1" customHeight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ROUNDUP(F376*$E$399%/12/168*G376,2)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ROUNDUP(F377*$E$399%/12/168*G377,2)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7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7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7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7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7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7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7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7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0.38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0.38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v>2</v>
      </c>
      <c r="H388" s="63">
        <f>ROUNDUP(F388*$E$388%/12/168*G388,2)</f>
        <v>0.23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3.024</v>
      </c>
      <c r="H389" s="65">
        <f>ROUNDUP(F389*$E$388%/12/168*G389,2)</f>
        <v>0.15000000000000002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8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8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8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8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8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8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8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8"/>
        <v>0</v>
      </c>
    </row>
    <row r="398" spans="1:8" s="2" customFormat="1" ht="39.6" hidden="1" x14ac:dyDescent="0.25">
      <c r="A398" s="257" t="s">
        <v>119</v>
      </c>
      <c r="B398" s="260" t="s">
        <v>32</v>
      </c>
      <c r="C398" s="133" t="s">
        <v>171</v>
      </c>
      <c r="D398" s="53" t="s">
        <v>170</v>
      </c>
      <c r="E398" s="133" t="s">
        <v>166</v>
      </c>
      <c r="F398" s="13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79"/>
      <c r="H399" s="63">
        <f>ROUNDUP(F399*$D$399%/12/168*E399*$G$399,2)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80"/>
      <c r="H400" s="65"/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80"/>
      <c r="H401" s="65"/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80"/>
      <c r="H402" s="65"/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80"/>
      <c r="H403" s="65"/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80"/>
      <c r="H404" s="65"/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80"/>
      <c r="H405" s="65"/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80"/>
      <c r="H406" s="65"/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80"/>
      <c r="H407" s="65"/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80"/>
      <c r="H408" s="65"/>
    </row>
    <row r="409" spans="1:8" s="2" customFormat="1" ht="13.2" x14ac:dyDescent="0.25">
      <c r="A409" s="235" t="s">
        <v>196</v>
      </c>
      <c r="B409" s="236"/>
      <c r="C409" s="236"/>
      <c r="D409" s="236"/>
      <c r="E409" s="236"/>
      <c r="F409" s="236"/>
      <c r="G409" s="237"/>
      <c r="H409" s="52">
        <f>SUM(H373,H315,H218)</f>
        <v>13.85</v>
      </c>
    </row>
    <row r="410" spans="1:8" s="2" customFormat="1" ht="13.2" x14ac:dyDescent="0.25">
      <c r="A410" s="238" t="s">
        <v>404</v>
      </c>
      <c r="B410" s="239"/>
      <c r="C410" s="239"/>
      <c r="D410" s="239"/>
      <c r="E410" s="239"/>
      <c r="F410" s="239"/>
      <c r="G410" s="240"/>
      <c r="H410" s="92">
        <f>ROUNDUP((H409+H215)/1260,2)</f>
        <v>0.08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>
      <c r="H413" s="30"/>
    </row>
    <row r="414" spans="1:8" hidden="1" x14ac:dyDescent="0.25">
      <c r="H414" s="30"/>
    </row>
    <row r="415" spans="1:8" hidden="1" x14ac:dyDescent="0.25">
      <c r="H415" s="30"/>
    </row>
    <row r="416" spans="1:8" hidden="1" x14ac:dyDescent="0.25">
      <c r="H416" s="30"/>
    </row>
    <row r="417" spans="8:8" hidden="1" x14ac:dyDescent="0.25">
      <c r="H417" s="30"/>
    </row>
    <row r="418" spans="8:8" hidden="1" x14ac:dyDescent="0.25">
      <c r="H418" s="30"/>
    </row>
    <row r="419" spans="8:8" hidden="1" x14ac:dyDescent="0.25">
      <c r="H419" s="30"/>
    </row>
    <row r="420" spans="8:8" hidden="1" x14ac:dyDescent="0.25">
      <c r="H420" s="30"/>
    </row>
    <row r="421" spans="8:8" hidden="1" x14ac:dyDescent="0.25">
      <c r="H421" s="30"/>
    </row>
    <row r="422" spans="8:8" hidden="1" x14ac:dyDescent="0.25">
      <c r="H422" s="30"/>
    </row>
    <row r="423" spans="8:8" hidden="1" x14ac:dyDescent="0.25">
      <c r="H423" s="30"/>
    </row>
    <row r="424" spans="8:8" hidden="1" x14ac:dyDescent="0.25">
      <c r="H424" s="30"/>
    </row>
    <row r="425" spans="8:8" hidden="1" x14ac:dyDescent="0.25">
      <c r="H425" s="30"/>
    </row>
    <row r="426" spans="8:8" hidden="1" x14ac:dyDescent="0.25">
      <c r="H426" s="30"/>
    </row>
    <row r="427" spans="8:8" hidden="1" x14ac:dyDescent="0.25">
      <c r="H427" s="30"/>
    </row>
    <row r="428" spans="8:8" hidden="1" x14ac:dyDescent="0.25">
      <c r="H428" s="30"/>
    </row>
    <row r="429" spans="8:8" hidden="1" x14ac:dyDescent="0.25">
      <c r="H429" s="30"/>
    </row>
    <row r="430" spans="8:8" hidden="1" x14ac:dyDescent="0.25">
      <c r="H430" s="30"/>
    </row>
    <row r="431" spans="8:8" hidden="1" x14ac:dyDescent="0.25">
      <c r="H431" s="30"/>
    </row>
    <row r="432" spans="8:8" hidden="1" x14ac:dyDescent="0.25">
      <c r="H432" s="30"/>
    </row>
    <row r="433" spans="1:9" hidden="1" x14ac:dyDescent="0.25">
      <c r="H433" s="30"/>
    </row>
    <row r="434" spans="1:9" hidden="1" x14ac:dyDescent="0.25">
      <c r="H434" s="30"/>
    </row>
    <row r="435" spans="1:9" hidden="1" x14ac:dyDescent="0.25">
      <c r="H435" s="30"/>
    </row>
    <row r="436" spans="1:9" hidden="1" x14ac:dyDescent="0.25">
      <c r="H436" s="30"/>
    </row>
    <row r="437" spans="1:9" hidden="1" x14ac:dyDescent="0.25">
      <c r="H437" s="30"/>
    </row>
    <row r="438" spans="1:9" ht="15.6" hidden="1" x14ac:dyDescent="0.3">
      <c r="A438" s="121" t="s">
        <v>14</v>
      </c>
      <c r="B438" s="121"/>
      <c r="C438" s="121"/>
      <c r="D438" s="121"/>
      <c r="E438" s="121"/>
      <c r="F438" s="121"/>
      <c r="G438" s="121"/>
      <c r="H438" s="122">
        <f ca="1">H439+H451+H463</f>
        <v>84.839999999999989</v>
      </c>
      <c r="I438" s="123" t="b">
        <f ca="1">H438=H215</f>
        <v>1</v>
      </c>
    </row>
    <row r="439" spans="1:9" hidden="1" x14ac:dyDescent="0.25">
      <c r="A439" s="115">
        <v>1000</v>
      </c>
      <c r="B439" s="114"/>
      <c r="H439" s="118">
        <f ca="1">SUM(H440,H447)</f>
        <v>9.24</v>
      </c>
    </row>
    <row r="440" spans="1:9" hidden="1" x14ac:dyDescent="0.25">
      <c r="A440" s="127">
        <v>1100</v>
      </c>
      <c r="B440" s="114"/>
      <c r="H440" s="117">
        <f ca="1">SUM(H441:H446)</f>
        <v>7.17</v>
      </c>
    </row>
    <row r="441" spans="1:9" hidden="1" x14ac:dyDescent="0.25">
      <c r="A441" s="1">
        <v>1116</v>
      </c>
      <c r="B441" s="114"/>
      <c r="H441" s="116">
        <f t="shared" ref="H441:H446" ca="1" si="49">SUMIF($A$14:$H$215,A441,$H$14:$H$215)</f>
        <v>0</v>
      </c>
    </row>
    <row r="442" spans="1:9" hidden="1" x14ac:dyDescent="0.25">
      <c r="A442" s="1">
        <v>1119</v>
      </c>
      <c r="B442" s="114"/>
      <c r="H442" s="116">
        <f t="shared" ca="1" si="49"/>
        <v>6.51</v>
      </c>
    </row>
    <row r="443" spans="1:9" hidden="1" x14ac:dyDescent="0.25">
      <c r="A443" s="1">
        <v>1143</v>
      </c>
      <c r="B443" s="114"/>
      <c r="H443" s="116">
        <f t="shared" ca="1" si="49"/>
        <v>0</v>
      </c>
    </row>
    <row r="444" spans="1:9" hidden="1" x14ac:dyDescent="0.25">
      <c r="A444" s="1">
        <v>1146</v>
      </c>
      <c r="B444" s="114"/>
      <c r="H444" s="116">
        <f t="shared" ca="1" si="49"/>
        <v>0</v>
      </c>
    </row>
    <row r="445" spans="1:9" hidden="1" x14ac:dyDescent="0.25">
      <c r="A445" s="1">
        <v>1147</v>
      </c>
      <c r="B445" s="114"/>
      <c r="H445" s="116">
        <f t="shared" ca="1" si="49"/>
        <v>0</v>
      </c>
    </row>
    <row r="446" spans="1:9" hidden="1" x14ac:dyDescent="0.25">
      <c r="A446" s="1">
        <v>1148</v>
      </c>
      <c r="B446" s="114"/>
      <c r="H446" s="116">
        <f t="shared" ca="1" si="49"/>
        <v>0.66</v>
      </c>
    </row>
    <row r="447" spans="1:9" hidden="1" x14ac:dyDescent="0.25">
      <c r="A447" s="127">
        <v>1200</v>
      </c>
      <c r="B447" s="114"/>
      <c r="H447" s="117">
        <f ca="1">SUM(H448:H450)</f>
        <v>2.0700000000000003</v>
      </c>
    </row>
    <row r="448" spans="1:9" hidden="1" x14ac:dyDescent="0.25">
      <c r="A448" s="1">
        <v>1210</v>
      </c>
      <c r="B448" s="114"/>
      <c r="H448" s="116">
        <f ca="1">SUMIF($A$14:$H$215,A448,$H$14:$H$215)</f>
        <v>1.8</v>
      </c>
    </row>
    <row r="449" spans="1:8" hidden="1" x14ac:dyDescent="0.25">
      <c r="A449" s="1">
        <v>1221</v>
      </c>
      <c r="B449" s="114"/>
      <c r="H449" s="116">
        <f ca="1">SUMIF($A$14:$H$215,A449,$H$14:$H$215)</f>
        <v>0.27</v>
      </c>
    </row>
    <row r="450" spans="1:8" hidden="1" x14ac:dyDescent="0.25">
      <c r="A450" s="1">
        <v>1228</v>
      </c>
      <c r="B450" s="114"/>
      <c r="H450" s="116">
        <f ca="1">SUMIF($A$14:$H$215,A450,$H$14:$H$215)</f>
        <v>0</v>
      </c>
    </row>
    <row r="451" spans="1:8" hidden="1" x14ac:dyDescent="0.25">
      <c r="A451" s="115">
        <v>2000</v>
      </c>
      <c r="B451" s="114"/>
      <c r="H451" s="118">
        <f ca="1">H452+H455+H457</f>
        <v>75.599999999999994</v>
      </c>
    </row>
    <row r="452" spans="1:8" hidden="1" x14ac:dyDescent="0.25">
      <c r="A452" s="127">
        <v>2100</v>
      </c>
      <c r="B452" s="114"/>
      <c r="H452" s="117">
        <f ca="1">SUM(H453:H454)</f>
        <v>0</v>
      </c>
    </row>
    <row r="453" spans="1:8" hidden="1" x14ac:dyDescent="0.25">
      <c r="A453" s="1">
        <v>2111</v>
      </c>
      <c r="B453" s="114"/>
      <c r="H453" s="116">
        <f ca="1">SUMIF($A$14:$H$215,A453,$H$14:$H$215)</f>
        <v>0</v>
      </c>
    </row>
    <row r="454" spans="1:8" hidden="1" x14ac:dyDescent="0.25">
      <c r="A454" s="1">
        <v>2112</v>
      </c>
      <c r="B454" s="114"/>
      <c r="H454" s="116">
        <f ca="1">SUMIF($A$14:$H$215,A454,$H$14:$H$215)</f>
        <v>0</v>
      </c>
    </row>
    <row r="455" spans="1:8" hidden="1" x14ac:dyDescent="0.25">
      <c r="A455" s="127">
        <v>2200</v>
      </c>
      <c r="B455" s="114"/>
      <c r="H455" s="117">
        <f ca="1">SUM(H456)</f>
        <v>0</v>
      </c>
    </row>
    <row r="456" spans="1:8" hidden="1" x14ac:dyDescent="0.25">
      <c r="A456" s="1">
        <v>2220</v>
      </c>
      <c r="B456" s="114"/>
      <c r="H456" s="116">
        <f ca="1">SUMIF($A$14:$H$215,A456,$H$14:$H$215)</f>
        <v>0</v>
      </c>
    </row>
    <row r="457" spans="1:8" hidden="1" x14ac:dyDescent="0.25">
      <c r="A457" s="127">
        <v>2300</v>
      </c>
      <c r="B457" s="114"/>
      <c r="H457" s="117">
        <f ca="1">SUM(H458:H462)</f>
        <v>75.599999999999994</v>
      </c>
    </row>
    <row r="458" spans="1:8" hidden="1" x14ac:dyDescent="0.25">
      <c r="A458" s="1">
        <v>2311</v>
      </c>
      <c r="B458" s="114"/>
      <c r="H458" s="116">
        <f ca="1">SUMIF($A$14:$H$215,A458,$H$14:$H$215)</f>
        <v>75.599999999999994</v>
      </c>
    </row>
    <row r="459" spans="1:8" hidden="1" x14ac:dyDescent="0.25">
      <c r="A459" s="1">
        <v>2312</v>
      </c>
      <c r="B459" s="114"/>
      <c r="H459" s="116">
        <f ca="1">SUMIF($A$14:$H$215,A459,$H$14:$H$215)</f>
        <v>0</v>
      </c>
    </row>
    <row r="460" spans="1:8" hidden="1" x14ac:dyDescent="0.25">
      <c r="A460" s="1">
        <v>2322</v>
      </c>
      <c r="B460" s="114"/>
      <c r="H460" s="116">
        <f ca="1">SUMIF($A$14:$H$215,A460,$H$14:$H$215)</f>
        <v>0</v>
      </c>
    </row>
    <row r="461" spans="1:8" hidden="1" x14ac:dyDescent="0.25">
      <c r="A461" s="1">
        <v>2329</v>
      </c>
      <c r="B461" s="114"/>
      <c r="H461" s="116">
        <f ca="1">SUMIF($A$14:$H$215,A461,$H$14:$H$215)</f>
        <v>0</v>
      </c>
    </row>
    <row r="462" spans="1:8" hidden="1" x14ac:dyDescent="0.25">
      <c r="A462" s="1">
        <v>2350</v>
      </c>
      <c r="B462" s="114"/>
      <c r="H462" s="116">
        <f ca="1">SUMIF($A$14:$H$215,A462,$H$14:$H$215)</f>
        <v>0</v>
      </c>
    </row>
    <row r="463" spans="1:8" hidden="1" x14ac:dyDescent="0.25">
      <c r="A463" s="115">
        <v>5000</v>
      </c>
      <c r="B463" s="114"/>
      <c r="H463" s="119"/>
    </row>
    <row r="464" spans="1:8" hidden="1" x14ac:dyDescent="0.25">
      <c r="A464" s="127">
        <v>5200</v>
      </c>
      <c r="B464" s="114"/>
      <c r="H464" s="120"/>
    </row>
    <row r="465" spans="1:9" hidden="1" x14ac:dyDescent="0.25">
      <c r="A465" s="1">
        <v>5231</v>
      </c>
      <c r="B465" s="114"/>
      <c r="H465" s="116">
        <f ca="1">SUMIF(A46:H180,A465,H46:H153)</f>
        <v>0</v>
      </c>
    </row>
    <row r="466" spans="1:9" hidden="1" x14ac:dyDescent="0.25">
      <c r="B466" s="114"/>
    </row>
    <row r="467" spans="1:9" hidden="1" x14ac:dyDescent="0.25">
      <c r="B467" s="114"/>
    </row>
    <row r="468" spans="1:9" hidden="1" x14ac:dyDescent="0.25">
      <c r="B468" s="114"/>
    </row>
    <row r="469" spans="1:9" hidden="1" x14ac:dyDescent="0.25">
      <c r="B469" s="114"/>
    </row>
    <row r="470" spans="1:9" hidden="1" x14ac:dyDescent="0.25">
      <c r="B470" s="114"/>
    </row>
    <row r="471" spans="1:9" hidden="1" x14ac:dyDescent="0.25">
      <c r="B471" s="114"/>
    </row>
    <row r="472" spans="1:9" hidden="1" x14ac:dyDescent="0.25">
      <c r="B472" s="114"/>
    </row>
    <row r="473" spans="1:9" hidden="1" x14ac:dyDescent="0.25">
      <c r="B473" s="114"/>
    </row>
    <row r="474" spans="1:9" hidden="1" x14ac:dyDescent="0.25">
      <c r="B474" s="114"/>
    </row>
    <row r="475" spans="1:9" hidden="1" x14ac:dyDescent="0.25">
      <c r="B475" s="114"/>
    </row>
    <row r="476" spans="1:9" s="123" customFormat="1" ht="15.6" hidden="1" x14ac:dyDescent="0.3">
      <c r="A476" s="121" t="s">
        <v>19</v>
      </c>
      <c r="B476" s="121"/>
      <c r="C476" s="121"/>
      <c r="D476" s="121"/>
      <c r="E476" s="121"/>
      <c r="F476" s="121"/>
      <c r="G476" s="121"/>
      <c r="H476" s="122">
        <f ca="1">H477+H489+H501</f>
        <v>13.85</v>
      </c>
      <c r="I476" s="123" t="b">
        <f ca="1">H476=H399</f>
        <v>0</v>
      </c>
    </row>
    <row r="477" spans="1:9" hidden="1" x14ac:dyDescent="0.25">
      <c r="A477" s="115">
        <v>1000</v>
      </c>
      <c r="B477" s="114"/>
      <c r="H477" s="118">
        <f ca="1">SUM(H478,H485)</f>
        <v>10.039999999999999</v>
      </c>
    </row>
    <row r="478" spans="1:9" hidden="1" x14ac:dyDescent="0.25">
      <c r="A478" s="134">
        <v>1100</v>
      </c>
      <c r="B478" s="114"/>
      <c r="H478" s="117">
        <f ca="1">SUM(H479:H484)</f>
        <v>7.8</v>
      </c>
    </row>
    <row r="479" spans="1:9" hidden="1" x14ac:dyDescent="0.25">
      <c r="A479" s="1">
        <v>1116</v>
      </c>
      <c r="B479" s="114"/>
      <c r="H479" s="116">
        <f t="shared" ref="H479:H484" ca="1" si="50">SUMIF($A$220:$H$415,A479,$H$220:$H$415)</f>
        <v>0</v>
      </c>
    </row>
    <row r="480" spans="1:9" hidden="1" x14ac:dyDescent="0.25">
      <c r="A480" s="1">
        <v>1119</v>
      </c>
      <c r="B480" s="114"/>
      <c r="H480" s="116">
        <f t="shared" ca="1" si="50"/>
        <v>7.09</v>
      </c>
    </row>
    <row r="481" spans="1:8" hidden="1" x14ac:dyDescent="0.25">
      <c r="A481" s="1">
        <v>1143</v>
      </c>
      <c r="B481" s="114"/>
      <c r="H481" s="116">
        <f t="shared" ca="1" si="50"/>
        <v>0</v>
      </c>
    </row>
    <row r="482" spans="1:8" hidden="1" x14ac:dyDescent="0.25">
      <c r="A482" s="1">
        <v>1146</v>
      </c>
      <c r="B482" s="114"/>
      <c r="H482" s="116">
        <f t="shared" ca="1" si="50"/>
        <v>0</v>
      </c>
    </row>
    <row r="483" spans="1:8" hidden="1" x14ac:dyDescent="0.25">
      <c r="A483" s="1">
        <v>1147</v>
      </c>
      <c r="B483" s="114"/>
      <c r="H483" s="116">
        <f t="shared" ca="1" si="50"/>
        <v>0</v>
      </c>
    </row>
    <row r="484" spans="1:8" hidden="1" x14ac:dyDescent="0.25">
      <c r="A484" s="1">
        <v>1148</v>
      </c>
      <c r="B484" s="114"/>
      <c r="H484" s="116">
        <f t="shared" ca="1" si="50"/>
        <v>0.71</v>
      </c>
    </row>
    <row r="485" spans="1:8" hidden="1" x14ac:dyDescent="0.25">
      <c r="A485" s="134">
        <v>1200</v>
      </c>
      <c r="B485" s="114"/>
      <c r="H485" s="117">
        <f ca="1">SUM(H486:H488)</f>
        <v>2.2400000000000002</v>
      </c>
    </row>
    <row r="486" spans="1:8" hidden="1" x14ac:dyDescent="0.25">
      <c r="A486" s="1">
        <v>1210</v>
      </c>
      <c r="B486" s="114"/>
      <c r="H486" s="116">
        <f ca="1">SUMIF($A$220:$H$415,A486,$H$220:$H$415)</f>
        <v>1.95</v>
      </c>
    </row>
    <row r="487" spans="1:8" hidden="1" x14ac:dyDescent="0.25">
      <c r="A487" s="1">
        <v>1221</v>
      </c>
      <c r="B487" s="114"/>
      <c r="H487" s="116">
        <f ca="1">SUMIF($A$220:$H$415,A487,$H$220:$H$415)</f>
        <v>0.29000000000000004</v>
      </c>
    </row>
    <row r="488" spans="1:8" hidden="1" x14ac:dyDescent="0.25">
      <c r="A488" s="1">
        <v>1228</v>
      </c>
      <c r="B488" s="114"/>
      <c r="H488" s="116">
        <f ca="1">SUMIF($A$220:$H$415,A488,$H$220:$H$415)</f>
        <v>0</v>
      </c>
    </row>
    <row r="489" spans="1:8" hidden="1" x14ac:dyDescent="0.25">
      <c r="A489" s="115">
        <v>2000</v>
      </c>
      <c r="B489" s="114"/>
      <c r="H489" s="118">
        <f ca="1">H490+H493+H495</f>
        <v>3.4299999999999997</v>
      </c>
    </row>
    <row r="490" spans="1:8" hidden="1" x14ac:dyDescent="0.25">
      <c r="A490" s="134">
        <v>2100</v>
      </c>
      <c r="B490" s="114"/>
      <c r="H490" s="120">
        <f ca="1">SUM(H491:H492)</f>
        <v>0</v>
      </c>
    </row>
    <row r="491" spans="1:8" hidden="1" x14ac:dyDescent="0.25">
      <c r="A491" s="1">
        <v>2111</v>
      </c>
      <c r="B491" s="114"/>
      <c r="H491" s="2">
        <f ca="1">SUMIF($A$220:$H$415,A491,$H$220:$H$415)</f>
        <v>0</v>
      </c>
    </row>
    <row r="492" spans="1:8" hidden="1" x14ac:dyDescent="0.25">
      <c r="A492" s="1">
        <v>2112</v>
      </c>
      <c r="B492" s="114"/>
      <c r="H492" s="2">
        <f ca="1">SUMIF($A$220:$H$415,A492,$H$220:$H$415)</f>
        <v>0</v>
      </c>
    </row>
    <row r="493" spans="1:8" hidden="1" x14ac:dyDescent="0.25">
      <c r="A493" s="134">
        <v>2200</v>
      </c>
      <c r="B493" s="114"/>
      <c r="H493" s="117">
        <f ca="1">SUM(H494)</f>
        <v>0.09</v>
      </c>
    </row>
    <row r="494" spans="1:8" hidden="1" x14ac:dyDescent="0.25">
      <c r="A494" s="1">
        <v>2220</v>
      </c>
      <c r="B494" s="114"/>
      <c r="H494" s="116">
        <f ca="1">SUMIF($A$220:$H$415,A494,$H$220:$H$415)</f>
        <v>0.09</v>
      </c>
    </row>
    <row r="495" spans="1:8" hidden="1" x14ac:dyDescent="0.25">
      <c r="A495" s="134">
        <v>2300</v>
      </c>
      <c r="B495" s="114"/>
      <c r="H495" s="117">
        <f ca="1">SUM(H496:H500)</f>
        <v>3.34</v>
      </c>
    </row>
    <row r="496" spans="1:8" hidden="1" x14ac:dyDescent="0.25">
      <c r="A496" s="1">
        <v>2311</v>
      </c>
      <c r="B496" s="114"/>
      <c r="H496" s="116">
        <f ca="1">SUMIF($A$220:$H$415,A496,$H$220:$H$415)</f>
        <v>2.16</v>
      </c>
    </row>
    <row r="497" spans="1:9" hidden="1" x14ac:dyDescent="0.25">
      <c r="A497" s="1">
        <v>2312</v>
      </c>
      <c r="B497" s="114"/>
      <c r="H497" s="116">
        <f ca="1">SUMIF($A$220:$H$415,A497,$H$220:$H$415)</f>
        <v>7.0000000000000007E-2</v>
      </c>
    </row>
    <row r="498" spans="1:9" hidden="1" x14ac:dyDescent="0.25">
      <c r="A498" s="1">
        <v>2322</v>
      </c>
      <c r="B498" s="114"/>
      <c r="H498" s="2">
        <f ca="1">SUMIF($A$220:$H$415,A498,$H$220:$H$415)</f>
        <v>0</v>
      </c>
    </row>
    <row r="499" spans="1:9" hidden="1" x14ac:dyDescent="0.25">
      <c r="A499" s="1">
        <v>2329</v>
      </c>
      <c r="B499" s="114"/>
      <c r="H499" s="2">
        <f ca="1">SUMIF($A$220:$H$415,A499,$H$220:$H$415)</f>
        <v>0</v>
      </c>
    </row>
    <row r="500" spans="1:9" hidden="1" x14ac:dyDescent="0.25">
      <c r="A500" s="1">
        <v>2350</v>
      </c>
      <c r="B500" s="114"/>
      <c r="H500" s="116">
        <f ca="1">SUMIF($A$220:$H$415,A500,$H$220:$H$415)</f>
        <v>1.1100000000000001</v>
      </c>
    </row>
    <row r="501" spans="1:9" hidden="1" x14ac:dyDescent="0.25">
      <c r="A501" s="115">
        <v>5000</v>
      </c>
      <c r="B501" s="114"/>
      <c r="H501" s="118">
        <f ca="1">H502+H504</f>
        <v>0.38</v>
      </c>
    </row>
    <row r="502" spans="1:9" hidden="1" x14ac:dyDescent="0.25">
      <c r="A502" s="134">
        <v>5100</v>
      </c>
      <c r="B502" s="114"/>
      <c r="H502" s="117">
        <f ca="1">SUM(H503)</f>
        <v>0</v>
      </c>
    </row>
    <row r="503" spans="1:9" hidden="1" x14ac:dyDescent="0.25">
      <c r="A503" s="1">
        <v>5121</v>
      </c>
      <c r="B503" s="114"/>
      <c r="H503" s="116">
        <f ca="1">SUMIF($A$220:$H$415,A503,$H$220:$H$415)</f>
        <v>0</v>
      </c>
    </row>
    <row r="504" spans="1:9" hidden="1" x14ac:dyDescent="0.25">
      <c r="A504" s="134">
        <v>5200</v>
      </c>
      <c r="B504" s="114"/>
      <c r="H504" s="117">
        <f ca="1">SUM(H505:H506)</f>
        <v>0.38</v>
      </c>
    </row>
    <row r="505" spans="1:9" hidden="1" x14ac:dyDescent="0.25">
      <c r="A505" s="1">
        <v>5238</v>
      </c>
      <c r="B505" s="114"/>
      <c r="H505" s="116">
        <f ca="1">SUMIF($A$220:$H$415,A505,$H$220:$H$415)</f>
        <v>0.38</v>
      </c>
    </row>
    <row r="506" spans="1:9" hidden="1" x14ac:dyDescent="0.25">
      <c r="A506" s="1">
        <v>5239</v>
      </c>
      <c r="B506" s="114"/>
      <c r="H506" s="116">
        <f ca="1">SUMIF($A$220:$H$415,A506,$H$220:$H$415)</f>
        <v>0</v>
      </c>
    </row>
    <row r="507" spans="1:9" s="123" customFormat="1" ht="15.6" hidden="1" x14ac:dyDescent="0.3">
      <c r="A507" s="121" t="s">
        <v>340</v>
      </c>
      <c r="B507" s="121"/>
      <c r="C507" s="121"/>
      <c r="D507" s="121"/>
      <c r="E507" s="121"/>
      <c r="F507" s="121"/>
      <c r="G507" s="121"/>
      <c r="H507" s="122">
        <f ca="1">H476+H438</f>
        <v>98.689999999999984</v>
      </c>
      <c r="I507" s="123" t="b">
        <f ca="1">H507=H400</f>
        <v>0</v>
      </c>
    </row>
    <row r="508" spans="1:9" hidden="1" x14ac:dyDescent="0.25"/>
    <row r="509" spans="1:9" hidden="1" x14ac:dyDescent="0.25"/>
  </sheetData>
  <mergeCells count="437">
    <mergeCell ref="A1:C1"/>
    <mergeCell ref="D1:H1"/>
    <mergeCell ref="A328:A338"/>
    <mergeCell ref="B328:B338"/>
    <mergeCell ref="C328:E328"/>
    <mergeCell ref="C335:E335"/>
    <mergeCell ref="C336:E336"/>
    <mergeCell ref="C337:E337"/>
    <mergeCell ref="I9:I10"/>
    <mergeCell ref="C338:E33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9:E329"/>
    <mergeCell ref="C330:E330"/>
    <mergeCell ref="C331:E331"/>
    <mergeCell ref="C332:E332"/>
    <mergeCell ref="C333:E333"/>
    <mergeCell ref="A375:A385"/>
    <mergeCell ref="B375:B385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80:D380"/>
    <mergeCell ref="C381:D381"/>
    <mergeCell ref="C382:D382"/>
    <mergeCell ref="C383:D383"/>
    <mergeCell ref="C384:D384"/>
    <mergeCell ref="C385:D385"/>
    <mergeCell ref="A351:A361"/>
    <mergeCell ref="B351:B361"/>
    <mergeCell ref="B386:G386"/>
    <mergeCell ref="A387:A397"/>
    <mergeCell ref="B387:B397"/>
    <mergeCell ref="B373:G373"/>
    <mergeCell ref="B374:G374"/>
    <mergeCell ref="C365:E365"/>
    <mergeCell ref="C366:E366"/>
    <mergeCell ref="C367:E367"/>
    <mergeCell ref="C368:E368"/>
    <mergeCell ref="C369:E369"/>
    <mergeCell ref="C370:E370"/>
    <mergeCell ref="A362:A372"/>
    <mergeCell ref="B362:B372"/>
    <mergeCell ref="C362:E362"/>
    <mergeCell ref="C363:E363"/>
    <mergeCell ref="C364:E364"/>
    <mergeCell ref="C371:E371"/>
    <mergeCell ref="C372:E372"/>
    <mergeCell ref="C375:D375"/>
    <mergeCell ref="C376:D376"/>
    <mergeCell ref="E376:E385"/>
    <mergeCell ref="C377:D377"/>
    <mergeCell ref="C378:D378"/>
    <mergeCell ref="C379:D379"/>
    <mergeCell ref="C334:E334"/>
    <mergeCell ref="A317:A327"/>
    <mergeCell ref="B317:B327"/>
    <mergeCell ref="C304:D304"/>
    <mergeCell ref="C305:D305"/>
    <mergeCell ref="A306:A314"/>
    <mergeCell ref="B306:B314"/>
    <mergeCell ref="C306:D306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B283:G283"/>
    <mergeCell ref="B284:G284"/>
    <mergeCell ref="A285:A305"/>
    <mergeCell ref="B285:B305"/>
    <mergeCell ref="C285:D285"/>
    <mergeCell ref="C286:D286"/>
    <mergeCell ref="E286:E305"/>
    <mergeCell ref="C287:D287"/>
    <mergeCell ref="C288:D288"/>
    <mergeCell ref="C289:D289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2:D302"/>
    <mergeCell ref="C303:D303"/>
    <mergeCell ref="E263:E282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A262:A282"/>
    <mergeCell ref="B262:B282"/>
    <mergeCell ref="C262:D262"/>
    <mergeCell ref="C263:D263"/>
    <mergeCell ref="C273:D273"/>
    <mergeCell ref="C274:D274"/>
    <mergeCell ref="C275:D275"/>
    <mergeCell ref="C276:D276"/>
    <mergeCell ref="A253:A261"/>
    <mergeCell ref="B253:B261"/>
    <mergeCell ref="C277:D277"/>
    <mergeCell ref="C278:D278"/>
    <mergeCell ref="C279:D279"/>
    <mergeCell ref="C280:D280"/>
    <mergeCell ref="C281:D281"/>
    <mergeCell ref="C282:D282"/>
    <mergeCell ref="E253:E261"/>
    <mergeCell ref="C254:D254"/>
    <mergeCell ref="C255:D255"/>
    <mergeCell ref="C256:D256"/>
    <mergeCell ref="C257:D257"/>
    <mergeCell ref="C258:D258"/>
    <mergeCell ref="C259:D259"/>
    <mergeCell ref="C253:D253"/>
    <mergeCell ref="C260:D260"/>
    <mergeCell ref="C261:D261"/>
    <mergeCell ref="C247:E247"/>
    <mergeCell ref="C248:E248"/>
    <mergeCell ref="C249:E249"/>
    <mergeCell ref="C250:E250"/>
    <mergeCell ref="C251:E251"/>
    <mergeCell ref="C252:E252"/>
    <mergeCell ref="C239:D239"/>
    <mergeCell ref="A242:A252"/>
    <mergeCell ref="B242:B252"/>
    <mergeCell ref="C242:E242"/>
    <mergeCell ref="C243:E243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0:D240"/>
    <mergeCell ref="C241:D241"/>
    <mergeCell ref="C225:D225"/>
    <mergeCell ref="C226:D226"/>
    <mergeCell ref="C227:D227"/>
    <mergeCell ref="C228:D228"/>
    <mergeCell ref="C229:D229"/>
    <mergeCell ref="C230:D230"/>
    <mergeCell ref="C246:E246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44:E244"/>
    <mergeCell ref="C245:E245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111:A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B109:G109"/>
    <mergeCell ref="B133:G133"/>
    <mergeCell ref="C134:E134"/>
    <mergeCell ref="C135:E135"/>
    <mergeCell ref="C101:D101"/>
    <mergeCell ref="C102:D102"/>
    <mergeCell ref="C103:D103"/>
    <mergeCell ref="C104:D104"/>
    <mergeCell ref="C105:D105"/>
    <mergeCell ref="C106:D106"/>
    <mergeCell ref="E100:E108"/>
    <mergeCell ref="B110:G110"/>
    <mergeCell ref="B111:B121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87:D87"/>
    <mergeCell ref="C88:D88"/>
    <mergeCell ref="C89:D89"/>
    <mergeCell ref="C96:D96"/>
    <mergeCell ref="C97:D97"/>
    <mergeCell ref="C98:D98"/>
    <mergeCell ref="C99:D99"/>
    <mergeCell ref="A100:A108"/>
    <mergeCell ref="B100:B108"/>
    <mergeCell ref="C100:D100"/>
    <mergeCell ref="C107:D107"/>
    <mergeCell ref="C108:D108"/>
    <mergeCell ref="A47:A55"/>
    <mergeCell ref="B47:B55"/>
    <mergeCell ref="C64:D64"/>
    <mergeCell ref="C65:D65"/>
    <mergeCell ref="C66:D66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8:D58"/>
    <mergeCell ref="C59:D59"/>
    <mergeCell ref="C60:D60"/>
    <mergeCell ref="C61:D61"/>
    <mergeCell ref="C62:D62"/>
    <mergeCell ref="C63:D63"/>
    <mergeCell ref="E47:E55"/>
    <mergeCell ref="C47:D47"/>
    <mergeCell ref="C48:D48"/>
    <mergeCell ref="C49:D49"/>
    <mergeCell ref="C50:D50"/>
    <mergeCell ref="C51:D51"/>
    <mergeCell ref="C52:D52"/>
    <mergeCell ref="C42:E42"/>
    <mergeCell ref="C43:E43"/>
    <mergeCell ref="C44:E44"/>
    <mergeCell ref="C45:E45"/>
    <mergeCell ref="C46:E46"/>
    <mergeCell ref="C53:D53"/>
    <mergeCell ref="C55:D55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52:E152"/>
    <mergeCell ref="C153:E153"/>
    <mergeCell ref="C154:E154"/>
    <mergeCell ref="A134:A144"/>
    <mergeCell ref="B134:B144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51:E151"/>
    <mergeCell ref="A409:G409"/>
    <mergeCell ref="A410:G410"/>
    <mergeCell ref="C387:D387"/>
    <mergeCell ref="C388:D38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A398:A408"/>
    <mergeCell ref="B398:B408"/>
    <mergeCell ref="D399:D408"/>
    <mergeCell ref="C360:D360"/>
    <mergeCell ref="C361:D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</mergeCells>
  <conditionalFormatting sqref="G38:H46 C47:D55 F47:H55 C100:D108 F100:H108 F253:H261 C306:D314 F306:H314">
    <cfRule type="cellIs" dxfId="1069" priority="134" operator="equal">
      <formula>0</formula>
    </cfRule>
  </conditionalFormatting>
  <conditionalFormatting sqref="G37:H37">
    <cfRule type="cellIs" dxfId="1068" priority="66" operator="equal">
      <formula>0</formula>
    </cfRule>
  </conditionalFormatting>
  <conditionalFormatting sqref="H26:H35">
    <cfRule type="cellIs" dxfId="1067" priority="106" operator="equal">
      <formula>0</formula>
    </cfRule>
  </conditionalFormatting>
  <conditionalFormatting sqref="H15:H24">
    <cfRule type="cellIs" dxfId="1066" priority="105" operator="equal">
      <formula>0</formula>
    </cfRule>
  </conditionalFormatting>
  <conditionalFormatting sqref="F57:H57 H58:H64 F58:G76">
    <cfRule type="cellIs" dxfId="1065" priority="99" operator="equal">
      <formula>0</formula>
    </cfRule>
  </conditionalFormatting>
  <conditionalFormatting sqref="C57:D76">
    <cfRule type="cellIs" dxfId="1064" priority="97" operator="equal">
      <formula>0</formula>
    </cfRule>
  </conditionalFormatting>
  <conditionalFormatting sqref="H65:H66 H68:H76">
    <cfRule type="cellIs" dxfId="1063" priority="98" operator="equal">
      <formula>0</formula>
    </cfRule>
  </conditionalFormatting>
  <conditionalFormatting sqref="C56:D56">
    <cfRule type="cellIs" dxfId="1062" priority="96" operator="equal">
      <formula>0</formula>
    </cfRule>
  </conditionalFormatting>
  <conditionalFormatting sqref="C79:D79">
    <cfRule type="cellIs" dxfId="1061" priority="95" operator="equal">
      <formula>0</formula>
    </cfRule>
  </conditionalFormatting>
  <conditionalFormatting sqref="F80:H80 H81:H87 F81:G99">
    <cfRule type="cellIs" dxfId="1060" priority="94" operator="equal">
      <formula>0</formula>
    </cfRule>
  </conditionalFormatting>
  <conditionalFormatting sqref="C80:D99">
    <cfRule type="cellIs" dxfId="1059" priority="92" operator="equal">
      <formula>0</formula>
    </cfRule>
  </conditionalFormatting>
  <conditionalFormatting sqref="H88:H99">
    <cfRule type="cellIs" dxfId="1058" priority="93" operator="equal">
      <formula>0</formula>
    </cfRule>
  </conditionalFormatting>
  <conditionalFormatting sqref="G243:H252">
    <cfRule type="cellIs" dxfId="1057" priority="42" operator="equal">
      <formula>0</formula>
    </cfRule>
  </conditionalFormatting>
  <conditionalFormatting sqref="H263">
    <cfRule type="cellIs" dxfId="1056" priority="36" operator="equal">
      <formula>0</formula>
    </cfRule>
  </conditionalFormatting>
  <conditionalFormatting sqref="H263">
    <cfRule type="cellIs" dxfId="1055" priority="35" operator="equal">
      <formula>0</formula>
    </cfRule>
  </conditionalFormatting>
  <conditionalFormatting sqref="G263:G282">
    <cfRule type="cellIs" dxfId="1054" priority="34" operator="equal">
      <formula>0</formula>
    </cfRule>
  </conditionalFormatting>
  <conditionalFormatting sqref="H286:H305">
    <cfRule type="cellIs" dxfId="1053" priority="29" operator="equal">
      <formula>0</formula>
    </cfRule>
  </conditionalFormatting>
  <conditionalFormatting sqref="G296:G305">
    <cfRule type="cellIs" dxfId="1052" priority="25" operator="equal">
      <formula>0</formula>
    </cfRule>
  </conditionalFormatting>
  <conditionalFormatting sqref="I438:I475">
    <cfRule type="cellIs" dxfId="1051" priority="65" operator="equal">
      <formula>TRUE</formula>
    </cfRule>
  </conditionalFormatting>
  <conditionalFormatting sqref="H135:H144">
    <cfRule type="cellIs" dxfId="1050" priority="59" operator="equal">
      <formula>0</formula>
    </cfRule>
  </conditionalFormatting>
  <conditionalFormatting sqref="H146:H155">
    <cfRule type="cellIs" dxfId="1049" priority="58" operator="equal">
      <formula>0</formula>
    </cfRule>
  </conditionalFormatting>
  <conditionalFormatting sqref="H112:H121">
    <cfRule type="cellIs" dxfId="1048" priority="57" operator="equal">
      <formula>0</formula>
    </cfRule>
  </conditionalFormatting>
  <conditionalFormatting sqref="H123:H132">
    <cfRule type="cellIs" dxfId="1047" priority="56" operator="equal">
      <formula>0</formula>
    </cfRule>
  </conditionalFormatting>
  <conditionalFormatting sqref="H158:H167">
    <cfRule type="cellIs" dxfId="1046" priority="55" operator="equal">
      <formula>0</formula>
    </cfRule>
  </conditionalFormatting>
  <conditionalFormatting sqref="H169:H178">
    <cfRule type="cellIs" dxfId="1045" priority="54" operator="equal">
      <formula>0</formula>
    </cfRule>
  </conditionalFormatting>
  <conditionalFormatting sqref="H182:H191 H194:H203 H205:H214">
    <cfRule type="cellIs" dxfId="1044" priority="53" operator="equal">
      <formula>0</formula>
    </cfRule>
  </conditionalFormatting>
  <conditionalFormatting sqref="H67">
    <cfRule type="cellIs" dxfId="1043" priority="52" operator="equal">
      <formula>0</formula>
    </cfRule>
  </conditionalFormatting>
  <conditionalFormatting sqref="I477:I500 I503 I505:I506">
    <cfRule type="cellIs" dxfId="1042" priority="51" operator="equal">
      <formula>TRUE</formula>
    </cfRule>
  </conditionalFormatting>
  <conditionalFormatting sqref="I476">
    <cfRule type="cellIs" dxfId="1041" priority="50" operator="equal">
      <formula>TRUE</formula>
    </cfRule>
  </conditionalFormatting>
  <conditionalFormatting sqref="I501">
    <cfRule type="cellIs" dxfId="1040" priority="49" operator="equal">
      <formula>TRUE</formula>
    </cfRule>
  </conditionalFormatting>
  <conditionalFormatting sqref="I502">
    <cfRule type="cellIs" dxfId="1039" priority="48" operator="equal">
      <formula>TRUE</formula>
    </cfRule>
  </conditionalFormatting>
  <conditionalFormatting sqref="I504">
    <cfRule type="cellIs" dxfId="1038" priority="47" operator="equal">
      <formula>TRUE</formula>
    </cfRule>
  </conditionalFormatting>
  <conditionalFormatting sqref="I507">
    <cfRule type="cellIs" dxfId="1037" priority="46" operator="equal">
      <formula>TRUE</formula>
    </cfRule>
  </conditionalFormatting>
  <conditionalFormatting sqref="C273:C274 C263:C264">
    <cfRule type="cellIs" dxfId="1036" priority="33" operator="equal">
      <formula>0</formula>
    </cfRule>
  </conditionalFormatting>
  <conditionalFormatting sqref="F263:H282">
    <cfRule type="cellIs" dxfId="1035" priority="32" operator="equal">
      <formula>0</formula>
    </cfRule>
  </conditionalFormatting>
  <conditionalFormatting sqref="G296:G305">
    <cfRule type="cellIs" dxfId="1034" priority="24" operator="equal">
      <formula>0</formula>
    </cfRule>
  </conditionalFormatting>
  <conditionalFormatting sqref="H341:H350">
    <cfRule type="cellIs" dxfId="1033" priority="23" operator="equal">
      <formula>0</formula>
    </cfRule>
  </conditionalFormatting>
  <conditionalFormatting sqref="H329:H338">
    <cfRule type="cellIs" dxfId="1032" priority="4" operator="equal">
      <formula>0</formula>
    </cfRule>
  </conditionalFormatting>
  <conditionalFormatting sqref="H232:H241">
    <cfRule type="cellIs" dxfId="1031" priority="43" operator="equal">
      <formula>0</formula>
    </cfRule>
  </conditionalFormatting>
  <conditionalFormatting sqref="H221:H230">
    <cfRule type="cellIs" dxfId="1030" priority="44" operator="equal">
      <formula>0</formula>
    </cfRule>
  </conditionalFormatting>
  <conditionalFormatting sqref="H286:H305">
    <cfRule type="cellIs" dxfId="1029" priority="31" operator="equal">
      <formula>0</formula>
    </cfRule>
  </conditionalFormatting>
  <conditionalFormatting sqref="H286:H305">
    <cfRule type="cellIs" dxfId="1028" priority="30" operator="equal">
      <formula>0</formula>
    </cfRule>
  </conditionalFormatting>
  <conditionalFormatting sqref="H399:H408">
    <cfRule type="cellIs" dxfId="1027" priority="21" operator="equal">
      <formula>0</formula>
    </cfRule>
  </conditionalFormatting>
  <conditionalFormatting sqref="H363:H372">
    <cfRule type="cellIs" dxfId="1026" priority="22" operator="equal">
      <formula>0</formula>
    </cfRule>
  </conditionalFormatting>
  <conditionalFormatting sqref="C265:C272">
    <cfRule type="cellIs" dxfId="1025" priority="7" operator="equal">
      <formula>0</formula>
    </cfRule>
  </conditionalFormatting>
  <conditionalFormatting sqref="C253">
    <cfRule type="cellIs" dxfId="1024" priority="18" operator="equal">
      <formula>0</formula>
    </cfRule>
  </conditionalFormatting>
  <conditionalFormatting sqref="C296:D305">
    <cfRule type="cellIs" dxfId="1023" priority="17" operator="equal">
      <formula>0</formula>
    </cfRule>
  </conditionalFormatting>
  <conditionalFormatting sqref="F298:H305">
    <cfRule type="cellIs" dxfId="1022" priority="16" operator="equal">
      <formula>0</formula>
    </cfRule>
  </conditionalFormatting>
  <conditionalFormatting sqref="C286:D295">
    <cfRule type="cellIs" dxfId="1021" priority="12" operator="equal">
      <formula>0</formula>
    </cfRule>
  </conditionalFormatting>
  <conditionalFormatting sqref="F286:H295">
    <cfRule type="cellIs" dxfId="1020" priority="11" operator="equal">
      <formula>0</formula>
    </cfRule>
  </conditionalFormatting>
  <conditionalFormatting sqref="C275:C282">
    <cfRule type="cellIs" dxfId="1019" priority="6" operator="equal">
      <formula>0</formula>
    </cfRule>
  </conditionalFormatting>
  <conditionalFormatting sqref="C254:C261">
    <cfRule type="cellIs" dxfId="1018" priority="8" operator="equal">
      <formula>0</formula>
    </cfRule>
  </conditionalFormatting>
  <conditionalFormatting sqref="H318:H327">
    <cfRule type="cellIs" dxfId="1017" priority="5" operator="equal">
      <formula>0</formula>
    </cfRule>
  </conditionalFormatting>
  <conditionalFormatting sqref="H388:H397">
    <cfRule type="cellIs" dxfId="1016" priority="3" operator="equal">
      <formula>0</formula>
    </cfRule>
  </conditionalFormatting>
  <conditionalFormatting sqref="H376:H385">
    <cfRule type="cellIs" dxfId="1015" priority="2" operator="equal">
      <formula>0</formula>
    </cfRule>
  </conditionalFormatting>
  <conditionalFormatting sqref="H352:H361">
    <cfRule type="cellIs" dxfId="101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87"/>
  <sheetViews>
    <sheetView zoomScaleNormal="100" workbookViewId="0">
      <pane ySplit="10" topLeftCell="A375" activePane="bottomLeft" state="frozen"/>
      <selection pane="bottomLeft" activeCell="A4" sqref="A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2.6640625" style="1" customWidth="1"/>
    <col min="4" max="4" width="9.6640625" style="1" customWidth="1"/>
    <col min="5" max="5" width="9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32.44140625" style="1" hidden="1" customWidth="1"/>
    <col min="10" max="16384" width="9.109375" style="1"/>
  </cols>
  <sheetData>
    <row r="1" spans="1:9" ht="57.75" customHeight="1" x14ac:dyDescent="0.3">
      <c r="A1" s="317" t="s">
        <v>35</v>
      </c>
      <c r="B1" s="317"/>
      <c r="C1" s="317"/>
      <c r="D1" s="318" t="s">
        <v>452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417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470</v>
      </c>
    </row>
    <row r="5" spans="1:9" x14ac:dyDescent="0.25">
      <c r="A5" s="328" t="s">
        <v>210</v>
      </c>
      <c r="B5" s="32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SUM(H13,H87)</f>
        <v>12.690000000000001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SUM(H14,H25,H36,H66)</f>
        <v>9.8800000000000008</v>
      </c>
    </row>
    <row r="14" spans="1:9" s="2" customFormat="1" ht="26.4" x14ac:dyDescent="0.25">
      <c r="A14" s="269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8.32</v>
      </c>
    </row>
    <row r="15" spans="1:9" s="2" customFormat="1" ht="13.2" x14ac:dyDescent="0.25">
      <c r="A15" s="269"/>
      <c r="B15" s="245"/>
      <c r="C15" s="279" t="s">
        <v>163</v>
      </c>
      <c r="D15" s="280"/>
      <c r="E15" s="76">
        <v>9</v>
      </c>
      <c r="F15" s="71">
        <v>1397</v>
      </c>
      <c r="G15" s="70">
        <v>1</v>
      </c>
      <c r="H15" s="63">
        <f>ROUNDUP((F15/168*G15),2)</f>
        <v>8.32</v>
      </c>
    </row>
    <row r="16" spans="1:9" s="2" customFormat="1" ht="12.75" hidden="1" customHeight="1" x14ac:dyDescent="0.25">
      <c r="A16" s="269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69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69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69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69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69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69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69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69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69" t="s">
        <v>45</v>
      </c>
      <c r="B25" s="286" t="s">
        <v>46</v>
      </c>
      <c r="C25" s="277" t="s">
        <v>157</v>
      </c>
      <c r="D25" s="278"/>
      <c r="E25" s="53" t="s">
        <v>164</v>
      </c>
      <c r="F25" s="49" t="s">
        <v>40</v>
      </c>
      <c r="G25" s="53" t="s">
        <v>158</v>
      </c>
      <c r="H25" s="59">
        <f>SUM(H26:H35)</f>
        <v>0</v>
      </c>
    </row>
    <row r="26" spans="1:8" s="2" customFormat="1" ht="13.2" hidden="1" x14ac:dyDescent="0.25">
      <c r="A26" s="269"/>
      <c r="B26" s="286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69"/>
      <c r="B27" s="286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69"/>
      <c r="B28" s="286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0.72</v>
      </c>
    </row>
    <row r="37" spans="1:8" s="2" customFormat="1" ht="13.2" x14ac:dyDescent="0.25">
      <c r="A37" s="269"/>
      <c r="B37" s="286"/>
      <c r="C37" s="288" t="s">
        <v>161</v>
      </c>
      <c r="D37" s="289"/>
      <c r="E37" s="29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5">
      <c r="A38" s="269"/>
      <c r="B38" s="286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 t="shared" ref="C47:C54" si="4">C17</f>
        <v>0</v>
      </c>
      <c r="D47" s="271"/>
      <c r="E47" s="284"/>
      <c r="F47" s="68">
        <f t="shared" ref="F47:G54" si="5">F17</f>
        <v>0</v>
      </c>
      <c r="G47" s="85">
        <f t="shared" si="5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 t="shared" si="4"/>
        <v>0</v>
      </c>
      <c r="D48" s="271"/>
      <c r="E48" s="284"/>
      <c r="F48" s="68">
        <f t="shared" si="5"/>
        <v>0</v>
      </c>
      <c r="G48" s="85">
        <f t="shared" si="5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 t="shared" si="4"/>
        <v>0</v>
      </c>
      <c r="D49" s="271"/>
      <c r="E49" s="284"/>
      <c r="F49" s="68">
        <f t="shared" si="5"/>
        <v>0</v>
      </c>
      <c r="G49" s="85">
        <f t="shared" si="5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 t="shared" si="4"/>
        <v>0</v>
      </c>
      <c r="D50" s="271"/>
      <c r="E50" s="284"/>
      <c r="F50" s="68">
        <f t="shared" si="5"/>
        <v>0</v>
      </c>
      <c r="G50" s="85">
        <f t="shared" si="5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 t="shared" si="4"/>
        <v>0</v>
      </c>
      <c r="D51" s="271"/>
      <c r="E51" s="284"/>
      <c r="F51" s="68">
        <f t="shared" si="5"/>
        <v>0</v>
      </c>
      <c r="G51" s="85">
        <f t="shared" si="5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270">
        <f t="shared" si="4"/>
        <v>0</v>
      </c>
      <c r="D52" s="271"/>
      <c r="E52" s="284"/>
      <c r="F52" s="68">
        <f t="shared" si="5"/>
        <v>0</v>
      </c>
      <c r="G52" s="85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 t="shared" si="4"/>
        <v>0</v>
      </c>
      <c r="D53" s="271"/>
      <c r="E53" s="284"/>
      <c r="F53" s="68">
        <f t="shared" si="5"/>
        <v>0</v>
      </c>
      <c r="G53" s="85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69"/>
      <c r="B54" s="286"/>
      <c r="C54" s="270">
        <f t="shared" si="4"/>
        <v>0</v>
      </c>
      <c r="D54" s="271"/>
      <c r="E54" s="284"/>
      <c r="F54" s="68">
        <f t="shared" si="5"/>
        <v>0</v>
      </c>
      <c r="G54" s="85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69"/>
      <c r="B55" s="286"/>
      <c r="C55" s="270">
        <f>C26</f>
        <v>0</v>
      </c>
      <c r="D55" s="271"/>
      <c r="E55" s="284"/>
      <c r="F55" s="68">
        <f t="shared" ref="F55:G61" si="6">F26</f>
        <v>0</v>
      </c>
      <c r="G55" s="85">
        <f t="shared" si="6"/>
        <v>0</v>
      </c>
      <c r="H55" s="65" t="e">
        <f>ROUNDUP((F55*#REF!%)/168*G55,2)</f>
        <v>#REF!</v>
      </c>
    </row>
    <row r="56" spans="1:8" s="2" customFormat="1" ht="13.2" hidden="1" x14ac:dyDescent="0.25">
      <c r="A56" s="269"/>
      <c r="B56" s="286"/>
      <c r="C56" s="270">
        <f>C27</f>
        <v>0</v>
      </c>
      <c r="D56" s="271"/>
      <c r="E56" s="284"/>
      <c r="F56" s="68">
        <f t="shared" si="6"/>
        <v>0</v>
      </c>
      <c r="G56" s="85">
        <f t="shared" si="6"/>
        <v>0</v>
      </c>
      <c r="H56" s="65" t="e">
        <f>ROUNDUP((F56*#REF!%)/168*G56,2)</f>
        <v>#REF!</v>
      </c>
    </row>
    <row r="57" spans="1:8" s="2" customFormat="1" ht="13.2" hidden="1" x14ac:dyDescent="0.25">
      <c r="A57" s="269"/>
      <c r="B57" s="286"/>
      <c r="C57" s="270">
        <f>C28</f>
        <v>0</v>
      </c>
      <c r="D57" s="271"/>
      <c r="E57" s="284"/>
      <c r="F57" s="68">
        <f t="shared" si="6"/>
        <v>0</v>
      </c>
      <c r="G57" s="85">
        <f t="shared" si="6"/>
        <v>0</v>
      </c>
      <c r="H57" s="65" t="e">
        <f>ROUNDUP((F57*#REF!%)/168*G57,2)</f>
        <v>#REF!</v>
      </c>
    </row>
    <row r="58" spans="1:8" s="2" customFormat="1" ht="13.2" hidden="1" x14ac:dyDescent="0.25">
      <c r="A58" s="269"/>
      <c r="B58" s="286"/>
      <c r="C58" s="270">
        <f>C29</f>
        <v>0</v>
      </c>
      <c r="D58" s="271"/>
      <c r="E58" s="284"/>
      <c r="F58" s="68">
        <f t="shared" si="6"/>
        <v>0</v>
      </c>
      <c r="G58" s="85">
        <f t="shared" si="6"/>
        <v>0</v>
      </c>
      <c r="H58" s="65" t="e">
        <f>ROUNDUP((F58*#REF!%)/168*G58,2)</f>
        <v>#REF!</v>
      </c>
    </row>
    <row r="59" spans="1:8" s="2" customFormat="1" ht="13.2" hidden="1" x14ac:dyDescent="0.25">
      <c r="A59" s="269"/>
      <c r="B59" s="286"/>
      <c r="C59" s="270">
        <f>C30</f>
        <v>0</v>
      </c>
      <c r="D59" s="271"/>
      <c r="E59" s="284"/>
      <c r="F59" s="68">
        <f t="shared" si="6"/>
        <v>0</v>
      </c>
      <c r="G59" s="85">
        <f t="shared" si="6"/>
        <v>0</v>
      </c>
      <c r="H59" s="65" t="e">
        <f>ROUNDUP((F59*#REF!%)/168*G59,2)</f>
        <v>#REF!</v>
      </c>
    </row>
    <row r="60" spans="1:8" s="2" customFormat="1" ht="13.2" hidden="1" x14ac:dyDescent="0.25">
      <c r="A60" s="269"/>
      <c r="B60" s="286"/>
      <c r="C60" s="270"/>
      <c r="D60" s="271"/>
      <c r="E60" s="284"/>
      <c r="F60" s="68">
        <f t="shared" si="6"/>
        <v>0</v>
      </c>
      <c r="G60" s="85">
        <f t="shared" si="6"/>
        <v>0</v>
      </c>
      <c r="H60" s="65" t="e">
        <f>ROUNDUP((F60*#REF!%)/168*G60,2)</f>
        <v>#REF!</v>
      </c>
    </row>
    <row r="61" spans="1:8" s="2" customFormat="1" ht="13.2" hidden="1" x14ac:dyDescent="0.25">
      <c r="A61" s="269"/>
      <c r="B61" s="286"/>
      <c r="C61" s="270">
        <f>C31</f>
        <v>0</v>
      </c>
      <c r="D61" s="271"/>
      <c r="E61" s="284"/>
      <c r="F61" s="68">
        <f t="shared" si="6"/>
        <v>0</v>
      </c>
      <c r="G61" s="85">
        <f t="shared" si="6"/>
        <v>0</v>
      </c>
      <c r="H61" s="65" t="e">
        <f>ROUNDUP((F61*#REF!%)/168*G61,2)</f>
        <v>#REF!</v>
      </c>
    </row>
    <row r="62" spans="1:8" s="2" customFormat="1" ht="13.2" hidden="1" x14ac:dyDescent="0.25">
      <c r="A62" s="269"/>
      <c r="B62" s="286"/>
      <c r="C62" s="270">
        <f>C32</f>
        <v>0</v>
      </c>
      <c r="D62" s="271"/>
      <c r="E62" s="284"/>
      <c r="F62" s="68">
        <f t="shared" ref="F62:G65" si="7">F32</f>
        <v>0</v>
      </c>
      <c r="G62" s="85">
        <f t="shared" si="7"/>
        <v>0</v>
      </c>
      <c r="H62" s="65" t="e">
        <f>ROUNDUP((F62*#REF!%)/168*G62,2)</f>
        <v>#REF!</v>
      </c>
    </row>
    <row r="63" spans="1:8" s="2" customFormat="1" ht="13.2" hidden="1" x14ac:dyDescent="0.25">
      <c r="A63" s="269"/>
      <c r="B63" s="286"/>
      <c r="C63" s="270">
        <f>C33</f>
        <v>0</v>
      </c>
      <c r="D63" s="271"/>
      <c r="E63" s="284"/>
      <c r="F63" s="68">
        <f t="shared" si="7"/>
        <v>0</v>
      </c>
      <c r="G63" s="85">
        <f t="shared" si="7"/>
        <v>0</v>
      </c>
      <c r="H63" s="65" t="e">
        <f>ROUNDUP((F63*#REF!%)/168*G63,2)</f>
        <v>#REF!</v>
      </c>
    </row>
    <row r="64" spans="1:8" s="2" customFormat="1" ht="13.2" hidden="1" x14ac:dyDescent="0.25">
      <c r="A64" s="269"/>
      <c r="B64" s="286"/>
      <c r="C64" s="270">
        <f>C34</f>
        <v>0</v>
      </c>
      <c r="D64" s="271"/>
      <c r="E64" s="284"/>
      <c r="F64" s="68">
        <f t="shared" si="7"/>
        <v>0</v>
      </c>
      <c r="G64" s="85">
        <f t="shared" si="7"/>
        <v>0</v>
      </c>
      <c r="H64" s="65" t="e">
        <f>ROUNDUP((F64*#REF!%)/168*G64,2)</f>
        <v>#REF!</v>
      </c>
    </row>
    <row r="65" spans="1:8" s="2" customFormat="1" ht="13.2" hidden="1" x14ac:dyDescent="0.25">
      <c r="A65" s="269"/>
      <c r="B65" s="286"/>
      <c r="C65" s="270">
        <f>C35</f>
        <v>0</v>
      </c>
      <c r="D65" s="271"/>
      <c r="E65" s="284"/>
      <c r="F65" s="68">
        <f t="shared" si="7"/>
        <v>0</v>
      </c>
      <c r="G65" s="85">
        <f t="shared" si="7"/>
        <v>0</v>
      </c>
      <c r="H65" s="65" t="e">
        <f>ROUNDUP((F65*#REF!%)/168*G65,2)</f>
        <v>#REF!</v>
      </c>
    </row>
    <row r="66" spans="1:8" s="2" customFormat="1" ht="26.4" x14ac:dyDescent="0.25">
      <c r="A66" s="269" t="s">
        <v>58</v>
      </c>
      <c r="B66" s="286" t="s">
        <v>59</v>
      </c>
      <c r="C66" s="277" t="s">
        <v>436</v>
      </c>
      <c r="D66" s="278"/>
      <c r="E66" s="53" t="s">
        <v>162</v>
      </c>
      <c r="F66" s="49" t="s">
        <v>40</v>
      </c>
      <c r="G66" s="53" t="s">
        <v>158</v>
      </c>
      <c r="H66" s="128">
        <f>SUM(H67:H86)</f>
        <v>0.84</v>
      </c>
    </row>
    <row r="67" spans="1:8" s="2" customFormat="1" ht="13.2" x14ac:dyDescent="0.25">
      <c r="A67" s="269"/>
      <c r="B67" s="286"/>
      <c r="C67" s="270" t="str">
        <f t="shared" ref="C67:C76" si="8">C15</f>
        <v>Lektors (ar SDP)</v>
      </c>
      <c r="D67" s="271"/>
      <c r="E67" s="283">
        <v>10</v>
      </c>
      <c r="F67" s="68">
        <f t="shared" ref="F67:G76" si="9">F15</f>
        <v>1397</v>
      </c>
      <c r="G67" s="68">
        <f t="shared" si="9"/>
        <v>1</v>
      </c>
      <c r="H67" s="65">
        <f>ROUNDUP((F67*$E$67%)/168*$G$67,2)</f>
        <v>0.84</v>
      </c>
    </row>
    <row r="68" spans="1:8" s="2" customFormat="1" ht="13.2" hidden="1" x14ac:dyDescent="0.25">
      <c r="A68" s="269"/>
      <c r="B68" s="286"/>
      <c r="C68" s="270">
        <f t="shared" si="8"/>
        <v>0</v>
      </c>
      <c r="D68" s="271"/>
      <c r="E68" s="284"/>
      <c r="F68" s="68">
        <f t="shared" si="9"/>
        <v>0</v>
      </c>
      <c r="G68" s="85">
        <f t="shared" si="9"/>
        <v>0</v>
      </c>
      <c r="H68" s="65">
        <f t="shared" ref="H68:H86" si="10">ROUNDUP((F68*$E$67%)/168*$G$67,2)</f>
        <v>0</v>
      </c>
    </row>
    <row r="69" spans="1:8" s="2" customFormat="1" ht="13.2" hidden="1" x14ac:dyDescent="0.25">
      <c r="A69" s="269"/>
      <c r="B69" s="286"/>
      <c r="C69" s="270">
        <f t="shared" si="8"/>
        <v>0</v>
      </c>
      <c r="D69" s="271"/>
      <c r="E69" s="284"/>
      <c r="F69" s="68">
        <f t="shared" si="9"/>
        <v>0</v>
      </c>
      <c r="G69" s="85">
        <f t="shared" si="9"/>
        <v>0</v>
      </c>
      <c r="H69" s="65">
        <f t="shared" si="10"/>
        <v>0</v>
      </c>
    </row>
    <row r="70" spans="1:8" s="2" customFormat="1" ht="13.2" hidden="1" x14ac:dyDescent="0.25">
      <c r="A70" s="269"/>
      <c r="B70" s="286"/>
      <c r="C70" s="270">
        <f t="shared" si="8"/>
        <v>0</v>
      </c>
      <c r="D70" s="271"/>
      <c r="E70" s="284"/>
      <c r="F70" s="68">
        <f t="shared" si="9"/>
        <v>0</v>
      </c>
      <c r="G70" s="85">
        <f t="shared" si="9"/>
        <v>0</v>
      </c>
      <c r="H70" s="65">
        <f t="shared" si="10"/>
        <v>0</v>
      </c>
    </row>
    <row r="71" spans="1:8" s="2" customFormat="1" ht="13.2" hidden="1" x14ac:dyDescent="0.25">
      <c r="A71" s="269"/>
      <c r="B71" s="286"/>
      <c r="C71" s="270">
        <f t="shared" si="8"/>
        <v>0</v>
      </c>
      <c r="D71" s="271"/>
      <c r="E71" s="284"/>
      <c r="F71" s="68">
        <f t="shared" si="9"/>
        <v>0</v>
      </c>
      <c r="G71" s="85">
        <f t="shared" si="9"/>
        <v>0</v>
      </c>
      <c r="H71" s="65">
        <f t="shared" si="10"/>
        <v>0</v>
      </c>
    </row>
    <row r="72" spans="1:8" s="2" customFormat="1" ht="13.2" hidden="1" x14ac:dyDescent="0.25">
      <c r="A72" s="269"/>
      <c r="B72" s="286"/>
      <c r="C72" s="270">
        <f t="shared" si="8"/>
        <v>0</v>
      </c>
      <c r="D72" s="271"/>
      <c r="E72" s="284"/>
      <c r="F72" s="68">
        <f t="shared" si="9"/>
        <v>0</v>
      </c>
      <c r="G72" s="85">
        <f t="shared" si="9"/>
        <v>0</v>
      </c>
      <c r="H72" s="65">
        <f t="shared" si="10"/>
        <v>0</v>
      </c>
    </row>
    <row r="73" spans="1:8" s="2" customFormat="1" ht="13.2" hidden="1" x14ac:dyDescent="0.25">
      <c r="A73" s="269"/>
      <c r="B73" s="286"/>
      <c r="C73" s="270">
        <f t="shared" si="8"/>
        <v>0</v>
      </c>
      <c r="D73" s="271"/>
      <c r="E73" s="284"/>
      <c r="F73" s="68">
        <f t="shared" si="9"/>
        <v>0</v>
      </c>
      <c r="G73" s="85">
        <f t="shared" si="9"/>
        <v>0</v>
      </c>
      <c r="H73" s="65">
        <f t="shared" si="10"/>
        <v>0</v>
      </c>
    </row>
    <row r="74" spans="1:8" s="2" customFormat="1" ht="13.2" hidden="1" x14ac:dyDescent="0.25">
      <c r="A74" s="269"/>
      <c r="B74" s="286"/>
      <c r="C74" s="270">
        <f t="shared" si="8"/>
        <v>0</v>
      </c>
      <c r="D74" s="271"/>
      <c r="E74" s="284"/>
      <c r="F74" s="68">
        <f t="shared" si="9"/>
        <v>0</v>
      </c>
      <c r="G74" s="85">
        <f t="shared" si="9"/>
        <v>0</v>
      </c>
      <c r="H74" s="65">
        <f t="shared" si="10"/>
        <v>0</v>
      </c>
    </row>
    <row r="75" spans="1:8" s="2" customFormat="1" ht="13.2" hidden="1" x14ac:dyDescent="0.25">
      <c r="A75" s="269"/>
      <c r="B75" s="286"/>
      <c r="C75" s="270">
        <f t="shared" si="8"/>
        <v>0</v>
      </c>
      <c r="D75" s="271"/>
      <c r="E75" s="284"/>
      <c r="F75" s="68">
        <f t="shared" si="9"/>
        <v>0</v>
      </c>
      <c r="G75" s="85">
        <f t="shared" si="9"/>
        <v>0</v>
      </c>
      <c r="H75" s="65">
        <f t="shared" si="10"/>
        <v>0</v>
      </c>
    </row>
    <row r="76" spans="1:8" s="2" customFormat="1" ht="13.2" hidden="1" x14ac:dyDescent="0.25">
      <c r="A76" s="269"/>
      <c r="B76" s="286"/>
      <c r="C76" s="270">
        <f t="shared" si="8"/>
        <v>0</v>
      </c>
      <c r="D76" s="271"/>
      <c r="E76" s="284"/>
      <c r="F76" s="68">
        <f t="shared" si="9"/>
        <v>0</v>
      </c>
      <c r="G76" s="85">
        <f t="shared" si="9"/>
        <v>0</v>
      </c>
      <c r="H76" s="65">
        <f t="shared" si="10"/>
        <v>0</v>
      </c>
    </row>
    <row r="77" spans="1:8" s="2" customFormat="1" ht="13.2" hidden="1" x14ac:dyDescent="0.25">
      <c r="A77" s="269"/>
      <c r="B77" s="286"/>
      <c r="C77" s="270">
        <f t="shared" ref="C77:C86" si="11">C26</f>
        <v>0</v>
      </c>
      <c r="D77" s="271"/>
      <c r="E77" s="284"/>
      <c r="F77" s="68">
        <f t="shared" ref="F77:G86" si="12">F26</f>
        <v>0</v>
      </c>
      <c r="G77" s="68">
        <f t="shared" si="12"/>
        <v>0</v>
      </c>
      <c r="H77" s="65">
        <f t="shared" si="10"/>
        <v>0</v>
      </c>
    </row>
    <row r="78" spans="1:8" s="2" customFormat="1" ht="13.2" hidden="1" x14ac:dyDescent="0.25">
      <c r="A78" s="269"/>
      <c r="B78" s="286"/>
      <c r="C78" s="270">
        <f t="shared" si="11"/>
        <v>0</v>
      </c>
      <c r="D78" s="271"/>
      <c r="E78" s="284"/>
      <c r="F78" s="68">
        <f t="shared" si="12"/>
        <v>0</v>
      </c>
      <c r="G78" s="68">
        <f t="shared" si="12"/>
        <v>0</v>
      </c>
      <c r="H78" s="65">
        <f t="shared" si="10"/>
        <v>0</v>
      </c>
    </row>
    <row r="79" spans="1:8" s="2" customFormat="1" ht="13.2" hidden="1" x14ac:dyDescent="0.25">
      <c r="A79" s="269"/>
      <c r="B79" s="286"/>
      <c r="C79" s="270">
        <f t="shared" si="11"/>
        <v>0</v>
      </c>
      <c r="D79" s="271"/>
      <c r="E79" s="284"/>
      <c r="F79" s="68">
        <f t="shared" si="12"/>
        <v>0</v>
      </c>
      <c r="G79" s="68">
        <f t="shared" si="12"/>
        <v>0</v>
      </c>
      <c r="H79" s="65">
        <f t="shared" si="10"/>
        <v>0</v>
      </c>
    </row>
    <row r="80" spans="1:8" s="2" customFormat="1" ht="13.2" hidden="1" x14ac:dyDescent="0.25">
      <c r="A80" s="269"/>
      <c r="B80" s="286"/>
      <c r="C80" s="270">
        <f t="shared" si="11"/>
        <v>0</v>
      </c>
      <c r="D80" s="271"/>
      <c r="E80" s="284"/>
      <c r="F80" s="68">
        <f t="shared" si="12"/>
        <v>0</v>
      </c>
      <c r="G80" s="68">
        <f t="shared" si="12"/>
        <v>0</v>
      </c>
      <c r="H80" s="65">
        <f t="shared" si="10"/>
        <v>0</v>
      </c>
    </row>
    <row r="81" spans="1:8" s="2" customFormat="1" ht="13.2" hidden="1" x14ac:dyDescent="0.25">
      <c r="A81" s="269"/>
      <c r="B81" s="286"/>
      <c r="C81" s="270">
        <f t="shared" si="11"/>
        <v>0</v>
      </c>
      <c r="D81" s="271"/>
      <c r="E81" s="284"/>
      <c r="F81" s="68">
        <f t="shared" si="12"/>
        <v>0</v>
      </c>
      <c r="G81" s="68">
        <f t="shared" si="12"/>
        <v>0</v>
      </c>
      <c r="H81" s="65">
        <f t="shared" si="10"/>
        <v>0</v>
      </c>
    </row>
    <row r="82" spans="1:8" s="2" customFormat="1" ht="13.2" hidden="1" x14ac:dyDescent="0.25">
      <c r="A82" s="269"/>
      <c r="B82" s="286"/>
      <c r="C82" s="270">
        <f t="shared" si="11"/>
        <v>0</v>
      </c>
      <c r="D82" s="271"/>
      <c r="E82" s="284"/>
      <c r="F82" s="68">
        <f t="shared" si="12"/>
        <v>0</v>
      </c>
      <c r="G82" s="68">
        <f t="shared" si="12"/>
        <v>0</v>
      </c>
      <c r="H82" s="65">
        <f t="shared" si="10"/>
        <v>0</v>
      </c>
    </row>
    <row r="83" spans="1:8" s="2" customFormat="1" ht="13.2" hidden="1" x14ac:dyDescent="0.25">
      <c r="A83" s="269"/>
      <c r="B83" s="286"/>
      <c r="C83" s="270">
        <f t="shared" si="11"/>
        <v>0</v>
      </c>
      <c r="D83" s="271"/>
      <c r="E83" s="284"/>
      <c r="F83" s="68">
        <f t="shared" si="12"/>
        <v>0</v>
      </c>
      <c r="G83" s="68">
        <f t="shared" si="12"/>
        <v>0</v>
      </c>
      <c r="H83" s="65">
        <f t="shared" si="10"/>
        <v>0</v>
      </c>
    </row>
    <row r="84" spans="1:8" s="2" customFormat="1" ht="13.2" hidden="1" x14ac:dyDescent="0.25">
      <c r="A84" s="269"/>
      <c r="B84" s="286"/>
      <c r="C84" s="270">
        <f t="shared" si="11"/>
        <v>0</v>
      </c>
      <c r="D84" s="271"/>
      <c r="E84" s="284"/>
      <c r="F84" s="68">
        <f t="shared" si="12"/>
        <v>0</v>
      </c>
      <c r="G84" s="68">
        <f t="shared" si="12"/>
        <v>0</v>
      </c>
      <c r="H84" s="65">
        <f t="shared" si="10"/>
        <v>0</v>
      </c>
    </row>
    <row r="85" spans="1:8" s="2" customFormat="1" ht="13.2" hidden="1" x14ac:dyDescent="0.25">
      <c r="A85" s="269"/>
      <c r="B85" s="286"/>
      <c r="C85" s="270">
        <f t="shared" si="11"/>
        <v>0</v>
      </c>
      <c r="D85" s="271"/>
      <c r="E85" s="284"/>
      <c r="F85" s="68">
        <f t="shared" si="12"/>
        <v>0</v>
      </c>
      <c r="G85" s="68">
        <f t="shared" si="12"/>
        <v>0</v>
      </c>
      <c r="H85" s="65">
        <f t="shared" si="10"/>
        <v>0</v>
      </c>
    </row>
    <row r="86" spans="1:8" s="2" customFormat="1" ht="13.2" hidden="1" x14ac:dyDescent="0.25">
      <c r="A86" s="269"/>
      <c r="B86" s="286"/>
      <c r="C86" s="270">
        <f t="shared" si="11"/>
        <v>0</v>
      </c>
      <c r="D86" s="271"/>
      <c r="E86" s="285"/>
      <c r="F86" s="68">
        <f t="shared" si="12"/>
        <v>0</v>
      </c>
      <c r="G86" s="68">
        <f t="shared" si="12"/>
        <v>0</v>
      </c>
      <c r="H86" s="65">
        <f t="shared" si="10"/>
        <v>0</v>
      </c>
    </row>
    <row r="87" spans="1:8" s="5" customFormat="1" ht="13.2" x14ac:dyDescent="0.2">
      <c r="A87" s="58" t="s">
        <v>66</v>
      </c>
      <c r="B87" s="256" t="s">
        <v>67</v>
      </c>
      <c r="C87" s="256"/>
      <c r="D87" s="256"/>
      <c r="E87" s="256"/>
      <c r="F87" s="256"/>
      <c r="G87" s="256"/>
      <c r="H87" s="47">
        <f>SUM(H88,H89,)</f>
        <v>2.8099999999999996</v>
      </c>
    </row>
    <row r="88" spans="1:8" s="2" customFormat="1" ht="13.2" x14ac:dyDescent="0.25">
      <c r="A88" s="51" t="s">
        <v>68</v>
      </c>
      <c r="B88" s="286" t="s">
        <v>469</v>
      </c>
      <c r="C88" s="286"/>
      <c r="D88" s="286"/>
      <c r="E88" s="286"/>
      <c r="F88" s="286"/>
      <c r="G88" s="286"/>
      <c r="H88" s="48">
        <f>ROUNDUP((H13+H89)*0.2409,2)</f>
        <v>2.4699999999999998</v>
      </c>
    </row>
    <row r="89" spans="1:8" s="2" customFormat="1" ht="26.4" x14ac:dyDescent="0.25">
      <c r="A89" s="269" t="s">
        <v>71</v>
      </c>
      <c r="B89" s="286" t="s">
        <v>72</v>
      </c>
      <c r="C89" s="277" t="s">
        <v>436</v>
      </c>
      <c r="D89" s="278"/>
      <c r="E89" s="53" t="s">
        <v>162</v>
      </c>
      <c r="F89" s="49" t="s">
        <v>40</v>
      </c>
      <c r="G89" s="53" t="s">
        <v>158</v>
      </c>
      <c r="H89" s="128">
        <f>SUM(H90:H109)</f>
        <v>0.34</v>
      </c>
    </row>
    <row r="90" spans="1:8" s="2" customFormat="1" ht="13.2" x14ac:dyDescent="0.25">
      <c r="A90" s="269"/>
      <c r="B90" s="286"/>
      <c r="C90" s="270" t="str">
        <f t="shared" ref="C90:C99" si="13">C15</f>
        <v>Lektors (ar SDP)</v>
      </c>
      <c r="D90" s="271"/>
      <c r="E90" s="283">
        <v>4</v>
      </c>
      <c r="F90" s="68">
        <f t="shared" ref="F90:G99" si="14">F15</f>
        <v>1397</v>
      </c>
      <c r="G90" s="68">
        <f t="shared" si="14"/>
        <v>1</v>
      </c>
      <c r="H90" s="65">
        <f>ROUNDUP((F90*$E$90%)/168*G90,2)</f>
        <v>0.34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85">
        <f t="shared" si="14"/>
        <v>0</v>
      </c>
      <c r="H91" s="65">
        <f t="shared" ref="H91:H109" si="15">ROUNDUP((F91*$E$90%)/168*G91,2)</f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85">
        <f t="shared" si="14"/>
        <v>0</v>
      </c>
      <c r="H92" s="65">
        <f t="shared" si="15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85">
        <f t="shared" si="14"/>
        <v>0</v>
      </c>
      <c r="H93" s="65">
        <f t="shared" si="15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85">
        <f t="shared" si="14"/>
        <v>0</v>
      </c>
      <c r="H94" s="65">
        <f t="shared" si="15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85">
        <f t="shared" si="14"/>
        <v>0</v>
      </c>
      <c r="H95" s="65">
        <f t="shared" si="15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85">
        <f t="shared" si="14"/>
        <v>0</v>
      </c>
      <c r="H96" s="65">
        <f t="shared" si="15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4"/>
      <c r="F97" s="68">
        <f t="shared" si="14"/>
        <v>0</v>
      </c>
      <c r="G97" s="85">
        <f t="shared" si="14"/>
        <v>0</v>
      </c>
      <c r="H97" s="65">
        <f t="shared" si="15"/>
        <v>0</v>
      </c>
    </row>
    <row r="98" spans="1:8" s="2" customFormat="1" ht="13.2" hidden="1" x14ac:dyDescent="0.25">
      <c r="A98" s="269"/>
      <c r="B98" s="286"/>
      <c r="C98" s="270">
        <f t="shared" si="13"/>
        <v>0</v>
      </c>
      <c r="D98" s="271"/>
      <c r="E98" s="284"/>
      <c r="F98" s="68">
        <f t="shared" si="14"/>
        <v>0</v>
      </c>
      <c r="G98" s="85">
        <f t="shared" si="14"/>
        <v>0</v>
      </c>
      <c r="H98" s="65">
        <f t="shared" si="15"/>
        <v>0</v>
      </c>
    </row>
    <row r="99" spans="1:8" s="2" customFormat="1" ht="13.2" hidden="1" x14ac:dyDescent="0.25">
      <c r="A99" s="269"/>
      <c r="B99" s="286"/>
      <c r="C99" s="270">
        <f t="shared" si="13"/>
        <v>0</v>
      </c>
      <c r="D99" s="271"/>
      <c r="E99" s="284"/>
      <c r="F99" s="68">
        <f t="shared" si="14"/>
        <v>0</v>
      </c>
      <c r="G99" s="85">
        <f t="shared" si="14"/>
        <v>0</v>
      </c>
      <c r="H99" s="65">
        <f t="shared" si="15"/>
        <v>0</v>
      </c>
    </row>
    <row r="100" spans="1:8" s="2" customFormat="1" ht="13.2" hidden="1" x14ac:dyDescent="0.25">
      <c r="A100" s="269"/>
      <c r="B100" s="286"/>
      <c r="C100" s="270">
        <f t="shared" ref="C100:C109" si="16">C26</f>
        <v>0</v>
      </c>
      <c r="D100" s="271"/>
      <c r="E100" s="284"/>
      <c r="F100" s="68">
        <f t="shared" ref="F100:G109" si="17">F26</f>
        <v>0</v>
      </c>
      <c r="G100" s="68">
        <f t="shared" si="17"/>
        <v>0</v>
      </c>
      <c r="H100" s="65">
        <f t="shared" si="15"/>
        <v>0</v>
      </c>
    </row>
    <row r="101" spans="1:8" s="2" customFormat="1" ht="13.2" hidden="1" x14ac:dyDescent="0.25">
      <c r="A101" s="269"/>
      <c r="B101" s="286"/>
      <c r="C101" s="270">
        <f t="shared" si="16"/>
        <v>0</v>
      </c>
      <c r="D101" s="271"/>
      <c r="E101" s="284"/>
      <c r="F101" s="68">
        <f t="shared" si="17"/>
        <v>0</v>
      </c>
      <c r="G101" s="68">
        <f t="shared" si="17"/>
        <v>0</v>
      </c>
      <c r="H101" s="65">
        <f t="shared" si="15"/>
        <v>0</v>
      </c>
    </row>
    <row r="102" spans="1:8" s="2" customFormat="1" ht="13.2" hidden="1" x14ac:dyDescent="0.25">
      <c r="A102" s="269"/>
      <c r="B102" s="286"/>
      <c r="C102" s="270">
        <f t="shared" si="16"/>
        <v>0</v>
      </c>
      <c r="D102" s="271"/>
      <c r="E102" s="284"/>
      <c r="F102" s="68">
        <f t="shared" si="17"/>
        <v>0</v>
      </c>
      <c r="G102" s="68">
        <f t="shared" si="17"/>
        <v>0</v>
      </c>
      <c r="H102" s="65">
        <f t="shared" si="15"/>
        <v>0</v>
      </c>
    </row>
    <row r="103" spans="1:8" s="2" customFormat="1" ht="13.2" hidden="1" x14ac:dyDescent="0.25">
      <c r="A103" s="269"/>
      <c r="B103" s="286"/>
      <c r="C103" s="270">
        <f t="shared" si="16"/>
        <v>0</v>
      </c>
      <c r="D103" s="271"/>
      <c r="E103" s="284"/>
      <c r="F103" s="68">
        <f t="shared" si="17"/>
        <v>0</v>
      </c>
      <c r="G103" s="68">
        <f t="shared" si="17"/>
        <v>0</v>
      </c>
      <c r="H103" s="65">
        <f t="shared" si="15"/>
        <v>0</v>
      </c>
    </row>
    <row r="104" spans="1:8" s="2" customFormat="1" ht="13.2" hidden="1" x14ac:dyDescent="0.25">
      <c r="A104" s="269"/>
      <c r="B104" s="286"/>
      <c r="C104" s="270">
        <f t="shared" si="16"/>
        <v>0</v>
      </c>
      <c r="D104" s="271"/>
      <c r="E104" s="284"/>
      <c r="F104" s="68">
        <f t="shared" si="17"/>
        <v>0</v>
      </c>
      <c r="G104" s="68">
        <f t="shared" si="17"/>
        <v>0</v>
      </c>
      <c r="H104" s="65">
        <f t="shared" si="15"/>
        <v>0</v>
      </c>
    </row>
    <row r="105" spans="1:8" s="2" customFormat="1" ht="13.2" hidden="1" x14ac:dyDescent="0.25">
      <c r="A105" s="269"/>
      <c r="B105" s="286"/>
      <c r="C105" s="270">
        <f t="shared" si="16"/>
        <v>0</v>
      </c>
      <c r="D105" s="271"/>
      <c r="E105" s="284"/>
      <c r="F105" s="68">
        <f t="shared" si="17"/>
        <v>0</v>
      </c>
      <c r="G105" s="68">
        <f t="shared" si="17"/>
        <v>0</v>
      </c>
      <c r="H105" s="65">
        <f t="shared" si="15"/>
        <v>0</v>
      </c>
    </row>
    <row r="106" spans="1:8" s="2" customFormat="1" ht="13.2" hidden="1" x14ac:dyDescent="0.25">
      <c r="A106" s="269"/>
      <c r="B106" s="286"/>
      <c r="C106" s="270">
        <f t="shared" si="16"/>
        <v>0</v>
      </c>
      <c r="D106" s="271"/>
      <c r="E106" s="284"/>
      <c r="F106" s="68">
        <f t="shared" si="17"/>
        <v>0</v>
      </c>
      <c r="G106" s="68">
        <f t="shared" si="17"/>
        <v>0</v>
      </c>
      <c r="H106" s="65">
        <f t="shared" si="15"/>
        <v>0</v>
      </c>
    </row>
    <row r="107" spans="1:8" s="2" customFormat="1" ht="13.2" hidden="1" x14ac:dyDescent="0.25">
      <c r="A107" s="269"/>
      <c r="B107" s="286"/>
      <c r="C107" s="270">
        <f t="shared" si="16"/>
        <v>0</v>
      </c>
      <c r="D107" s="271"/>
      <c r="E107" s="284"/>
      <c r="F107" s="68">
        <f t="shared" si="17"/>
        <v>0</v>
      </c>
      <c r="G107" s="68">
        <f t="shared" si="17"/>
        <v>0</v>
      </c>
      <c r="H107" s="65">
        <f t="shared" si="15"/>
        <v>0</v>
      </c>
    </row>
    <row r="108" spans="1:8" s="2" customFormat="1" ht="13.2" hidden="1" x14ac:dyDescent="0.25">
      <c r="A108" s="269"/>
      <c r="B108" s="286"/>
      <c r="C108" s="270">
        <f t="shared" si="16"/>
        <v>0</v>
      </c>
      <c r="D108" s="271"/>
      <c r="E108" s="284"/>
      <c r="F108" s="68">
        <f t="shared" si="17"/>
        <v>0</v>
      </c>
      <c r="G108" s="68">
        <f t="shared" si="17"/>
        <v>0</v>
      </c>
      <c r="H108" s="65">
        <f t="shared" si="15"/>
        <v>0</v>
      </c>
    </row>
    <row r="109" spans="1:8" s="2" customFormat="1" ht="13.2" hidden="1" x14ac:dyDescent="0.25">
      <c r="A109" s="269"/>
      <c r="B109" s="286"/>
      <c r="C109" s="270">
        <f t="shared" si="16"/>
        <v>0</v>
      </c>
      <c r="D109" s="271"/>
      <c r="E109" s="285"/>
      <c r="F109" s="68">
        <f t="shared" si="17"/>
        <v>0</v>
      </c>
      <c r="G109" s="68">
        <f t="shared" si="17"/>
        <v>0</v>
      </c>
      <c r="H109" s="65">
        <f t="shared" si="15"/>
        <v>0</v>
      </c>
    </row>
    <row r="110" spans="1:8" s="2" customFormat="1" ht="13.2" hidden="1" x14ac:dyDescent="0.25">
      <c r="A110" s="269"/>
      <c r="B110" s="286"/>
      <c r="C110" s="270">
        <f t="shared" ref="C110:C118" si="18">C16</f>
        <v>0</v>
      </c>
      <c r="D110" s="271"/>
      <c r="E110" s="284"/>
      <c r="F110" s="68">
        <f t="shared" ref="F110:G118" si="19">F16</f>
        <v>0</v>
      </c>
      <c r="G110" s="85">
        <f t="shared" si="19"/>
        <v>0</v>
      </c>
      <c r="H110" s="65" t="e">
        <f>ROUNDUP((F110*#REF!%)/168*G110,2)</f>
        <v>#REF!</v>
      </c>
    </row>
    <row r="111" spans="1:8" s="2" customFormat="1" ht="13.2" hidden="1" x14ac:dyDescent="0.25">
      <c r="A111" s="269"/>
      <c r="B111" s="286"/>
      <c r="C111" s="270">
        <f t="shared" si="18"/>
        <v>0</v>
      </c>
      <c r="D111" s="271"/>
      <c r="E111" s="284"/>
      <c r="F111" s="68">
        <f t="shared" si="19"/>
        <v>0</v>
      </c>
      <c r="G111" s="85">
        <f t="shared" si="19"/>
        <v>0</v>
      </c>
      <c r="H111" s="65" t="e">
        <f>ROUNDUP((F111*#REF!%)/168*G111,2)</f>
        <v>#REF!</v>
      </c>
    </row>
    <row r="112" spans="1:8" s="2" customFormat="1" ht="13.2" hidden="1" x14ac:dyDescent="0.25">
      <c r="A112" s="269"/>
      <c r="B112" s="286"/>
      <c r="C112" s="270">
        <f t="shared" si="18"/>
        <v>0</v>
      </c>
      <c r="D112" s="271"/>
      <c r="E112" s="284"/>
      <c r="F112" s="68">
        <f t="shared" si="19"/>
        <v>0</v>
      </c>
      <c r="G112" s="85">
        <f t="shared" si="19"/>
        <v>0</v>
      </c>
      <c r="H112" s="65" t="e">
        <f>ROUNDUP((F112*#REF!%)/168*G112,2)</f>
        <v>#REF!</v>
      </c>
    </row>
    <row r="113" spans="1:8" s="2" customFormat="1" ht="13.2" hidden="1" x14ac:dyDescent="0.25">
      <c r="A113" s="269"/>
      <c r="B113" s="286"/>
      <c r="C113" s="270">
        <f t="shared" si="18"/>
        <v>0</v>
      </c>
      <c r="D113" s="271"/>
      <c r="E113" s="284"/>
      <c r="F113" s="68">
        <f t="shared" si="19"/>
        <v>0</v>
      </c>
      <c r="G113" s="85">
        <f t="shared" si="19"/>
        <v>0</v>
      </c>
      <c r="H113" s="65" t="e">
        <f>ROUNDUP((F113*#REF!%)/168*G113,2)</f>
        <v>#REF!</v>
      </c>
    </row>
    <row r="114" spans="1:8" s="2" customFormat="1" ht="13.2" hidden="1" x14ac:dyDescent="0.25">
      <c r="A114" s="269"/>
      <c r="B114" s="286"/>
      <c r="C114" s="270">
        <f t="shared" si="18"/>
        <v>0</v>
      </c>
      <c r="D114" s="271"/>
      <c r="E114" s="284"/>
      <c r="F114" s="68">
        <f t="shared" si="19"/>
        <v>0</v>
      </c>
      <c r="G114" s="85">
        <f t="shared" si="19"/>
        <v>0</v>
      </c>
      <c r="H114" s="65" t="e">
        <f>ROUNDUP((F114*#REF!%)/168*G114,2)</f>
        <v>#REF!</v>
      </c>
    </row>
    <row r="115" spans="1:8" s="2" customFormat="1" ht="13.2" hidden="1" x14ac:dyDescent="0.25">
      <c r="A115" s="269"/>
      <c r="B115" s="286"/>
      <c r="C115" s="270">
        <f t="shared" si="18"/>
        <v>0</v>
      </c>
      <c r="D115" s="271"/>
      <c r="E115" s="284"/>
      <c r="F115" s="68">
        <f t="shared" si="19"/>
        <v>0</v>
      </c>
      <c r="G115" s="85">
        <f t="shared" si="19"/>
        <v>0</v>
      </c>
      <c r="H115" s="65" t="e">
        <f>ROUNDUP((F115*#REF!%)/168*G115,2)</f>
        <v>#REF!</v>
      </c>
    </row>
    <row r="116" spans="1:8" s="2" customFormat="1" ht="13.2" hidden="1" x14ac:dyDescent="0.25">
      <c r="A116" s="269"/>
      <c r="B116" s="286"/>
      <c r="C116" s="270">
        <f t="shared" si="18"/>
        <v>0</v>
      </c>
      <c r="D116" s="271"/>
      <c r="E116" s="284"/>
      <c r="F116" s="68">
        <f t="shared" si="19"/>
        <v>0</v>
      </c>
      <c r="G116" s="85">
        <f t="shared" si="19"/>
        <v>0</v>
      </c>
      <c r="H116" s="65" t="e">
        <f>ROUNDUP((F116*#REF!%)/168*G116,2)</f>
        <v>#REF!</v>
      </c>
    </row>
    <row r="117" spans="1:8" s="2" customFormat="1" ht="13.2" hidden="1" x14ac:dyDescent="0.25">
      <c r="A117" s="269"/>
      <c r="B117" s="286"/>
      <c r="C117" s="270">
        <f t="shared" si="18"/>
        <v>0</v>
      </c>
      <c r="D117" s="271"/>
      <c r="E117" s="284"/>
      <c r="F117" s="68">
        <f t="shared" si="19"/>
        <v>0</v>
      </c>
      <c r="G117" s="85">
        <f t="shared" si="19"/>
        <v>0</v>
      </c>
      <c r="H117" s="65" t="e">
        <f>ROUNDUP((F117*#REF!%)/168*G117,2)</f>
        <v>#REF!</v>
      </c>
    </row>
    <row r="118" spans="1:8" s="2" customFormat="1" ht="13.2" hidden="1" x14ac:dyDescent="0.25">
      <c r="A118" s="269"/>
      <c r="B118" s="286"/>
      <c r="C118" s="270">
        <f t="shared" si="18"/>
        <v>0</v>
      </c>
      <c r="D118" s="271"/>
      <c r="E118" s="284"/>
      <c r="F118" s="68">
        <f t="shared" si="19"/>
        <v>0</v>
      </c>
      <c r="G118" s="85">
        <f t="shared" si="19"/>
        <v>0</v>
      </c>
      <c r="H118" s="65" t="e">
        <f>ROUNDUP((F118*#REF!%)/168*G118,2)</f>
        <v>#REF!</v>
      </c>
    </row>
    <row r="119" spans="1:8" s="2" customFormat="1" ht="13.2" hidden="1" x14ac:dyDescent="0.25">
      <c r="A119" s="269"/>
      <c r="B119" s="286"/>
      <c r="C119" s="270">
        <f t="shared" ref="C119:C128" si="20">C26</f>
        <v>0</v>
      </c>
      <c r="D119" s="271"/>
      <c r="E119" s="284"/>
      <c r="F119" s="68">
        <f t="shared" ref="F119:G128" si="21">F26</f>
        <v>0</v>
      </c>
      <c r="G119" s="68">
        <f t="shared" si="21"/>
        <v>0</v>
      </c>
      <c r="H119" s="65" t="e">
        <f>ROUNDUP((F119*#REF!%)/168*G119,2)</f>
        <v>#REF!</v>
      </c>
    </row>
    <row r="120" spans="1:8" s="2" customFormat="1" ht="13.2" hidden="1" x14ac:dyDescent="0.25">
      <c r="A120" s="269"/>
      <c r="B120" s="286"/>
      <c r="C120" s="270">
        <f t="shared" si="20"/>
        <v>0</v>
      </c>
      <c r="D120" s="271"/>
      <c r="E120" s="284"/>
      <c r="F120" s="68">
        <f t="shared" si="21"/>
        <v>0</v>
      </c>
      <c r="G120" s="68">
        <f t="shared" si="21"/>
        <v>0</v>
      </c>
      <c r="H120" s="65" t="e">
        <f>ROUNDUP((F120*#REF!%)/168*G120,2)</f>
        <v>#REF!</v>
      </c>
    </row>
    <row r="121" spans="1:8" s="2" customFormat="1" ht="13.2" hidden="1" x14ac:dyDescent="0.25">
      <c r="A121" s="269"/>
      <c r="B121" s="286"/>
      <c r="C121" s="270">
        <f t="shared" si="20"/>
        <v>0</v>
      </c>
      <c r="D121" s="271"/>
      <c r="E121" s="284"/>
      <c r="F121" s="68">
        <f t="shared" si="21"/>
        <v>0</v>
      </c>
      <c r="G121" s="68">
        <f t="shared" si="21"/>
        <v>0</v>
      </c>
      <c r="H121" s="65" t="e">
        <f>ROUNDUP((F121*#REF!%)/168*G121,2)</f>
        <v>#REF!</v>
      </c>
    </row>
    <row r="122" spans="1:8" s="2" customFormat="1" ht="13.2" hidden="1" x14ac:dyDescent="0.25">
      <c r="A122" s="269"/>
      <c r="B122" s="286"/>
      <c r="C122" s="270">
        <f t="shared" si="20"/>
        <v>0</v>
      </c>
      <c r="D122" s="271"/>
      <c r="E122" s="284"/>
      <c r="F122" s="68">
        <f t="shared" si="21"/>
        <v>0</v>
      </c>
      <c r="G122" s="68">
        <f t="shared" si="21"/>
        <v>0</v>
      </c>
      <c r="H122" s="65" t="e">
        <f>ROUNDUP((F122*#REF!%)/168*G122,2)</f>
        <v>#REF!</v>
      </c>
    </row>
    <row r="123" spans="1:8" s="2" customFormat="1" ht="13.2" hidden="1" x14ac:dyDescent="0.25">
      <c r="A123" s="269"/>
      <c r="B123" s="286"/>
      <c r="C123" s="270">
        <f t="shared" si="20"/>
        <v>0</v>
      </c>
      <c r="D123" s="271"/>
      <c r="E123" s="284"/>
      <c r="F123" s="68">
        <f t="shared" si="21"/>
        <v>0</v>
      </c>
      <c r="G123" s="68">
        <f t="shared" si="21"/>
        <v>0</v>
      </c>
      <c r="H123" s="65" t="e">
        <f>ROUNDUP((F123*#REF!%)/168*G123,2)</f>
        <v>#REF!</v>
      </c>
    </row>
    <row r="124" spans="1:8" s="2" customFormat="1" ht="13.2" hidden="1" x14ac:dyDescent="0.25">
      <c r="A124" s="269"/>
      <c r="B124" s="286"/>
      <c r="C124" s="270">
        <f t="shared" si="20"/>
        <v>0</v>
      </c>
      <c r="D124" s="271"/>
      <c r="E124" s="284"/>
      <c r="F124" s="68">
        <f t="shared" si="21"/>
        <v>0</v>
      </c>
      <c r="G124" s="68">
        <f t="shared" si="21"/>
        <v>0</v>
      </c>
      <c r="H124" s="65" t="e">
        <f>ROUNDUP((F124*#REF!%)/168*G124,2)</f>
        <v>#REF!</v>
      </c>
    </row>
    <row r="125" spans="1:8" s="2" customFormat="1" ht="13.2" hidden="1" x14ac:dyDescent="0.25">
      <c r="A125" s="269"/>
      <c r="B125" s="286"/>
      <c r="C125" s="270">
        <f t="shared" si="20"/>
        <v>0</v>
      </c>
      <c r="D125" s="271"/>
      <c r="E125" s="284"/>
      <c r="F125" s="68">
        <f t="shared" si="21"/>
        <v>0</v>
      </c>
      <c r="G125" s="68">
        <f t="shared" si="21"/>
        <v>0</v>
      </c>
      <c r="H125" s="65" t="e">
        <f>ROUNDUP((F125*#REF!%)/168*G125,2)</f>
        <v>#REF!</v>
      </c>
    </row>
    <row r="126" spans="1:8" s="2" customFormat="1" ht="13.2" hidden="1" x14ac:dyDescent="0.25">
      <c r="A126" s="269"/>
      <c r="B126" s="286"/>
      <c r="C126" s="270">
        <f t="shared" si="20"/>
        <v>0</v>
      </c>
      <c r="D126" s="271"/>
      <c r="E126" s="284"/>
      <c r="F126" s="68">
        <f t="shared" si="21"/>
        <v>0</v>
      </c>
      <c r="G126" s="68">
        <f t="shared" si="21"/>
        <v>0</v>
      </c>
      <c r="H126" s="65" t="e">
        <f>ROUNDUP((F126*#REF!%)/168*G126,2)</f>
        <v>#REF!</v>
      </c>
    </row>
    <row r="127" spans="1:8" s="2" customFormat="1" ht="13.2" hidden="1" x14ac:dyDescent="0.25">
      <c r="A127" s="269"/>
      <c r="B127" s="286"/>
      <c r="C127" s="270">
        <f t="shared" si="20"/>
        <v>0</v>
      </c>
      <c r="D127" s="271"/>
      <c r="E127" s="284"/>
      <c r="F127" s="68">
        <f t="shared" si="21"/>
        <v>0</v>
      </c>
      <c r="G127" s="68">
        <f t="shared" si="21"/>
        <v>0</v>
      </c>
      <c r="H127" s="65" t="e">
        <f>ROUNDUP((F127*#REF!%)/168*G127,2)</f>
        <v>#REF!</v>
      </c>
    </row>
    <row r="128" spans="1:8" s="2" customFormat="1" ht="13.2" hidden="1" x14ac:dyDescent="0.25">
      <c r="A128" s="269"/>
      <c r="B128" s="286"/>
      <c r="C128" s="270">
        <f t="shared" si="20"/>
        <v>0</v>
      </c>
      <c r="D128" s="271"/>
      <c r="E128" s="285"/>
      <c r="F128" s="68">
        <f t="shared" si="21"/>
        <v>0</v>
      </c>
      <c r="G128" s="68">
        <f t="shared" si="21"/>
        <v>0</v>
      </c>
      <c r="H128" s="65" t="e">
        <f>ROUNDUP((F128*#REF!%)/168*G128,2)</f>
        <v>#REF!</v>
      </c>
    </row>
    <row r="129" spans="1:8" s="2" customFormat="1" ht="13.2" x14ac:dyDescent="0.25">
      <c r="A129" s="58" t="s">
        <v>85</v>
      </c>
      <c r="B129" s="256" t="s">
        <v>18</v>
      </c>
      <c r="C129" s="256"/>
      <c r="D129" s="256"/>
      <c r="E129" s="256"/>
      <c r="F129" s="256"/>
      <c r="G129" s="256"/>
      <c r="H129" s="47">
        <f>SUM(H130,H153,H176)</f>
        <v>10.780000000000001</v>
      </c>
    </row>
    <row r="130" spans="1:8" s="2" customFormat="1" ht="13.2" hidden="1" x14ac:dyDescent="0.25">
      <c r="A130" s="46">
        <v>2100</v>
      </c>
      <c r="B130" s="256" t="s">
        <v>214</v>
      </c>
      <c r="C130" s="256"/>
      <c r="D130" s="256"/>
      <c r="E130" s="256"/>
      <c r="F130" s="256"/>
      <c r="G130" s="256"/>
      <c r="H130" s="47">
        <f>SUM(H131,H142)</f>
        <v>0</v>
      </c>
    </row>
    <row r="131" spans="1:8" s="2" customFormat="1" ht="26.4" hidden="1" x14ac:dyDescent="0.25">
      <c r="A131" s="274"/>
      <c r="B131" s="314"/>
      <c r="C131" s="251" t="s">
        <v>171</v>
      </c>
      <c r="D131" s="252"/>
      <c r="E131" s="287"/>
      <c r="F131" s="60" t="s">
        <v>167</v>
      </c>
      <c r="G131" s="53" t="s">
        <v>158</v>
      </c>
      <c r="H131" s="128">
        <f>SUM(H132:H141)</f>
        <v>0</v>
      </c>
    </row>
    <row r="132" spans="1:8" s="2" customFormat="1" ht="13.2" hidden="1" x14ac:dyDescent="0.25">
      <c r="A132" s="275"/>
      <c r="B132" s="315"/>
      <c r="C132" s="247"/>
      <c r="D132" s="248"/>
      <c r="E132" s="273"/>
      <c r="F132" s="86"/>
      <c r="G132" s="86"/>
      <c r="H132" s="87"/>
    </row>
    <row r="133" spans="1:8" s="2" customFormat="1" ht="13.2" hidden="1" x14ac:dyDescent="0.25">
      <c r="A133" s="275"/>
      <c r="B133" s="315"/>
      <c r="C133" s="249"/>
      <c r="D133" s="250"/>
      <c r="E133" s="272"/>
      <c r="F133" s="88"/>
      <c r="G133" s="88"/>
      <c r="H133" s="89"/>
    </row>
    <row r="134" spans="1:8" s="2" customFormat="1" ht="13.2" hidden="1" x14ac:dyDescent="0.25">
      <c r="A134" s="275"/>
      <c r="B134" s="315"/>
      <c r="C134" s="249"/>
      <c r="D134" s="250"/>
      <c r="E134" s="272"/>
      <c r="F134" s="88"/>
      <c r="G134" s="88"/>
      <c r="H134" s="89"/>
    </row>
    <row r="135" spans="1:8" s="2" customFormat="1" ht="13.2" hidden="1" x14ac:dyDescent="0.25">
      <c r="A135" s="275"/>
      <c r="B135" s="315"/>
      <c r="C135" s="249"/>
      <c r="D135" s="250"/>
      <c r="E135" s="272"/>
      <c r="F135" s="88"/>
      <c r="G135" s="88"/>
      <c r="H135" s="89"/>
    </row>
    <row r="136" spans="1:8" s="2" customFormat="1" ht="13.2" hidden="1" x14ac:dyDescent="0.25">
      <c r="A136" s="275"/>
      <c r="B136" s="315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6"/>
      <c r="B141" s="316"/>
      <c r="C141" s="253"/>
      <c r="D141" s="254"/>
      <c r="E141" s="255"/>
      <c r="F141" s="90"/>
      <c r="G141" s="90"/>
      <c r="H141" s="91">
        <f>ROUNDUP(F141/168*G141,2)</f>
        <v>0</v>
      </c>
    </row>
    <row r="142" spans="1:8" s="2" customFormat="1" ht="26.4" hidden="1" x14ac:dyDescent="0.25">
      <c r="A142" s="274"/>
      <c r="B142" s="314"/>
      <c r="C142" s="251"/>
      <c r="D142" s="252"/>
      <c r="E142" s="287"/>
      <c r="F142" s="60" t="s">
        <v>167</v>
      </c>
      <c r="G142" s="53" t="s">
        <v>158</v>
      </c>
      <c r="H142" s="128">
        <f>SUM(H143:H152)</f>
        <v>0</v>
      </c>
    </row>
    <row r="143" spans="1:8" s="2" customFormat="1" ht="13.2" hidden="1" x14ac:dyDescent="0.25">
      <c r="A143" s="275"/>
      <c r="B143" s="315"/>
      <c r="C143" s="247"/>
      <c r="D143" s="248"/>
      <c r="E143" s="273"/>
      <c r="F143" s="86"/>
      <c r="G143" s="86"/>
      <c r="H143" s="87"/>
    </row>
    <row r="144" spans="1:8" s="2" customFormat="1" ht="13.2" hidden="1" x14ac:dyDescent="0.25">
      <c r="A144" s="275"/>
      <c r="B144" s="315"/>
      <c r="C144" s="249"/>
      <c r="D144" s="250"/>
      <c r="E144" s="272"/>
      <c r="F144" s="88"/>
      <c r="G144" s="88"/>
      <c r="H144" s="89"/>
    </row>
    <row r="145" spans="1:8" s="2" customFormat="1" ht="13.2" hidden="1" x14ac:dyDescent="0.25">
      <c r="A145" s="275"/>
      <c r="B145" s="315"/>
      <c r="C145" s="249"/>
      <c r="D145" s="250"/>
      <c r="E145" s="272"/>
      <c r="F145" s="88"/>
      <c r="G145" s="88"/>
      <c r="H145" s="89"/>
    </row>
    <row r="146" spans="1:8" s="2" customFormat="1" ht="13.2" hidden="1" x14ac:dyDescent="0.25">
      <c r="A146" s="275"/>
      <c r="B146" s="315"/>
      <c r="C146" s="249"/>
      <c r="D146" s="250"/>
      <c r="E146" s="272"/>
      <c r="F146" s="88"/>
      <c r="G146" s="88"/>
      <c r="H146" s="89"/>
    </row>
    <row r="147" spans="1:8" s="2" customFormat="1" ht="13.2" hidden="1" x14ac:dyDescent="0.25">
      <c r="A147" s="275"/>
      <c r="B147" s="315"/>
      <c r="C147" s="249"/>
      <c r="D147" s="250"/>
      <c r="E147" s="272"/>
      <c r="F147" s="88"/>
      <c r="G147" s="88"/>
      <c r="H147" s="89"/>
    </row>
    <row r="148" spans="1:8" s="2" customFormat="1" ht="13.2" hidden="1" x14ac:dyDescent="0.25">
      <c r="A148" s="275"/>
      <c r="B148" s="315"/>
      <c r="C148" s="249"/>
      <c r="D148" s="250"/>
      <c r="E148" s="272"/>
      <c r="F148" s="88"/>
      <c r="G148" s="88"/>
      <c r="H148" s="89"/>
    </row>
    <row r="149" spans="1:8" s="2" customFormat="1" ht="13.2" hidden="1" x14ac:dyDescent="0.25">
      <c r="A149" s="275"/>
      <c r="B149" s="315"/>
      <c r="C149" s="249"/>
      <c r="D149" s="250"/>
      <c r="E149" s="272"/>
      <c r="F149" s="88"/>
      <c r="G149" s="88"/>
      <c r="H149" s="89"/>
    </row>
    <row r="150" spans="1:8" s="2" customFormat="1" ht="13.2" hidden="1" x14ac:dyDescent="0.25">
      <c r="A150" s="275"/>
      <c r="B150" s="315"/>
      <c r="C150" s="249"/>
      <c r="D150" s="250"/>
      <c r="E150" s="272"/>
      <c r="F150" s="88"/>
      <c r="G150" s="88"/>
      <c r="H150" s="89"/>
    </row>
    <row r="151" spans="1:8" s="2" customFormat="1" ht="13.2" hidden="1" x14ac:dyDescent="0.25">
      <c r="A151" s="275"/>
      <c r="B151" s="315"/>
      <c r="C151" s="249"/>
      <c r="D151" s="250"/>
      <c r="E151" s="272"/>
      <c r="F151" s="88"/>
      <c r="G151" s="88"/>
      <c r="H151" s="89"/>
    </row>
    <row r="152" spans="1:8" s="2" customFormat="1" ht="13.2" hidden="1" x14ac:dyDescent="0.25">
      <c r="A152" s="276"/>
      <c r="B152" s="316"/>
      <c r="C152" s="253"/>
      <c r="D152" s="254"/>
      <c r="E152" s="255"/>
      <c r="F152" s="90"/>
      <c r="G152" s="90"/>
      <c r="H152" s="91">
        <f>ROUNDUP(F152/168*G152,2)</f>
        <v>0</v>
      </c>
    </row>
    <row r="153" spans="1:8" s="2" customFormat="1" ht="13.2" hidden="1" x14ac:dyDescent="0.25">
      <c r="A153" s="57" t="s">
        <v>86</v>
      </c>
      <c r="B153" s="256" t="s">
        <v>87</v>
      </c>
      <c r="C153" s="256"/>
      <c r="D153" s="256"/>
      <c r="E153" s="256"/>
      <c r="F153" s="256"/>
      <c r="G153" s="256"/>
      <c r="H153" s="47">
        <f>SUM(H154)</f>
        <v>0</v>
      </c>
    </row>
    <row r="154" spans="1:8" s="2" customFormat="1" hidden="1" x14ac:dyDescent="0.25">
      <c r="A154" s="241"/>
      <c r="B154" s="244"/>
      <c r="C154" s="251"/>
      <c r="D154" s="252"/>
      <c r="E154" s="287"/>
      <c r="F154" s="53" t="s">
        <v>167</v>
      </c>
      <c r="G154" s="53" t="s">
        <v>166</v>
      </c>
      <c r="H154" s="128">
        <f>SUM(H155:H164)</f>
        <v>0</v>
      </c>
    </row>
    <row r="155" spans="1:8" s="2" customFormat="1" ht="13.2" hidden="1" x14ac:dyDescent="0.25">
      <c r="A155" s="242"/>
      <c r="B155" s="245"/>
      <c r="C155" s="247"/>
      <c r="D155" s="248"/>
      <c r="E155" s="273"/>
      <c r="F155" s="86"/>
      <c r="G155" s="86"/>
      <c r="H155" s="87">
        <f>ROUND(F155*G155,2)</f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ref="H157:H164" si="22">ROUND(F157*G157,2)</f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22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22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2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2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2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2"/>
        <v>0</v>
      </c>
    </row>
    <row r="164" spans="1:8" s="2" customFormat="1" ht="13.2" hidden="1" x14ac:dyDescent="0.25">
      <c r="A164" s="243"/>
      <c r="B164" s="246"/>
      <c r="C164" s="253"/>
      <c r="D164" s="254"/>
      <c r="E164" s="255"/>
      <c r="F164" s="90"/>
      <c r="G164" s="90"/>
      <c r="H164" s="91">
        <f t="shared" si="22"/>
        <v>0</v>
      </c>
    </row>
    <row r="165" spans="1:8" s="2" customFormat="1" ht="26.4" hidden="1" x14ac:dyDescent="0.25">
      <c r="A165" s="241"/>
      <c r="B165" s="244"/>
      <c r="C165" s="251"/>
      <c r="D165" s="252"/>
      <c r="E165" s="287"/>
      <c r="F165" s="60" t="s">
        <v>167</v>
      </c>
      <c r="G165" s="53" t="s">
        <v>158</v>
      </c>
      <c r="H165" s="128">
        <f>SUM(H166:H175)</f>
        <v>0</v>
      </c>
    </row>
    <row r="166" spans="1:8" s="2" customFormat="1" ht="13.2" hidden="1" x14ac:dyDescent="0.25">
      <c r="A166" s="242"/>
      <c r="B166" s="245"/>
      <c r="C166" s="247"/>
      <c r="D166" s="248"/>
      <c r="E166" s="273"/>
      <c r="F166" s="86"/>
      <c r="G166" s="86"/>
      <c r="H166" s="87">
        <f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ref="H167:H175" si="23">ROUNDUP(F167/168*G167,2)</f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3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3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3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3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3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3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3"/>
        <v>0</v>
      </c>
    </row>
    <row r="175" spans="1:8" s="2" customFormat="1" ht="13.2" hidden="1" x14ac:dyDescent="0.25">
      <c r="A175" s="243"/>
      <c r="B175" s="246"/>
      <c r="C175" s="253"/>
      <c r="D175" s="254"/>
      <c r="E175" s="255"/>
      <c r="F175" s="90"/>
      <c r="G175" s="90"/>
      <c r="H175" s="91">
        <f t="shared" si="23"/>
        <v>0</v>
      </c>
    </row>
    <row r="176" spans="1:8" s="2" customFormat="1" ht="12.75" customHeight="1" x14ac:dyDescent="0.25">
      <c r="A176" s="57" t="s">
        <v>94</v>
      </c>
      <c r="B176" s="256" t="s">
        <v>95</v>
      </c>
      <c r="C176" s="256"/>
      <c r="D176" s="256"/>
      <c r="E176" s="256"/>
      <c r="F176" s="256"/>
      <c r="G176" s="256"/>
      <c r="H176" s="47">
        <f>SUM(H177,H188)</f>
        <v>10.780000000000001</v>
      </c>
    </row>
    <row r="177" spans="1:9" s="2" customFormat="1" x14ac:dyDescent="0.25">
      <c r="A177" s="241">
        <v>2311</v>
      </c>
      <c r="B177" s="244" t="s">
        <v>20</v>
      </c>
      <c r="C177" s="251" t="s">
        <v>171</v>
      </c>
      <c r="D177" s="252"/>
      <c r="E177" s="287"/>
      <c r="F177" s="53" t="s">
        <v>401</v>
      </c>
      <c r="G177" s="53" t="s">
        <v>166</v>
      </c>
      <c r="H177" s="128">
        <f>SUM(H178:H187)</f>
        <v>10.780000000000001</v>
      </c>
    </row>
    <row r="178" spans="1:9" s="2" customFormat="1" ht="36" x14ac:dyDescent="0.25">
      <c r="A178" s="242"/>
      <c r="B178" s="245"/>
      <c r="C178" s="247" t="s">
        <v>225</v>
      </c>
      <c r="D178" s="248"/>
      <c r="E178" s="273"/>
      <c r="F178" s="86">
        <v>0.01</v>
      </c>
      <c r="G178" s="86">
        <v>120</v>
      </c>
      <c r="H178" s="87">
        <f>ROUND(F178*G178,2)</f>
        <v>1.2</v>
      </c>
      <c r="I178" s="183" t="s">
        <v>414</v>
      </c>
    </row>
    <row r="179" spans="1:9" s="2" customFormat="1" ht="12.75" customHeight="1" x14ac:dyDescent="0.25">
      <c r="A179" s="242"/>
      <c r="B179" s="245"/>
      <c r="C179" s="249" t="s">
        <v>370</v>
      </c>
      <c r="D179" s="250"/>
      <c r="E179" s="272"/>
      <c r="F179" s="88">
        <v>0.129</v>
      </c>
      <c r="G179" s="88">
        <v>20</v>
      </c>
      <c r="H179" s="89">
        <f>ROUND(F179*G179,2)</f>
        <v>2.58</v>
      </c>
      <c r="I179" s="2" t="s">
        <v>345</v>
      </c>
    </row>
    <row r="180" spans="1:9" s="2" customFormat="1" ht="12" customHeight="1" x14ac:dyDescent="0.25">
      <c r="A180" s="242"/>
      <c r="B180" s="245"/>
      <c r="C180" s="249" t="s">
        <v>173</v>
      </c>
      <c r="D180" s="250"/>
      <c r="E180" s="272"/>
      <c r="F180" s="88">
        <v>0.05</v>
      </c>
      <c r="G180" s="88">
        <v>140</v>
      </c>
      <c r="H180" s="89">
        <f t="shared" ref="H180:H187" si="24">ROUND(F180*G180,2)</f>
        <v>7</v>
      </c>
    </row>
    <row r="181" spans="1:9" s="2" customFormat="1" ht="13.2" hidden="1" x14ac:dyDescent="0.25">
      <c r="A181" s="242"/>
      <c r="B181" s="245"/>
      <c r="C181" s="249"/>
      <c r="D181" s="250"/>
      <c r="E181" s="272"/>
      <c r="F181" s="88"/>
      <c r="G181" s="88"/>
      <c r="H181" s="89">
        <f t="shared" si="24"/>
        <v>0</v>
      </c>
    </row>
    <row r="182" spans="1:9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si="24"/>
        <v>0</v>
      </c>
    </row>
    <row r="183" spans="1:9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4"/>
        <v>0</v>
      </c>
    </row>
    <row r="184" spans="1:9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4"/>
        <v>0</v>
      </c>
    </row>
    <row r="185" spans="1:9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4"/>
        <v>0</v>
      </c>
    </row>
    <row r="186" spans="1:9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4"/>
        <v>0</v>
      </c>
    </row>
    <row r="187" spans="1:9" s="2" customFormat="1" ht="13.2" hidden="1" x14ac:dyDescent="0.25">
      <c r="A187" s="243"/>
      <c r="B187" s="246"/>
      <c r="C187" s="253"/>
      <c r="D187" s="254"/>
      <c r="E187" s="255"/>
      <c r="F187" s="90"/>
      <c r="G187" s="90"/>
      <c r="H187" s="91">
        <f t="shared" si="24"/>
        <v>0</v>
      </c>
    </row>
    <row r="188" spans="1:9" s="2" customFormat="1" ht="26.4" hidden="1" x14ac:dyDescent="0.25">
      <c r="A188" s="241">
        <v>2350</v>
      </c>
      <c r="B188" s="244" t="s">
        <v>25</v>
      </c>
      <c r="C188" s="251"/>
      <c r="D188" s="252"/>
      <c r="E188" s="287"/>
      <c r="F188" s="60" t="s">
        <v>167</v>
      </c>
      <c r="G188" s="53" t="s">
        <v>158</v>
      </c>
      <c r="H188" s="128">
        <f>SUM(H189:H198)</f>
        <v>0</v>
      </c>
    </row>
    <row r="189" spans="1:9" s="2" customFormat="1" ht="12.75" hidden="1" customHeight="1" x14ac:dyDescent="0.25">
      <c r="A189" s="242"/>
      <c r="B189" s="245"/>
      <c r="C189" s="247"/>
      <c r="D189" s="248"/>
      <c r="E189" s="273"/>
      <c r="F189" s="86"/>
      <c r="G189" s="86"/>
      <c r="H189" s="87">
        <f>ROUNDUP(F189/168*G189,2)</f>
        <v>0</v>
      </c>
    </row>
    <row r="190" spans="1:9" s="2" customFormat="1" ht="13.2" hidden="1" x14ac:dyDescent="0.25">
      <c r="A190" s="242"/>
      <c r="B190" s="245"/>
      <c r="C190" s="249"/>
      <c r="D190" s="250"/>
      <c r="E190" s="272"/>
      <c r="F190" s="88"/>
      <c r="G190" s="88"/>
      <c r="H190" s="89">
        <f t="shared" ref="H190:H198" si="25">ROUNDUP(F190/168*G190,2)</f>
        <v>0</v>
      </c>
    </row>
    <row r="191" spans="1:9" s="2" customFormat="1" ht="13.2" hidden="1" x14ac:dyDescent="0.25">
      <c r="A191" s="242"/>
      <c r="B191" s="245"/>
      <c r="C191" s="249"/>
      <c r="D191" s="250"/>
      <c r="E191" s="272"/>
      <c r="F191" s="88"/>
      <c r="G191" s="88"/>
      <c r="H191" s="89">
        <f t="shared" si="25"/>
        <v>0</v>
      </c>
    </row>
    <row r="192" spans="1:9" s="2" customFormat="1" ht="13.2" hidden="1" x14ac:dyDescent="0.25">
      <c r="A192" s="242"/>
      <c r="B192" s="245"/>
      <c r="C192" s="249"/>
      <c r="D192" s="250"/>
      <c r="E192" s="272"/>
      <c r="F192" s="88"/>
      <c r="G192" s="88"/>
      <c r="H192" s="89">
        <f t="shared" si="25"/>
        <v>0</v>
      </c>
    </row>
    <row r="193" spans="1:8" s="2" customFormat="1" ht="13.2" hidden="1" x14ac:dyDescent="0.25">
      <c r="A193" s="242"/>
      <c r="B193" s="245"/>
      <c r="C193" s="249"/>
      <c r="D193" s="250"/>
      <c r="E193" s="272"/>
      <c r="F193" s="88"/>
      <c r="G193" s="88"/>
      <c r="H193" s="89">
        <f t="shared" si="25"/>
        <v>0</v>
      </c>
    </row>
    <row r="194" spans="1:8" s="2" customFormat="1" ht="13.2" hidden="1" x14ac:dyDescent="0.25">
      <c r="A194" s="242"/>
      <c r="B194" s="245"/>
      <c r="C194" s="249"/>
      <c r="D194" s="250"/>
      <c r="E194" s="272"/>
      <c r="F194" s="88"/>
      <c r="G194" s="88"/>
      <c r="H194" s="89">
        <f t="shared" si="25"/>
        <v>0</v>
      </c>
    </row>
    <row r="195" spans="1:8" s="2" customFormat="1" ht="13.2" hidden="1" x14ac:dyDescent="0.25">
      <c r="A195" s="242"/>
      <c r="B195" s="245"/>
      <c r="C195" s="249"/>
      <c r="D195" s="250"/>
      <c r="E195" s="272"/>
      <c r="F195" s="88"/>
      <c r="G195" s="88"/>
      <c r="H195" s="89">
        <f t="shared" si="25"/>
        <v>0</v>
      </c>
    </row>
    <row r="196" spans="1:8" s="2" customFormat="1" ht="13.2" hidden="1" x14ac:dyDescent="0.25">
      <c r="A196" s="242"/>
      <c r="B196" s="245"/>
      <c r="C196" s="249"/>
      <c r="D196" s="250"/>
      <c r="E196" s="272"/>
      <c r="F196" s="88"/>
      <c r="G196" s="88"/>
      <c r="H196" s="89">
        <f t="shared" si="25"/>
        <v>0</v>
      </c>
    </row>
    <row r="197" spans="1:8" s="2" customFormat="1" ht="13.2" hidden="1" x14ac:dyDescent="0.25">
      <c r="A197" s="242"/>
      <c r="B197" s="245"/>
      <c r="C197" s="249"/>
      <c r="D197" s="250"/>
      <c r="E197" s="272"/>
      <c r="F197" s="88"/>
      <c r="G197" s="88"/>
      <c r="H197" s="89">
        <f t="shared" si="25"/>
        <v>0</v>
      </c>
    </row>
    <row r="198" spans="1:8" s="2" customFormat="1" ht="13.2" hidden="1" x14ac:dyDescent="0.25">
      <c r="A198" s="243"/>
      <c r="B198" s="246"/>
      <c r="C198" s="253"/>
      <c r="D198" s="254"/>
      <c r="E198" s="255"/>
      <c r="F198" s="90"/>
      <c r="G198" s="90"/>
      <c r="H198" s="91">
        <f t="shared" si="25"/>
        <v>0</v>
      </c>
    </row>
    <row r="199" spans="1:8" s="2" customFormat="1" ht="13.2" hidden="1" x14ac:dyDescent="0.25">
      <c r="A199" s="58" t="s">
        <v>110</v>
      </c>
      <c r="B199" s="256" t="s">
        <v>26</v>
      </c>
      <c r="C199" s="256"/>
      <c r="D199" s="256"/>
      <c r="E199" s="256"/>
      <c r="F199" s="256"/>
      <c r="G199" s="256"/>
      <c r="H199" s="47">
        <f>SUM(H200,H212)</f>
        <v>0</v>
      </c>
    </row>
    <row r="200" spans="1:8" s="2" customFormat="1" ht="12.75" hidden="1" customHeight="1" x14ac:dyDescent="0.25">
      <c r="A200" s="57">
        <v>5120</v>
      </c>
      <c r="B200" s="256" t="s">
        <v>168</v>
      </c>
      <c r="C200" s="256"/>
      <c r="D200" s="256"/>
      <c r="E200" s="256"/>
      <c r="F200" s="256"/>
      <c r="G200" s="256"/>
      <c r="H200" s="47">
        <f>SUM(H201)</f>
        <v>0</v>
      </c>
    </row>
    <row r="201" spans="1:8" s="2" customFormat="1" ht="26.4" hidden="1" x14ac:dyDescent="0.25">
      <c r="A201" s="257">
        <v>5121</v>
      </c>
      <c r="B201" s="260" t="s">
        <v>169</v>
      </c>
      <c r="C201" s="126" t="s">
        <v>171</v>
      </c>
      <c r="D201" s="53" t="s">
        <v>170</v>
      </c>
      <c r="E201" s="126" t="s">
        <v>166</v>
      </c>
      <c r="F201" s="126" t="s">
        <v>167</v>
      </c>
      <c r="G201" s="53" t="s">
        <v>158</v>
      </c>
      <c r="H201" s="128">
        <f>SUM(H202:H211)</f>
        <v>0</v>
      </c>
    </row>
    <row r="202" spans="1:8" s="2" customFormat="1" ht="13.2" hidden="1" x14ac:dyDescent="0.25">
      <c r="A202" s="258"/>
      <c r="B202" s="261"/>
      <c r="C202" s="79"/>
      <c r="D202" s="263">
        <v>20</v>
      </c>
      <c r="E202" s="79"/>
      <c r="F202" s="79"/>
      <c r="G202" s="79"/>
      <c r="H202" s="63">
        <f>ROUNDUP(F202*$D$202%/12/168*E202*$G$202,2)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80"/>
      <c r="H203" s="65">
        <f t="shared" ref="H203:H211" si="26">ROUNDUP(F203*$D$202%/12/168*E203*$G$202,2)</f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80"/>
      <c r="H204" s="65">
        <f t="shared" si="26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80"/>
      <c r="H205" s="65">
        <f t="shared" si="26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si="26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6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6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6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6"/>
        <v>0</v>
      </c>
    </row>
    <row r="211" spans="1:8" s="2" customFormat="1" ht="13.2" hidden="1" x14ac:dyDescent="0.25">
      <c r="A211" s="259"/>
      <c r="B211" s="262"/>
      <c r="C211" s="82"/>
      <c r="D211" s="265"/>
      <c r="E211" s="82"/>
      <c r="F211" s="82"/>
      <c r="G211" s="82"/>
      <c r="H211" s="67">
        <f t="shared" si="26"/>
        <v>0</v>
      </c>
    </row>
    <row r="212" spans="1:8" s="2" customFormat="1" ht="13.2" hidden="1" x14ac:dyDescent="0.25">
      <c r="A212" s="57" t="s">
        <v>111</v>
      </c>
      <c r="B212" s="256" t="s">
        <v>112</v>
      </c>
      <c r="C212" s="256"/>
      <c r="D212" s="256"/>
      <c r="E212" s="256"/>
      <c r="F212" s="256"/>
      <c r="G212" s="256"/>
      <c r="H212" s="47">
        <f>SUM(H213,H224)</f>
        <v>0</v>
      </c>
    </row>
    <row r="213" spans="1:8" s="2" customFormat="1" ht="26.4" hidden="1" x14ac:dyDescent="0.25">
      <c r="A213" s="257" t="s">
        <v>118</v>
      </c>
      <c r="B213" s="260" t="s">
        <v>34</v>
      </c>
      <c r="C213" s="126" t="s">
        <v>171</v>
      </c>
      <c r="D213" s="53" t="s">
        <v>170</v>
      </c>
      <c r="E213" s="126" t="s">
        <v>166</v>
      </c>
      <c r="F213" s="126" t="s">
        <v>167</v>
      </c>
      <c r="G213" s="53" t="s">
        <v>158</v>
      </c>
      <c r="H213" s="128">
        <f>SUM(H214:H223)</f>
        <v>0</v>
      </c>
    </row>
    <row r="214" spans="1:8" s="2" customFormat="1" ht="13.2" hidden="1" x14ac:dyDescent="0.25">
      <c r="A214" s="258"/>
      <c r="B214" s="261"/>
      <c r="C214" s="79"/>
      <c r="D214" s="263">
        <v>20</v>
      </c>
      <c r="E214" s="79"/>
      <c r="F214" s="79"/>
      <c r="G214" s="79"/>
      <c r="H214" s="63">
        <f>ROUNDUP(F214*$D$214%/12/168*E214*$G$214,2)</f>
        <v>0</v>
      </c>
    </row>
    <row r="215" spans="1:8" s="2" customFormat="1" ht="13.2" hidden="1" x14ac:dyDescent="0.25">
      <c r="A215" s="258"/>
      <c r="B215" s="261"/>
      <c r="C215" s="80"/>
      <c r="D215" s="264"/>
      <c r="E215" s="80"/>
      <c r="F215" s="80"/>
      <c r="G215" s="80"/>
      <c r="H215" s="65">
        <f t="shared" ref="H215:H223" si="27">ROUNDUP(F215*$D$214%/12/168*E215*$G$214,2)</f>
        <v>0</v>
      </c>
    </row>
    <row r="216" spans="1:8" s="2" customFormat="1" ht="13.2" hidden="1" x14ac:dyDescent="0.25">
      <c r="A216" s="258"/>
      <c r="B216" s="261"/>
      <c r="C216" s="80"/>
      <c r="D216" s="264"/>
      <c r="E216" s="80"/>
      <c r="F216" s="80"/>
      <c r="G216" s="80"/>
      <c r="H216" s="65">
        <f t="shared" si="27"/>
        <v>0</v>
      </c>
    </row>
    <row r="217" spans="1:8" s="2" customFormat="1" ht="13.2" hidden="1" x14ac:dyDescent="0.25">
      <c r="A217" s="258"/>
      <c r="B217" s="261"/>
      <c r="C217" s="80"/>
      <c r="D217" s="264"/>
      <c r="E217" s="80"/>
      <c r="F217" s="80"/>
      <c r="G217" s="80"/>
      <c r="H217" s="65">
        <f t="shared" si="27"/>
        <v>0</v>
      </c>
    </row>
    <row r="218" spans="1:8" s="2" customFormat="1" ht="13.2" hidden="1" x14ac:dyDescent="0.25">
      <c r="A218" s="258"/>
      <c r="B218" s="261"/>
      <c r="C218" s="80"/>
      <c r="D218" s="264"/>
      <c r="E218" s="80"/>
      <c r="F218" s="80"/>
      <c r="G218" s="80"/>
      <c r="H218" s="65">
        <f t="shared" si="27"/>
        <v>0</v>
      </c>
    </row>
    <row r="219" spans="1:8" s="2" customFormat="1" ht="13.2" hidden="1" x14ac:dyDescent="0.25">
      <c r="A219" s="258"/>
      <c r="B219" s="261"/>
      <c r="C219" s="80"/>
      <c r="D219" s="264"/>
      <c r="E219" s="80"/>
      <c r="F219" s="80"/>
      <c r="G219" s="80"/>
      <c r="H219" s="65">
        <f t="shared" si="27"/>
        <v>0</v>
      </c>
    </row>
    <row r="220" spans="1:8" s="2" customFormat="1" ht="13.2" hidden="1" x14ac:dyDescent="0.25">
      <c r="A220" s="258"/>
      <c r="B220" s="261"/>
      <c r="C220" s="80"/>
      <c r="D220" s="264"/>
      <c r="E220" s="80"/>
      <c r="F220" s="80"/>
      <c r="G220" s="80"/>
      <c r="H220" s="65">
        <f t="shared" si="27"/>
        <v>0</v>
      </c>
    </row>
    <row r="221" spans="1:8" s="2" customFormat="1" ht="13.2" hidden="1" x14ac:dyDescent="0.25">
      <c r="A221" s="258"/>
      <c r="B221" s="261"/>
      <c r="C221" s="80"/>
      <c r="D221" s="264"/>
      <c r="E221" s="80"/>
      <c r="F221" s="80"/>
      <c r="G221" s="80"/>
      <c r="H221" s="65">
        <f t="shared" si="27"/>
        <v>0</v>
      </c>
    </row>
    <row r="222" spans="1:8" s="2" customFormat="1" ht="13.2" hidden="1" x14ac:dyDescent="0.25">
      <c r="A222" s="258"/>
      <c r="B222" s="261"/>
      <c r="C222" s="80"/>
      <c r="D222" s="264"/>
      <c r="E222" s="80"/>
      <c r="F222" s="80"/>
      <c r="G222" s="80"/>
      <c r="H222" s="65">
        <f t="shared" si="27"/>
        <v>0</v>
      </c>
    </row>
    <row r="223" spans="1:8" s="2" customFormat="1" ht="13.2" hidden="1" x14ac:dyDescent="0.25">
      <c r="A223" s="259"/>
      <c r="B223" s="262"/>
      <c r="C223" s="82"/>
      <c r="D223" s="265"/>
      <c r="E223" s="82"/>
      <c r="F223" s="82"/>
      <c r="G223" s="82"/>
      <c r="H223" s="67">
        <f t="shared" si="27"/>
        <v>0</v>
      </c>
    </row>
    <row r="224" spans="1:8" s="2" customFormat="1" ht="26.4" hidden="1" x14ac:dyDescent="0.25">
      <c r="A224" s="257" t="s">
        <v>119</v>
      </c>
      <c r="B224" s="260" t="s">
        <v>32</v>
      </c>
      <c r="C224" s="126" t="s">
        <v>171</v>
      </c>
      <c r="D224" s="53" t="s">
        <v>170</v>
      </c>
      <c r="E224" s="126" t="s">
        <v>166</v>
      </c>
      <c r="F224" s="126" t="s">
        <v>167</v>
      </c>
      <c r="G224" s="53" t="s">
        <v>158</v>
      </c>
      <c r="H224" s="128">
        <f>SUM(H225:H234)</f>
        <v>0</v>
      </c>
    </row>
    <row r="225" spans="1:8" s="2" customFormat="1" ht="13.2" hidden="1" x14ac:dyDescent="0.25">
      <c r="A225" s="258"/>
      <c r="B225" s="261"/>
      <c r="C225" s="79"/>
      <c r="D225" s="263">
        <v>20</v>
      </c>
      <c r="E225" s="79"/>
      <c r="F225" s="79"/>
      <c r="G225" s="79"/>
      <c r="H225" s="63">
        <f>ROUNDUP(F225*$D$225%/12/168*E225*$G$225,2)</f>
        <v>0</v>
      </c>
    </row>
    <row r="226" spans="1:8" s="2" customFormat="1" ht="13.2" hidden="1" x14ac:dyDescent="0.25">
      <c r="A226" s="258"/>
      <c r="B226" s="261"/>
      <c r="C226" s="80"/>
      <c r="D226" s="264"/>
      <c r="E226" s="80"/>
      <c r="F226" s="80"/>
      <c r="G226" s="80"/>
      <c r="H226" s="65">
        <f t="shared" ref="H226:H234" si="28">ROUNDUP(F226*$D$225%/12/168*E226*$G$225,2)</f>
        <v>0</v>
      </c>
    </row>
    <row r="227" spans="1:8" s="2" customFormat="1" ht="13.2" hidden="1" x14ac:dyDescent="0.25">
      <c r="A227" s="258"/>
      <c r="B227" s="261"/>
      <c r="C227" s="80"/>
      <c r="D227" s="264"/>
      <c r="E227" s="80"/>
      <c r="F227" s="80"/>
      <c r="G227" s="80"/>
      <c r="H227" s="65">
        <f t="shared" si="28"/>
        <v>0</v>
      </c>
    </row>
    <row r="228" spans="1:8" s="2" customFormat="1" ht="13.2" hidden="1" x14ac:dyDescent="0.25">
      <c r="A228" s="258"/>
      <c r="B228" s="261"/>
      <c r="C228" s="80"/>
      <c r="D228" s="264"/>
      <c r="E228" s="80"/>
      <c r="F228" s="80"/>
      <c r="G228" s="80"/>
      <c r="H228" s="65">
        <f t="shared" si="28"/>
        <v>0</v>
      </c>
    </row>
    <row r="229" spans="1:8" s="2" customFormat="1" ht="13.2" hidden="1" x14ac:dyDescent="0.25">
      <c r="A229" s="258"/>
      <c r="B229" s="261"/>
      <c r="C229" s="80"/>
      <c r="D229" s="264"/>
      <c r="E229" s="80"/>
      <c r="F229" s="80"/>
      <c r="G229" s="80"/>
      <c r="H229" s="65">
        <f t="shared" si="28"/>
        <v>0</v>
      </c>
    </row>
    <row r="230" spans="1:8" s="2" customFormat="1" ht="13.2" hidden="1" x14ac:dyDescent="0.25">
      <c r="A230" s="258"/>
      <c r="B230" s="261"/>
      <c r="C230" s="80"/>
      <c r="D230" s="264"/>
      <c r="E230" s="80"/>
      <c r="F230" s="80"/>
      <c r="G230" s="80"/>
      <c r="H230" s="65">
        <f t="shared" si="28"/>
        <v>0</v>
      </c>
    </row>
    <row r="231" spans="1:8" s="2" customFormat="1" ht="13.2" hidden="1" x14ac:dyDescent="0.25">
      <c r="A231" s="258"/>
      <c r="B231" s="261"/>
      <c r="C231" s="80"/>
      <c r="D231" s="264"/>
      <c r="E231" s="80"/>
      <c r="F231" s="80"/>
      <c r="G231" s="80"/>
      <c r="H231" s="65">
        <f t="shared" si="28"/>
        <v>0</v>
      </c>
    </row>
    <row r="232" spans="1:8" s="2" customFormat="1" ht="13.2" hidden="1" x14ac:dyDescent="0.25">
      <c r="A232" s="258"/>
      <c r="B232" s="261"/>
      <c r="C232" s="80"/>
      <c r="D232" s="264"/>
      <c r="E232" s="80"/>
      <c r="F232" s="80"/>
      <c r="G232" s="80"/>
      <c r="H232" s="65">
        <f t="shared" si="28"/>
        <v>0</v>
      </c>
    </row>
    <row r="233" spans="1:8" s="2" customFormat="1" ht="13.2" hidden="1" x14ac:dyDescent="0.25">
      <c r="A233" s="258"/>
      <c r="B233" s="261"/>
      <c r="C233" s="80"/>
      <c r="D233" s="264"/>
      <c r="E233" s="80"/>
      <c r="F233" s="80"/>
      <c r="G233" s="80"/>
      <c r="H233" s="65">
        <f t="shared" si="28"/>
        <v>0</v>
      </c>
    </row>
    <row r="234" spans="1:8" s="2" customFormat="1" ht="13.2" hidden="1" x14ac:dyDescent="0.25">
      <c r="A234" s="258"/>
      <c r="B234" s="261"/>
      <c r="C234" s="80"/>
      <c r="D234" s="265"/>
      <c r="E234" s="80"/>
      <c r="F234" s="80"/>
      <c r="G234" s="82"/>
      <c r="H234" s="65">
        <f t="shared" si="28"/>
        <v>0</v>
      </c>
    </row>
    <row r="235" spans="1:8" s="2" customFormat="1" ht="13.2" x14ac:dyDescent="0.25">
      <c r="A235" s="306" t="s">
        <v>121</v>
      </c>
      <c r="B235" s="307"/>
      <c r="C235" s="307"/>
      <c r="D235" s="307"/>
      <c r="E235" s="307"/>
      <c r="F235" s="307"/>
      <c r="G235" s="308"/>
      <c r="H235" s="50">
        <f>SUM(H199,H129,H12)</f>
        <v>23.470000000000002</v>
      </c>
    </row>
    <row r="236" spans="1:8" s="2" customFormat="1" ht="6" customHeight="1" x14ac:dyDescent="0.25">
      <c r="A236" s="309"/>
      <c r="B236" s="309"/>
      <c r="C236" s="309"/>
      <c r="D236" s="309"/>
      <c r="E236" s="309"/>
      <c r="F236" s="309"/>
      <c r="G236" s="309"/>
      <c r="H236" s="309"/>
    </row>
    <row r="237" spans="1:8" s="2" customFormat="1" ht="13.2" x14ac:dyDescent="0.25">
      <c r="A237" s="266" t="s">
        <v>19</v>
      </c>
      <c r="B237" s="267"/>
      <c r="C237" s="267"/>
      <c r="D237" s="267"/>
      <c r="E237" s="267"/>
      <c r="F237" s="267"/>
      <c r="G237" s="267"/>
      <c r="H237" s="268"/>
    </row>
    <row r="238" spans="1:8" s="2" customFormat="1" ht="13.2" x14ac:dyDescent="0.25">
      <c r="A238" s="46" t="s">
        <v>37</v>
      </c>
      <c r="B238" s="256" t="s">
        <v>15</v>
      </c>
      <c r="C238" s="256"/>
      <c r="D238" s="256"/>
      <c r="E238" s="256"/>
      <c r="F238" s="256"/>
      <c r="G238" s="256"/>
      <c r="H238" s="47">
        <f>SUM(H239,H294)</f>
        <v>34.960000000000008</v>
      </c>
    </row>
    <row r="239" spans="1:8" s="2" customFormat="1" ht="13.2" x14ac:dyDescent="0.25">
      <c r="A239" s="58" t="s">
        <v>38</v>
      </c>
      <c r="B239" s="256" t="s">
        <v>39</v>
      </c>
      <c r="C239" s="256"/>
      <c r="D239" s="256"/>
      <c r="E239" s="256"/>
      <c r="F239" s="256"/>
      <c r="G239" s="256"/>
      <c r="H239" s="47">
        <f>SUM(H240,H251,H262,H273,)</f>
        <v>27.190000000000005</v>
      </c>
    </row>
    <row r="240" spans="1:8" s="2" customFormat="1" ht="26.4" x14ac:dyDescent="0.25">
      <c r="A240" s="241" t="s">
        <v>43</v>
      </c>
      <c r="B240" s="244" t="s">
        <v>44</v>
      </c>
      <c r="C240" s="277" t="s">
        <v>436</v>
      </c>
      <c r="D240" s="278"/>
      <c r="E240" s="53" t="s">
        <v>164</v>
      </c>
      <c r="F240" s="133" t="s">
        <v>40</v>
      </c>
      <c r="G240" s="53" t="s">
        <v>158</v>
      </c>
      <c r="H240" s="128">
        <f>SUM(H241:H250)</f>
        <v>10.92</v>
      </c>
    </row>
    <row r="241" spans="1:9" s="2" customFormat="1" ht="24" x14ac:dyDescent="0.25">
      <c r="A241" s="242"/>
      <c r="B241" s="245"/>
      <c r="C241" s="279" t="s">
        <v>193</v>
      </c>
      <c r="D241" s="280"/>
      <c r="E241" s="129">
        <v>16</v>
      </c>
      <c r="F241" s="71">
        <v>3105</v>
      </c>
      <c r="G241" s="70">
        <v>0.33400000000000002</v>
      </c>
      <c r="H241" s="63">
        <f>ROUNDUP((F241/168*G241),2)</f>
        <v>6.18</v>
      </c>
      <c r="I241" s="183" t="s">
        <v>368</v>
      </c>
    </row>
    <row r="242" spans="1:9" s="2" customFormat="1" ht="36" x14ac:dyDescent="0.25">
      <c r="A242" s="242"/>
      <c r="B242" s="245"/>
      <c r="C242" s="270" t="s">
        <v>367</v>
      </c>
      <c r="D242" s="271"/>
      <c r="E242" s="130">
        <v>6</v>
      </c>
      <c r="F242" s="73">
        <v>1060</v>
      </c>
      <c r="G242" s="72">
        <v>0.75</v>
      </c>
      <c r="H242" s="65">
        <f t="shared" ref="H242:H261" si="29">ROUNDUP((F242/168*G242),2)</f>
        <v>4.74</v>
      </c>
      <c r="I242" s="183" t="s">
        <v>369</v>
      </c>
    </row>
    <row r="243" spans="1:9" s="2" customFormat="1" ht="13.2" hidden="1" x14ac:dyDescent="0.25">
      <c r="A243" s="242"/>
      <c r="B243" s="245"/>
      <c r="C243" s="270"/>
      <c r="D243" s="271"/>
      <c r="E243" s="130"/>
      <c r="F243" s="73"/>
      <c r="G243" s="72"/>
      <c r="H243" s="65">
        <f t="shared" si="29"/>
        <v>0</v>
      </c>
    </row>
    <row r="244" spans="1:9" s="2" customFormat="1" ht="13.2" hidden="1" x14ac:dyDescent="0.25">
      <c r="A244" s="242"/>
      <c r="B244" s="245"/>
      <c r="C244" s="270"/>
      <c r="D244" s="271"/>
      <c r="E244" s="130"/>
      <c r="F244" s="73"/>
      <c r="G244" s="72"/>
      <c r="H244" s="65">
        <f t="shared" si="29"/>
        <v>0</v>
      </c>
    </row>
    <row r="245" spans="1:9" s="2" customFormat="1" ht="13.2" hidden="1" x14ac:dyDescent="0.25">
      <c r="A245" s="242"/>
      <c r="B245" s="245"/>
      <c r="C245" s="270"/>
      <c r="D245" s="271"/>
      <c r="E245" s="130"/>
      <c r="F245" s="73"/>
      <c r="G245" s="72"/>
      <c r="H245" s="65">
        <f t="shared" si="29"/>
        <v>0</v>
      </c>
    </row>
    <row r="246" spans="1:9" s="2" customFormat="1" ht="13.2" hidden="1" x14ac:dyDescent="0.25">
      <c r="A246" s="242"/>
      <c r="B246" s="245"/>
      <c r="C246" s="270"/>
      <c r="D246" s="271"/>
      <c r="E246" s="130"/>
      <c r="F246" s="73"/>
      <c r="G246" s="72"/>
      <c r="H246" s="65">
        <f t="shared" si="29"/>
        <v>0</v>
      </c>
    </row>
    <row r="247" spans="1:9" s="2" customFormat="1" ht="13.2" hidden="1" x14ac:dyDescent="0.25">
      <c r="A247" s="242"/>
      <c r="B247" s="245"/>
      <c r="C247" s="270"/>
      <c r="D247" s="271"/>
      <c r="E247" s="130"/>
      <c r="F247" s="73"/>
      <c r="G247" s="72"/>
      <c r="H247" s="65">
        <f t="shared" si="29"/>
        <v>0</v>
      </c>
    </row>
    <row r="248" spans="1:9" s="2" customFormat="1" ht="13.2" hidden="1" x14ac:dyDescent="0.25">
      <c r="A248" s="242"/>
      <c r="B248" s="245"/>
      <c r="C248" s="270"/>
      <c r="D248" s="271"/>
      <c r="E248" s="130"/>
      <c r="F248" s="73"/>
      <c r="G248" s="72"/>
      <c r="H248" s="65">
        <f t="shared" si="29"/>
        <v>0</v>
      </c>
    </row>
    <row r="249" spans="1:9" s="2" customFormat="1" ht="13.2" hidden="1" x14ac:dyDescent="0.25">
      <c r="A249" s="242"/>
      <c r="B249" s="245"/>
      <c r="C249" s="270"/>
      <c r="D249" s="271"/>
      <c r="E249" s="130"/>
      <c r="F249" s="73"/>
      <c r="G249" s="72"/>
      <c r="H249" s="65">
        <f t="shared" si="29"/>
        <v>0</v>
      </c>
    </row>
    <row r="250" spans="1:9" s="2" customFormat="1" ht="13.2" hidden="1" x14ac:dyDescent="0.25">
      <c r="A250" s="243"/>
      <c r="B250" s="246"/>
      <c r="C250" s="281"/>
      <c r="D250" s="282"/>
      <c r="E250" s="131"/>
      <c r="F250" s="75"/>
      <c r="G250" s="74"/>
      <c r="H250" s="67">
        <f t="shared" si="29"/>
        <v>0</v>
      </c>
    </row>
    <row r="251" spans="1:9" s="2" customFormat="1" ht="26.4" x14ac:dyDescent="0.25">
      <c r="A251" s="241" t="s">
        <v>45</v>
      </c>
      <c r="B251" s="244" t="s">
        <v>46</v>
      </c>
      <c r="C251" s="277" t="s">
        <v>436</v>
      </c>
      <c r="D251" s="278"/>
      <c r="E251" s="53" t="s">
        <v>164</v>
      </c>
      <c r="F251" s="133" t="s">
        <v>40</v>
      </c>
      <c r="G251" s="53" t="s">
        <v>158</v>
      </c>
      <c r="H251" s="128">
        <f>SUM(H252:H261)</f>
        <v>13.100000000000001</v>
      </c>
    </row>
    <row r="252" spans="1:9" s="2" customFormat="1" ht="13.2" hidden="1" x14ac:dyDescent="0.25">
      <c r="A252" s="242"/>
      <c r="B252" s="245"/>
      <c r="C252" s="270"/>
      <c r="D252" s="271"/>
      <c r="E252" s="130"/>
      <c r="F252" s="73"/>
      <c r="G252" s="72"/>
      <c r="H252" s="63">
        <f t="shared" si="29"/>
        <v>0</v>
      </c>
    </row>
    <row r="253" spans="1:9" s="2" customFormat="1" ht="24" x14ac:dyDescent="0.25">
      <c r="A253" s="242"/>
      <c r="B253" s="245"/>
      <c r="C253" s="270" t="s">
        <v>200</v>
      </c>
      <c r="D253" s="271"/>
      <c r="E253" s="130">
        <v>9</v>
      </c>
      <c r="F253" s="73">
        <v>1190</v>
      </c>
      <c r="G253" s="72">
        <v>1.667</v>
      </c>
      <c r="H253" s="65">
        <f t="shared" si="29"/>
        <v>11.81</v>
      </c>
      <c r="I253" s="183" t="s">
        <v>201</v>
      </c>
    </row>
    <row r="254" spans="1:9" s="2" customFormat="1" ht="13.2" hidden="1" x14ac:dyDescent="0.25">
      <c r="A254" s="242"/>
      <c r="B254" s="245"/>
      <c r="C254" s="270"/>
      <c r="D254" s="271"/>
      <c r="E254" s="130"/>
      <c r="F254" s="73"/>
      <c r="G254" s="72"/>
      <c r="H254" s="65">
        <f t="shared" si="29"/>
        <v>0</v>
      </c>
    </row>
    <row r="255" spans="1:9" s="2" customFormat="1" ht="13.2" hidden="1" x14ac:dyDescent="0.25">
      <c r="A255" s="242"/>
      <c r="B255" s="245"/>
      <c r="C255" s="270"/>
      <c r="D255" s="271"/>
      <c r="E255" s="130"/>
      <c r="F255" s="73"/>
      <c r="G255" s="72"/>
      <c r="H255" s="65">
        <f t="shared" si="29"/>
        <v>0</v>
      </c>
    </row>
    <row r="256" spans="1:9" s="2" customFormat="1" ht="13.2" hidden="1" x14ac:dyDescent="0.25">
      <c r="A256" s="242"/>
      <c r="B256" s="245"/>
      <c r="C256" s="270"/>
      <c r="D256" s="271"/>
      <c r="E256" s="130"/>
      <c r="F256" s="73"/>
      <c r="G256" s="72"/>
      <c r="H256" s="65">
        <f t="shared" si="29"/>
        <v>0</v>
      </c>
    </row>
    <row r="257" spans="1:9" s="2" customFormat="1" ht="13.2" hidden="1" x14ac:dyDescent="0.25">
      <c r="A257" s="242"/>
      <c r="B257" s="245"/>
      <c r="C257" s="270"/>
      <c r="D257" s="271"/>
      <c r="E257" s="130"/>
      <c r="F257" s="73"/>
      <c r="G257" s="72"/>
      <c r="H257" s="65">
        <f t="shared" si="29"/>
        <v>0</v>
      </c>
    </row>
    <row r="258" spans="1:9" s="2" customFormat="1" ht="13.2" hidden="1" x14ac:dyDescent="0.25">
      <c r="A258" s="242"/>
      <c r="B258" s="245"/>
      <c r="C258" s="270"/>
      <c r="D258" s="271"/>
      <c r="E258" s="130"/>
      <c r="F258" s="73"/>
      <c r="G258" s="72"/>
      <c r="H258" s="65">
        <f t="shared" si="29"/>
        <v>0</v>
      </c>
    </row>
    <row r="259" spans="1:9" s="2" customFormat="1" ht="13.2" hidden="1" x14ac:dyDescent="0.25">
      <c r="A259" s="242"/>
      <c r="B259" s="245"/>
      <c r="C259" s="270"/>
      <c r="D259" s="271"/>
      <c r="E259" s="130"/>
      <c r="F259" s="73"/>
      <c r="G259" s="72"/>
      <c r="H259" s="65">
        <f t="shared" si="29"/>
        <v>0</v>
      </c>
    </row>
    <row r="260" spans="1:9" s="2" customFormat="1" ht="13.2" hidden="1" x14ac:dyDescent="0.25">
      <c r="A260" s="242"/>
      <c r="B260" s="245"/>
      <c r="C260" s="270"/>
      <c r="D260" s="271"/>
      <c r="E260" s="130"/>
      <c r="F260" s="73"/>
      <c r="G260" s="72"/>
      <c r="H260" s="65">
        <f t="shared" si="29"/>
        <v>0</v>
      </c>
    </row>
    <row r="261" spans="1:9" s="2" customFormat="1" ht="24" x14ac:dyDescent="0.25">
      <c r="A261" s="243"/>
      <c r="B261" s="246"/>
      <c r="C261" s="281" t="s">
        <v>374</v>
      </c>
      <c r="D261" s="282"/>
      <c r="E261" s="131">
        <v>7</v>
      </c>
      <c r="F261" s="75">
        <v>996</v>
      </c>
      <c r="G261" s="74">
        <v>0.217</v>
      </c>
      <c r="H261" s="67">
        <f t="shared" si="29"/>
        <v>1.29</v>
      </c>
      <c r="I261" s="183" t="s">
        <v>412</v>
      </c>
    </row>
    <row r="262" spans="1:9" s="2" customFormat="1" ht="26.4" x14ac:dyDescent="0.25">
      <c r="A262" s="241" t="s">
        <v>52</v>
      </c>
      <c r="B262" s="244" t="s">
        <v>16</v>
      </c>
      <c r="C262" s="251" t="s">
        <v>159</v>
      </c>
      <c r="D262" s="252"/>
      <c r="E262" s="287"/>
      <c r="F262" s="60" t="s">
        <v>160</v>
      </c>
      <c r="G262" s="53" t="s">
        <v>158</v>
      </c>
      <c r="H262" s="128">
        <f>SUM(H263:H272)</f>
        <v>0.75</v>
      </c>
    </row>
    <row r="263" spans="1:9" s="2" customFormat="1" ht="13.2" x14ac:dyDescent="0.25">
      <c r="A263" s="242"/>
      <c r="B263" s="245"/>
      <c r="C263" s="279" t="s">
        <v>179</v>
      </c>
      <c r="D263" s="311"/>
      <c r="E263" s="280"/>
      <c r="F263" s="71">
        <v>135</v>
      </c>
      <c r="G263" s="70">
        <f t="shared" ref="G263:G272" si="30">G241</f>
        <v>0.33400000000000002</v>
      </c>
      <c r="H263" s="63">
        <f>ROUNDUP((F263/168*G263),2)</f>
        <v>0.27</v>
      </c>
    </row>
    <row r="264" spans="1:9" s="2" customFormat="1" ht="13.2" x14ac:dyDescent="0.25">
      <c r="A264" s="242"/>
      <c r="B264" s="245"/>
      <c r="C264" s="270" t="s">
        <v>186</v>
      </c>
      <c r="D264" s="310"/>
      <c r="E264" s="271"/>
      <c r="F264" s="73">
        <v>106</v>
      </c>
      <c r="G264" s="72">
        <f t="shared" si="30"/>
        <v>0.75</v>
      </c>
      <c r="H264" s="65">
        <f t="shared" ref="H264:H272" si="31">ROUNDUP((F264/168*G264),2)</f>
        <v>0.48</v>
      </c>
    </row>
    <row r="265" spans="1:9" s="2" customFormat="1" ht="13.2" hidden="1" x14ac:dyDescent="0.25">
      <c r="A265" s="242"/>
      <c r="B265" s="245"/>
      <c r="C265" s="270"/>
      <c r="D265" s="310"/>
      <c r="E265" s="271"/>
      <c r="F265" s="73"/>
      <c r="G265" s="72">
        <f t="shared" si="30"/>
        <v>0</v>
      </c>
      <c r="H265" s="65">
        <f t="shared" si="31"/>
        <v>0</v>
      </c>
    </row>
    <row r="266" spans="1:9" s="2" customFormat="1" ht="13.2" hidden="1" x14ac:dyDescent="0.25">
      <c r="A266" s="242"/>
      <c r="B266" s="245"/>
      <c r="C266" s="270"/>
      <c r="D266" s="310"/>
      <c r="E266" s="271"/>
      <c r="F266" s="73"/>
      <c r="G266" s="72">
        <f t="shared" si="30"/>
        <v>0</v>
      </c>
      <c r="H266" s="65">
        <f t="shared" si="31"/>
        <v>0</v>
      </c>
    </row>
    <row r="267" spans="1:9" s="2" customFormat="1" ht="13.2" hidden="1" x14ac:dyDescent="0.25">
      <c r="A267" s="242"/>
      <c r="B267" s="245"/>
      <c r="C267" s="270"/>
      <c r="D267" s="310"/>
      <c r="E267" s="271"/>
      <c r="F267" s="73"/>
      <c r="G267" s="72">
        <f t="shared" si="30"/>
        <v>0</v>
      </c>
      <c r="H267" s="65">
        <f t="shared" si="31"/>
        <v>0</v>
      </c>
    </row>
    <row r="268" spans="1:9" s="2" customFormat="1" ht="13.2" hidden="1" x14ac:dyDescent="0.25">
      <c r="A268" s="242"/>
      <c r="B268" s="245"/>
      <c r="C268" s="270"/>
      <c r="D268" s="310"/>
      <c r="E268" s="271"/>
      <c r="F268" s="73"/>
      <c r="G268" s="72">
        <f t="shared" si="30"/>
        <v>0</v>
      </c>
      <c r="H268" s="65">
        <f t="shared" si="31"/>
        <v>0</v>
      </c>
    </row>
    <row r="269" spans="1:9" s="2" customFormat="1" ht="13.2" hidden="1" x14ac:dyDescent="0.25">
      <c r="A269" s="242"/>
      <c r="B269" s="245"/>
      <c r="C269" s="270"/>
      <c r="D269" s="310"/>
      <c r="E269" s="271"/>
      <c r="F269" s="73"/>
      <c r="G269" s="72">
        <f t="shared" si="30"/>
        <v>0</v>
      </c>
      <c r="H269" s="65">
        <f t="shared" si="31"/>
        <v>0</v>
      </c>
    </row>
    <row r="270" spans="1:9" s="2" customFormat="1" ht="13.2" hidden="1" x14ac:dyDescent="0.25">
      <c r="A270" s="242"/>
      <c r="B270" s="245"/>
      <c r="C270" s="270"/>
      <c r="D270" s="310"/>
      <c r="E270" s="271"/>
      <c r="F270" s="73"/>
      <c r="G270" s="72">
        <f t="shared" si="30"/>
        <v>0</v>
      </c>
      <c r="H270" s="65">
        <f t="shared" si="31"/>
        <v>0</v>
      </c>
    </row>
    <row r="271" spans="1:9" s="2" customFormat="1" ht="13.2" hidden="1" x14ac:dyDescent="0.25">
      <c r="A271" s="242"/>
      <c r="B271" s="245"/>
      <c r="C271" s="270"/>
      <c r="D271" s="310"/>
      <c r="E271" s="271"/>
      <c r="F271" s="73"/>
      <c r="G271" s="72">
        <f t="shared" si="30"/>
        <v>0</v>
      </c>
      <c r="H271" s="65">
        <f t="shared" si="31"/>
        <v>0</v>
      </c>
    </row>
    <row r="272" spans="1:9" s="2" customFormat="1" ht="13.2" hidden="1" x14ac:dyDescent="0.25">
      <c r="A272" s="243"/>
      <c r="B272" s="246"/>
      <c r="C272" s="281"/>
      <c r="D272" s="312"/>
      <c r="E272" s="282"/>
      <c r="F272" s="75"/>
      <c r="G272" s="74">
        <f t="shared" si="30"/>
        <v>0</v>
      </c>
      <c r="H272" s="67">
        <f t="shared" si="31"/>
        <v>0</v>
      </c>
    </row>
    <row r="273" spans="1:8" s="2" customFormat="1" ht="26.4" x14ac:dyDescent="0.25">
      <c r="A273" s="241" t="s">
        <v>58</v>
      </c>
      <c r="B273" s="244" t="s">
        <v>59</v>
      </c>
      <c r="C273" s="277" t="s">
        <v>436</v>
      </c>
      <c r="D273" s="278"/>
      <c r="E273" s="53" t="s">
        <v>162</v>
      </c>
      <c r="F273" s="133" t="s">
        <v>40</v>
      </c>
      <c r="G273" s="53" t="s">
        <v>158</v>
      </c>
      <c r="H273" s="128">
        <f>SUM(H274:H293)</f>
        <v>2.42</v>
      </c>
    </row>
    <row r="274" spans="1:8" s="2" customFormat="1" ht="13.2" x14ac:dyDescent="0.25">
      <c r="A274" s="242"/>
      <c r="B274" s="245"/>
      <c r="C274" s="304" t="str">
        <f t="shared" ref="C274:C283" si="32">C241</f>
        <v>VP koledžas direktors</v>
      </c>
      <c r="D274" s="305"/>
      <c r="E274" s="263">
        <v>10</v>
      </c>
      <c r="F274" s="79">
        <f t="shared" ref="F274:G283" si="33">F241</f>
        <v>3105</v>
      </c>
      <c r="G274" s="62">
        <f t="shared" si="33"/>
        <v>0.33400000000000002</v>
      </c>
      <c r="H274" s="63">
        <f>ROUNDUP((F274*$E$274%)/168*G274,2)</f>
        <v>0.62</v>
      </c>
    </row>
    <row r="275" spans="1:8" s="2" customFormat="1" ht="13.2" x14ac:dyDescent="0.25">
      <c r="A275" s="242"/>
      <c r="B275" s="245"/>
      <c r="C275" s="302" t="str">
        <f t="shared" si="32"/>
        <v>Vecākais inspektors Profesionālās pilnveides nodaļā</v>
      </c>
      <c r="D275" s="303"/>
      <c r="E275" s="264"/>
      <c r="F275" s="80">
        <f t="shared" si="33"/>
        <v>1060</v>
      </c>
      <c r="G275" s="64">
        <f t="shared" si="33"/>
        <v>0.75</v>
      </c>
      <c r="H275" s="65">
        <f t="shared" ref="H275:H293" si="34">ROUNDUP((F275*$E$274%)/168*G275,2)</f>
        <v>0.48</v>
      </c>
    </row>
    <row r="276" spans="1:8" s="2" customFormat="1" ht="13.2" hidden="1" x14ac:dyDescent="0.25">
      <c r="A276" s="242"/>
      <c r="B276" s="245"/>
      <c r="C276" s="302">
        <f t="shared" si="32"/>
        <v>0</v>
      </c>
      <c r="D276" s="303"/>
      <c r="E276" s="264"/>
      <c r="F276" s="80">
        <f t="shared" si="33"/>
        <v>0</v>
      </c>
      <c r="G276" s="64">
        <f t="shared" si="33"/>
        <v>0</v>
      </c>
      <c r="H276" s="65">
        <f t="shared" si="34"/>
        <v>0</v>
      </c>
    </row>
    <row r="277" spans="1:8" s="2" customFormat="1" ht="13.2" hidden="1" x14ac:dyDescent="0.25">
      <c r="A277" s="242"/>
      <c r="B277" s="245"/>
      <c r="C277" s="302">
        <f t="shared" si="32"/>
        <v>0</v>
      </c>
      <c r="D277" s="303"/>
      <c r="E277" s="264"/>
      <c r="F277" s="80">
        <f t="shared" si="33"/>
        <v>0</v>
      </c>
      <c r="G277" s="64">
        <f t="shared" si="33"/>
        <v>0</v>
      </c>
      <c r="H277" s="65">
        <f t="shared" si="34"/>
        <v>0</v>
      </c>
    </row>
    <row r="278" spans="1:8" s="2" customFormat="1" ht="13.2" hidden="1" x14ac:dyDescent="0.25">
      <c r="A278" s="242"/>
      <c r="B278" s="245"/>
      <c r="C278" s="302">
        <f t="shared" si="32"/>
        <v>0</v>
      </c>
      <c r="D278" s="303"/>
      <c r="E278" s="264"/>
      <c r="F278" s="80">
        <f t="shared" si="33"/>
        <v>0</v>
      </c>
      <c r="G278" s="64">
        <f t="shared" si="33"/>
        <v>0</v>
      </c>
      <c r="H278" s="65">
        <f t="shared" si="34"/>
        <v>0</v>
      </c>
    </row>
    <row r="279" spans="1:8" s="2" customFormat="1" ht="13.2" hidden="1" x14ac:dyDescent="0.25">
      <c r="A279" s="242"/>
      <c r="B279" s="245"/>
      <c r="C279" s="302">
        <f t="shared" si="32"/>
        <v>0</v>
      </c>
      <c r="D279" s="303"/>
      <c r="E279" s="264"/>
      <c r="F279" s="80">
        <f t="shared" si="33"/>
        <v>0</v>
      </c>
      <c r="G279" s="64">
        <f t="shared" si="33"/>
        <v>0</v>
      </c>
      <c r="H279" s="65">
        <f t="shared" si="34"/>
        <v>0</v>
      </c>
    </row>
    <row r="280" spans="1:8" s="2" customFormat="1" ht="13.2" hidden="1" x14ac:dyDescent="0.25">
      <c r="A280" s="242"/>
      <c r="B280" s="245"/>
      <c r="C280" s="302">
        <f t="shared" si="32"/>
        <v>0</v>
      </c>
      <c r="D280" s="303"/>
      <c r="E280" s="264"/>
      <c r="F280" s="80">
        <f t="shared" si="33"/>
        <v>0</v>
      </c>
      <c r="G280" s="64">
        <f t="shared" si="33"/>
        <v>0</v>
      </c>
      <c r="H280" s="65">
        <f t="shared" si="34"/>
        <v>0</v>
      </c>
    </row>
    <row r="281" spans="1:8" s="2" customFormat="1" ht="13.2" hidden="1" x14ac:dyDescent="0.25">
      <c r="A281" s="242"/>
      <c r="B281" s="245"/>
      <c r="C281" s="302">
        <f t="shared" si="32"/>
        <v>0</v>
      </c>
      <c r="D281" s="303"/>
      <c r="E281" s="264"/>
      <c r="F281" s="80">
        <f t="shared" si="33"/>
        <v>0</v>
      </c>
      <c r="G281" s="64">
        <f t="shared" si="33"/>
        <v>0</v>
      </c>
      <c r="H281" s="65">
        <f t="shared" si="34"/>
        <v>0</v>
      </c>
    </row>
    <row r="282" spans="1:8" s="2" customFormat="1" ht="13.2" hidden="1" x14ac:dyDescent="0.25">
      <c r="A282" s="242"/>
      <c r="B282" s="245"/>
      <c r="C282" s="302">
        <f t="shared" si="32"/>
        <v>0</v>
      </c>
      <c r="D282" s="303"/>
      <c r="E282" s="264"/>
      <c r="F282" s="80">
        <f t="shared" si="33"/>
        <v>0</v>
      </c>
      <c r="G282" s="64">
        <f t="shared" si="33"/>
        <v>0</v>
      </c>
      <c r="H282" s="65">
        <f t="shared" si="34"/>
        <v>0</v>
      </c>
    </row>
    <row r="283" spans="1:8" s="2" customFormat="1" ht="13.2" hidden="1" x14ac:dyDescent="0.25">
      <c r="A283" s="242"/>
      <c r="B283" s="245"/>
      <c r="C283" s="302">
        <f t="shared" si="32"/>
        <v>0</v>
      </c>
      <c r="D283" s="303"/>
      <c r="E283" s="264"/>
      <c r="F283" s="80">
        <f t="shared" si="33"/>
        <v>0</v>
      </c>
      <c r="G283" s="64">
        <f t="shared" si="33"/>
        <v>0</v>
      </c>
      <c r="H283" s="65">
        <f t="shared" si="34"/>
        <v>0</v>
      </c>
    </row>
    <row r="284" spans="1:8" s="2" customFormat="1" ht="13.2" hidden="1" x14ac:dyDescent="0.25">
      <c r="A284" s="242"/>
      <c r="B284" s="245"/>
      <c r="C284" s="270">
        <f t="shared" ref="C284:C293" si="35">C252</f>
        <v>0</v>
      </c>
      <c r="D284" s="271"/>
      <c r="E284" s="264"/>
      <c r="F284" s="81">
        <f t="shared" ref="F284:G293" si="36">F252</f>
        <v>0</v>
      </c>
      <c r="G284" s="64">
        <f t="shared" si="36"/>
        <v>0</v>
      </c>
      <c r="H284" s="65">
        <f t="shared" si="34"/>
        <v>0</v>
      </c>
    </row>
    <row r="285" spans="1:8" s="2" customFormat="1" ht="13.2" x14ac:dyDescent="0.25">
      <c r="A285" s="242"/>
      <c r="B285" s="245"/>
      <c r="C285" s="270" t="str">
        <f t="shared" si="35"/>
        <v xml:space="preserve">Grāmatvedis </v>
      </c>
      <c r="D285" s="271"/>
      <c r="E285" s="264"/>
      <c r="F285" s="81">
        <f t="shared" si="36"/>
        <v>1190</v>
      </c>
      <c r="G285" s="64">
        <f t="shared" si="36"/>
        <v>1.667</v>
      </c>
      <c r="H285" s="65">
        <f t="shared" si="34"/>
        <v>1.19</v>
      </c>
    </row>
    <row r="286" spans="1:8" s="2" customFormat="1" ht="12.75" hidden="1" customHeight="1" x14ac:dyDescent="0.25">
      <c r="A286" s="242"/>
      <c r="B286" s="245"/>
      <c r="C286" s="302">
        <f t="shared" si="35"/>
        <v>0</v>
      </c>
      <c r="D286" s="303"/>
      <c r="E286" s="264"/>
      <c r="F286" s="81">
        <f t="shared" si="36"/>
        <v>0</v>
      </c>
      <c r="G286" s="64">
        <f t="shared" si="36"/>
        <v>0</v>
      </c>
      <c r="H286" s="65">
        <f t="shared" si="34"/>
        <v>0</v>
      </c>
    </row>
    <row r="287" spans="1:8" s="2" customFormat="1" ht="12.75" hidden="1" customHeight="1" x14ac:dyDescent="0.25">
      <c r="A287" s="242"/>
      <c r="B287" s="245"/>
      <c r="C287" s="302">
        <f t="shared" si="35"/>
        <v>0</v>
      </c>
      <c r="D287" s="303"/>
      <c r="E287" s="264"/>
      <c r="F287" s="81">
        <f t="shared" si="36"/>
        <v>0</v>
      </c>
      <c r="G287" s="64">
        <f t="shared" si="36"/>
        <v>0</v>
      </c>
      <c r="H287" s="65">
        <f t="shared" si="34"/>
        <v>0</v>
      </c>
    </row>
    <row r="288" spans="1:8" s="2" customFormat="1" ht="12.75" hidden="1" customHeight="1" x14ac:dyDescent="0.25">
      <c r="A288" s="242"/>
      <c r="B288" s="245"/>
      <c r="C288" s="302">
        <f t="shared" si="35"/>
        <v>0</v>
      </c>
      <c r="D288" s="303"/>
      <c r="E288" s="264"/>
      <c r="F288" s="81">
        <f t="shared" si="36"/>
        <v>0</v>
      </c>
      <c r="G288" s="64">
        <f t="shared" si="36"/>
        <v>0</v>
      </c>
      <c r="H288" s="65">
        <f t="shared" si="34"/>
        <v>0</v>
      </c>
    </row>
    <row r="289" spans="1:8" s="2" customFormat="1" ht="12.75" hidden="1" customHeight="1" x14ac:dyDescent="0.25">
      <c r="A289" s="242"/>
      <c r="B289" s="245"/>
      <c r="C289" s="302">
        <f t="shared" si="35"/>
        <v>0</v>
      </c>
      <c r="D289" s="303"/>
      <c r="E289" s="264"/>
      <c r="F289" s="81">
        <f t="shared" si="36"/>
        <v>0</v>
      </c>
      <c r="G289" s="64">
        <f t="shared" si="36"/>
        <v>0</v>
      </c>
      <c r="H289" s="65">
        <f t="shared" si="34"/>
        <v>0</v>
      </c>
    </row>
    <row r="290" spans="1:8" s="2" customFormat="1" ht="12.75" hidden="1" customHeight="1" x14ac:dyDescent="0.25">
      <c r="A290" s="242"/>
      <c r="B290" s="245"/>
      <c r="C290" s="302">
        <f t="shared" si="35"/>
        <v>0</v>
      </c>
      <c r="D290" s="303"/>
      <c r="E290" s="264"/>
      <c r="F290" s="81">
        <f t="shared" si="36"/>
        <v>0</v>
      </c>
      <c r="G290" s="64">
        <f t="shared" si="36"/>
        <v>0</v>
      </c>
      <c r="H290" s="65">
        <f t="shared" si="34"/>
        <v>0</v>
      </c>
    </row>
    <row r="291" spans="1:8" s="2" customFormat="1" ht="12.75" hidden="1" customHeight="1" x14ac:dyDescent="0.25">
      <c r="A291" s="242"/>
      <c r="B291" s="245"/>
      <c r="C291" s="302">
        <f t="shared" si="35"/>
        <v>0</v>
      </c>
      <c r="D291" s="303"/>
      <c r="E291" s="264"/>
      <c r="F291" s="81">
        <f t="shared" si="36"/>
        <v>0</v>
      </c>
      <c r="G291" s="64">
        <f t="shared" si="36"/>
        <v>0</v>
      </c>
      <c r="H291" s="65">
        <f t="shared" si="34"/>
        <v>0</v>
      </c>
    </row>
    <row r="292" spans="1:8" s="2" customFormat="1" ht="12.75" hidden="1" customHeight="1" x14ac:dyDescent="0.25">
      <c r="A292" s="242"/>
      <c r="B292" s="245"/>
      <c r="C292" s="302">
        <f t="shared" si="35"/>
        <v>0</v>
      </c>
      <c r="D292" s="303"/>
      <c r="E292" s="264"/>
      <c r="F292" s="81">
        <f t="shared" si="36"/>
        <v>0</v>
      </c>
      <c r="G292" s="64">
        <f t="shared" si="36"/>
        <v>0</v>
      </c>
      <c r="H292" s="65">
        <f t="shared" si="34"/>
        <v>0</v>
      </c>
    </row>
    <row r="293" spans="1:8" s="2" customFormat="1" ht="13.2" x14ac:dyDescent="0.25">
      <c r="A293" s="243"/>
      <c r="B293" s="246"/>
      <c r="C293" s="302" t="str">
        <f t="shared" si="35"/>
        <v>Lietvede</v>
      </c>
      <c r="D293" s="303"/>
      <c r="E293" s="265"/>
      <c r="F293" s="83">
        <f t="shared" si="36"/>
        <v>996</v>
      </c>
      <c r="G293" s="66">
        <f t="shared" si="36"/>
        <v>0.217</v>
      </c>
      <c r="H293" s="67">
        <f t="shared" si="34"/>
        <v>0.13</v>
      </c>
    </row>
    <row r="294" spans="1:8" s="2" customFormat="1" ht="12.75" customHeight="1" x14ac:dyDescent="0.25">
      <c r="A294" s="58" t="s">
        <v>66</v>
      </c>
      <c r="B294" s="256" t="s">
        <v>67</v>
      </c>
      <c r="C294" s="256"/>
      <c r="D294" s="256"/>
      <c r="E294" s="256"/>
      <c r="F294" s="256"/>
      <c r="G294" s="256"/>
      <c r="H294" s="47">
        <f>SUM(H295,H296,)</f>
        <v>7.77</v>
      </c>
    </row>
    <row r="295" spans="1:8" s="2" customFormat="1" ht="12.75" customHeight="1" x14ac:dyDescent="0.25">
      <c r="A295" s="132" t="s">
        <v>68</v>
      </c>
      <c r="B295" s="286" t="s">
        <v>469</v>
      </c>
      <c r="C295" s="286"/>
      <c r="D295" s="286"/>
      <c r="E295" s="286"/>
      <c r="F295" s="286"/>
      <c r="G295" s="286"/>
      <c r="H295" s="48">
        <f>ROUNDUP((H239+H296)*0.2409,2)</f>
        <v>6.79</v>
      </c>
    </row>
    <row r="296" spans="1:8" s="2" customFormat="1" ht="25.5" customHeight="1" x14ac:dyDescent="0.25">
      <c r="A296" s="241" t="s">
        <v>71</v>
      </c>
      <c r="B296" s="244" t="s">
        <v>72</v>
      </c>
      <c r="C296" s="277" t="s">
        <v>436</v>
      </c>
      <c r="D296" s="278"/>
      <c r="E296" s="53" t="s">
        <v>162</v>
      </c>
      <c r="F296" s="133" t="s">
        <v>40</v>
      </c>
      <c r="G296" s="53" t="s">
        <v>158</v>
      </c>
      <c r="H296" s="128">
        <f>SUM(H297:H316)</f>
        <v>0.98</v>
      </c>
    </row>
    <row r="297" spans="1:8" s="2" customFormat="1" ht="13.2" x14ac:dyDescent="0.25">
      <c r="A297" s="242"/>
      <c r="B297" s="245"/>
      <c r="C297" s="279" t="str">
        <f t="shared" ref="C297:C306" si="37">C241</f>
        <v>VP koledžas direktors</v>
      </c>
      <c r="D297" s="280"/>
      <c r="E297" s="299">
        <v>4</v>
      </c>
      <c r="F297" s="71">
        <f t="shared" ref="F297:G306" si="38">F241</f>
        <v>3105</v>
      </c>
      <c r="G297" s="100">
        <f t="shared" si="38"/>
        <v>0.33400000000000002</v>
      </c>
      <c r="H297" s="63">
        <f>ROUNDUP((F297*$E$297%)/168*G297,2)</f>
        <v>0.25</v>
      </c>
    </row>
    <row r="298" spans="1:8" s="2" customFormat="1" ht="13.2" x14ac:dyDescent="0.25">
      <c r="A298" s="242"/>
      <c r="B298" s="245"/>
      <c r="C298" s="270" t="str">
        <f t="shared" si="37"/>
        <v>Vecākais inspektors Profesionālās pilnveides nodaļā</v>
      </c>
      <c r="D298" s="271"/>
      <c r="E298" s="300"/>
      <c r="F298" s="73">
        <f t="shared" si="38"/>
        <v>1060</v>
      </c>
      <c r="G298" s="182">
        <f t="shared" si="38"/>
        <v>0.75</v>
      </c>
      <c r="H298" s="65">
        <f t="shared" ref="H298:H305" si="39">ROUNDUP((F298*$E$297%)/168*G298,2)</f>
        <v>0.19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73">
        <f t="shared" si="38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73">
        <f t="shared" si="38"/>
        <v>0</v>
      </c>
      <c r="H300" s="65">
        <f t="shared" si="39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73">
        <f t="shared" si="38"/>
        <v>0</v>
      </c>
      <c r="H301" s="65">
        <f t="shared" si="39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73">
        <f t="shared" si="38"/>
        <v>0</v>
      </c>
      <c r="H302" s="65">
        <f t="shared" si="39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73">
        <f t="shared" si="38"/>
        <v>0</v>
      </c>
      <c r="H303" s="65">
        <f t="shared" si="39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73">
        <f t="shared" si="38"/>
        <v>0</v>
      </c>
      <c r="H304" s="65">
        <f t="shared" si="39"/>
        <v>0</v>
      </c>
    </row>
    <row r="305" spans="1:9" s="2" customFormat="1" ht="13.2" hidden="1" x14ac:dyDescent="0.25">
      <c r="A305" s="242"/>
      <c r="B305" s="245"/>
      <c r="C305" s="270">
        <f t="shared" si="37"/>
        <v>0</v>
      </c>
      <c r="D305" s="271"/>
      <c r="E305" s="300"/>
      <c r="F305" s="73">
        <f t="shared" si="38"/>
        <v>0</v>
      </c>
      <c r="G305" s="73">
        <f t="shared" si="38"/>
        <v>0</v>
      </c>
      <c r="H305" s="65">
        <f t="shared" si="39"/>
        <v>0</v>
      </c>
    </row>
    <row r="306" spans="1:9" s="2" customFormat="1" ht="13.2" hidden="1" x14ac:dyDescent="0.25">
      <c r="A306" s="242"/>
      <c r="B306" s="245"/>
      <c r="C306" s="270">
        <f t="shared" si="37"/>
        <v>0</v>
      </c>
      <c r="D306" s="271"/>
      <c r="E306" s="300"/>
      <c r="F306" s="73">
        <f t="shared" si="38"/>
        <v>0</v>
      </c>
      <c r="G306" s="73">
        <f t="shared" si="38"/>
        <v>0</v>
      </c>
      <c r="H306" s="65">
        <f>ROUNDUP((F306*$E$297%)/168*G306,2)</f>
        <v>0</v>
      </c>
    </row>
    <row r="307" spans="1:9" s="2" customFormat="1" ht="13.2" hidden="1" x14ac:dyDescent="0.25">
      <c r="A307" s="242"/>
      <c r="B307" s="245"/>
      <c r="C307" s="270">
        <f t="shared" ref="C307:C316" si="40">C252</f>
        <v>0</v>
      </c>
      <c r="D307" s="271"/>
      <c r="E307" s="300"/>
      <c r="F307" s="73">
        <f t="shared" ref="F307:G316" si="41">F252</f>
        <v>0</v>
      </c>
      <c r="G307" s="64">
        <f t="shared" si="41"/>
        <v>0</v>
      </c>
      <c r="H307" s="65">
        <f>ROUNDUP((F307*$E$297%)/168*G307,2)</f>
        <v>0</v>
      </c>
    </row>
    <row r="308" spans="1:9" s="2" customFormat="1" ht="13.2" x14ac:dyDescent="0.25">
      <c r="A308" s="242"/>
      <c r="B308" s="245"/>
      <c r="C308" s="270" t="str">
        <f t="shared" si="40"/>
        <v xml:space="preserve">Grāmatvedis </v>
      </c>
      <c r="D308" s="271"/>
      <c r="E308" s="300"/>
      <c r="F308" s="73">
        <f t="shared" si="41"/>
        <v>1190</v>
      </c>
      <c r="G308" s="64">
        <f t="shared" si="41"/>
        <v>1.667</v>
      </c>
      <c r="H308" s="65">
        <f t="shared" ref="H308:H316" si="42">ROUNDUP((F308*$E$297%)/168*G308,2)</f>
        <v>0.48</v>
      </c>
    </row>
    <row r="309" spans="1:9" s="2" customFormat="1" ht="13.2" hidden="1" x14ac:dyDescent="0.25">
      <c r="A309" s="242"/>
      <c r="B309" s="245"/>
      <c r="C309" s="270">
        <f t="shared" si="40"/>
        <v>0</v>
      </c>
      <c r="D309" s="271"/>
      <c r="E309" s="300"/>
      <c r="F309" s="73">
        <f t="shared" si="41"/>
        <v>0</v>
      </c>
      <c r="G309" s="64">
        <f t="shared" si="41"/>
        <v>0</v>
      </c>
      <c r="H309" s="65">
        <f t="shared" si="42"/>
        <v>0</v>
      </c>
    </row>
    <row r="310" spans="1:9" s="2" customFormat="1" ht="13.2" hidden="1" x14ac:dyDescent="0.25">
      <c r="A310" s="242"/>
      <c r="B310" s="245"/>
      <c r="C310" s="270">
        <f t="shared" si="40"/>
        <v>0</v>
      </c>
      <c r="D310" s="271"/>
      <c r="E310" s="300"/>
      <c r="F310" s="73">
        <f t="shared" si="41"/>
        <v>0</v>
      </c>
      <c r="G310" s="64">
        <f t="shared" si="41"/>
        <v>0</v>
      </c>
      <c r="H310" s="65">
        <f t="shared" si="42"/>
        <v>0</v>
      </c>
    </row>
    <row r="311" spans="1:9" s="2" customFormat="1" ht="13.2" hidden="1" x14ac:dyDescent="0.25">
      <c r="A311" s="242"/>
      <c r="B311" s="245"/>
      <c r="C311" s="270">
        <f t="shared" si="40"/>
        <v>0</v>
      </c>
      <c r="D311" s="271"/>
      <c r="E311" s="300"/>
      <c r="F311" s="73">
        <f t="shared" si="41"/>
        <v>0</v>
      </c>
      <c r="G311" s="64">
        <f t="shared" si="41"/>
        <v>0</v>
      </c>
      <c r="H311" s="65">
        <f t="shared" si="42"/>
        <v>0</v>
      </c>
    </row>
    <row r="312" spans="1:9" s="2" customFormat="1" ht="13.2" hidden="1" x14ac:dyDescent="0.25">
      <c r="A312" s="242"/>
      <c r="B312" s="245"/>
      <c r="C312" s="270">
        <f t="shared" si="40"/>
        <v>0</v>
      </c>
      <c r="D312" s="271"/>
      <c r="E312" s="300"/>
      <c r="F312" s="73">
        <f t="shared" si="41"/>
        <v>0</v>
      </c>
      <c r="G312" s="64">
        <f t="shared" si="41"/>
        <v>0</v>
      </c>
      <c r="H312" s="65">
        <f t="shared" si="42"/>
        <v>0</v>
      </c>
    </row>
    <row r="313" spans="1:9" s="2" customFormat="1" ht="13.2" hidden="1" x14ac:dyDescent="0.25">
      <c r="A313" s="242"/>
      <c r="B313" s="245"/>
      <c r="C313" s="270">
        <f t="shared" si="40"/>
        <v>0</v>
      </c>
      <c r="D313" s="271"/>
      <c r="E313" s="300"/>
      <c r="F313" s="73">
        <f t="shared" si="41"/>
        <v>0</v>
      </c>
      <c r="G313" s="64">
        <f t="shared" si="41"/>
        <v>0</v>
      </c>
      <c r="H313" s="65">
        <f t="shared" si="42"/>
        <v>0</v>
      </c>
    </row>
    <row r="314" spans="1:9" s="2" customFormat="1" ht="13.2" hidden="1" x14ac:dyDescent="0.25">
      <c r="A314" s="242"/>
      <c r="B314" s="245"/>
      <c r="C314" s="270">
        <f t="shared" si="40"/>
        <v>0</v>
      </c>
      <c r="D314" s="271"/>
      <c r="E314" s="300"/>
      <c r="F314" s="73">
        <f t="shared" si="41"/>
        <v>0</v>
      </c>
      <c r="G314" s="64">
        <f t="shared" si="41"/>
        <v>0</v>
      </c>
      <c r="H314" s="65">
        <f t="shared" si="42"/>
        <v>0</v>
      </c>
    </row>
    <row r="315" spans="1:9" s="2" customFormat="1" ht="13.2" hidden="1" x14ac:dyDescent="0.25">
      <c r="A315" s="242"/>
      <c r="B315" s="245"/>
      <c r="C315" s="270">
        <f t="shared" si="40"/>
        <v>0</v>
      </c>
      <c r="D315" s="271"/>
      <c r="E315" s="300"/>
      <c r="F315" s="73">
        <f t="shared" si="41"/>
        <v>0</v>
      </c>
      <c r="G315" s="64">
        <f t="shared" si="41"/>
        <v>0</v>
      </c>
      <c r="H315" s="65">
        <f t="shared" si="42"/>
        <v>0</v>
      </c>
    </row>
    <row r="316" spans="1:9" s="2" customFormat="1" ht="13.2" x14ac:dyDescent="0.25">
      <c r="A316" s="243"/>
      <c r="B316" s="246"/>
      <c r="C316" s="270" t="str">
        <f t="shared" si="40"/>
        <v>Lietvede</v>
      </c>
      <c r="D316" s="271"/>
      <c r="E316" s="301"/>
      <c r="F316" s="75">
        <f t="shared" si="41"/>
        <v>996</v>
      </c>
      <c r="G316" s="64">
        <f t="shared" si="41"/>
        <v>0.217</v>
      </c>
      <c r="H316" s="67">
        <f t="shared" si="42"/>
        <v>6.0000000000000005E-2</v>
      </c>
    </row>
    <row r="317" spans="1:9" s="2" customFormat="1" ht="13.2" x14ac:dyDescent="0.25">
      <c r="A317" s="58" t="s">
        <v>85</v>
      </c>
      <c r="B317" s="256" t="s">
        <v>18</v>
      </c>
      <c r="C317" s="256"/>
      <c r="D317" s="256"/>
      <c r="E317" s="256"/>
      <c r="F317" s="256"/>
      <c r="G317" s="256"/>
      <c r="H317" s="47">
        <f>SUM(H318,H341)</f>
        <v>5.23</v>
      </c>
    </row>
    <row r="318" spans="1:9" s="2" customFormat="1" ht="13.2" x14ac:dyDescent="0.25">
      <c r="A318" s="57" t="s">
        <v>86</v>
      </c>
      <c r="B318" s="256" t="s">
        <v>87</v>
      </c>
      <c r="C318" s="256"/>
      <c r="D318" s="256"/>
      <c r="E318" s="256"/>
      <c r="F318" s="256"/>
      <c r="G318" s="256"/>
      <c r="H318" s="47">
        <f>SUM(H319,H330)</f>
        <v>0.16</v>
      </c>
    </row>
    <row r="319" spans="1:9" s="2" customFormat="1" ht="26.4" x14ac:dyDescent="0.25">
      <c r="A319" s="241">
        <v>2220</v>
      </c>
      <c r="B319" s="244" t="s">
        <v>89</v>
      </c>
      <c r="C319" s="251" t="s">
        <v>171</v>
      </c>
      <c r="D319" s="252"/>
      <c r="E319" s="287"/>
      <c r="F319" s="53" t="s">
        <v>402</v>
      </c>
      <c r="G319" s="53" t="s">
        <v>158</v>
      </c>
      <c r="H319" s="128">
        <f>SUM(H320:H329)</f>
        <v>0.16</v>
      </c>
    </row>
    <row r="320" spans="1:9" s="2" customFormat="1" ht="12" customHeight="1" x14ac:dyDescent="0.25">
      <c r="A320" s="242"/>
      <c r="B320" s="245"/>
      <c r="C320" s="247" t="s">
        <v>202</v>
      </c>
      <c r="D320" s="248"/>
      <c r="E320" s="273"/>
      <c r="F320" s="86">
        <v>7</v>
      </c>
      <c r="G320" s="86">
        <f>G15+G241+G242+G253</f>
        <v>3.7510000000000003</v>
      </c>
      <c r="H320" s="87">
        <f>ROUNDUP(F320/168*G320,2)</f>
        <v>0.16</v>
      </c>
      <c r="I320" s="2" t="s">
        <v>207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ref="H321:H329" si="43">ROUNDUP(F321/168*G321,2)</f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3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3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3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3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3"/>
        <v>0</v>
      </c>
    </row>
    <row r="327" spans="1:8" s="2" customFormat="1" ht="12" hidden="1" customHeight="1" x14ac:dyDescent="0.25">
      <c r="A327" s="242"/>
      <c r="B327" s="245"/>
      <c r="C327" s="249"/>
      <c r="D327" s="250"/>
      <c r="E327" s="272"/>
      <c r="F327" s="88"/>
      <c r="G327" s="88"/>
      <c r="H327" s="89">
        <f t="shared" si="43"/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si="43"/>
        <v>0</v>
      </c>
    </row>
    <row r="329" spans="1:8" s="2" customFormat="1" ht="12" hidden="1" customHeight="1" x14ac:dyDescent="0.25">
      <c r="A329" s="243"/>
      <c r="B329" s="246"/>
      <c r="C329" s="253"/>
      <c r="D329" s="254"/>
      <c r="E329" s="255"/>
      <c r="F329" s="90"/>
      <c r="G329" s="90"/>
      <c r="H329" s="91">
        <f t="shared" si="43"/>
        <v>0</v>
      </c>
    </row>
    <row r="330" spans="1:8" s="2" customFormat="1" ht="12" hidden="1" customHeight="1" x14ac:dyDescent="0.25">
      <c r="A330" s="241"/>
      <c r="B330" s="244"/>
      <c r="C330" s="251"/>
      <c r="D330" s="252"/>
      <c r="E330" s="287"/>
      <c r="F330" s="53"/>
      <c r="G330" s="53"/>
      <c r="H330" s="128">
        <f>SUM(H331:H340)</f>
        <v>0</v>
      </c>
    </row>
    <row r="331" spans="1:8" s="2" customFormat="1" ht="12" hidden="1" customHeight="1" x14ac:dyDescent="0.25">
      <c r="A331" s="242"/>
      <c r="B331" s="245"/>
      <c r="C331" s="247"/>
      <c r="D331" s="248"/>
      <c r="E331" s="273"/>
      <c r="F331" s="86"/>
      <c r="G331" s="86"/>
      <c r="H331" s="87">
        <f>ROUNDUP(F331/168*G331,2)</f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ref="H332:H340" si="44">ROUNDUP(F332/168*G332,2)</f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4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4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4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>
        <f t="shared" si="44"/>
        <v>0</v>
      </c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4"/>
        <v>0</v>
      </c>
    </row>
    <row r="338" spans="1:9" s="2" customFormat="1" ht="12" hidden="1" customHeight="1" x14ac:dyDescent="0.25">
      <c r="A338" s="242"/>
      <c r="B338" s="245"/>
      <c r="C338" s="249"/>
      <c r="D338" s="250"/>
      <c r="E338" s="272"/>
      <c r="F338" s="88"/>
      <c r="G338" s="88"/>
      <c r="H338" s="89">
        <f t="shared" si="44"/>
        <v>0</v>
      </c>
    </row>
    <row r="339" spans="1:9" s="2" customFormat="1" ht="12" hidden="1" customHeight="1" x14ac:dyDescent="0.25">
      <c r="A339" s="242"/>
      <c r="B339" s="245"/>
      <c r="C339" s="249"/>
      <c r="D339" s="250"/>
      <c r="E339" s="272"/>
      <c r="F339" s="88"/>
      <c r="G339" s="88"/>
      <c r="H339" s="89">
        <f t="shared" si="44"/>
        <v>0</v>
      </c>
    </row>
    <row r="340" spans="1:9" s="2" customFormat="1" ht="13.2" hidden="1" x14ac:dyDescent="0.25">
      <c r="A340" s="243"/>
      <c r="B340" s="246"/>
      <c r="C340" s="253"/>
      <c r="D340" s="254"/>
      <c r="E340" s="255"/>
      <c r="F340" s="90"/>
      <c r="G340" s="90"/>
      <c r="H340" s="91">
        <f t="shared" si="44"/>
        <v>0</v>
      </c>
    </row>
    <row r="341" spans="1:9" s="2" customFormat="1" ht="12.75" customHeight="1" x14ac:dyDescent="0.25">
      <c r="A341" s="57" t="s">
        <v>94</v>
      </c>
      <c r="B341" s="256" t="s">
        <v>95</v>
      </c>
      <c r="C341" s="256"/>
      <c r="D341" s="256"/>
      <c r="E341" s="256"/>
      <c r="F341" s="256"/>
      <c r="G341" s="256"/>
      <c r="H341" s="47">
        <f>SUM(H342,H364,H353)</f>
        <v>5.07</v>
      </c>
    </row>
    <row r="342" spans="1:9" s="2" customFormat="1" ht="15" customHeight="1" x14ac:dyDescent="0.25">
      <c r="A342" s="241">
        <v>2311</v>
      </c>
      <c r="B342" s="244" t="s">
        <v>20</v>
      </c>
      <c r="C342" s="251" t="s">
        <v>171</v>
      </c>
      <c r="D342" s="252"/>
      <c r="E342" s="287"/>
      <c r="F342" s="53" t="s">
        <v>401</v>
      </c>
      <c r="G342" s="53" t="s">
        <v>166</v>
      </c>
      <c r="H342" s="128">
        <f>SUM(H343:H352)</f>
        <v>3.6</v>
      </c>
    </row>
    <row r="343" spans="1:9" s="2" customFormat="1" ht="24" x14ac:dyDescent="0.25">
      <c r="A343" s="242"/>
      <c r="B343" s="245"/>
      <c r="C343" s="247" t="s">
        <v>194</v>
      </c>
      <c r="D343" s="248"/>
      <c r="E343" s="273"/>
      <c r="F343" s="86">
        <v>0.01</v>
      </c>
      <c r="G343" s="86">
        <v>60</v>
      </c>
      <c r="H343" s="87">
        <f>ROUND(F343*G343,2)</f>
        <v>0.6</v>
      </c>
      <c r="I343" s="196" t="s">
        <v>415</v>
      </c>
    </row>
    <row r="344" spans="1:9" s="2" customFormat="1" ht="13.2" x14ac:dyDescent="0.25">
      <c r="A344" s="242"/>
      <c r="B344" s="245"/>
      <c r="C344" s="249" t="s">
        <v>173</v>
      </c>
      <c r="D344" s="250"/>
      <c r="E344" s="272"/>
      <c r="F344" s="88">
        <v>0.05</v>
      </c>
      <c r="G344" s="88">
        <v>60</v>
      </c>
      <c r="H344" s="89">
        <f>ROUND(F344*G344,2)</f>
        <v>3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ref="H345:H352" si="45">ROUND(F345*G345,2)</f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5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5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5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5"/>
        <v>0</v>
      </c>
    </row>
    <row r="350" spans="1:9" s="2" customFormat="1" ht="13.2" hidden="1" x14ac:dyDescent="0.25">
      <c r="A350" s="242"/>
      <c r="B350" s="245"/>
      <c r="C350" s="249"/>
      <c r="D350" s="250"/>
      <c r="E350" s="272"/>
      <c r="F350" s="88"/>
      <c r="G350" s="88"/>
      <c r="H350" s="89">
        <f t="shared" si="45"/>
        <v>0</v>
      </c>
    </row>
    <row r="351" spans="1:9" s="2" customFormat="1" ht="13.2" hidden="1" x14ac:dyDescent="0.25">
      <c r="A351" s="242"/>
      <c r="B351" s="245"/>
      <c r="C351" s="249"/>
      <c r="D351" s="250"/>
      <c r="E351" s="272"/>
      <c r="F351" s="88"/>
      <c r="G351" s="88"/>
      <c r="H351" s="89">
        <f t="shared" si="45"/>
        <v>0</v>
      </c>
    </row>
    <row r="352" spans="1:9" s="2" customFormat="1" ht="13.2" hidden="1" x14ac:dyDescent="0.25">
      <c r="A352" s="243"/>
      <c r="B352" s="246"/>
      <c r="C352" s="253"/>
      <c r="D352" s="254"/>
      <c r="E352" s="255"/>
      <c r="F352" s="90"/>
      <c r="G352" s="90"/>
      <c r="H352" s="91">
        <f t="shared" si="45"/>
        <v>0</v>
      </c>
    </row>
    <row r="353" spans="1:9" s="2" customFormat="1" ht="39.6" x14ac:dyDescent="0.25">
      <c r="A353" s="241">
        <v>2312</v>
      </c>
      <c r="B353" s="244" t="s">
        <v>394</v>
      </c>
      <c r="C353" s="251" t="s">
        <v>171</v>
      </c>
      <c r="D353" s="252"/>
      <c r="E353" s="60" t="s">
        <v>400</v>
      </c>
      <c r="F353" s="60" t="s">
        <v>397</v>
      </c>
      <c r="G353" s="53" t="s">
        <v>158</v>
      </c>
      <c r="H353" s="128">
        <f>SUM(H354:H363)</f>
        <v>0.08</v>
      </c>
    </row>
    <row r="354" spans="1:9" s="2" customFormat="1" ht="13.2" x14ac:dyDescent="0.25">
      <c r="A354" s="242"/>
      <c r="B354" s="245"/>
      <c r="C354" s="247" t="s">
        <v>395</v>
      </c>
      <c r="D354" s="248"/>
      <c r="E354" s="86">
        <v>157</v>
      </c>
      <c r="F354" s="86">
        <v>5</v>
      </c>
      <c r="G354" s="190">
        <f>G242+G253</f>
        <v>2.4169999999999998</v>
      </c>
      <c r="H354" s="87">
        <f>ROUNDUP(E354/F354/12/168*G354,2)</f>
        <v>0.04</v>
      </c>
    </row>
    <row r="355" spans="1:9" s="2" customFormat="1" ht="13.2" x14ac:dyDescent="0.25">
      <c r="A355" s="242"/>
      <c r="B355" s="245"/>
      <c r="C355" s="249" t="s">
        <v>396</v>
      </c>
      <c r="D355" s="250"/>
      <c r="E355" s="189">
        <v>150</v>
      </c>
      <c r="F355" s="88">
        <v>5</v>
      </c>
      <c r="G355" s="191">
        <f>G354</f>
        <v>2.4169999999999998</v>
      </c>
      <c r="H355" s="89">
        <f>ROUNDUP(E355/F355/12/168*G355,2)</f>
        <v>0.04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ref="H356:H363" si="46">ROUNDUP(F356/168*G356,2)</f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6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6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6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6"/>
        <v>0</v>
      </c>
    </row>
    <row r="361" spans="1:9" s="2" customFormat="1" ht="13.2" hidden="1" x14ac:dyDescent="0.25">
      <c r="A361" s="242"/>
      <c r="B361" s="245"/>
      <c r="C361" s="249"/>
      <c r="D361" s="250"/>
      <c r="E361" s="186"/>
      <c r="F361" s="88"/>
      <c r="G361" s="88"/>
      <c r="H361" s="89">
        <f t="shared" si="46"/>
        <v>0</v>
      </c>
    </row>
    <row r="362" spans="1:9" s="2" customFormat="1" ht="13.2" hidden="1" x14ac:dyDescent="0.25">
      <c r="A362" s="242"/>
      <c r="B362" s="245"/>
      <c r="C362" s="249"/>
      <c r="D362" s="250"/>
      <c r="E362" s="186"/>
      <c r="F362" s="88"/>
      <c r="G362" s="88"/>
      <c r="H362" s="89">
        <f t="shared" si="46"/>
        <v>0</v>
      </c>
    </row>
    <row r="363" spans="1:9" s="2" customFormat="1" ht="13.2" hidden="1" x14ac:dyDescent="0.25">
      <c r="A363" s="243"/>
      <c r="B363" s="246"/>
      <c r="C363" s="249"/>
      <c r="D363" s="250"/>
      <c r="E363" s="186"/>
      <c r="F363" s="90"/>
      <c r="G363" s="90"/>
      <c r="H363" s="91">
        <f t="shared" si="46"/>
        <v>0</v>
      </c>
    </row>
    <row r="364" spans="1:9" s="2" customFormat="1" ht="26.4" x14ac:dyDescent="0.25">
      <c r="A364" s="241">
        <v>2350</v>
      </c>
      <c r="B364" s="244" t="s">
        <v>25</v>
      </c>
      <c r="C364" s="251" t="s">
        <v>171</v>
      </c>
      <c r="D364" s="252"/>
      <c r="E364" s="287"/>
      <c r="F364" s="60" t="s">
        <v>402</v>
      </c>
      <c r="G364" s="53" t="s">
        <v>158</v>
      </c>
      <c r="H364" s="128">
        <f>SUM(H365:H374)</f>
        <v>1.39</v>
      </c>
    </row>
    <row r="365" spans="1:9" s="2" customFormat="1" ht="26.25" customHeight="1" x14ac:dyDescent="0.25">
      <c r="A365" s="242"/>
      <c r="B365" s="245"/>
      <c r="C365" s="247" t="s">
        <v>203</v>
      </c>
      <c r="D365" s="248"/>
      <c r="E365" s="273"/>
      <c r="F365" s="86">
        <v>85</v>
      </c>
      <c r="G365" s="86">
        <v>2.4169999999999998</v>
      </c>
      <c r="H365" s="87">
        <f>ROUNDUP(F365/168*G365,2)</f>
        <v>1.23</v>
      </c>
      <c r="I365" s="2" t="s">
        <v>206</v>
      </c>
    </row>
    <row r="366" spans="1:9" s="2" customFormat="1" ht="13.2" x14ac:dyDescent="0.25">
      <c r="A366" s="242"/>
      <c r="B366" s="245"/>
      <c r="C366" s="249" t="s">
        <v>205</v>
      </c>
      <c r="D366" s="250"/>
      <c r="E366" s="272"/>
      <c r="F366" s="88">
        <v>7</v>
      </c>
      <c r="G366" s="88">
        <v>3.7509999999999999</v>
      </c>
      <c r="H366" s="89">
        <f t="shared" ref="H366:H374" si="47">ROUNDUP(F366/168*G366,2)</f>
        <v>0.16</v>
      </c>
      <c r="I366" s="2" t="s">
        <v>208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7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7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7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7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7"/>
        <v>0</v>
      </c>
    </row>
    <row r="372" spans="1:8" s="2" customFormat="1" ht="13.2" hidden="1" x14ac:dyDescent="0.25">
      <c r="A372" s="242"/>
      <c r="B372" s="245"/>
      <c r="C372" s="249"/>
      <c r="D372" s="250"/>
      <c r="E372" s="272"/>
      <c r="F372" s="88"/>
      <c r="G372" s="88"/>
      <c r="H372" s="89">
        <f t="shared" si="47"/>
        <v>0</v>
      </c>
    </row>
    <row r="373" spans="1:8" s="2" customFormat="1" ht="13.2" hidden="1" x14ac:dyDescent="0.25">
      <c r="A373" s="242"/>
      <c r="B373" s="245"/>
      <c r="C373" s="249"/>
      <c r="D373" s="250"/>
      <c r="E373" s="272"/>
      <c r="F373" s="88"/>
      <c r="G373" s="88"/>
      <c r="H373" s="89">
        <f t="shared" si="47"/>
        <v>0</v>
      </c>
    </row>
    <row r="374" spans="1:8" s="2" customFormat="1" ht="13.2" hidden="1" x14ac:dyDescent="0.25">
      <c r="A374" s="243"/>
      <c r="B374" s="246"/>
      <c r="C374" s="253"/>
      <c r="D374" s="254"/>
      <c r="E374" s="255"/>
      <c r="F374" s="90"/>
      <c r="G374" s="90"/>
      <c r="H374" s="91">
        <f t="shared" si="47"/>
        <v>0</v>
      </c>
    </row>
    <row r="375" spans="1:8" s="2" customFormat="1" ht="13.2" x14ac:dyDescent="0.25">
      <c r="A375" s="58" t="s">
        <v>110</v>
      </c>
      <c r="B375" s="256" t="s">
        <v>26</v>
      </c>
      <c r="C375" s="256"/>
      <c r="D375" s="256"/>
      <c r="E375" s="256"/>
      <c r="F375" s="256"/>
      <c r="G375" s="256"/>
      <c r="H375" s="47">
        <f>SUM(H376,H388)</f>
        <v>0.36000000000000004</v>
      </c>
    </row>
    <row r="376" spans="1:8" s="2" customFormat="1" ht="12.75" hidden="1" customHeight="1" x14ac:dyDescent="0.25">
      <c r="A376" s="57">
        <v>5120</v>
      </c>
      <c r="B376" s="256" t="s">
        <v>168</v>
      </c>
      <c r="C376" s="256"/>
      <c r="D376" s="256"/>
      <c r="E376" s="256"/>
      <c r="F376" s="256"/>
      <c r="G376" s="256"/>
      <c r="H376" s="47">
        <f>SUM(H378:H387)</f>
        <v>0</v>
      </c>
    </row>
    <row r="377" spans="1:8" s="2" customFormat="1" ht="26.4" hidden="1" x14ac:dyDescent="0.25">
      <c r="A377" s="257">
        <v>5121</v>
      </c>
      <c r="B377" s="260" t="s">
        <v>169</v>
      </c>
      <c r="C377" s="277" t="s">
        <v>171</v>
      </c>
      <c r="D377" s="278"/>
      <c r="E377" s="53" t="s">
        <v>170</v>
      </c>
      <c r="F377" s="187" t="s">
        <v>400</v>
      </c>
      <c r="G377" s="53" t="s">
        <v>158</v>
      </c>
      <c r="H377" s="128">
        <f>SUM(H378:H387)</f>
        <v>0</v>
      </c>
    </row>
    <row r="378" spans="1:8" s="2" customFormat="1" ht="13.2" hidden="1" x14ac:dyDescent="0.25">
      <c r="A378" s="258"/>
      <c r="B378" s="261"/>
      <c r="C378" s="304"/>
      <c r="D378" s="305"/>
      <c r="E378" s="263"/>
      <c r="F378" s="79"/>
      <c r="G378" s="192"/>
      <c r="H378" s="63">
        <f>ROUNDUP(F378*$E$390%/12/168*G378,2)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>ROUNDUP(F379*$E$390%/12/168*G379,2)</f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ref="H380:H387" si="48">ROUNDUP(F380*$D$401%/12/168*E380*$G$401,2)</f>
        <v>0</v>
      </c>
    </row>
    <row r="381" spans="1:8" s="2" customFormat="1" ht="13.2" hidden="1" x14ac:dyDescent="0.25">
      <c r="A381" s="258"/>
      <c r="B381" s="261"/>
      <c r="C381" s="302"/>
      <c r="D381" s="303"/>
      <c r="E381" s="264"/>
      <c r="F381" s="80"/>
      <c r="G381" s="80"/>
      <c r="H381" s="65">
        <f t="shared" si="48"/>
        <v>0</v>
      </c>
    </row>
    <row r="382" spans="1:8" s="2" customFormat="1" ht="13.2" hidden="1" x14ac:dyDescent="0.25">
      <c r="A382" s="258"/>
      <c r="B382" s="261"/>
      <c r="C382" s="302"/>
      <c r="D382" s="303"/>
      <c r="E382" s="264"/>
      <c r="F382" s="80"/>
      <c r="G382" s="80"/>
      <c r="H382" s="65">
        <f t="shared" si="48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8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8"/>
        <v>0</v>
      </c>
    </row>
    <row r="385" spans="1:8" s="2" customFormat="1" ht="12.75" hidden="1" customHeight="1" x14ac:dyDescent="0.25">
      <c r="A385" s="258"/>
      <c r="B385" s="261"/>
      <c r="C385" s="302"/>
      <c r="D385" s="303"/>
      <c r="E385" s="264"/>
      <c r="F385" s="80"/>
      <c r="G385" s="80"/>
      <c r="H385" s="65">
        <f t="shared" si="48"/>
        <v>0</v>
      </c>
    </row>
    <row r="386" spans="1:8" s="2" customFormat="1" ht="12.75" hidden="1" customHeight="1" x14ac:dyDescent="0.25">
      <c r="A386" s="258"/>
      <c r="B386" s="261"/>
      <c r="C386" s="302"/>
      <c r="D386" s="303"/>
      <c r="E386" s="264"/>
      <c r="F386" s="80"/>
      <c r="G386" s="80"/>
      <c r="H386" s="65">
        <f t="shared" si="48"/>
        <v>0</v>
      </c>
    </row>
    <row r="387" spans="1:8" s="2" customFormat="1" ht="12.75" hidden="1" customHeight="1" x14ac:dyDescent="0.25">
      <c r="A387" s="259"/>
      <c r="B387" s="262"/>
      <c r="C387" s="302"/>
      <c r="D387" s="303"/>
      <c r="E387" s="265"/>
      <c r="F387" s="82"/>
      <c r="G387" s="82"/>
      <c r="H387" s="67">
        <f t="shared" si="48"/>
        <v>0</v>
      </c>
    </row>
    <row r="388" spans="1:8" s="2" customFormat="1" ht="13.2" x14ac:dyDescent="0.25">
      <c r="A388" s="57" t="s">
        <v>111</v>
      </c>
      <c r="B388" s="256" t="s">
        <v>112</v>
      </c>
      <c r="C388" s="256"/>
      <c r="D388" s="256"/>
      <c r="E388" s="256"/>
      <c r="F388" s="256"/>
      <c r="G388" s="256"/>
      <c r="H388" s="47">
        <f>SUM(H389,H400)</f>
        <v>0.36000000000000004</v>
      </c>
    </row>
    <row r="389" spans="1:8" s="2" customFormat="1" ht="26.4" x14ac:dyDescent="0.25">
      <c r="A389" s="257" t="s">
        <v>118</v>
      </c>
      <c r="B389" s="260" t="s">
        <v>34</v>
      </c>
      <c r="C389" s="277" t="s">
        <v>171</v>
      </c>
      <c r="D389" s="278"/>
      <c r="E389" s="53" t="s">
        <v>170</v>
      </c>
      <c r="F389" s="187" t="s">
        <v>400</v>
      </c>
      <c r="G389" s="53" t="s">
        <v>158</v>
      </c>
      <c r="H389" s="128">
        <f>SUM(H390:H399)</f>
        <v>0.36000000000000004</v>
      </c>
    </row>
    <row r="390" spans="1:8" s="2" customFormat="1" ht="13.2" x14ac:dyDescent="0.25">
      <c r="A390" s="258"/>
      <c r="B390" s="261"/>
      <c r="C390" s="304" t="s">
        <v>398</v>
      </c>
      <c r="D390" s="305"/>
      <c r="E390" s="263">
        <v>20</v>
      </c>
      <c r="F390" s="79">
        <v>1147</v>
      </c>
      <c r="G390" s="192">
        <f>G365</f>
        <v>2.4169999999999998</v>
      </c>
      <c r="H390" s="63">
        <f>ROUNDUP(F390*$E$390%/12/168*G390,2)</f>
        <v>0.28000000000000003</v>
      </c>
    </row>
    <row r="391" spans="1:8" s="2" customFormat="1" ht="13.2" x14ac:dyDescent="0.25">
      <c r="A391" s="258"/>
      <c r="B391" s="261"/>
      <c r="C391" s="302" t="s">
        <v>399</v>
      </c>
      <c r="D391" s="303"/>
      <c r="E391" s="264"/>
      <c r="F391" s="80">
        <v>475</v>
      </c>
      <c r="G391" s="80">
        <v>1.667</v>
      </c>
      <c r="H391" s="65">
        <f>ROUNDUP(F391*$E$390%/12/168*G391,2)</f>
        <v>0.08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ref="H392:H399" si="49">ROUNDUP(F392*$D$401%/12/168*E392*$G$401,2)</f>
        <v>0</v>
      </c>
    </row>
    <row r="393" spans="1:8" s="2" customFormat="1" ht="13.2" hidden="1" x14ac:dyDescent="0.25">
      <c r="A393" s="258"/>
      <c r="B393" s="261"/>
      <c r="C393" s="302"/>
      <c r="D393" s="303"/>
      <c r="E393" s="264"/>
      <c r="F393" s="80"/>
      <c r="G393" s="80"/>
      <c r="H393" s="65">
        <f t="shared" si="49"/>
        <v>0</v>
      </c>
    </row>
    <row r="394" spans="1:8" s="2" customFormat="1" ht="13.2" hidden="1" x14ac:dyDescent="0.25">
      <c r="A394" s="258"/>
      <c r="B394" s="261"/>
      <c r="C394" s="302"/>
      <c r="D394" s="303"/>
      <c r="E394" s="264"/>
      <c r="F394" s="80"/>
      <c r="G394" s="80"/>
      <c r="H394" s="65">
        <f t="shared" si="49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9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9"/>
        <v>0</v>
      </c>
    </row>
    <row r="397" spans="1:8" s="2" customFormat="1" ht="12.75" hidden="1" customHeight="1" x14ac:dyDescent="0.25">
      <c r="A397" s="258"/>
      <c r="B397" s="261"/>
      <c r="C397" s="302"/>
      <c r="D397" s="303"/>
      <c r="E397" s="264"/>
      <c r="F397" s="80"/>
      <c r="G397" s="80"/>
      <c r="H397" s="65">
        <f t="shared" si="49"/>
        <v>0</v>
      </c>
    </row>
    <row r="398" spans="1:8" s="2" customFormat="1" ht="12.75" hidden="1" customHeight="1" x14ac:dyDescent="0.25">
      <c r="A398" s="258"/>
      <c r="B398" s="261"/>
      <c r="C398" s="302"/>
      <c r="D398" s="303"/>
      <c r="E398" s="264"/>
      <c r="F398" s="80"/>
      <c r="G398" s="80"/>
      <c r="H398" s="65">
        <f t="shared" si="49"/>
        <v>0</v>
      </c>
    </row>
    <row r="399" spans="1:8" s="2" customFormat="1" ht="12.75" hidden="1" customHeight="1" x14ac:dyDescent="0.25">
      <c r="A399" s="259"/>
      <c r="B399" s="262"/>
      <c r="C399" s="302"/>
      <c r="D399" s="303"/>
      <c r="E399" s="265"/>
      <c r="F399" s="82"/>
      <c r="G399" s="82"/>
      <c r="H399" s="67">
        <f t="shared" si="49"/>
        <v>0</v>
      </c>
    </row>
    <row r="400" spans="1:8" s="2" customFormat="1" ht="26.4" hidden="1" x14ac:dyDescent="0.25">
      <c r="A400" s="257" t="s">
        <v>119</v>
      </c>
      <c r="B400" s="260" t="s">
        <v>32</v>
      </c>
      <c r="C400" s="133" t="s">
        <v>171</v>
      </c>
      <c r="D400" s="53" t="s">
        <v>170</v>
      </c>
      <c r="E400" s="133" t="s">
        <v>166</v>
      </c>
      <c r="F400" s="133" t="s">
        <v>167</v>
      </c>
      <c r="G400" s="53" t="s">
        <v>158</v>
      </c>
      <c r="H400" s="128">
        <f>SUM(H401:H410)</f>
        <v>0</v>
      </c>
    </row>
    <row r="401" spans="1:8" s="2" customFormat="1" ht="13.2" hidden="1" x14ac:dyDescent="0.25">
      <c r="A401" s="258"/>
      <c r="B401" s="261"/>
      <c r="C401" s="79"/>
      <c r="D401" s="263">
        <v>20</v>
      </c>
      <c r="E401" s="79"/>
      <c r="F401" s="79"/>
      <c r="G401" s="79"/>
      <c r="H401" s="63">
        <f>ROUNDUP(F401*$D$401%/12/168*E401*$G$401,2)</f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80"/>
      <c r="H402" s="65"/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80"/>
      <c r="H403" s="65"/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80"/>
      <c r="H404" s="65"/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80"/>
      <c r="H405" s="65"/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80"/>
      <c r="H406" s="65"/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80"/>
      <c r="H407" s="65"/>
    </row>
    <row r="408" spans="1:8" s="2" customFormat="1" ht="13.2" hidden="1" x14ac:dyDescent="0.25">
      <c r="A408" s="258"/>
      <c r="B408" s="261"/>
      <c r="C408" s="80"/>
      <c r="D408" s="264"/>
      <c r="E408" s="80"/>
      <c r="F408" s="80"/>
      <c r="G408" s="80"/>
      <c r="H408" s="65"/>
    </row>
    <row r="409" spans="1:8" s="2" customFormat="1" ht="13.2" hidden="1" x14ac:dyDescent="0.25">
      <c r="A409" s="258"/>
      <c r="B409" s="261"/>
      <c r="C409" s="80"/>
      <c r="D409" s="264"/>
      <c r="E409" s="80"/>
      <c r="F409" s="80"/>
      <c r="G409" s="80"/>
      <c r="H409" s="65"/>
    </row>
    <row r="410" spans="1:8" s="2" customFormat="1" ht="13.2" hidden="1" x14ac:dyDescent="0.25">
      <c r="A410" s="258"/>
      <c r="B410" s="261"/>
      <c r="C410" s="80"/>
      <c r="D410" s="265"/>
      <c r="E410" s="80"/>
      <c r="F410" s="80"/>
      <c r="G410" s="80"/>
      <c r="H410" s="65"/>
    </row>
    <row r="411" spans="1:8" s="2" customFormat="1" ht="13.2" x14ac:dyDescent="0.25">
      <c r="A411" s="235" t="s">
        <v>123</v>
      </c>
      <c r="B411" s="236"/>
      <c r="C411" s="236"/>
      <c r="D411" s="236"/>
      <c r="E411" s="236"/>
      <c r="F411" s="236"/>
      <c r="G411" s="237"/>
      <c r="H411" s="52">
        <f>SUM(H375,H317,H238)</f>
        <v>40.550000000000011</v>
      </c>
    </row>
    <row r="412" spans="1:8" s="2" customFormat="1" ht="13.2" x14ac:dyDescent="0.25">
      <c r="A412" s="238" t="s">
        <v>122</v>
      </c>
      <c r="B412" s="239"/>
      <c r="C412" s="239"/>
      <c r="D412" s="239"/>
      <c r="E412" s="239"/>
      <c r="F412" s="239"/>
      <c r="G412" s="240"/>
      <c r="H412" s="92">
        <f>H411+H235</f>
        <v>64.02000000000001</v>
      </c>
    </row>
    <row r="413" spans="1:8" x14ac:dyDescent="0.25">
      <c r="H413" s="29"/>
    </row>
    <row r="414" spans="1:8" hidden="1" x14ac:dyDescent="0.25">
      <c r="H414" s="30"/>
    </row>
    <row r="415" spans="1:8" hidden="1" x14ac:dyDescent="0.25">
      <c r="H415" s="30"/>
    </row>
    <row r="416" spans="1:8" hidden="1" x14ac:dyDescent="0.25">
      <c r="H416" s="30"/>
    </row>
    <row r="417" spans="8:8" hidden="1" x14ac:dyDescent="0.25">
      <c r="H417" s="30"/>
    </row>
    <row r="418" spans="8:8" hidden="1" x14ac:dyDescent="0.25">
      <c r="H418" s="30"/>
    </row>
    <row r="419" spans="8:8" hidden="1" x14ac:dyDescent="0.25">
      <c r="H419" s="30"/>
    </row>
    <row r="420" spans="8:8" hidden="1" x14ac:dyDescent="0.25">
      <c r="H420" s="30"/>
    </row>
    <row r="421" spans="8:8" hidden="1" x14ac:dyDescent="0.25">
      <c r="H421" s="30"/>
    </row>
    <row r="422" spans="8:8" hidden="1" x14ac:dyDescent="0.25">
      <c r="H422" s="30"/>
    </row>
    <row r="423" spans="8:8" hidden="1" x14ac:dyDescent="0.25">
      <c r="H423" s="30"/>
    </row>
    <row r="424" spans="8:8" hidden="1" x14ac:dyDescent="0.25">
      <c r="H424" s="30"/>
    </row>
    <row r="425" spans="8:8" hidden="1" x14ac:dyDescent="0.25">
      <c r="H425" s="30"/>
    </row>
    <row r="426" spans="8:8" hidden="1" x14ac:dyDescent="0.25">
      <c r="H426" s="30"/>
    </row>
    <row r="427" spans="8:8" hidden="1" x14ac:dyDescent="0.25">
      <c r="H427" s="30"/>
    </row>
    <row r="428" spans="8:8" hidden="1" x14ac:dyDescent="0.25">
      <c r="H428" s="30"/>
    </row>
    <row r="429" spans="8:8" hidden="1" x14ac:dyDescent="0.25">
      <c r="H429" s="30"/>
    </row>
    <row r="430" spans="8:8" hidden="1" x14ac:dyDescent="0.25">
      <c r="H430" s="30"/>
    </row>
    <row r="431" spans="8:8" hidden="1" x14ac:dyDescent="0.25">
      <c r="H431" s="30"/>
    </row>
    <row r="432" spans="8:8" hidden="1" x14ac:dyDescent="0.25">
      <c r="H432" s="30"/>
    </row>
    <row r="433" spans="1:9" hidden="1" x14ac:dyDescent="0.25">
      <c r="H433" s="30"/>
    </row>
    <row r="434" spans="1:9" hidden="1" x14ac:dyDescent="0.25">
      <c r="H434" s="30"/>
    </row>
    <row r="435" spans="1:9" hidden="1" x14ac:dyDescent="0.25">
      <c r="H435" s="30"/>
    </row>
    <row r="436" spans="1:9" hidden="1" x14ac:dyDescent="0.25">
      <c r="H436" s="30"/>
    </row>
    <row r="437" spans="1:9" hidden="1" x14ac:dyDescent="0.25">
      <c r="H437" s="30"/>
    </row>
    <row r="438" spans="1:9" hidden="1" x14ac:dyDescent="0.25">
      <c r="H438" s="30"/>
    </row>
    <row r="439" spans="1:9" hidden="1" x14ac:dyDescent="0.25">
      <c r="H439" s="30"/>
    </row>
    <row r="440" spans="1:9" ht="15.6" hidden="1" x14ac:dyDescent="0.3">
      <c r="A440" s="121" t="s">
        <v>14</v>
      </c>
      <c r="B440" s="121"/>
      <c r="C440" s="121"/>
      <c r="D440" s="121"/>
      <c r="E440" s="121"/>
      <c r="F440" s="121"/>
      <c r="G440" s="121"/>
      <c r="H440" s="122">
        <f ca="1">H441+H453+H464</f>
        <v>23.470000000000002</v>
      </c>
      <c r="I440" s="123" t="b">
        <f ca="1">H440=H235</f>
        <v>1</v>
      </c>
    </row>
    <row r="441" spans="1:9" hidden="1" x14ac:dyDescent="0.25">
      <c r="A441" s="115">
        <v>1000</v>
      </c>
      <c r="B441" s="114"/>
      <c r="H441" s="118">
        <f ca="1">SUM(H442,H449)</f>
        <v>12.690000000000001</v>
      </c>
    </row>
    <row r="442" spans="1:9" hidden="1" x14ac:dyDescent="0.25">
      <c r="A442" s="127">
        <v>1100</v>
      </c>
      <c r="B442" s="114"/>
      <c r="H442" s="117">
        <f ca="1">SUM(H443:H448)</f>
        <v>9.8800000000000008</v>
      </c>
    </row>
    <row r="443" spans="1:9" hidden="1" x14ac:dyDescent="0.25">
      <c r="A443" s="1">
        <v>1116</v>
      </c>
      <c r="B443" s="114"/>
      <c r="H443" s="116">
        <f t="shared" ref="H443:H448" ca="1" si="50">SUMIF($A$14:$H$235,A443,$H$14:$H$235)</f>
        <v>8.32</v>
      </c>
    </row>
    <row r="444" spans="1:9" hidden="1" x14ac:dyDescent="0.25">
      <c r="A444" s="1">
        <v>1119</v>
      </c>
      <c r="B444" s="114"/>
      <c r="H444" s="116">
        <f t="shared" ca="1" si="50"/>
        <v>0</v>
      </c>
    </row>
    <row r="445" spans="1:9" hidden="1" x14ac:dyDescent="0.25">
      <c r="A445" s="1">
        <v>1143</v>
      </c>
      <c r="B445" s="114"/>
      <c r="H445" s="116">
        <f t="shared" ca="1" si="50"/>
        <v>0.72</v>
      </c>
    </row>
    <row r="446" spans="1:9" hidden="1" x14ac:dyDescent="0.25">
      <c r="A446" s="1">
        <v>1146</v>
      </c>
      <c r="B446" s="114"/>
      <c r="H446" s="116">
        <f t="shared" ca="1" si="50"/>
        <v>0</v>
      </c>
    </row>
    <row r="447" spans="1:9" hidden="1" x14ac:dyDescent="0.25">
      <c r="A447" s="1">
        <v>1147</v>
      </c>
      <c r="B447" s="114"/>
      <c r="H447" s="116">
        <f t="shared" ca="1" si="50"/>
        <v>0</v>
      </c>
    </row>
    <row r="448" spans="1:9" hidden="1" x14ac:dyDescent="0.25">
      <c r="A448" s="1">
        <v>1148</v>
      </c>
      <c r="B448" s="114"/>
      <c r="H448" s="116">
        <f t="shared" ca="1" si="50"/>
        <v>0.84</v>
      </c>
    </row>
    <row r="449" spans="1:8" hidden="1" x14ac:dyDescent="0.25">
      <c r="A449" s="127">
        <v>1200</v>
      </c>
      <c r="B449" s="114"/>
      <c r="H449" s="117">
        <f ca="1">SUM(H450:H452)</f>
        <v>2.8099999999999996</v>
      </c>
    </row>
    <row r="450" spans="1:8" hidden="1" x14ac:dyDescent="0.25">
      <c r="A450" s="1">
        <v>1210</v>
      </c>
      <c r="B450" s="114"/>
      <c r="H450" s="116">
        <f ca="1">SUMIF($A$14:$H$235,A450,$H$14:$H$235)</f>
        <v>2.4699999999999998</v>
      </c>
    </row>
    <row r="451" spans="1:8" hidden="1" x14ac:dyDescent="0.25">
      <c r="A451" s="1">
        <v>1221</v>
      </c>
      <c r="B451" s="114"/>
      <c r="H451" s="116">
        <f ca="1">SUMIF($A$14:$H$235,A451,$H$14:$H$235)</f>
        <v>0.34</v>
      </c>
    </row>
    <row r="452" spans="1:8" hidden="1" x14ac:dyDescent="0.25">
      <c r="A452" s="1">
        <v>1228</v>
      </c>
      <c r="B452" s="114"/>
      <c r="H452" s="116">
        <f ca="1">SUMIF($A$14:$H$235,A452,$H$14:$H$235)</f>
        <v>0</v>
      </c>
    </row>
    <row r="453" spans="1:8" hidden="1" x14ac:dyDescent="0.25">
      <c r="A453" s="115">
        <v>2000</v>
      </c>
      <c r="B453" s="114"/>
      <c r="H453" s="118">
        <f ca="1">H454+H457+H459</f>
        <v>10.780000000000001</v>
      </c>
    </row>
    <row r="454" spans="1:8" hidden="1" x14ac:dyDescent="0.25">
      <c r="A454" s="127">
        <v>2100</v>
      </c>
      <c r="B454" s="114"/>
      <c r="H454" s="117">
        <f ca="1">SUM(H455:H456)</f>
        <v>0</v>
      </c>
    </row>
    <row r="455" spans="1:8" hidden="1" x14ac:dyDescent="0.25">
      <c r="A455" s="1">
        <v>2111</v>
      </c>
      <c r="B455" s="114"/>
      <c r="H455" s="116">
        <f ca="1">SUMIF($A$14:$H$235,A455,$H$14:$H$235)</f>
        <v>0</v>
      </c>
    </row>
    <row r="456" spans="1:8" hidden="1" x14ac:dyDescent="0.25">
      <c r="A456" s="1">
        <v>2112</v>
      </c>
      <c r="B456" s="114"/>
      <c r="H456" s="116">
        <f ca="1">SUMIF($A$14:$H$235,A456,$H$14:$H$235)</f>
        <v>0</v>
      </c>
    </row>
    <row r="457" spans="1:8" hidden="1" x14ac:dyDescent="0.25">
      <c r="A457" s="127">
        <v>2200</v>
      </c>
      <c r="B457" s="114"/>
      <c r="H457" s="117">
        <f ca="1">SUM(H458)</f>
        <v>0</v>
      </c>
    </row>
    <row r="458" spans="1:8" hidden="1" x14ac:dyDescent="0.25">
      <c r="A458" s="1">
        <v>2220</v>
      </c>
      <c r="B458" s="114"/>
      <c r="H458" s="116">
        <f ca="1">SUMIF($A$14:$H$235,A458,$H$14:$H$235)</f>
        <v>0</v>
      </c>
    </row>
    <row r="459" spans="1:8" hidden="1" x14ac:dyDescent="0.25">
      <c r="A459" s="127">
        <v>2300</v>
      </c>
      <c r="B459" s="114"/>
      <c r="H459" s="117">
        <f ca="1">SUM(H460:H463)</f>
        <v>10.780000000000001</v>
      </c>
    </row>
    <row r="460" spans="1:8" hidden="1" x14ac:dyDescent="0.25">
      <c r="A460" s="1">
        <v>2311</v>
      </c>
      <c r="B460" s="114"/>
      <c r="H460" s="116">
        <f ca="1">SUMIF($A$14:$H$235,A460,$H$14:$H$235)</f>
        <v>10.780000000000001</v>
      </c>
    </row>
    <row r="461" spans="1:8" hidden="1" x14ac:dyDescent="0.25">
      <c r="A461" s="1">
        <v>2322</v>
      </c>
      <c r="B461" s="114"/>
      <c r="H461" s="116">
        <f ca="1">SUMIF($A$14:$H$235,A461,$H$14:$H$235)</f>
        <v>0</v>
      </c>
    </row>
    <row r="462" spans="1:8" hidden="1" x14ac:dyDescent="0.25">
      <c r="A462" s="1">
        <v>2329</v>
      </c>
      <c r="B462" s="114"/>
      <c r="H462" s="116">
        <f ca="1">SUMIF($A$14:$H$235,A462,$H$14:$H$235)</f>
        <v>0</v>
      </c>
    </row>
    <row r="463" spans="1:8" hidden="1" x14ac:dyDescent="0.25">
      <c r="A463" s="1">
        <v>2350</v>
      </c>
      <c r="B463" s="114"/>
      <c r="H463" s="116">
        <f ca="1">SUMIF($A$14:$H$235,A463,$H$14:$H$235)</f>
        <v>0</v>
      </c>
    </row>
    <row r="464" spans="1:8" hidden="1" x14ac:dyDescent="0.25">
      <c r="A464" s="115">
        <v>5000</v>
      </c>
      <c r="B464" s="114"/>
      <c r="H464" s="119"/>
    </row>
    <row r="465" spans="1:9" hidden="1" x14ac:dyDescent="0.25">
      <c r="A465" s="127">
        <v>5200</v>
      </c>
      <c r="B465" s="114"/>
      <c r="H465" s="120"/>
    </row>
    <row r="466" spans="1:9" hidden="1" x14ac:dyDescent="0.25">
      <c r="A466" s="1">
        <v>5231</v>
      </c>
      <c r="B466" s="114"/>
      <c r="H466" s="116">
        <f ca="1">SUMIF(A46:H200,A466,H46:H173)</f>
        <v>0</v>
      </c>
    </row>
    <row r="467" spans="1:9" hidden="1" x14ac:dyDescent="0.25">
      <c r="B467" s="114"/>
    </row>
    <row r="468" spans="1:9" hidden="1" x14ac:dyDescent="0.25">
      <c r="B468" s="114"/>
    </row>
    <row r="469" spans="1:9" hidden="1" x14ac:dyDescent="0.25">
      <c r="B469" s="114"/>
    </row>
    <row r="470" spans="1:9" s="123" customFormat="1" ht="15.6" hidden="1" x14ac:dyDescent="0.3">
      <c r="A470" s="121" t="s">
        <v>19</v>
      </c>
      <c r="B470" s="121"/>
      <c r="C470" s="121"/>
      <c r="D470" s="121"/>
      <c r="E470" s="121"/>
      <c r="F470" s="121"/>
      <c r="G470" s="121"/>
      <c r="H470" s="122">
        <f ca="1">H471+H483+H495</f>
        <v>40.550000000000011</v>
      </c>
      <c r="I470" s="123" t="b">
        <f ca="1">H470=H411</f>
        <v>1</v>
      </c>
    </row>
    <row r="471" spans="1:9" hidden="1" x14ac:dyDescent="0.25">
      <c r="A471" s="115">
        <v>1000</v>
      </c>
      <c r="B471" s="114"/>
      <c r="H471" s="118">
        <f ca="1">SUM(H472,H479)</f>
        <v>34.960000000000008</v>
      </c>
    </row>
    <row r="472" spans="1:9" hidden="1" x14ac:dyDescent="0.25">
      <c r="A472" s="134">
        <v>1100</v>
      </c>
      <c r="B472" s="114"/>
      <c r="H472" s="117">
        <f ca="1">SUM(H473:H478)</f>
        <v>27.190000000000005</v>
      </c>
    </row>
    <row r="473" spans="1:9" hidden="1" x14ac:dyDescent="0.25">
      <c r="A473" s="1">
        <v>1116</v>
      </c>
      <c r="B473" s="114"/>
      <c r="H473" s="116">
        <f t="shared" ref="H473:H478" ca="1" si="51">SUMIF($A$240:$H$417,A473,$H$240:$H$417)</f>
        <v>10.92</v>
      </c>
    </row>
    <row r="474" spans="1:9" hidden="1" x14ac:dyDescent="0.25">
      <c r="A474" s="1">
        <v>1119</v>
      </c>
      <c r="B474" s="114"/>
      <c r="H474" s="116">
        <f t="shared" ca="1" si="51"/>
        <v>13.100000000000001</v>
      </c>
    </row>
    <row r="475" spans="1:9" hidden="1" x14ac:dyDescent="0.25">
      <c r="A475" s="1">
        <v>1143</v>
      </c>
      <c r="B475" s="114"/>
      <c r="H475" s="116">
        <f t="shared" ca="1" si="51"/>
        <v>0.75</v>
      </c>
    </row>
    <row r="476" spans="1:9" hidden="1" x14ac:dyDescent="0.25">
      <c r="A476" s="1">
        <v>1146</v>
      </c>
      <c r="B476" s="114"/>
      <c r="H476" s="116">
        <f t="shared" ca="1" si="51"/>
        <v>0</v>
      </c>
    </row>
    <row r="477" spans="1:9" hidden="1" x14ac:dyDescent="0.25">
      <c r="A477" s="1">
        <v>1147</v>
      </c>
      <c r="B477" s="114"/>
      <c r="H477" s="116">
        <f t="shared" ca="1" si="51"/>
        <v>0</v>
      </c>
    </row>
    <row r="478" spans="1:9" hidden="1" x14ac:dyDescent="0.25">
      <c r="A478" s="1">
        <v>1148</v>
      </c>
      <c r="B478" s="114"/>
      <c r="H478" s="116">
        <f t="shared" ca="1" si="51"/>
        <v>2.42</v>
      </c>
    </row>
    <row r="479" spans="1:9" hidden="1" x14ac:dyDescent="0.25">
      <c r="A479" s="134">
        <v>1200</v>
      </c>
      <c r="B479" s="114"/>
      <c r="H479" s="117">
        <f ca="1">SUM(H480:H482)</f>
        <v>7.77</v>
      </c>
    </row>
    <row r="480" spans="1:9" hidden="1" x14ac:dyDescent="0.25">
      <c r="A480" s="1">
        <v>1210</v>
      </c>
      <c r="B480" s="114"/>
      <c r="H480" s="116">
        <f ca="1">SUMIF($A$240:$H$417,A480,$H$240:$H$417)</f>
        <v>6.79</v>
      </c>
    </row>
    <row r="481" spans="1:8" hidden="1" x14ac:dyDescent="0.25">
      <c r="A481" s="1">
        <v>1221</v>
      </c>
      <c r="B481" s="114"/>
      <c r="H481" s="116">
        <f ca="1">SUMIF($A$240:$H$417,A481,$H$240:$H$417)</f>
        <v>0.98</v>
      </c>
    </row>
    <row r="482" spans="1:8" hidden="1" x14ac:dyDescent="0.25">
      <c r="A482" s="1">
        <v>1228</v>
      </c>
      <c r="B482" s="114"/>
      <c r="H482" s="116">
        <f ca="1">SUMIF($A$240:$H$417,A482,$H$240:$H$417)</f>
        <v>0</v>
      </c>
    </row>
    <row r="483" spans="1:8" hidden="1" x14ac:dyDescent="0.25">
      <c r="A483" s="115">
        <v>2000</v>
      </c>
      <c r="B483" s="114"/>
      <c r="H483" s="118">
        <f ca="1">H484+H487+H489</f>
        <v>5.23</v>
      </c>
    </row>
    <row r="484" spans="1:8" hidden="1" x14ac:dyDescent="0.25">
      <c r="A484" s="134">
        <v>2100</v>
      </c>
      <c r="B484" s="114"/>
      <c r="H484" s="120">
        <f ca="1">SUM(H485:H486)</f>
        <v>0</v>
      </c>
    </row>
    <row r="485" spans="1:8" hidden="1" x14ac:dyDescent="0.25">
      <c r="A485" s="1">
        <v>2111</v>
      </c>
      <c r="B485" s="114"/>
      <c r="H485" s="2">
        <f ca="1">SUMIF($A$240:$H$417,A485,$H$240:$H$417)</f>
        <v>0</v>
      </c>
    </row>
    <row r="486" spans="1:8" hidden="1" x14ac:dyDescent="0.25">
      <c r="A486" s="1">
        <v>2112</v>
      </c>
      <c r="B486" s="114"/>
      <c r="H486" s="2">
        <f ca="1">SUMIF($A$240:$H$417,A486,$H$240:$H$417)</f>
        <v>0</v>
      </c>
    </row>
    <row r="487" spans="1:8" hidden="1" x14ac:dyDescent="0.25">
      <c r="A487" s="134">
        <v>2200</v>
      </c>
      <c r="B487" s="114"/>
      <c r="H487" s="117">
        <f ca="1">SUM(H488)</f>
        <v>0.16</v>
      </c>
    </row>
    <row r="488" spans="1:8" hidden="1" x14ac:dyDescent="0.25">
      <c r="A488" s="1">
        <v>2220</v>
      </c>
      <c r="B488" s="114"/>
      <c r="H488" s="116">
        <f ca="1">SUMIF($A$240:$H$417,A488,$H$240:$H$417)</f>
        <v>0.16</v>
      </c>
    </row>
    <row r="489" spans="1:8" hidden="1" x14ac:dyDescent="0.25">
      <c r="A489" s="134">
        <v>2300</v>
      </c>
      <c r="B489" s="114"/>
      <c r="H489" s="117">
        <f ca="1">SUM(H490:H494)</f>
        <v>5.07</v>
      </c>
    </row>
    <row r="490" spans="1:8" hidden="1" x14ac:dyDescent="0.25">
      <c r="A490" s="1">
        <v>2311</v>
      </c>
      <c r="B490" s="114"/>
      <c r="H490" s="116">
        <f ca="1">SUMIF($A$240:$H$417,A490,$H$240:$H$417)</f>
        <v>3.6</v>
      </c>
    </row>
    <row r="491" spans="1:8" hidden="1" x14ac:dyDescent="0.25">
      <c r="A491" s="1">
        <v>2312</v>
      </c>
      <c r="B491" s="114"/>
      <c r="H491" s="116">
        <f ca="1">SUMIF($A$240:$H$417,A491,$H$240:$H$417)</f>
        <v>0.08</v>
      </c>
    </row>
    <row r="492" spans="1:8" hidden="1" x14ac:dyDescent="0.25">
      <c r="A492" s="1">
        <v>2322</v>
      </c>
      <c r="B492" s="114"/>
      <c r="H492" s="2">
        <f ca="1">SUMIF($A$240:$H$417,A492,$H$240:$H$417)</f>
        <v>0</v>
      </c>
    </row>
    <row r="493" spans="1:8" hidden="1" x14ac:dyDescent="0.25">
      <c r="A493" s="1">
        <v>2329</v>
      </c>
      <c r="B493" s="114"/>
      <c r="H493" s="2">
        <f ca="1">SUMIF($A$240:$H$417,A493,$H$240:$H$417)</f>
        <v>0</v>
      </c>
    </row>
    <row r="494" spans="1:8" hidden="1" x14ac:dyDescent="0.25">
      <c r="A494" s="1">
        <v>2350</v>
      </c>
      <c r="B494" s="114"/>
      <c r="H494" s="116">
        <f ca="1">SUMIF($A$240:$H$417,A494,$H$240:$H$417)</f>
        <v>1.39</v>
      </c>
    </row>
    <row r="495" spans="1:8" hidden="1" x14ac:dyDescent="0.25">
      <c r="A495" s="115">
        <v>5000</v>
      </c>
      <c r="B495" s="114"/>
      <c r="H495" s="118">
        <f ca="1">H496+H498</f>
        <v>0.36000000000000004</v>
      </c>
    </row>
    <row r="496" spans="1:8" hidden="1" x14ac:dyDescent="0.25">
      <c r="A496" s="134">
        <v>5100</v>
      </c>
      <c r="B496" s="114"/>
      <c r="H496" s="117">
        <f ca="1">SUM(H497)</f>
        <v>0</v>
      </c>
    </row>
    <row r="497" spans="1:9" hidden="1" x14ac:dyDescent="0.25">
      <c r="A497" s="1">
        <v>5121</v>
      </c>
      <c r="B497" s="114"/>
      <c r="H497" s="116">
        <f ca="1">SUMIF($A$240:$H$417,A497,$H$240:$H$417)</f>
        <v>0</v>
      </c>
    </row>
    <row r="498" spans="1:9" hidden="1" x14ac:dyDescent="0.25">
      <c r="A498" s="134">
        <v>5200</v>
      </c>
      <c r="B498" s="114"/>
      <c r="H498" s="117">
        <f ca="1">SUM(H499:H500)</f>
        <v>0.36000000000000004</v>
      </c>
    </row>
    <row r="499" spans="1:9" hidden="1" x14ac:dyDescent="0.25">
      <c r="A499" s="1">
        <v>5238</v>
      </c>
      <c r="B499" s="114"/>
      <c r="H499" s="116">
        <f ca="1">SUMIF($A$240:$H$417,A499,$H$240:$H$417)</f>
        <v>0.36000000000000004</v>
      </c>
    </row>
    <row r="500" spans="1:9" hidden="1" x14ac:dyDescent="0.25">
      <c r="A500" s="1">
        <v>5239</v>
      </c>
      <c r="B500" s="114"/>
      <c r="H500" s="116">
        <f ca="1">SUMIF($A$240:$H$417,A500,$H$240:$H$417)</f>
        <v>0</v>
      </c>
    </row>
    <row r="501" spans="1:9" s="123" customFormat="1" ht="15.6" hidden="1" x14ac:dyDescent="0.3">
      <c r="A501" s="121" t="s">
        <v>340</v>
      </c>
      <c r="B501" s="121"/>
      <c r="C501" s="121"/>
      <c r="D501" s="121"/>
      <c r="E501" s="121"/>
      <c r="F501" s="121"/>
      <c r="G501" s="121"/>
      <c r="H501" s="122">
        <f ca="1">H470+H440</f>
        <v>64.02000000000001</v>
      </c>
      <c r="I501" s="123" t="b">
        <f ca="1">H501=H412</f>
        <v>1</v>
      </c>
    </row>
    <row r="502" spans="1:9" hidden="1" x14ac:dyDescent="0.25"/>
    <row r="503" spans="1:9" hidden="1" x14ac:dyDescent="0.25"/>
    <row r="504" spans="1:9" hidden="1" x14ac:dyDescent="0.25"/>
    <row r="505" spans="1:9" hidden="1" x14ac:dyDescent="0.25"/>
    <row r="506" spans="1:9" hidden="1" x14ac:dyDescent="0.25"/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</sheetData>
  <mergeCells count="435">
    <mergeCell ref="A1:C1"/>
    <mergeCell ref="D1:H1"/>
    <mergeCell ref="C358:D358"/>
    <mergeCell ref="C374:E374"/>
    <mergeCell ref="C352:E352"/>
    <mergeCell ref="C359:D359"/>
    <mergeCell ref="C360:D360"/>
    <mergeCell ref="C361:D361"/>
    <mergeCell ref="C362:D362"/>
    <mergeCell ref="C363:D363"/>
    <mergeCell ref="C340:E340"/>
    <mergeCell ref="B341:G341"/>
    <mergeCell ref="A342:A352"/>
    <mergeCell ref="B342:B352"/>
    <mergeCell ref="C342:E342"/>
    <mergeCell ref="C343:E343"/>
    <mergeCell ref="C344:E344"/>
    <mergeCell ref="C345:E345"/>
    <mergeCell ref="C346:E346"/>
    <mergeCell ref="C350:E350"/>
    <mergeCell ref="C351:E351"/>
    <mergeCell ref="C347:E347"/>
    <mergeCell ref="C349:E349"/>
    <mergeCell ref="A353:A363"/>
    <mergeCell ref="B353:B363"/>
    <mergeCell ref="C353:D353"/>
    <mergeCell ref="C354:D354"/>
    <mergeCell ref="C355:D355"/>
    <mergeCell ref="C356:D356"/>
    <mergeCell ref="C357:D357"/>
    <mergeCell ref="B388:G388"/>
    <mergeCell ref="A389:A399"/>
    <mergeCell ref="B389:B399"/>
    <mergeCell ref="B375:G375"/>
    <mergeCell ref="B376:G376"/>
    <mergeCell ref="C367:E367"/>
    <mergeCell ref="C368:E368"/>
    <mergeCell ref="C369:E369"/>
    <mergeCell ref="C370:E370"/>
    <mergeCell ref="A377:A387"/>
    <mergeCell ref="B377:B387"/>
    <mergeCell ref="C371:E371"/>
    <mergeCell ref="C393:D393"/>
    <mergeCell ref="C394:D394"/>
    <mergeCell ref="C395:D395"/>
    <mergeCell ref="C396:D396"/>
    <mergeCell ref="C397:D397"/>
    <mergeCell ref="I9:I10"/>
    <mergeCell ref="C305:D305"/>
    <mergeCell ref="C306:D306"/>
    <mergeCell ref="C313:D313"/>
    <mergeCell ref="C314:D314"/>
    <mergeCell ref="E274:E293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B294:G294"/>
    <mergeCell ref="C308:D308"/>
    <mergeCell ref="C348:E348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3:E333"/>
    <mergeCell ref="C334:E334"/>
    <mergeCell ref="C335:E335"/>
    <mergeCell ref="C336:E336"/>
    <mergeCell ref="C337:E337"/>
    <mergeCell ref="C338:E338"/>
    <mergeCell ref="C272:E272"/>
    <mergeCell ref="A319:A329"/>
    <mergeCell ref="B319:B329"/>
    <mergeCell ref="A330:A340"/>
    <mergeCell ref="B330:B340"/>
    <mergeCell ref="C330:E330"/>
    <mergeCell ref="C331:E331"/>
    <mergeCell ref="C332:E332"/>
    <mergeCell ref="C339:E339"/>
    <mergeCell ref="C315:D315"/>
    <mergeCell ref="C316:D316"/>
    <mergeCell ref="B317:G317"/>
    <mergeCell ref="B318:G318"/>
    <mergeCell ref="C319:E319"/>
    <mergeCell ref="C320:E320"/>
    <mergeCell ref="A296:A316"/>
    <mergeCell ref="B296:B316"/>
    <mergeCell ref="C296:D296"/>
    <mergeCell ref="C297:D297"/>
    <mergeCell ref="E297:E316"/>
    <mergeCell ref="C298:D298"/>
    <mergeCell ref="C299:D299"/>
    <mergeCell ref="C300:D300"/>
    <mergeCell ref="C307:D307"/>
    <mergeCell ref="B295:G295"/>
    <mergeCell ref="A273:A293"/>
    <mergeCell ref="B273:B293"/>
    <mergeCell ref="C273:D273"/>
    <mergeCell ref="C274:D274"/>
    <mergeCell ref="C284:D284"/>
    <mergeCell ref="C285:D285"/>
    <mergeCell ref="C286:D286"/>
    <mergeCell ref="C287:D287"/>
    <mergeCell ref="C292:D292"/>
    <mergeCell ref="C293:D293"/>
    <mergeCell ref="C288:D288"/>
    <mergeCell ref="C289:D289"/>
    <mergeCell ref="C290:D290"/>
    <mergeCell ref="C291:D291"/>
    <mergeCell ref="C266:E266"/>
    <mergeCell ref="A251:A261"/>
    <mergeCell ref="B251:B261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60:D260"/>
    <mergeCell ref="C261:D261"/>
    <mergeCell ref="A262:A272"/>
    <mergeCell ref="B262:B272"/>
    <mergeCell ref="C262:E262"/>
    <mergeCell ref="C263:E263"/>
    <mergeCell ref="C264:E264"/>
    <mergeCell ref="C265:E265"/>
    <mergeCell ref="C267:E267"/>
    <mergeCell ref="C268:E268"/>
    <mergeCell ref="C269:E269"/>
    <mergeCell ref="C270:E270"/>
    <mergeCell ref="C271:E271"/>
    <mergeCell ref="C246:D246"/>
    <mergeCell ref="C247:D247"/>
    <mergeCell ref="C248:D248"/>
    <mergeCell ref="C249:D249"/>
    <mergeCell ref="C250:D250"/>
    <mergeCell ref="A237:H237"/>
    <mergeCell ref="B238:G238"/>
    <mergeCell ref="B239:G239"/>
    <mergeCell ref="A240:A250"/>
    <mergeCell ref="B240:B250"/>
    <mergeCell ref="C240:D240"/>
    <mergeCell ref="C241:D241"/>
    <mergeCell ref="C242:D242"/>
    <mergeCell ref="C243:D243"/>
    <mergeCell ref="C244:D244"/>
    <mergeCell ref="A131:A141"/>
    <mergeCell ref="C175:E175"/>
    <mergeCell ref="B176:G176"/>
    <mergeCell ref="A177:A187"/>
    <mergeCell ref="B177:B187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A165:A175"/>
    <mergeCell ref="B165:B175"/>
    <mergeCell ref="C165:E165"/>
    <mergeCell ref="C166:E166"/>
    <mergeCell ref="C167:E167"/>
    <mergeCell ref="C168:E168"/>
    <mergeCell ref="C169:E169"/>
    <mergeCell ref="C170:E170"/>
    <mergeCell ref="B129:G129"/>
    <mergeCell ref="B153:G153"/>
    <mergeCell ref="C154:E154"/>
    <mergeCell ref="C155:E155"/>
    <mergeCell ref="C121:D121"/>
    <mergeCell ref="C122:D122"/>
    <mergeCell ref="C123:D123"/>
    <mergeCell ref="C124:D124"/>
    <mergeCell ref="C125:D125"/>
    <mergeCell ref="C126:D126"/>
    <mergeCell ref="E110:E128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B130:G130"/>
    <mergeCell ref="B131:B141"/>
    <mergeCell ref="C131:E131"/>
    <mergeCell ref="C132:E132"/>
    <mergeCell ref="C108:D108"/>
    <mergeCell ref="C109:D109"/>
    <mergeCell ref="A110:A128"/>
    <mergeCell ref="B110:B128"/>
    <mergeCell ref="C119:D119"/>
    <mergeCell ref="C120:D120"/>
    <mergeCell ref="C127:D127"/>
    <mergeCell ref="C128:D128"/>
    <mergeCell ref="B87:G87"/>
    <mergeCell ref="B88:G88"/>
    <mergeCell ref="A89:A109"/>
    <mergeCell ref="B89:B109"/>
    <mergeCell ref="C89:D89"/>
    <mergeCell ref="C90:D90"/>
    <mergeCell ref="E90:E109"/>
    <mergeCell ref="C91:D91"/>
    <mergeCell ref="C92:D92"/>
    <mergeCell ref="C93:D93"/>
    <mergeCell ref="C100:D100"/>
    <mergeCell ref="C101:D101"/>
    <mergeCell ref="C102:D102"/>
    <mergeCell ref="C103:D103"/>
    <mergeCell ref="C104:D104"/>
    <mergeCell ref="C105:D105"/>
    <mergeCell ref="C107:D107"/>
    <mergeCell ref="E67:E86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A47:A65"/>
    <mergeCell ref="B47:B65"/>
    <mergeCell ref="C94:D94"/>
    <mergeCell ref="C95:D95"/>
    <mergeCell ref="C96:D96"/>
    <mergeCell ref="C97:D97"/>
    <mergeCell ref="C98:D98"/>
    <mergeCell ref="C99:D99"/>
    <mergeCell ref="C106:D106"/>
    <mergeCell ref="A66:A86"/>
    <mergeCell ref="B66:B86"/>
    <mergeCell ref="C66:D66"/>
    <mergeCell ref="C67:D67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E47:E65"/>
    <mergeCell ref="C47:D47"/>
    <mergeCell ref="C48:D48"/>
    <mergeCell ref="C49:D49"/>
    <mergeCell ref="C50:D50"/>
    <mergeCell ref="C57:D57"/>
    <mergeCell ref="C58:D58"/>
    <mergeCell ref="C59:D59"/>
    <mergeCell ref="C61:D61"/>
    <mergeCell ref="C62:D62"/>
    <mergeCell ref="C63:D63"/>
    <mergeCell ref="C51:D51"/>
    <mergeCell ref="C52:D52"/>
    <mergeCell ref="C53:D53"/>
    <mergeCell ref="C54:D54"/>
    <mergeCell ref="C55:D55"/>
    <mergeCell ref="C56:D56"/>
    <mergeCell ref="C64:D64"/>
    <mergeCell ref="C65:D65"/>
    <mergeCell ref="C60:D60"/>
    <mergeCell ref="C42:E42"/>
    <mergeCell ref="C43:E43"/>
    <mergeCell ref="C44:E44"/>
    <mergeCell ref="C45:E45"/>
    <mergeCell ref="C46:E46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71:E171"/>
    <mergeCell ref="A142:A152"/>
    <mergeCell ref="B142:B152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A154:A164"/>
    <mergeCell ref="B154:B164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A400:A410"/>
    <mergeCell ref="B400:B410"/>
    <mergeCell ref="D401:D410"/>
    <mergeCell ref="C398:D398"/>
    <mergeCell ref="C399:D399"/>
    <mergeCell ref="C391:D391"/>
    <mergeCell ref="C392:D392"/>
    <mergeCell ref="C172:E172"/>
    <mergeCell ref="C173:E173"/>
    <mergeCell ref="C174:E174"/>
    <mergeCell ref="B199:G199"/>
    <mergeCell ref="B200:G200"/>
    <mergeCell ref="C191:E191"/>
    <mergeCell ref="C192:E192"/>
    <mergeCell ref="C193:E193"/>
    <mergeCell ref="C194:E194"/>
    <mergeCell ref="C195:E195"/>
    <mergeCell ref="C196:E196"/>
    <mergeCell ref="A224:A234"/>
    <mergeCell ref="B224:B234"/>
    <mergeCell ref="D225:D234"/>
    <mergeCell ref="A188:A198"/>
    <mergeCell ref="B188:B198"/>
    <mergeCell ref="C188:E188"/>
    <mergeCell ref="C372:E372"/>
    <mergeCell ref="A364:A374"/>
    <mergeCell ref="B364:B374"/>
    <mergeCell ref="C364:E364"/>
    <mergeCell ref="C365:E365"/>
    <mergeCell ref="C366:E366"/>
    <mergeCell ref="C373:E373"/>
    <mergeCell ref="A411:G411"/>
    <mergeCell ref="C189:E189"/>
    <mergeCell ref="C190:E190"/>
    <mergeCell ref="C197:E197"/>
    <mergeCell ref="C198:E198"/>
    <mergeCell ref="A235:G235"/>
    <mergeCell ref="A236:H236"/>
    <mergeCell ref="A201:A211"/>
    <mergeCell ref="B201:B211"/>
    <mergeCell ref="D202:D211"/>
    <mergeCell ref="B212:G212"/>
    <mergeCell ref="A213:A223"/>
    <mergeCell ref="B213:B223"/>
    <mergeCell ref="D214:D223"/>
    <mergeCell ref="C259:D259"/>
    <mergeCell ref="C245:D245"/>
    <mergeCell ref="A412:G412"/>
    <mergeCell ref="C377:D377"/>
    <mergeCell ref="C378:D378"/>
    <mergeCell ref="E378:E387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9:D389"/>
    <mergeCell ref="C390:D390"/>
    <mergeCell ref="E390:E399"/>
  </mergeCells>
  <conditionalFormatting sqref="G38:H46 F47:H53 C47:D65 C110:D128">
    <cfRule type="cellIs" dxfId="1013" priority="134" operator="equal">
      <formula>0</formula>
    </cfRule>
  </conditionalFormatting>
  <conditionalFormatting sqref="H178:H187">
    <cfRule type="cellIs" dxfId="1012" priority="75" operator="equal">
      <formula>0</formula>
    </cfRule>
  </conditionalFormatting>
  <conditionalFormatting sqref="H189:H198">
    <cfRule type="cellIs" dxfId="1011" priority="73" operator="equal">
      <formula>0</formula>
    </cfRule>
  </conditionalFormatting>
  <conditionalFormatting sqref="H26:H35">
    <cfRule type="cellIs" dxfId="1010" priority="106" operator="equal">
      <formula>0</formula>
    </cfRule>
  </conditionalFormatting>
  <conditionalFormatting sqref="H15:H24">
    <cfRule type="cellIs" dxfId="1009" priority="105" operator="equal">
      <formula>0</formula>
    </cfRule>
  </conditionalFormatting>
  <conditionalFormatting sqref="F54:H65">
    <cfRule type="cellIs" dxfId="1008" priority="101" operator="equal">
      <formula>0</formula>
    </cfRule>
  </conditionalFormatting>
  <conditionalFormatting sqref="F67:H67 H68:H74 F68:G86">
    <cfRule type="cellIs" dxfId="1007" priority="99" operator="equal">
      <formula>0</formula>
    </cfRule>
  </conditionalFormatting>
  <conditionalFormatting sqref="C67:D86">
    <cfRule type="cellIs" dxfId="1006" priority="97" operator="equal">
      <formula>0</formula>
    </cfRule>
  </conditionalFormatting>
  <conditionalFormatting sqref="H75:H86">
    <cfRule type="cellIs" dxfId="1005" priority="98" operator="equal">
      <formula>0</formula>
    </cfRule>
  </conditionalFormatting>
  <conditionalFormatting sqref="C66:D66">
    <cfRule type="cellIs" dxfId="1004" priority="96" operator="equal">
      <formula>0</formula>
    </cfRule>
  </conditionalFormatting>
  <conditionalFormatting sqref="C89:D89">
    <cfRule type="cellIs" dxfId="1003" priority="95" operator="equal">
      <formula>0</formula>
    </cfRule>
  </conditionalFormatting>
  <conditionalFormatting sqref="F90:H90 H91:H97 F91:G109">
    <cfRule type="cellIs" dxfId="1002" priority="94" operator="equal">
      <formula>0</formula>
    </cfRule>
  </conditionalFormatting>
  <conditionalFormatting sqref="C90:D109">
    <cfRule type="cellIs" dxfId="1001" priority="92" operator="equal">
      <formula>0</formula>
    </cfRule>
  </conditionalFormatting>
  <conditionalFormatting sqref="H98:H109">
    <cfRule type="cellIs" dxfId="1000" priority="93" operator="equal">
      <formula>0</formula>
    </cfRule>
  </conditionalFormatting>
  <conditionalFormatting sqref="H110:H116 F110:G128">
    <cfRule type="cellIs" dxfId="999" priority="91" operator="equal">
      <formula>0</formula>
    </cfRule>
  </conditionalFormatting>
  <conditionalFormatting sqref="H117:H128">
    <cfRule type="cellIs" dxfId="998" priority="90" operator="equal">
      <formula>0</formula>
    </cfRule>
  </conditionalFormatting>
  <conditionalFormatting sqref="H274">
    <cfRule type="cellIs" dxfId="997" priority="38" operator="equal">
      <formula>0</formula>
    </cfRule>
  </conditionalFormatting>
  <conditionalFormatting sqref="H274">
    <cfRule type="cellIs" dxfId="996" priority="37" operator="equal">
      <formula>0</formula>
    </cfRule>
  </conditionalFormatting>
  <conditionalFormatting sqref="G274:G293">
    <cfRule type="cellIs" dxfId="995" priority="36" operator="equal">
      <formula>0</formula>
    </cfRule>
  </conditionalFormatting>
  <conditionalFormatting sqref="C284:C285 C274:C275">
    <cfRule type="cellIs" dxfId="994" priority="35" operator="equal">
      <formula>0</formula>
    </cfRule>
  </conditionalFormatting>
  <conditionalFormatting sqref="F274:H293">
    <cfRule type="cellIs" dxfId="993" priority="34" operator="equal">
      <formula>0</formula>
    </cfRule>
  </conditionalFormatting>
  <conditionalFormatting sqref="H401:H410">
    <cfRule type="cellIs" dxfId="992" priority="23" operator="equal">
      <formula>0</formula>
    </cfRule>
  </conditionalFormatting>
  <conditionalFormatting sqref="H343:H352">
    <cfRule type="cellIs" dxfId="991" priority="25" operator="equal">
      <formula>0</formula>
    </cfRule>
  </conditionalFormatting>
  <conditionalFormatting sqref="H166:H175">
    <cfRule type="cellIs" dxfId="990" priority="63" operator="equal">
      <formula>0</formula>
    </cfRule>
  </conditionalFormatting>
  <conditionalFormatting sqref="G307:G316">
    <cfRule type="cellIs" dxfId="989" priority="27" operator="equal">
      <formula>0</formula>
    </cfRule>
  </conditionalFormatting>
  <conditionalFormatting sqref="G307:G316">
    <cfRule type="cellIs" dxfId="988" priority="26" operator="equal">
      <formula>0</formula>
    </cfRule>
  </conditionalFormatting>
  <conditionalFormatting sqref="H365:H374">
    <cfRule type="cellIs" dxfId="987" priority="24" operator="equal">
      <formula>0</formula>
    </cfRule>
  </conditionalFormatting>
  <conditionalFormatting sqref="H155:H164">
    <cfRule type="cellIs" dxfId="986" priority="64" operator="equal">
      <formula>0</formula>
    </cfRule>
  </conditionalFormatting>
  <conditionalFormatting sqref="H132:H141">
    <cfRule type="cellIs" dxfId="985" priority="62" operator="equal">
      <formula>0</formula>
    </cfRule>
  </conditionalFormatting>
  <conditionalFormatting sqref="H143:H152">
    <cfRule type="cellIs" dxfId="984" priority="61" operator="equal">
      <formula>0</formula>
    </cfRule>
  </conditionalFormatting>
  <conditionalFormatting sqref="H202:H211 H214:H223 H225:H234">
    <cfRule type="cellIs" dxfId="983" priority="60" operator="equal">
      <formula>0</formula>
    </cfRule>
  </conditionalFormatting>
  <conditionalFormatting sqref="I501">
    <cfRule type="cellIs" dxfId="982" priority="48" operator="equal">
      <formula>TRUE</formula>
    </cfRule>
  </conditionalFormatting>
  <conditionalFormatting sqref="I440:I469">
    <cfRule type="cellIs" dxfId="981" priority="59" operator="equal">
      <formula>TRUE</formula>
    </cfRule>
  </conditionalFormatting>
  <conditionalFormatting sqref="I470">
    <cfRule type="cellIs" dxfId="980" priority="52" operator="equal">
      <formula>TRUE</formula>
    </cfRule>
  </conditionalFormatting>
  <conditionalFormatting sqref="I495">
    <cfRule type="cellIs" dxfId="979" priority="51" operator="equal">
      <formula>TRUE</formula>
    </cfRule>
  </conditionalFormatting>
  <conditionalFormatting sqref="I496">
    <cfRule type="cellIs" dxfId="978" priority="50" operator="equal">
      <formula>TRUE</formula>
    </cfRule>
  </conditionalFormatting>
  <conditionalFormatting sqref="I498">
    <cfRule type="cellIs" dxfId="977" priority="49" operator="equal">
      <formula>TRUE</formula>
    </cfRule>
  </conditionalFormatting>
  <conditionalFormatting sqref="I471:I494 I497 I499:I500">
    <cfRule type="cellIs" dxfId="976" priority="53" operator="equal">
      <formula>TRUE</formula>
    </cfRule>
  </conditionalFormatting>
  <conditionalFormatting sqref="G263:H272">
    <cfRule type="cellIs" dxfId="975" priority="44" operator="equal">
      <formula>0</formula>
    </cfRule>
  </conditionalFormatting>
  <conditionalFormatting sqref="H297:H316">
    <cfRule type="cellIs" dxfId="974" priority="31" operator="equal">
      <formula>0</formula>
    </cfRule>
  </conditionalFormatting>
  <conditionalFormatting sqref="H331:H340">
    <cfRule type="cellIs" dxfId="973" priority="6" operator="equal">
      <formula>0</formula>
    </cfRule>
  </conditionalFormatting>
  <conditionalFormatting sqref="H252:H261">
    <cfRule type="cellIs" dxfId="972" priority="45" operator="equal">
      <formula>0</formula>
    </cfRule>
  </conditionalFormatting>
  <conditionalFormatting sqref="H241:H250">
    <cfRule type="cellIs" dxfId="971" priority="46" operator="equal">
      <formula>0</formula>
    </cfRule>
  </conditionalFormatting>
  <conditionalFormatting sqref="H297:H316">
    <cfRule type="cellIs" dxfId="970" priority="33" operator="equal">
      <formula>0</formula>
    </cfRule>
  </conditionalFormatting>
  <conditionalFormatting sqref="H297:H316">
    <cfRule type="cellIs" dxfId="969" priority="32" operator="equal">
      <formula>0</formula>
    </cfRule>
  </conditionalFormatting>
  <conditionalFormatting sqref="C276:C283">
    <cfRule type="cellIs" dxfId="968" priority="9" operator="equal">
      <formula>0</formula>
    </cfRule>
  </conditionalFormatting>
  <conditionalFormatting sqref="C307:D316">
    <cfRule type="cellIs" dxfId="967" priority="19" operator="equal">
      <formula>0</formula>
    </cfRule>
  </conditionalFormatting>
  <conditionalFormatting sqref="F309:H316">
    <cfRule type="cellIs" dxfId="966" priority="18" operator="equal">
      <formula>0</formula>
    </cfRule>
  </conditionalFormatting>
  <conditionalFormatting sqref="C297:D306">
    <cfRule type="cellIs" dxfId="965" priority="14" operator="equal">
      <formula>0</formula>
    </cfRule>
  </conditionalFormatting>
  <conditionalFormatting sqref="F297:H306">
    <cfRule type="cellIs" dxfId="964" priority="13" operator="equal">
      <formula>0</formula>
    </cfRule>
  </conditionalFormatting>
  <conditionalFormatting sqref="C286:C293">
    <cfRule type="cellIs" dxfId="963" priority="8" operator="equal">
      <formula>0</formula>
    </cfRule>
  </conditionalFormatting>
  <conditionalFormatting sqref="H320:H329">
    <cfRule type="cellIs" dxfId="962" priority="7" operator="equal">
      <formula>0</formula>
    </cfRule>
  </conditionalFormatting>
  <conditionalFormatting sqref="H354:H363">
    <cfRule type="cellIs" dxfId="961" priority="3" operator="equal">
      <formula>0</formula>
    </cfRule>
  </conditionalFormatting>
  <conditionalFormatting sqref="H378:H387">
    <cfRule type="cellIs" dxfId="960" priority="1" operator="equal">
      <formula>0</formula>
    </cfRule>
  </conditionalFormatting>
  <conditionalFormatting sqref="H390:H399">
    <cfRule type="cellIs" dxfId="959" priority="2" operator="equal">
      <formula>0</formula>
    </cfRule>
  </conditionalFormatting>
  <printOptions horizontalCentered="1"/>
  <pageMargins left="0.23622047244094491" right="0.23622047244094491" top="0.19685039370078741" bottom="0.15748031496062992" header="0" footer="0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46"/>
  <sheetViews>
    <sheetView zoomScaleNormal="100" workbookViewId="0">
      <pane ySplit="10" topLeftCell="A218" activePane="bottomLeft" state="frozen"/>
      <selection pane="bottomLeft" activeCell="A222" sqref="A222:XFD233"/>
    </sheetView>
  </sheetViews>
  <sheetFormatPr defaultColWidth="9.109375" defaultRowHeight="13.8" x14ac:dyDescent="0.25"/>
  <cols>
    <col min="1" max="1" width="10.88671875" style="1" customWidth="1"/>
    <col min="2" max="2" width="49.88671875" style="1" customWidth="1"/>
    <col min="3" max="3" width="33" style="1" customWidth="1"/>
    <col min="4" max="4" width="6.6640625" style="1" customWidth="1"/>
    <col min="5" max="5" width="8" style="1" customWidth="1"/>
    <col min="6" max="6" width="8.6640625" style="1" bestFit="1" customWidth="1"/>
    <col min="7" max="7" width="20.5546875" style="1" customWidth="1"/>
    <col min="8" max="8" width="12.44140625" style="2" customWidth="1"/>
    <col min="9" max="9" width="35" style="1" hidden="1" customWidth="1"/>
    <col min="10" max="16384" width="9.109375" style="1"/>
  </cols>
  <sheetData>
    <row r="1" spans="1:9" ht="48" customHeight="1" x14ac:dyDescent="0.3">
      <c r="A1" s="317" t="s">
        <v>35</v>
      </c>
      <c r="B1" s="317"/>
      <c r="C1" s="317"/>
      <c r="D1" s="318" t="s">
        <v>453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417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471</v>
      </c>
    </row>
    <row r="5" spans="1:9" x14ac:dyDescent="0.25">
      <c r="A5" s="328" t="s">
        <v>209</v>
      </c>
      <c r="B5" s="32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SUM(H13,H87)</f>
        <v>12.690000000000001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SUM(H14,H25,H36,H66)</f>
        <v>9.8800000000000008</v>
      </c>
    </row>
    <row r="14" spans="1:9" s="2" customFormat="1" ht="26.4" x14ac:dyDescent="0.25">
      <c r="A14" s="269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8.32</v>
      </c>
    </row>
    <row r="15" spans="1:9" s="2" customFormat="1" ht="13.2" x14ac:dyDescent="0.25">
      <c r="A15" s="269"/>
      <c r="B15" s="245"/>
      <c r="C15" s="279" t="s">
        <v>163</v>
      </c>
      <c r="D15" s="280"/>
      <c r="E15" s="76">
        <v>9</v>
      </c>
      <c r="F15" s="71">
        <v>1397</v>
      </c>
      <c r="G15" s="70">
        <v>1</v>
      </c>
      <c r="H15" s="63">
        <f>ROUNDUP((F15/168*G15),2)</f>
        <v>8.32</v>
      </c>
    </row>
    <row r="16" spans="1:9" s="2" customFormat="1" ht="12.75" hidden="1" customHeight="1" x14ac:dyDescent="0.25">
      <c r="A16" s="269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69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69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69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69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69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69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69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69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69" t="s">
        <v>45</v>
      </c>
      <c r="B25" s="286" t="s">
        <v>46</v>
      </c>
      <c r="C25" s="277" t="s">
        <v>157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0</v>
      </c>
    </row>
    <row r="26" spans="1:8" s="2" customFormat="1" ht="13.2" hidden="1" x14ac:dyDescent="0.25">
      <c r="A26" s="269"/>
      <c r="B26" s="286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69"/>
      <c r="B27" s="286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69"/>
      <c r="B28" s="286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0.72</v>
      </c>
    </row>
    <row r="37" spans="1:8" s="2" customFormat="1" ht="13.2" x14ac:dyDescent="0.25">
      <c r="A37" s="269"/>
      <c r="B37" s="286"/>
      <c r="C37" s="288" t="s">
        <v>161</v>
      </c>
      <c r="D37" s="289"/>
      <c r="E37" s="29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5">
      <c r="A38" s="269"/>
      <c r="B38" s="286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 t="shared" ref="C47:C54" si="4">C17</f>
        <v>0</v>
      </c>
      <c r="D47" s="271"/>
      <c r="E47" s="284"/>
      <c r="F47" s="68">
        <f t="shared" ref="F47:G54" si="5">F17</f>
        <v>0</v>
      </c>
      <c r="G47" s="85">
        <f t="shared" si="5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 t="shared" si="4"/>
        <v>0</v>
      </c>
      <c r="D48" s="271"/>
      <c r="E48" s="284"/>
      <c r="F48" s="68">
        <f t="shared" si="5"/>
        <v>0</v>
      </c>
      <c r="G48" s="85">
        <f t="shared" si="5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 t="shared" si="4"/>
        <v>0</v>
      </c>
      <c r="D49" s="271"/>
      <c r="E49" s="284"/>
      <c r="F49" s="68">
        <f t="shared" si="5"/>
        <v>0</v>
      </c>
      <c r="G49" s="85">
        <f t="shared" si="5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 t="shared" si="4"/>
        <v>0</v>
      </c>
      <c r="D50" s="271"/>
      <c r="E50" s="284"/>
      <c r="F50" s="68">
        <f t="shared" si="5"/>
        <v>0</v>
      </c>
      <c r="G50" s="85">
        <f t="shared" si="5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 t="shared" si="4"/>
        <v>0</v>
      </c>
      <c r="D51" s="271"/>
      <c r="E51" s="284"/>
      <c r="F51" s="68">
        <f t="shared" si="5"/>
        <v>0</v>
      </c>
      <c r="G51" s="85">
        <f t="shared" si="5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270">
        <f t="shared" si="4"/>
        <v>0</v>
      </c>
      <c r="D52" s="271"/>
      <c r="E52" s="284"/>
      <c r="F52" s="68">
        <f t="shared" si="5"/>
        <v>0</v>
      </c>
      <c r="G52" s="85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 t="shared" si="4"/>
        <v>0</v>
      </c>
      <c r="D53" s="271"/>
      <c r="E53" s="284"/>
      <c r="F53" s="68">
        <f t="shared" si="5"/>
        <v>0</v>
      </c>
      <c r="G53" s="85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69"/>
      <c r="B54" s="286"/>
      <c r="C54" s="270">
        <f t="shared" si="4"/>
        <v>0</v>
      </c>
      <c r="D54" s="271"/>
      <c r="E54" s="284"/>
      <c r="F54" s="68">
        <f t="shared" si="5"/>
        <v>0</v>
      </c>
      <c r="G54" s="85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69"/>
      <c r="B55" s="286"/>
      <c r="C55" s="270">
        <f>C26</f>
        <v>0</v>
      </c>
      <c r="D55" s="271"/>
      <c r="E55" s="284"/>
      <c r="F55" s="68">
        <f t="shared" ref="F55:G62" si="6">F26</f>
        <v>0</v>
      </c>
      <c r="G55" s="85">
        <f t="shared" si="6"/>
        <v>0</v>
      </c>
      <c r="H55" s="65" t="e">
        <f>ROUNDUP((F55*#REF!%)/168*G55,2)</f>
        <v>#REF!</v>
      </c>
    </row>
    <row r="56" spans="1:8" s="2" customFormat="1" ht="13.2" hidden="1" x14ac:dyDescent="0.25">
      <c r="A56" s="269"/>
      <c r="B56" s="286"/>
      <c r="C56" s="270">
        <f>C27</f>
        <v>0</v>
      </c>
      <c r="D56" s="271"/>
      <c r="E56" s="284"/>
      <c r="F56" s="68">
        <f t="shared" si="6"/>
        <v>0</v>
      </c>
      <c r="G56" s="85">
        <f t="shared" si="6"/>
        <v>0</v>
      </c>
      <c r="H56" s="65" t="e">
        <f>ROUNDUP((F56*#REF!%)/168*G56,2)</f>
        <v>#REF!</v>
      </c>
    </row>
    <row r="57" spans="1:8" s="2" customFormat="1" ht="13.2" hidden="1" x14ac:dyDescent="0.25">
      <c r="A57" s="269"/>
      <c r="B57" s="286"/>
      <c r="C57" s="270">
        <f>C28</f>
        <v>0</v>
      </c>
      <c r="D57" s="271"/>
      <c r="E57" s="284"/>
      <c r="F57" s="68">
        <f t="shared" si="6"/>
        <v>0</v>
      </c>
      <c r="G57" s="85">
        <f t="shared" si="6"/>
        <v>0</v>
      </c>
      <c r="H57" s="65" t="e">
        <f>ROUNDUP((F57*#REF!%)/168*G57,2)</f>
        <v>#REF!</v>
      </c>
    </row>
    <row r="58" spans="1:8" s="2" customFormat="1" ht="13.2" hidden="1" x14ac:dyDescent="0.25">
      <c r="A58" s="269"/>
      <c r="B58" s="286"/>
      <c r="C58" s="270">
        <f>C29</f>
        <v>0</v>
      </c>
      <c r="D58" s="271"/>
      <c r="E58" s="284"/>
      <c r="F58" s="68">
        <f t="shared" si="6"/>
        <v>0</v>
      </c>
      <c r="G58" s="85">
        <f t="shared" si="6"/>
        <v>0</v>
      </c>
      <c r="H58" s="65" t="e">
        <f>ROUNDUP((F58*#REF!%)/168*G58,2)</f>
        <v>#REF!</v>
      </c>
    </row>
    <row r="59" spans="1:8" s="2" customFormat="1" ht="13.2" hidden="1" x14ac:dyDescent="0.25">
      <c r="A59" s="269"/>
      <c r="B59" s="286"/>
      <c r="C59" s="270">
        <f>C30</f>
        <v>0</v>
      </c>
      <c r="D59" s="271"/>
      <c r="E59" s="284"/>
      <c r="F59" s="68">
        <f t="shared" si="6"/>
        <v>0</v>
      </c>
      <c r="G59" s="85">
        <f t="shared" si="6"/>
        <v>0</v>
      </c>
      <c r="H59" s="65" t="e">
        <f>ROUNDUP((F59*#REF!%)/168*G59,2)</f>
        <v>#REF!</v>
      </c>
    </row>
    <row r="60" spans="1:8" s="2" customFormat="1" ht="13.2" hidden="1" x14ac:dyDescent="0.25">
      <c r="A60" s="269"/>
      <c r="B60" s="286"/>
      <c r="C60" s="270"/>
      <c r="D60" s="271"/>
      <c r="E60" s="284"/>
      <c r="F60" s="68">
        <f t="shared" si="6"/>
        <v>0</v>
      </c>
      <c r="G60" s="85">
        <f t="shared" si="6"/>
        <v>0</v>
      </c>
      <c r="H60" s="65" t="e">
        <f>ROUNDUP((F60*#REF!%)/168*G60,2)</f>
        <v>#REF!</v>
      </c>
    </row>
    <row r="61" spans="1:8" s="2" customFormat="1" ht="13.2" hidden="1" x14ac:dyDescent="0.25">
      <c r="A61" s="269"/>
      <c r="B61" s="286"/>
      <c r="C61" s="270">
        <f>C31</f>
        <v>0</v>
      </c>
      <c r="D61" s="271"/>
      <c r="E61" s="284"/>
      <c r="F61" s="68">
        <f t="shared" si="6"/>
        <v>0</v>
      </c>
      <c r="G61" s="85">
        <f t="shared" si="6"/>
        <v>0</v>
      </c>
      <c r="H61" s="65" t="e">
        <f>ROUNDUP((F61*#REF!%)/168*G61,2)</f>
        <v>#REF!</v>
      </c>
    </row>
    <row r="62" spans="1:8" s="2" customFormat="1" ht="13.2" hidden="1" x14ac:dyDescent="0.25">
      <c r="A62" s="269"/>
      <c r="B62" s="286"/>
      <c r="C62" s="270">
        <f>C32</f>
        <v>0</v>
      </c>
      <c r="D62" s="271"/>
      <c r="E62" s="284"/>
      <c r="F62" s="68">
        <f t="shared" si="6"/>
        <v>0</v>
      </c>
      <c r="G62" s="85">
        <f t="shared" si="6"/>
        <v>0</v>
      </c>
      <c r="H62" s="65" t="e">
        <f>ROUNDUP((F62*#REF!%)/168*G62,2)</f>
        <v>#REF!</v>
      </c>
    </row>
    <row r="63" spans="1:8" s="2" customFormat="1" ht="13.2" hidden="1" x14ac:dyDescent="0.25">
      <c r="A63" s="269"/>
      <c r="B63" s="286"/>
      <c r="C63" s="270">
        <f>C33</f>
        <v>0</v>
      </c>
      <c r="D63" s="271"/>
      <c r="E63" s="284"/>
      <c r="F63" s="68">
        <f t="shared" ref="F63:G65" si="7">F33</f>
        <v>0</v>
      </c>
      <c r="G63" s="85">
        <f t="shared" si="7"/>
        <v>0</v>
      </c>
      <c r="H63" s="65" t="e">
        <f>ROUNDUP((F63*#REF!%)/168*G63,2)</f>
        <v>#REF!</v>
      </c>
    </row>
    <row r="64" spans="1:8" s="2" customFormat="1" ht="13.2" hidden="1" x14ac:dyDescent="0.25">
      <c r="A64" s="269"/>
      <c r="B64" s="286"/>
      <c r="C64" s="270">
        <f>C34</f>
        <v>0</v>
      </c>
      <c r="D64" s="271"/>
      <c r="E64" s="284"/>
      <c r="F64" s="68">
        <f t="shared" si="7"/>
        <v>0</v>
      </c>
      <c r="G64" s="85">
        <f t="shared" si="7"/>
        <v>0</v>
      </c>
      <c r="H64" s="65" t="e">
        <f>ROUNDUP((F64*#REF!%)/168*G64,2)</f>
        <v>#REF!</v>
      </c>
    </row>
    <row r="65" spans="1:8" s="2" customFormat="1" ht="13.2" hidden="1" x14ac:dyDescent="0.25">
      <c r="A65" s="269"/>
      <c r="B65" s="286"/>
      <c r="C65" s="270">
        <f>C35</f>
        <v>0</v>
      </c>
      <c r="D65" s="271"/>
      <c r="E65" s="284"/>
      <c r="F65" s="68">
        <f t="shared" si="7"/>
        <v>0</v>
      </c>
      <c r="G65" s="85">
        <f t="shared" si="7"/>
        <v>0</v>
      </c>
      <c r="H65" s="65" t="e">
        <f>ROUNDUP((F65*#REF!%)/168*G65,2)</f>
        <v>#REF!</v>
      </c>
    </row>
    <row r="66" spans="1:8" s="2" customFormat="1" ht="26.4" x14ac:dyDescent="0.25">
      <c r="A66" s="269" t="s">
        <v>58</v>
      </c>
      <c r="B66" s="286" t="s">
        <v>59</v>
      </c>
      <c r="C66" s="277" t="s">
        <v>436</v>
      </c>
      <c r="D66" s="278"/>
      <c r="E66" s="53" t="s">
        <v>162</v>
      </c>
      <c r="F66" s="93" t="s">
        <v>40</v>
      </c>
      <c r="G66" s="53" t="s">
        <v>158</v>
      </c>
      <c r="H66" s="59">
        <f>SUM(H67:H86)</f>
        <v>0.84</v>
      </c>
    </row>
    <row r="67" spans="1:8" s="2" customFormat="1" ht="13.2" x14ac:dyDescent="0.25">
      <c r="A67" s="269"/>
      <c r="B67" s="286"/>
      <c r="C67" s="270" t="str">
        <f t="shared" ref="C67:C76" si="8">C15</f>
        <v>Lektors (ar SDP)</v>
      </c>
      <c r="D67" s="271"/>
      <c r="E67" s="283">
        <v>10</v>
      </c>
      <c r="F67" s="68">
        <f t="shared" ref="F67:G76" si="9">F15</f>
        <v>1397</v>
      </c>
      <c r="G67" s="68">
        <f t="shared" si="9"/>
        <v>1</v>
      </c>
      <c r="H67" s="65">
        <f>ROUNDUP((F67*$E$67%)/168*$G$67,2)</f>
        <v>0.84</v>
      </c>
    </row>
    <row r="68" spans="1:8" s="2" customFormat="1" ht="13.2" hidden="1" x14ac:dyDescent="0.25">
      <c r="A68" s="269"/>
      <c r="B68" s="286"/>
      <c r="C68" s="270">
        <f t="shared" si="8"/>
        <v>0</v>
      </c>
      <c r="D68" s="271"/>
      <c r="E68" s="284"/>
      <c r="F68" s="68">
        <f t="shared" si="9"/>
        <v>0</v>
      </c>
      <c r="G68" s="85">
        <f t="shared" si="9"/>
        <v>0</v>
      </c>
      <c r="H68" s="65">
        <f t="shared" ref="H68:H86" si="10">ROUNDUP((F68*$E$67%)/168*$G$67,2)</f>
        <v>0</v>
      </c>
    </row>
    <row r="69" spans="1:8" s="2" customFormat="1" ht="13.2" hidden="1" x14ac:dyDescent="0.25">
      <c r="A69" s="269"/>
      <c r="B69" s="286"/>
      <c r="C69" s="270">
        <f t="shared" si="8"/>
        <v>0</v>
      </c>
      <c r="D69" s="271"/>
      <c r="E69" s="284"/>
      <c r="F69" s="68">
        <f t="shared" si="9"/>
        <v>0</v>
      </c>
      <c r="G69" s="85">
        <f t="shared" si="9"/>
        <v>0</v>
      </c>
      <c r="H69" s="65">
        <f t="shared" si="10"/>
        <v>0</v>
      </c>
    </row>
    <row r="70" spans="1:8" s="2" customFormat="1" ht="13.2" hidden="1" x14ac:dyDescent="0.25">
      <c r="A70" s="269"/>
      <c r="B70" s="286"/>
      <c r="C70" s="270">
        <f t="shared" si="8"/>
        <v>0</v>
      </c>
      <c r="D70" s="271"/>
      <c r="E70" s="284"/>
      <c r="F70" s="68">
        <f t="shared" si="9"/>
        <v>0</v>
      </c>
      <c r="G70" s="85">
        <f t="shared" si="9"/>
        <v>0</v>
      </c>
      <c r="H70" s="65">
        <f t="shared" si="10"/>
        <v>0</v>
      </c>
    </row>
    <row r="71" spans="1:8" s="2" customFormat="1" ht="13.2" hidden="1" x14ac:dyDescent="0.25">
      <c r="A71" s="269"/>
      <c r="B71" s="286"/>
      <c r="C71" s="270">
        <f t="shared" si="8"/>
        <v>0</v>
      </c>
      <c r="D71" s="271"/>
      <c r="E71" s="284"/>
      <c r="F71" s="68">
        <f t="shared" si="9"/>
        <v>0</v>
      </c>
      <c r="G71" s="85">
        <f t="shared" si="9"/>
        <v>0</v>
      </c>
      <c r="H71" s="65">
        <f t="shared" si="10"/>
        <v>0</v>
      </c>
    </row>
    <row r="72" spans="1:8" s="2" customFormat="1" ht="13.2" hidden="1" x14ac:dyDescent="0.25">
      <c r="A72" s="269"/>
      <c r="B72" s="286"/>
      <c r="C72" s="270">
        <f t="shared" si="8"/>
        <v>0</v>
      </c>
      <c r="D72" s="271"/>
      <c r="E72" s="284"/>
      <c r="F72" s="68">
        <f t="shared" si="9"/>
        <v>0</v>
      </c>
      <c r="G72" s="85">
        <f t="shared" si="9"/>
        <v>0</v>
      </c>
      <c r="H72" s="65">
        <f t="shared" si="10"/>
        <v>0</v>
      </c>
    </row>
    <row r="73" spans="1:8" s="2" customFormat="1" ht="13.2" hidden="1" x14ac:dyDescent="0.25">
      <c r="A73" s="269"/>
      <c r="B73" s="286"/>
      <c r="C73" s="270">
        <f t="shared" si="8"/>
        <v>0</v>
      </c>
      <c r="D73" s="271"/>
      <c r="E73" s="284"/>
      <c r="F73" s="68">
        <f t="shared" si="9"/>
        <v>0</v>
      </c>
      <c r="G73" s="85">
        <f t="shared" si="9"/>
        <v>0</v>
      </c>
      <c r="H73" s="65">
        <f t="shared" si="10"/>
        <v>0</v>
      </c>
    </row>
    <row r="74" spans="1:8" s="2" customFormat="1" ht="13.2" hidden="1" x14ac:dyDescent="0.25">
      <c r="A74" s="269"/>
      <c r="B74" s="286"/>
      <c r="C74" s="270">
        <f t="shared" si="8"/>
        <v>0</v>
      </c>
      <c r="D74" s="271"/>
      <c r="E74" s="284"/>
      <c r="F74" s="68">
        <f t="shared" si="9"/>
        <v>0</v>
      </c>
      <c r="G74" s="85">
        <f t="shared" si="9"/>
        <v>0</v>
      </c>
      <c r="H74" s="65">
        <f t="shared" si="10"/>
        <v>0</v>
      </c>
    </row>
    <row r="75" spans="1:8" s="2" customFormat="1" ht="13.2" hidden="1" x14ac:dyDescent="0.25">
      <c r="A75" s="269"/>
      <c r="B75" s="286"/>
      <c r="C75" s="270">
        <f t="shared" si="8"/>
        <v>0</v>
      </c>
      <c r="D75" s="271"/>
      <c r="E75" s="284"/>
      <c r="F75" s="68">
        <f t="shared" si="9"/>
        <v>0</v>
      </c>
      <c r="G75" s="85">
        <f t="shared" si="9"/>
        <v>0</v>
      </c>
      <c r="H75" s="65">
        <f t="shared" si="10"/>
        <v>0</v>
      </c>
    </row>
    <row r="76" spans="1:8" s="2" customFormat="1" ht="13.2" hidden="1" x14ac:dyDescent="0.25">
      <c r="A76" s="269"/>
      <c r="B76" s="286"/>
      <c r="C76" s="270">
        <f t="shared" si="8"/>
        <v>0</v>
      </c>
      <c r="D76" s="271"/>
      <c r="E76" s="284"/>
      <c r="F76" s="68">
        <f t="shared" si="9"/>
        <v>0</v>
      </c>
      <c r="G76" s="85">
        <f t="shared" si="9"/>
        <v>0</v>
      </c>
      <c r="H76" s="65">
        <f t="shared" si="10"/>
        <v>0</v>
      </c>
    </row>
    <row r="77" spans="1:8" s="2" customFormat="1" ht="13.2" hidden="1" x14ac:dyDescent="0.25">
      <c r="A77" s="269"/>
      <c r="B77" s="286"/>
      <c r="C77" s="270">
        <f t="shared" ref="C77:C86" si="11">C26</f>
        <v>0</v>
      </c>
      <c r="D77" s="271"/>
      <c r="E77" s="284"/>
      <c r="F77" s="68">
        <f t="shared" ref="F77:G86" si="12">F26</f>
        <v>0</v>
      </c>
      <c r="G77" s="68">
        <f t="shared" si="12"/>
        <v>0</v>
      </c>
      <c r="H77" s="65">
        <f t="shared" si="10"/>
        <v>0</v>
      </c>
    </row>
    <row r="78" spans="1:8" s="2" customFormat="1" ht="13.2" hidden="1" x14ac:dyDescent="0.25">
      <c r="A78" s="269"/>
      <c r="B78" s="286"/>
      <c r="C78" s="270">
        <f t="shared" si="11"/>
        <v>0</v>
      </c>
      <c r="D78" s="271"/>
      <c r="E78" s="284"/>
      <c r="F78" s="68">
        <f t="shared" si="12"/>
        <v>0</v>
      </c>
      <c r="G78" s="68">
        <f t="shared" si="12"/>
        <v>0</v>
      </c>
      <c r="H78" s="65">
        <f t="shared" si="10"/>
        <v>0</v>
      </c>
    </row>
    <row r="79" spans="1:8" s="2" customFormat="1" ht="13.2" hidden="1" x14ac:dyDescent="0.25">
      <c r="A79" s="269"/>
      <c r="B79" s="286"/>
      <c r="C79" s="270">
        <f t="shared" si="11"/>
        <v>0</v>
      </c>
      <c r="D79" s="271"/>
      <c r="E79" s="284"/>
      <c r="F79" s="68">
        <f t="shared" si="12"/>
        <v>0</v>
      </c>
      <c r="G79" s="68">
        <f t="shared" si="12"/>
        <v>0</v>
      </c>
      <c r="H79" s="65">
        <f t="shared" si="10"/>
        <v>0</v>
      </c>
    </row>
    <row r="80" spans="1:8" s="2" customFormat="1" ht="13.2" hidden="1" x14ac:dyDescent="0.25">
      <c r="A80" s="269"/>
      <c r="B80" s="286"/>
      <c r="C80" s="270">
        <f t="shared" si="11"/>
        <v>0</v>
      </c>
      <c r="D80" s="271"/>
      <c r="E80" s="284"/>
      <c r="F80" s="68">
        <f t="shared" si="12"/>
        <v>0</v>
      </c>
      <c r="G80" s="68">
        <f t="shared" si="12"/>
        <v>0</v>
      </c>
      <c r="H80" s="65">
        <f t="shared" si="10"/>
        <v>0</v>
      </c>
    </row>
    <row r="81" spans="1:8" s="2" customFormat="1" ht="13.2" hidden="1" x14ac:dyDescent="0.25">
      <c r="A81" s="269"/>
      <c r="B81" s="286"/>
      <c r="C81" s="270">
        <f t="shared" si="11"/>
        <v>0</v>
      </c>
      <c r="D81" s="271"/>
      <c r="E81" s="284"/>
      <c r="F81" s="68">
        <f t="shared" si="12"/>
        <v>0</v>
      </c>
      <c r="G81" s="68">
        <f t="shared" si="12"/>
        <v>0</v>
      </c>
      <c r="H81" s="65">
        <f t="shared" si="10"/>
        <v>0</v>
      </c>
    </row>
    <row r="82" spans="1:8" s="2" customFormat="1" ht="13.2" hidden="1" x14ac:dyDescent="0.25">
      <c r="A82" s="269"/>
      <c r="B82" s="286"/>
      <c r="C82" s="270">
        <f t="shared" si="11"/>
        <v>0</v>
      </c>
      <c r="D82" s="271"/>
      <c r="E82" s="284"/>
      <c r="F82" s="68">
        <f t="shared" si="12"/>
        <v>0</v>
      </c>
      <c r="G82" s="68">
        <f t="shared" si="12"/>
        <v>0</v>
      </c>
      <c r="H82" s="65">
        <f t="shared" si="10"/>
        <v>0</v>
      </c>
    </row>
    <row r="83" spans="1:8" s="2" customFormat="1" ht="13.2" hidden="1" x14ac:dyDescent="0.25">
      <c r="A83" s="269"/>
      <c r="B83" s="286"/>
      <c r="C83" s="270">
        <f t="shared" si="11"/>
        <v>0</v>
      </c>
      <c r="D83" s="271"/>
      <c r="E83" s="284"/>
      <c r="F83" s="68">
        <f t="shared" si="12"/>
        <v>0</v>
      </c>
      <c r="G83" s="68">
        <f t="shared" si="12"/>
        <v>0</v>
      </c>
      <c r="H83" s="65">
        <f t="shared" si="10"/>
        <v>0</v>
      </c>
    </row>
    <row r="84" spans="1:8" s="2" customFormat="1" ht="13.2" hidden="1" x14ac:dyDescent="0.25">
      <c r="A84" s="269"/>
      <c r="B84" s="286"/>
      <c r="C84" s="270">
        <f t="shared" si="11"/>
        <v>0</v>
      </c>
      <c r="D84" s="271"/>
      <c r="E84" s="284"/>
      <c r="F84" s="68">
        <f t="shared" si="12"/>
        <v>0</v>
      </c>
      <c r="G84" s="68">
        <f t="shared" si="12"/>
        <v>0</v>
      </c>
      <c r="H84" s="65">
        <f t="shared" si="10"/>
        <v>0</v>
      </c>
    </row>
    <row r="85" spans="1:8" s="2" customFormat="1" ht="13.2" hidden="1" x14ac:dyDescent="0.25">
      <c r="A85" s="269"/>
      <c r="B85" s="286"/>
      <c r="C85" s="270">
        <f t="shared" si="11"/>
        <v>0</v>
      </c>
      <c r="D85" s="271"/>
      <c r="E85" s="284"/>
      <c r="F85" s="68">
        <f t="shared" si="12"/>
        <v>0</v>
      </c>
      <c r="G85" s="68">
        <f t="shared" si="12"/>
        <v>0</v>
      </c>
      <c r="H85" s="65">
        <f t="shared" si="10"/>
        <v>0</v>
      </c>
    </row>
    <row r="86" spans="1:8" s="2" customFormat="1" ht="13.2" hidden="1" x14ac:dyDescent="0.25">
      <c r="A86" s="269"/>
      <c r="B86" s="286"/>
      <c r="C86" s="270">
        <f t="shared" si="11"/>
        <v>0</v>
      </c>
      <c r="D86" s="271"/>
      <c r="E86" s="285"/>
      <c r="F86" s="68">
        <f t="shared" si="12"/>
        <v>0</v>
      </c>
      <c r="G86" s="68">
        <f t="shared" si="12"/>
        <v>0</v>
      </c>
      <c r="H86" s="65">
        <f t="shared" si="10"/>
        <v>0</v>
      </c>
    </row>
    <row r="87" spans="1:8" s="5" customFormat="1" ht="13.2" x14ac:dyDescent="0.2">
      <c r="A87" s="58" t="s">
        <v>66</v>
      </c>
      <c r="B87" s="256" t="s">
        <v>67</v>
      </c>
      <c r="C87" s="256"/>
      <c r="D87" s="256"/>
      <c r="E87" s="256"/>
      <c r="F87" s="256"/>
      <c r="G87" s="256"/>
      <c r="H87" s="47">
        <f>SUM(H88,H89,)</f>
        <v>2.8099999999999996</v>
      </c>
    </row>
    <row r="88" spans="1:8" s="2" customFormat="1" ht="13.2" x14ac:dyDescent="0.25">
      <c r="A88" s="56" t="s">
        <v>68</v>
      </c>
      <c r="B88" s="286" t="s">
        <v>469</v>
      </c>
      <c r="C88" s="286"/>
      <c r="D88" s="286"/>
      <c r="E88" s="286"/>
      <c r="F88" s="286"/>
      <c r="G88" s="286"/>
      <c r="H88" s="48">
        <f>ROUNDUP((H13+H89)*0.2409,2)</f>
        <v>2.4699999999999998</v>
      </c>
    </row>
    <row r="89" spans="1:8" s="2" customFormat="1" ht="26.4" x14ac:dyDescent="0.25">
      <c r="A89" s="269" t="s">
        <v>71</v>
      </c>
      <c r="B89" s="286" t="s">
        <v>72</v>
      </c>
      <c r="C89" s="277" t="s">
        <v>436</v>
      </c>
      <c r="D89" s="278"/>
      <c r="E89" s="53" t="s">
        <v>162</v>
      </c>
      <c r="F89" s="93" t="s">
        <v>40</v>
      </c>
      <c r="G89" s="53" t="s">
        <v>158</v>
      </c>
      <c r="H89" s="59">
        <f>SUM(H90:H109)</f>
        <v>0.34</v>
      </c>
    </row>
    <row r="90" spans="1:8" s="2" customFormat="1" ht="13.2" x14ac:dyDescent="0.25">
      <c r="A90" s="269"/>
      <c r="B90" s="286"/>
      <c r="C90" s="270" t="str">
        <f t="shared" ref="C90:C99" si="13">C15</f>
        <v>Lektors (ar SDP)</v>
      </c>
      <c r="D90" s="271"/>
      <c r="E90" s="283">
        <v>4</v>
      </c>
      <c r="F90" s="68">
        <f t="shared" ref="F90:G99" si="14">F15</f>
        <v>1397</v>
      </c>
      <c r="G90" s="68">
        <f t="shared" si="14"/>
        <v>1</v>
      </c>
      <c r="H90" s="65">
        <f>ROUNDUP((F90*$E$90%)/168*G90,2)</f>
        <v>0.34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85">
        <f t="shared" si="14"/>
        <v>0</v>
      </c>
      <c r="H91" s="65">
        <f t="shared" ref="H91:H109" si="15">ROUNDUP((F91*$E$90%)/168*G91,2)</f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85">
        <f t="shared" si="14"/>
        <v>0</v>
      </c>
      <c r="H92" s="65">
        <f t="shared" si="15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85">
        <f t="shared" si="14"/>
        <v>0</v>
      </c>
      <c r="H93" s="65">
        <f t="shared" si="15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85">
        <f t="shared" si="14"/>
        <v>0</v>
      </c>
      <c r="H94" s="65">
        <f t="shared" si="15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85">
        <f t="shared" si="14"/>
        <v>0</v>
      </c>
      <c r="H95" s="65">
        <f t="shared" si="15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85">
        <f t="shared" si="14"/>
        <v>0</v>
      </c>
      <c r="H96" s="65">
        <f t="shared" si="15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4"/>
      <c r="F97" s="68">
        <f t="shared" si="14"/>
        <v>0</v>
      </c>
      <c r="G97" s="85">
        <f t="shared" si="14"/>
        <v>0</v>
      </c>
      <c r="H97" s="65">
        <f t="shared" si="15"/>
        <v>0</v>
      </c>
    </row>
    <row r="98" spans="1:8" s="2" customFormat="1" ht="13.2" hidden="1" x14ac:dyDescent="0.25">
      <c r="A98" s="269"/>
      <c r="B98" s="286"/>
      <c r="C98" s="270">
        <f t="shared" si="13"/>
        <v>0</v>
      </c>
      <c r="D98" s="271"/>
      <c r="E98" s="284"/>
      <c r="F98" s="68">
        <f t="shared" si="14"/>
        <v>0</v>
      </c>
      <c r="G98" s="85">
        <f t="shared" si="14"/>
        <v>0</v>
      </c>
      <c r="H98" s="65">
        <f t="shared" si="15"/>
        <v>0</v>
      </c>
    </row>
    <row r="99" spans="1:8" s="2" customFormat="1" ht="13.2" hidden="1" x14ac:dyDescent="0.25">
      <c r="A99" s="269"/>
      <c r="B99" s="286"/>
      <c r="C99" s="270">
        <f t="shared" si="13"/>
        <v>0</v>
      </c>
      <c r="D99" s="271"/>
      <c r="E99" s="284"/>
      <c r="F99" s="68">
        <f t="shared" si="14"/>
        <v>0</v>
      </c>
      <c r="G99" s="85">
        <f t="shared" si="14"/>
        <v>0</v>
      </c>
      <c r="H99" s="65">
        <f t="shared" si="15"/>
        <v>0</v>
      </c>
    </row>
    <row r="100" spans="1:8" s="2" customFormat="1" ht="13.2" hidden="1" x14ac:dyDescent="0.25">
      <c r="A100" s="269"/>
      <c r="B100" s="286"/>
      <c r="C100" s="270">
        <f t="shared" ref="C100:C109" si="16">C26</f>
        <v>0</v>
      </c>
      <c r="D100" s="271"/>
      <c r="E100" s="284"/>
      <c r="F100" s="68">
        <f t="shared" ref="F100:G109" si="17">F26</f>
        <v>0</v>
      </c>
      <c r="G100" s="68">
        <f t="shared" si="17"/>
        <v>0</v>
      </c>
      <c r="H100" s="65">
        <f t="shared" si="15"/>
        <v>0</v>
      </c>
    </row>
    <row r="101" spans="1:8" s="2" customFormat="1" ht="13.2" hidden="1" x14ac:dyDescent="0.25">
      <c r="A101" s="269"/>
      <c r="B101" s="286"/>
      <c r="C101" s="270">
        <f t="shared" si="16"/>
        <v>0</v>
      </c>
      <c r="D101" s="271"/>
      <c r="E101" s="284"/>
      <c r="F101" s="68">
        <f t="shared" si="17"/>
        <v>0</v>
      </c>
      <c r="G101" s="68">
        <f t="shared" si="17"/>
        <v>0</v>
      </c>
      <c r="H101" s="65">
        <f t="shared" si="15"/>
        <v>0</v>
      </c>
    </row>
    <row r="102" spans="1:8" s="2" customFormat="1" ht="13.2" hidden="1" x14ac:dyDescent="0.25">
      <c r="A102" s="269"/>
      <c r="B102" s="286"/>
      <c r="C102" s="270">
        <f t="shared" si="16"/>
        <v>0</v>
      </c>
      <c r="D102" s="271"/>
      <c r="E102" s="284"/>
      <c r="F102" s="68">
        <f t="shared" si="17"/>
        <v>0</v>
      </c>
      <c r="G102" s="68">
        <f t="shared" si="17"/>
        <v>0</v>
      </c>
      <c r="H102" s="65">
        <f t="shared" si="15"/>
        <v>0</v>
      </c>
    </row>
    <row r="103" spans="1:8" s="2" customFormat="1" ht="13.2" hidden="1" x14ac:dyDescent="0.25">
      <c r="A103" s="269"/>
      <c r="B103" s="286"/>
      <c r="C103" s="270">
        <f t="shared" si="16"/>
        <v>0</v>
      </c>
      <c r="D103" s="271"/>
      <c r="E103" s="284"/>
      <c r="F103" s="68">
        <f t="shared" si="17"/>
        <v>0</v>
      </c>
      <c r="G103" s="68">
        <f t="shared" si="17"/>
        <v>0</v>
      </c>
      <c r="H103" s="65">
        <f t="shared" si="15"/>
        <v>0</v>
      </c>
    </row>
    <row r="104" spans="1:8" s="2" customFormat="1" ht="13.2" hidden="1" x14ac:dyDescent="0.25">
      <c r="A104" s="269"/>
      <c r="B104" s="286"/>
      <c r="C104" s="270">
        <f t="shared" si="16"/>
        <v>0</v>
      </c>
      <c r="D104" s="271"/>
      <c r="E104" s="284"/>
      <c r="F104" s="68">
        <f t="shared" si="17"/>
        <v>0</v>
      </c>
      <c r="G104" s="68">
        <f t="shared" si="17"/>
        <v>0</v>
      </c>
      <c r="H104" s="65">
        <f t="shared" si="15"/>
        <v>0</v>
      </c>
    </row>
    <row r="105" spans="1:8" s="2" customFormat="1" ht="13.2" hidden="1" x14ac:dyDescent="0.25">
      <c r="A105" s="269"/>
      <c r="B105" s="286"/>
      <c r="C105" s="270">
        <f t="shared" si="16"/>
        <v>0</v>
      </c>
      <c r="D105" s="271"/>
      <c r="E105" s="284"/>
      <c r="F105" s="68">
        <f t="shared" si="17"/>
        <v>0</v>
      </c>
      <c r="G105" s="68">
        <f t="shared" si="17"/>
        <v>0</v>
      </c>
      <c r="H105" s="65">
        <f t="shared" si="15"/>
        <v>0</v>
      </c>
    </row>
    <row r="106" spans="1:8" s="2" customFormat="1" ht="13.2" hidden="1" x14ac:dyDescent="0.25">
      <c r="A106" s="269"/>
      <c r="B106" s="286"/>
      <c r="C106" s="270">
        <f t="shared" si="16"/>
        <v>0</v>
      </c>
      <c r="D106" s="271"/>
      <c r="E106" s="284"/>
      <c r="F106" s="68">
        <f t="shared" si="17"/>
        <v>0</v>
      </c>
      <c r="G106" s="68">
        <f t="shared" si="17"/>
        <v>0</v>
      </c>
      <c r="H106" s="65">
        <f t="shared" si="15"/>
        <v>0</v>
      </c>
    </row>
    <row r="107" spans="1:8" s="2" customFormat="1" ht="13.2" hidden="1" x14ac:dyDescent="0.25">
      <c r="A107" s="269"/>
      <c r="B107" s="286"/>
      <c r="C107" s="270">
        <f t="shared" si="16"/>
        <v>0</v>
      </c>
      <c r="D107" s="271"/>
      <c r="E107" s="284"/>
      <c r="F107" s="68">
        <f t="shared" si="17"/>
        <v>0</v>
      </c>
      <c r="G107" s="68">
        <f t="shared" si="17"/>
        <v>0</v>
      </c>
      <c r="H107" s="65">
        <f t="shared" si="15"/>
        <v>0</v>
      </c>
    </row>
    <row r="108" spans="1:8" s="2" customFormat="1" ht="13.2" hidden="1" x14ac:dyDescent="0.25">
      <c r="A108" s="269"/>
      <c r="B108" s="286"/>
      <c r="C108" s="270">
        <f t="shared" si="16"/>
        <v>0</v>
      </c>
      <c r="D108" s="271"/>
      <c r="E108" s="284"/>
      <c r="F108" s="68">
        <f t="shared" si="17"/>
        <v>0</v>
      </c>
      <c r="G108" s="68">
        <f t="shared" si="17"/>
        <v>0</v>
      </c>
      <c r="H108" s="65">
        <f t="shared" si="15"/>
        <v>0</v>
      </c>
    </row>
    <row r="109" spans="1:8" s="2" customFormat="1" ht="13.2" hidden="1" x14ac:dyDescent="0.25">
      <c r="A109" s="269"/>
      <c r="B109" s="286"/>
      <c r="C109" s="270">
        <f t="shared" si="16"/>
        <v>0</v>
      </c>
      <c r="D109" s="271"/>
      <c r="E109" s="285"/>
      <c r="F109" s="68">
        <f t="shared" si="17"/>
        <v>0</v>
      </c>
      <c r="G109" s="68">
        <f t="shared" si="17"/>
        <v>0</v>
      </c>
      <c r="H109" s="65">
        <f t="shared" si="15"/>
        <v>0</v>
      </c>
    </row>
    <row r="110" spans="1:8" s="2" customFormat="1" ht="13.2" hidden="1" x14ac:dyDescent="0.25">
      <c r="A110" s="269"/>
      <c r="B110" s="286"/>
      <c r="C110" s="270">
        <f t="shared" ref="C110:C118" si="18">C16</f>
        <v>0</v>
      </c>
      <c r="D110" s="271"/>
      <c r="E110" s="284"/>
      <c r="F110" s="68">
        <f t="shared" ref="F110:G118" si="19">F16</f>
        <v>0</v>
      </c>
      <c r="G110" s="85">
        <f t="shared" si="19"/>
        <v>0</v>
      </c>
      <c r="H110" s="65" t="e">
        <f>ROUNDUP((F110*#REF!%)/168*G110,2)</f>
        <v>#REF!</v>
      </c>
    </row>
    <row r="111" spans="1:8" s="2" customFormat="1" ht="13.2" hidden="1" x14ac:dyDescent="0.25">
      <c r="A111" s="269"/>
      <c r="B111" s="286"/>
      <c r="C111" s="270">
        <f t="shared" si="18"/>
        <v>0</v>
      </c>
      <c r="D111" s="271"/>
      <c r="E111" s="284"/>
      <c r="F111" s="68">
        <f t="shared" si="19"/>
        <v>0</v>
      </c>
      <c r="G111" s="85">
        <f t="shared" si="19"/>
        <v>0</v>
      </c>
      <c r="H111" s="65" t="e">
        <f>ROUNDUP((F111*#REF!%)/168*G111,2)</f>
        <v>#REF!</v>
      </c>
    </row>
    <row r="112" spans="1:8" s="2" customFormat="1" ht="13.2" hidden="1" x14ac:dyDescent="0.25">
      <c r="A112" s="269"/>
      <c r="B112" s="286"/>
      <c r="C112" s="270">
        <f t="shared" si="18"/>
        <v>0</v>
      </c>
      <c r="D112" s="271"/>
      <c r="E112" s="284"/>
      <c r="F112" s="68">
        <f t="shared" si="19"/>
        <v>0</v>
      </c>
      <c r="G112" s="85">
        <f t="shared" si="19"/>
        <v>0</v>
      </c>
      <c r="H112" s="65" t="e">
        <f>ROUNDUP((F112*#REF!%)/168*G112,2)</f>
        <v>#REF!</v>
      </c>
    </row>
    <row r="113" spans="1:8" s="2" customFormat="1" ht="13.2" hidden="1" x14ac:dyDescent="0.25">
      <c r="A113" s="269"/>
      <c r="B113" s="286"/>
      <c r="C113" s="270">
        <f t="shared" si="18"/>
        <v>0</v>
      </c>
      <c r="D113" s="271"/>
      <c r="E113" s="284"/>
      <c r="F113" s="68">
        <f t="shared" si="19"/>
        <v>0</v>
      </c>
      <c r="G113" s="85">
        <f t="shared" si="19"/>
        <v>0</v>
      </c>
      <c r="H113" s="65" t="e">
        <f>ROUNDUP((F113*#REF!%)/168*G113,2)</f>
        <v>#REF!</v>
      </c>
    </row>
    <row r="114" spans="1:8" s="2" customFormat="1" ht="13.2" hidden="1" x14ac:dyDescent="0.25">
      <c r="A114" s="269"/>
      <c r="B114" s="286"/>
      <c r="C114" s="270">
        <f t="shared" si="18"/>
        <v>0</v>
      </c>
      <c r="D114" s="271"/>
      <c r="E114" s="284"/>
      <c r="F114" s="68">
        <f t="shared" si="19"/>
        <v>0</v>
      </c>
      <c r="G114" s="85">
        <f t="shared" si="19"/>
        <v>0</v>
      </c>
      <c r="H114" s="65" t="e">
        <f>ROUNDUP((F114*#REF!%)/168*G114,2)</f>
        <v>#REF!</v>
      </c>
    </row>
    <row r="115" spans="1:8" s="2" customFormat="1" ht="13.2" hidden="1" x14ac:dyDescent="0.25">
      <c r="A115" s="269"/>
      <c r="B115" s="286"/>
      <c r="C115" s="270">
        <f t="shared" si="18"/>
        <v>0</v>
      </c>
      <c r="D115" s="271"/>
      <c r="E115" s="284"/>
      <c r="F115" s="68">
        <f t="shared" si="19"/>
        <v>0</v>
      </c>
      <c r="G115" s="85">
        <f t="shared" si="19"/>
        <v>0</v>
      </c>
      <c r="H115" s="65" t="e">
        <f>ROUNDUP((F115*#REF!%)/168*G115,2)</f>
        <v>#REF!</v>
      </c>
    </row>
    <row r="116" spans="1:8" s="2" customFormat="1" ht="13.2" hidden="1" x14ac:dyDescent="0.25">
      <c r="A116" s="269"/>
      <c r="B116" s="286"/>
      <c r="C116" s="270">
        <f t="shared" si="18"/>
        <v>0</v>
      </c>
      <c r="D116" s="271"/>
      <c r="E116" s="284"/>
      <c r="F116" s="68">
        <f t="shared" si="19"/>
        <v>0</v>
      </c>
      <c r="G116" s="85">
        <f t="shared" si="19"/>
        <v>0</v>
      </c>
      <c r="H116" s="65" t="e">
        <f>ROUNDUP((F116*#REF!%)/168*G116,2)</f>
        <v>#REF!</v>
      </c>
    </row>
    <row r="117" spans="1:8" s="2" customFormat="1" ht="13.2" hidden="1" x14ac:dyDescent="0.25">
      <c r="A117" s="269"/>
      <c r="B117" s="286"/>
      <c r="C117" s="270">
        <f t="shared" si="18"/>
        <v>0</v>
      </c>
      <c r="D117" s="271"/>
      <c r="E117" s="284"/>
      <c r="F117" s="68">
        <f t="shared" si="19"/>
        <v>0</v>
      </c>
      <c r="G117" s="85">
        <f t="shared" si="19"/>
        <v>0</v>
      </c>
      <c r="H117" s="65" t="e">
        <f>ROUNDUP((F117*#REF!%)/168*G117,2)</f>
        <v>#REF!</v>
      </c>
    </row>
    <row r="118" spans="1:8" s="2" customFormat="1" ht="13.2" hidden="1" x14ac:dyDescent="0.25">
      <c r="A118" s="269"/>
      <c r="B118" s="286"/>
      <c r="C118" s="270">
        <f t="shared" si="18"/>
        <v>0</v>
      </c>
      <c r="D118" s="271"/>
      <c r="E118" s="284"/>
      <c r="F118" s="68">
        <f t="shared" si="19"/>
        <v>0</v>
      </c>
      <c r="G118" s="85">
        <f t="shared" si="19"/>
        <v>0</v>
      </c>
      <c r="H118" s="65" t="e">
        <f>ROUNDUP((F118*#REF!%)/168*G118,2)</f>
        <v>#REF!</v>
      </c>
    </row>
    <row r="119" spans="1:8" s="2" customFormat="1" ht="13.2" hidden="1" x14ac:dyDescent="0.25">
      <c r="A119" s="269"/>
      <c r="B119" s="286"/>
      <c r="C119" s="270">
        <f t="shared" ref="C119:C128" si="20">C26</f>
        <v>0</v>
      </c>
      <c r="D119" s="271"/>
      <c r="E119" s="284"/>
      <c r="F119" s="68">
        <f t="shared" ref="F119:G128" si="21">F26</f>
        <v>0</v>
      </c>
      <c r="G119" s="68">
        <f t="shared" si="21"/>
        <v>0</v>
      </c>
      <c r="H119" s="65" t="e">
        <f>ROUNDUP((F119*#REF!%)/168*G119,2)</f>
        <v>#REF!</v>
      </c>
    </row>
    <row r="120" spans="1:8" s="2" customFormat="1" ht="13.2" hidden="1" x14ac:dyDescent="0.25">
      <c r="A120" s="269"/>
      <c r="B120" s="286"/>
      <c r="C120" s="270">
        <f t="shared" si="20"/>
        <v>0</v>
      </c>
      <c r="D120" s="271"/>
      <c r="E120" s="284"/>
      <c r="F120" s="68">
        <f t="shared" si="21"/>
        <v>0</v>
      </c>
      <c r="G120" s="68">
        <f t="shared" si="21"/>
        <v>0</v>
      </c>
      <c r="H120" s="65" t="e">
        <f>ROUNDUP((F120*#REF!%)/168*G120,2)</f>
        <v>#REF!</v>
      </c>
    </row>
    <row r="121" spans="1:8" s="2" customFormat="1" ht="13.2" hidden="1" x14ac:dyDescent="0.25">
      <c r="A121" s="269"/>
      <c r="B121" s="286"/>
      <c r="C121" s="270">
        <f t="shared" si="20"/>
        <v>0</v>
      </c>
      <c r="D121" s="271"/>
      <c r="E121" s="284"/>
      <c r="F121" s="68">
        <f t="shared" si="21"/>
        <v>0</v>
      </c>
      <c r="G121" s="68">
        <f t="shared" si="21"/>
        <v>0</v>
      </c>
      <c r="H121" s="65" t="e">
        <f>ROUNDUP((F121*#REF!%)/168*G121,2)</f>
        <v>#REF!</v>
      </c>
    </row>
    <row r="122" spans="1:8" s="2" customFormat="1" ht="13.2" hidden="1" x14ac:dyDescent="0.25">
      <c r="A122" s="269"/>
      <c r="B122" s="286"/>
      <c r="C122" s="270">
        <f t="shared" si="20"/>
        <v>0</v>
      </c>
      <c r="D122" s="271"/>
      <c r="E122" s="284"/>
      <c r="F122" s="68">
        <f t="shared" si="21"/>
        <v>0</v>
      </c>
      <c r="G122" s="68">
        <f t="shared" si="21"/>
        <v>0</v>
      </c>
      <c r="H122" s="65" t="e">
        <f>ROUNDUP((F122*#REF!%)/168*G122,2)</f>
        <v>#REF!</v>
      </c>
    </row>
    <row r="123" spans="1:8" s="2" customFormat="1" ht="13.2" hidden="1" x14ac:dyDescent="0.25">
      <c r="A123" s="269"/>
      <c r="B123" s="286"/>
      <c r="C123" s="270">
        <f t="shared" si="20"/>
        <v>0</v>
      </c>
      <c r="D123" s="271"/>
      <c r="E123" s="284"/>
      <c r="F123" s="68">
        <f t="shared" si="21"/>
        <v>0</v>
      </c>
      <c r="G123" s="68">
        <f t="shared" si="21"/>
        <v>0</v>
      </c>
      <c r="H123" s="65" t="e">
        <f>ROUNDUP((F123*#REF!%)/168*G123,2)</f>
        <v>#REF!</v>
      </c>
    </row>
    <row r="124" spans="1:8" s="2" customFormat="1" ht="13.2" hidden="1" x14ac:dyDescent="0.25">
      <c r="A124" s="269"/>
      <c r="B124" s="286"/>
      <c r="C124" s="270">
        <f t="shared" si="20"/>
        <v>0</v>
      </c>
      <c r="D124" s="271"/>
      <c r="E124" s="284"/>
      <c r="F124" s="68">
        <f t="shared" si="21"/>
        <v>0</v>
      </c>
      <c r="G124" s="68">
        <f t="shared" si="21"/>
        <v>0</v>
      </c>
      <c r="H124" s="65" t="e">
        <f>ROUNDUP((F124*#REF!%)/168*G124,2)</f>
        <v>#REF!</v>
      </c>
    </row>
    <row r="125" spans="1:8" s="2" customFormat="1" ht="13.2" hidden="1" x14ac:dyDescent="0.25">
      <c r="A125" s="269"/>
      <c r="B125" s="286"/>
      <c r="C125" s="270">
        <f t="shared" si="20"/>
        <v>0</v>
      </c>
      <c r="D125" s="271"/>
      <c r="E125" s="284"/>
      <c r="F125" s="68">
        <f t="shared" si="21"/>
        <v>0</v>
      </c>
      <c r="G125" s="68">
        <f t="shared" si="21"/>
        <v>0</v>
      </c>
      <c r="H125" s="65" t="e">
        <f>ROUNDUP((F125*#REF!%)/168*G125,2)</f>
        <v>#REF!</v>
      </c>
    </row>
    <row r="126" spans="1:8" s="2" customFormat="1" ht="13.2" hidden="1" x14ac:dyDescent="0.25">
      <c r="A126" s="269"/>
      <c r="B126" s="286"/>
      <c r="C126" s="270">
        <f t="shared" si="20"/>
        <v>0</v>
      </c>
      <c r="D126" s="271"/>
      <c r="E126" s="284"/>
      <c r="F126" s="68">
        <f t="shared" si="21"/>
        <v>0</v>
      </c>
      <c r="G126" s="68">
        <f t="shared" si="21"/>
        <v>0</v>
      </c>
      <c r="H126" s="65" t="e">
        <f>ROUNDUP((F126*#REF!%)/168*G126,2)</f>
        <v>#REF!</v>
      </c>
    </row>
    <row r="127" spans="1:8" s="2" customFormat="1" ht="13.2" hidden="1" x14ac:dyDescent="0.25">
      <c r="A127" s="269"/>
      <c r="B127" s="286"/>
      <c r="C127" s="270">
        <f t="shared" si="20"/>
        <v>0</v>
      </c>
      <c r="D127" s="271"/>
      <c r="E127" s="284"/>
      <c r="F127" s="68">
        <f t="shared" si="21"/>
        <v>0</v>
      </c>
      <c r="G127" s="68">
        <f t="shared" si="21"/>
        <v>0</v>
      </c>
      <c r="H127" s="65" t="e">
        <f>ROUNDUP((F127*#REF!%)/168*G127,2)</f>
        <v>#REF!</v>
      </c>
    </row>
    <row r="128" spans="1:8" s="2" customFormat="1" ht="13.2" hidden="1" x14ac:dyDescent="0.25">
      <c r="A128" s="269"/>
      <c r="B128" s="286"/>
      <c r="C128" s="270">
        <f t="shared" si="20"/>
        <v>0</v>
      </c>
      <c r="D128" s="271"/>
      <c r="E128" s="285"/>
      <c r="F128" s="68">
        <f t="shared" si="21"/>
        <v>0</v>
      </c>
      <c r="G128" s="68">
        <f t="shared" si="21"/>
        <v>0</v>
      </c>
      <c r="H128" s="65" t="e">
        <f>ROUNDUP((F128*#REF!%)/168*G128,2)</f>
        <v>#REF!</v>
      </c>
    </row>
    <row r="129" spans="1:8" s="2" customFormat="1" ht="13.2" x14ac:dyDescent="0.25">
      <c r="A129" s="58" t="s">
        <v>85</v>
      </c>
      <c r="B129" s="256" t="s">
        <v>18</v>
      </c>
      <c r="C129" s="256"/>
      <c r="D129" s="256"/>
      <c r="E129" s="256"/>
      <c r="F129" s="256"/>
      <c r="G129" s="256"/>
      <c r="H129" s="47">
        <f>H153+H176+H130</f>
        <v>87.64</v>
      </c>
    </row>
    <row r="130" spans="1:8" s="2" customFormat="1" ht="13.2" x14ac:dyDescent="0.25">
      <c r="A130" s="57">
        <v>2100</v>
      </c>
      <c r="B130" s="256" t="s">
        <v>214</v>
      </c>
      <c r="C130" s="256"/>
      <c r="D130" s="256"/>
      <c r="E130" s="256"/>
      <c r="F130" s="256"/>
      <c r="G130" s="256"/>
      <c r="H130" s="47">
        <f>SUM(H131,H142)</f>
        <v>55</v>
      </c>
    </row>
    <row r="131" spans="1:8" s="2" customFormat="1" x14ac:dyDescent="0.25">
      <c r="A131" s="269">
        <v>2111</v>
      </c>
      <c r="B131" s="286" t="s">
        <v>215</v>
      </c>
      <c r="C131" s="251" t="s">
        <v>171</v>
      </c>
      <c r="D131" s="252"/>
      <c r="E131" s="287"/>
      <c r="F131" s="53" t="s">
        <v>401</v>
      </c>
      <c r="G131" s="53" t="s">
        <v>217</v>
      </c>
      <c r="H131" s="128">
        <f>SUM(H132:H141)</f>
        <v>12</v>
      </c>
    </row>
    <row r="132" spans="1:8" s="2" customFormat="1" ht="13.2" x14ac:dyDescent="0.25">
      <c r="A132" s="269"/>
      <c r="B132" s="286"/>
      <c r="C132" s="247" t="s">
        <v>215</v>
      </c>
      <c r="D132" s="248"/>
      <c r="E132" s="273"/>
      <c r="F132" s="86">
        <v>6</v>
      </c>
      <c r="G132" s="86">
        <v>2</v>
      </c>
      <c r="H132" s="87">
        <f>ROUNDUP(F132*G132,2)</f>
        <v>12</v>
      </c>
    </row>
    <row r="133" spans="1:8" s="2" customFormat="1" ht="13.2" hidden="1" x14ac:dyDescent="0.25">
      <c r="A133" s="269"/>
      <c r="B133" s="286"/>
      <c r="C133" s="249"/>
      <c r="D133" s="250"/>
      <c r="E133" s="272"/>
      <c r="F133" s="88"/>
      <c r="G133" s="88"/>
      <c r="H133" s="89"/>
    </row>
    <row r="134" spans="1:8" s="2" customFormat="1" ht="13.2" hidden="1" x14ac:dyDescent="0.25">
      <c r="A134" s="269"/>
      <c r="B134" s="286"/>
      <c r="C134" s="249"/>
      <c r="D134" s="250"/>
      <c r="E134" s="272"/>
      <c r="F134" s="88"/>
      <c r="G134" s="88"/>
      <c r="H134" s="89"/>
    </row>
    <row r="135" spans="1:8" s="2" customFormat="1" ht="13.2" hidden="1" x14ac:dyDescent="0.25">
      <c r="A135" s="269"/>
      <c r="B135" s="286"/>
      <c r="C135" s="249"/>
      <c r="D135" s="250"/>
      <c r="E135" s="272"/>
      <c r="F135" s="88"/>
      <c r="G135" s="88"/>
      <c r="H135" s="89"/>
    </row>
    <row r="136" spans="1:8" s="2" customFormat="1" ht="13.2" hidden="1" x14ac:dyDescent="0.25">
      <c r="A136" s="269"/>
      <c r="B136" s="286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69"/>
      <c r="B137" s="286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69"/>
      <c r="B138" s="286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69"/>
      <c r="B139" s="286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69"/>
      <c r="B140" s="286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69"/>
      <c r="B141" s="286"/>
      <c r="C141" s="253"/>
      <c r="D141" s="254"/>
      <c r="E141" s="255"/>
      <c r="F141" s="90"/>
      <c r="G141" s="90"/>
      <c r="H141" s="91"/>
    </row>
    <row r="142" spans="1:8" s="2" customFormat="1" x14ac:dyDescent="0.25">
      <c r="A142" s="329">
        <v>2112</v>
      </c>
      <c r="B142" s="330" t="s">
        <v>216</v>
      </c>
      <c r="C142" s="251" t="s">
        <v>171</v>
      </c>
      <c r="D142" s="252"/>
      <c r="E142" s="287"/>
      <c r="F142" s="53" t="s">
        <v>401</v>
      </c>
      <c r="G142" s="53" t="s">
        <v>218</v>
      </c>
      <c r="H142" s="128">
        <f>SUM(H143:H152)</f>
        <v>43</v>
      </c>
    </row>
    <row r="143" spans="1:8" s="2" customFormat="1" ht="13.2" x14ac:dyDescent="0.25">
      <c r="A143" s="329"/>
      <c r="B143" s="330"/>
      <c r="C143" s="247" t="s">
        <v>219</v>
      </c>
      <c r="D143" s="248"/>
      <c r="E143" s="273"/>
      <c r="F143" s="86">
        <v>43</v>
      </c>
      <c r="G143" s="86">
        <v>1</v>
      </c>
      <c r="H143" s="87">
        <f>ROUNDUP(F143*G143,2)</f>
        <v>43</v>
      </c>
    </row>
    <row r="144" spans="1:8" s="2" customFormat="1" ht="13.2" hidden="1" x14ac:dyDescent="0.25">
      <c r="A144" s="329"/>
      <c r="B144" s="330"/>
      <c r="C144" s="249"/>
      <c r="D144" s="250"/>
      <c r="E144" s="272"/>
      <c r="F144" s="88"/>
      <c r="G144" s="88"/>
      <c r="H144" s="89"/>
    </row>
    <row r="145" spans="1:8" s="2" customFormat="1" ht="13.2" hidden="1" x14ac:dyDescent="0.25">
      <c r="A145" s="329"/>
      <c r="B145" s="330"/>
      <c r="C145" s="249"/>
      <c r="D145" s="250"/>
      <c r="E145" s="272"/>
      <c r="F145" s="88"/>
      <c r="G145" s="88"/>
      <c r="H145" s="89"/>
    </row>
    <row r="146" spans="1:8" s="2" customFormat="1" ht="13.2" hidden="1" x14ac:dyDescent="0.25">
      <c r="A146" s="329"/>
      <c r="B146" s="330"/>
      <c r="C146" s="249"/>
      <c r="D146" s="250"/>
      <c r="E146" s="272"/>
      <c r="F146" s="88"/>
      <c r="G146" s="88"/>
      <c r="H146" s="89"/>
    </row>
    <row r="147" spans="1:8" s="2" customFormat="1" ht="13.2" hidden="1" x14ac:dyDescent="0.25">
      <c r="A147" s="329"/>
      <c r="B147" s="330"/>
      <c r="C147" s="249"/>
      <c r="D147" s="250"/>
      <c r="E147" s="272"/>
      <c r="F147" s="88"/>
      <c r="G147" s="88"/>
      <c r="H147" s="89"/>
    </row>
    <row r="148" spans="1:8" s="2" customFormat="1" ht="13.2" hidden="1" x14ac:dyDescent="0.25">
      <c r="A148" s="329"/>
      <c r="B148" s="330"/>
      <c r="C148" s="249"/>
      <c r="D148" s="250"/>
      <c r="E148" s="272"/>
      <c r="F148" s="88"/>
      <c r="G148" s="88"/>
      <c r="H148" s="89"/>
    </row>
    <row r="149" spans="1:8" s="2" customFormat="1" ht="13.2" hidden="1" x14ac:dyDescent="0.25">
      <c r="A149" s="329"/>
      <c r="B149" s="330"/>
      <c r="C149" s="249"/>
      <c r="D149" s="250"/>
      <c r="E149" s="272"/>
      <c r="F149" s="88"/>
      <c r="G149" s="88"/>
      <c r="H149" s="89"/>
    </row>
    <row r="150" spans="1:8" s="2" customFormat="1" ht="13.2" hidden="1" x14ac:dyDescent="0.25">
      <c r="A150" s="329"/>
      <c r="B150" s="330"/>
      <c r="C150" s="249"/>
      <c r="D150" s="250"/>
      <c r="E150" s="272"/>
      <c r="F150" s="88"/>
      <c r="G150" s="88"/>
      <c r="H150" s="89"/>
    </row>
    <row r="151" spans="1:8" s="2" customFormat="1" ht="13.2" hidden="1" x14ac:dyDescent="0.25">
      <c r="A151" s="329"/>
      <c r="B151" s="330"/>
      <c r="C151" s="249"/>
      <c r="D151" s="250"/>
      <c r="E151" s="272"/>
      <c r="F151" s="88"/>
      <c r="G151" s="88"/>
      <c r="H151" s="89"/>
    </row>
    <row r="152" spans="1:8" s="2" customFormat="1" ht="13.2" hidden="1" x14ac:dyDescent="0.25">
      <c r="A152" s="329"/>
      <c r="B152" s="330"/>
      <c r="C152" s="253"/>
      <c r="D152" s="254"/>
      <c r="E152" s="255"/>
      <c r="F152" s="90"/>
      <c r="G152" s="90"/>
      <c r="H152" s="91"/>
    </row>
    <row r="153" spans="1:8" s="2" customFormat="1" ht="13.2" hidden="1" x14ac:dyDescent="0.25">
      <c r="A153" s="57" t="s">
        <v>86</v>
      </c>
      <c r="B153" s="256" t="s">
        <v>87</v>
      </c>
      <c r="C153" s="256"/>
      <c r="D153" s="256"/>
      <c r="E153" s="256"/>
      <c r="F153" s="256"/>
      <c r="G153" s="256"/>
      <c r="H153" s="47">
        <f>SUM(H154,H165)</f>
        <v>0</v>
      </c>
    </row>
    <row r="154" spans="1:8" s="2" customFormat="1" hidden="1" x14ac:dyDescent="0.25">
      <c r="A154" s="269">
        <v>2220</v>
      </c>
      <c r="B154" s="286" t="s">
        <v>89</v>
      </c>
      <c r="C154" s="251"/>
      <c r="D154" s="252"/>
      <c r="E154" s="287"/>
      <c r="F154" s="53" t="s">
        <v>167</v>
      </c>
      <c r="G154" s="53" t="s">
        <v>158</v>
      </c>
      <c r="H154" s="128">
        <f>SUM(H155:H164)</f>
        <v>0</v>
      </c>
    </row>
    <row r="155" spans="1:8" s="2" customFormat="1" ht="13.2" hidden="1" x14ac:dyDescent="0.25">
      <c r="A155" s="269"/>
      <c r="B155" s="286"/>
      <c r="C155" s="247"/>
      <c r="D155" s="248"/>
      <c r="E155" s="273"/>
      <c r="F155" s="86"/>
      <c r="G155" s="86"/>
      <c r="H155" s="87">
        <f>ROUNDUP(F155*G155,2)</f>
        <v>0</v>
      </c>
    </row>
    <row r="156" spans="1:8" s="2" customFormat="1" ht="13.2" hidden="1" x14ac:dyDescent="0.25">
      <c r="A156" s="269"/>
      <c r="B156" s="286"/>
      <c r="C156" s="249"/>
      <c r="D156" s="250"/>
      <c r="E156" s="272"/>
      <c r="F156" s="88"/>
      <c r="G156" s="88"/>
      <c r="H156" s="89"/>
    </row>
    <row r="157" spans="1:8" s="2" customFormat="1" ht="13.2" hidden="1" x14ac:dyDescent="0.25">
      <c r="A157" s="269"/>
      <c r="B157" s="286"/>
      <c r="C157" s="249"/>
      <c r="D157" s="250"/>
      <c r="E157" s="272"/>
      <c r="F157" s="88"/>
      <c r="G157" s="88"/>
      <c r="H157" s="89"/>
    </row>
    <row r="158" spans="1:8" s="2" customFormat="1" ht="13.2" hidden="1" x14ac:dyDescent="0.25">
      <c r="A158" s="269"/>
      <c r="B158" s="286"/>
      <c r="C158" s="249"/>
      <c r="D158" s="250"/>
      <c r="E158" s="272"/>
      <c r="F158" s="88"/>
      <c r="G158" s="88"/>
      <c r="H158" s="89"/>
    </row>
    <row r="159" spans="1:8" s="2" customFormat="1" ht="13.2" hidden="1" x14ac:dyDescent="0.25">
      <c r="A159" s="269"/>
      <c r="B159" s="286"/>
      <c r="C159" s="249"/>
      <c r="D159" s="250"/>
      <c r="E159" s="272"/>
      <c r="F159" s="88"/>
      <c r="G159" s="88"/>
      <c r="H159" s="89"/>
    </row>
    <row r="160" spans="1:8" s="2" customFormat="1" ht="13.2" hidden="1" x14ac:dyDescent="0.25">
      <c r="A160" s="269"/>
      <c r="B160" s="286"/>
      <c r="C160" s="249"/>
      <c r="D160" s="250"/>
      <c r="E160" s="272"/>
      <c r="F160" s="88"/>
      <c r="G160" s="88"/>
      <c r="H160" s="89"/>
    </row>
    <row r="161" spans="1:8" s="2" customFormat="1" ht="13.2" hidden="1" x14ac:dyDescent="0.25">
      <c r="A161" s="269"/>
      <c r="B161" s="286"/>
      <c r="C161" s="249"/>
      <c r="D161" s="250"/>
      <c r="E161" s="272"/>
      <c r="F161" s="88"/>
      <c r="G161" s="88"/>
      <c r="H161" s="89"/>
    </row>
    <row r="162" spans="1:8" s="2" customFormat="1" ht="13.2" hidden="1" x14ac:dyDescent="0.25">
      <c r="A162" s="269"/>
      <c r="B162" s="286"/>
      <c r="C162" s="249"/>
      <c r="D162" s="250"/>
      <c r="E162" s="272"/>
      <c r="F162" s="88"/>
      <c r="G162" s="88"/>
      <c r="H162" s="89"/>
    </row>
    <row r="163" spans="1:8" s="2" customFormat="1" ht="13.2" hidden="1" x14ac:dyDescent="0.25">
      <c r="A163" s="269"/>
      <c r="B163" s="286"/>
      <c r="C163" s="249"/>
      <c r="D163" s="250"/>
      <c r="E163" s="272"/>
      <c r="F163" s="88"/>
      <c r="G163" s="88"/>
      <c r="H163" s="89"/>
    </row>
    <row r="164" spans="1:8" s="2" customFormat="1" ht="13.2" hidden="1" x14ac:dyDescent="0.25">
      <c r="A164" s="269"/>
      <c r="B164" s="286"/>
      <c r="C164" s="253"/>
      <c r="D164" s="254"/>
      <c r="E164" s="255"/>
      <c r="F164" s="90"/>
      <c r="G164" s="90"/>
      <c r="H164" s="91"/>
    </row>
    <row r="165" spans="1:8" s="2" customFormat="1" hidden="1" x14ac:dyDescent="0.25">
      <c r="A165" s="329"/>
      <c r="B165" s="330"/>
      <c r="C165" s="251"/>
      <c r="D165" s="252"/>
      <c r="E165" s="287"/>
      <c r="F165" s="53"/>
      <c r="G165" s="53"/>
      <c r="H165" s="128">
        <f>SUM(H166:H175)</f>
        <v>0</v>
      </c>
    </row>
    <row r="166" spans="1:8" s="2" customFormat="1" ht="13.2" hidden="1" x14ac:dyDescent="0.25">
      <c r="A166" s="329"/>
      <c r="B166" s="330"/>
      <c r="C166" s="247"/>
      <c r="D166" s="248"/>
      <c r="E166" s="273"/>
      <c r="F166" s="86"/>
      <c r="G166" s="86"/>
      <c r="H166" s="87">
        <f>ROUNDUP(F166*G166,2)</f>
        <v>0</v>
      </c>
    </row>
    <row r="167" spans="1:8" s="2" customFormat="1" ht="13.2" hidden="1" x14ac:dyDescent="0.25">
      <c r="A167" s="329"/>
      <c r="B167" s="330"/>
      <c r="C167" s="249"/>
      <c r="D167" s="250"/>
      <c r="E167" s="272"/>
      <c r="F167" s="88"/>
      <c r="G167" s="88"/>
      <c r="H167" s="89"/>
    </row>
    <row r="168" spans="1:8" s="2" customFormat="1" ht="13.2" hidden="1" x14ac:dyDescent="0.25">
      <c r="A168" s="329"/>
      <c r="B168" s="330"/>
      <c r="C168" s="249"/>
      <c r="D168" s="250"/>
      <c r="E168" s="272"/>
      <c r="F168" s="88"/>
      <c r="G168" s="88"/>
      <c r="H168" s="89"/>
    </row>
    <row r="169" spans="1:8" s="2" customFormat="1" ht="13.2" hidden="1" x14ac:dyDescent="0.25">
      <c r="A169" s="329"/>
      <c r="B169" s="330"/>
      <c r="C169" s="249"/>
      <c r="D169" s="250"/>
      <c r="E169" s="272"/>
      <c r="F169" s="88"/>
      <c r="G169" s="88"/>
      <c r="H169" s="89"/>
    </row>
    <row r="170" spans="1:8" s="2" customFormat="1" ht="13.2" hidden="1" x14ac:dyDescent="0.25">
      <c r="A170" s="329"/>
      <c r="B170" s="330"/>
      <c r="C170" s="249"/>
      <c r="D170" s="250"/>
      <c r="E170" s="272"/>
      <c r="F170" s="88"/>
      <c r="G170" s="88"/>
      <c r="H170" s="89"/>
    </row>
    <row r="171" spans="1:8" s="2" customFormat="1" ht="13.2" hidden="1" x14ac:dyDescent="0.25">
      <c r="A171" s="329"/>
      <c r="B171" s="330"/>
      <c r="C171" s="249"/>
      <c r="D171" s="250"/>
      <c r="E171" s="272"/>
      <c r="F171" s="88"/>
      <c r="G171" s="88"/>
      <c r="H171" s="89"/>
    </row>
    <row r="172" spans="1:8" s="2" customFormat="1" ht="13.2" hidden="1" x14ac:dyDescent="0.25">
      <c r="A172" s="329"/>
      <c r="B172" s="330"/>
      <c r="C172" s="249"/>
      <c r="D172" s="250"/>
      <c r="E172" s="272"/>
      <c r="F172" s="88"/>
      <c r="G172" s="88"/>
      <c r="H172" s="89"/>
    </row>
    <row r="173" spans="1:8" s="2" customFormat="1" ht="13.2" hidden="1" x14ac:dyDescent="0.25">
      <c r="A173" s="329"/>
      <c r="B173" s="330"/>
      <c r="C173" s="249"/>
      <c r="D173" s="250"/>
      <c r="E173" s="272"/>
      <c r="F173" s="88"/>
      <c r="G173" s="88"/>
      <c r="H173" s="89"/>
    </row>
    <row r="174" spans="1:8" s="2" customFormat="1" ht="13.2" hidden="1" x14ac:dyDescent="0.25">
      <c r="A174" s="329"/>
      <c r="B174" s="330"/>
      <c r="C174" s="249"/>
      <c r="D174" s="250"/>
      <c r="E174" s="272"/>
      <c r="F174" s="88"/>
      <c r="G174" s="88"/>
      <c r="H174" s="89"/>
    </row>
    <row r="175" spans="1:8" s="2" customFormat="1" ht="13.2" hidden="1" x14ac:dyDescent="0.25">
      <c r="A175" s="329"/>
      <c r="B175" s="330"/>
      <c r="C175" s="253"/>
      <c r="D175" s="254"/>
      <c r="E175" s="255"/>
      <c r="F175" s="90"/>
      <c r="G175" s="90"/>
      <c r="H175" s="91"/>
    </row>
    <row r="176" spans="1:8" s="2" customFormat="1" ht="12.75" customHeight="1" x14ac:dyDescent="0.25">
      <c r="A176" s="57" t="s">
        <v>94</v>
      </c>
      <c r="B176" s="256" t="s">
        <v>95</v>
      </c>
      <c r="C176" s="256"/>
      <c r="D176" s="256"/>
      <c r="E176" s="256"/>
      <c r="F176" s="256"/>
      <c r="G176" s="256"/>
      <c r="H176" s="47">
        <f>SUM(H177,H188,H199,H210)</f>
        <v>32.64</v>
      </c>
    </row>
    <row r="177" spans="1:13" s="2" customFormat="1" x14ac:dyDescent="0.25">
      <c r="A177" s="241">
        <v>2311</v>
      </c>
      <c r="B177" s="244" t="s">
        <v>20</v>
      </c>
      <c r="C177" s="251" t="s">
        <v>171</v>
      </c>
      <c r="D177" s="252"/>
      <c r="E177" s="287"/>
      <c r="F177" s="53" t="s">
        <v>401</v>
      </c>
      <c r="G177" s="53" t="s">
        <v>166</v>
      </c>
      <c r="H177" s="128">
        <f>SUM(H178:H187)</f>
        <v>10.780000000000001</v>
      </c>
    </row>
    <row r="178" spans="1:13" s="2" customFormat="1" ht="36" x14ac:dyDescent="0.25">
      <c r="A178" s="242"/>
      <c r="B178" s="245"/>
      <c r="C178" s="247" t="s">
        <v>194</v>
      </c>
      <c r="D178" s="248"/>
      <c r="E178" s="273"/>
      <c r="F178" s="86">
        <v>0.01</v>
      </c>
      <c r="G178" s="86">
        <v>120</v>
      </c>
      <c r="H178" s="87">
        <f>ROUNDUP(F178*G178,2)</f>
        <v>1.2</v>
      </c>
      <c r="I178" s="183" t="s">
        <v>414</v>
      </c>
    </row>
    <row r="179" spans="1:13" s="2" customFormat="1" ht="12.75" customHeight="1" x14ac:dyDescent="0.25">
      <c r="A179" s="242"/>
      <c r="B179" s="245"/>
      <c r="C179" s="249" t="s">
        <v>370</v>
      </c>
      <c r="D179" s="250"/>
      <c r="E179" s="272"/>
      <c r="F179" s="88">
        <v>0.129</v>
      </c>
      <c r="G179" s="88">
        <v>20</v>
      </c>
      <c r="H179" s="89">
        <f t="shared" ref="H179:H187" si="22">ROUNDUP(F179*G179,2)</f>
        <v>2.58</v>
      </c>
      <c r="I179" s="2" t="s">
        <v>345</v>
      </c>
    </row>
    <row r="180" spans="1:13" s="2" customFormat="1" ht="12" customHeight="1" x14ac:dyDescent="0.25">
      <c r="A180" s="242"/>
      <c r="B180" s="245"/>
      <c r="C180" s="249" t="s">
        <v>173</v>
      </c>
      <c r="D180" s="250"/>
      <c r="E180" s="272"/>
      <c r="F180" s="88">
        <v>0.05</v>
      </c>
      <c r="G180" s="88">
        <v>140</v>
      </c>
      <c r="H180" s="89">
        <f t="shared" si="22"/>
        <v>7</v>
      </c>
    </row>
    <row r="181" spans="1:13" s="2" customFormat="1" ht="13.2" hidden="1" x14ac:dyDescent="0.25">
      <c r="A181" s="242"/>
      <c r="B181" s="245"/>
      <c r="C181" s="249"/>
      <c r="D181" s="250"/>
      <c r="E181" s="272"/>
      <c r="F181" s="88"/>
      <c r="G181" s="88"/>
      <c r="H181" s="89">
        <f t="shared" si="22"/>
        <v>0</v>
      </c>
    </row>
    <row r="182" spans="1:13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si="22"/>
        <v>0</v>
      </c>
    </row>
    <row r="183" spans="1:13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2"/>
        <v>0</v>
      </c>
    </row>
    <row r="184" spans="1:13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2"/>
        <v>0</v>
      </c>
    </row>
    <row r="185" spans="1:13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2"/>
        <v>0</v>
      </c>
    </row>
    <row r="186" spans="1:13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2"/>
        <v>0</v>
      </c>
    </row>
    <row r="187" spans="1:13" s="2" customFormat="1" ht="13.2" hidden="1" x14ac:dyDescent="0.25">
      <c r="A187" s="243"/>
      <c r="B187" s="246"/>
      <c r="C187" s="253"/>
      <c r="D187" s="254"/>
      <c r="E187" s="255"/>
      <c r="F187" s="90"/>
      <c r="G187" s="90"/>
      <c r="H187" s="89">
        <f t="shared" si="22"/>
        <v>0</v>
      </c>
    </row>
    <row r="188" spans="1:13" s="2" customFormat="1" x14ac:dyDescent="0.25">
      <c r="A188" s="329" t="s">
        <v>101</v>
      </c>
      <c r="B188" s="330" t="s">
        <v>23</v>
      </c>
      <c r="C188" s="251" t="s">
        <v>171</v>
      </c>
      <c r="D188" s="252"/>
      <c r="E188" s="287"/>
      <c r="F188" s="53" t="s">
        <v>401</v>
      </c>
      <c r="G188" s="53" t="s">
        <v>211</v>
      </c>
      <c r="H188" s="128">
        <f>SUM(H189:H198)</f>
        <v>19.05</v>
      </c>
    </row>
    <row r="189" spans="1:13" s="2" customFormat="1" ht="36" x14ac:dyDescent="0.25">
      <c r="A189" s="329"/>
      <c r="B189" s="330"/>
      <c r="C189" s="247" t="s">
        <v>23</v>
      </c>
      <c r="D189" s="248"/>
      <c r="E189" s="273"/>
      <c r="F189" s="86">
        <v>0.127</v>
      </c>
      <c r="G189" s="86">
        <v>150</v>
      </c>
      <c r="H189" s="87">
        <f>ROUNDUP(F189*G189,2)</f>
        <v>19.05</v>
      </c>
      <c r="I189" s="196" t="s">
        <v>411</v>
      </c>
      <c r="J189" s="195"/>
      <c r="K189" s="195"/>
      <c r="L189" s="195"/>
      <c r="M189" s="195"/>
    </row>
    <row r="190" spans="1:13" s="2" customFormat="1" ht="13.2" hidden="1" x14ac:dyDescent="0.25">
      <c r="A190" s="329"/>
      <c r="B190" s="330"/>
      <c r="C190" s="249"/>
      <c r="D190" s="250"/>
      <c r="E190" s="272"/>
      <c r="F190" s="88"/>
      <c r="G190" s="88"/>
      <c r="H190" s="89">
        <f t="shared" ref="H190:H198" si="23">ROUNDUP(F190*G190,2)</f>
        <v>0</v>
      </c>
    </row>
    <row r="191" spans="1:13" s="2" customFormat="1" ht="13.2" hidden="1" x14ac:dyDescent="0.25">
      <c r="A191" s="329"/>
      <c r="B191" s="330"/>
      <c r="C191" s="249"/>
      <c r="D191" s="250"/>
      <c r="E191" s="272"/>
      <c r="F191" s="88"/>
      <c r="G191" s="88"/>
      <c r="H191" s="89">
        <f t="shared" si="23"/>
        <v>0</v>
      </c>
    </row>
    <row r="192" spans="1:13" s="2" customFormat="1" ht="13.2" hidden="1" x14ac:dyDescent="0.25">
      <c r="A192" s="329"/>
      <c r="B192" s="330"/>
      <c r="C192" s="249"/>
      <c r="D192" s="250"/>
      <c r="E192" s="272"/>
      <c r="F192" s="88"/>
      <c r="G192" s="88"/>
      <c r="H192" s="89">
        <f t="shared" si="23"/>
        <v>0</v>
      </c>
    </row>
    <row r="193" spans="1:11" s="2" customFormat="1" ht="13.2" hidden="1" x14ac:dyDescent="0.25">
      <c r="A193" s="329"/>
      <c r="B193" s="330"/>
      <c r="C193" s="249"/>
      <c r="D193" s="250"/>
      <c r="E193" s="272"/>
      <c r="F193" s="88"/>
      <c r="G193" s="88"/>
      <c r="H193" s="89">
        <f t="shared" si="23"/>
        <v>0</v>
      </c>
    </row>
    <row r="194" spans="1:11" s="2" customFormat="1" ht="13.2" hidden="1" x14ac:dyDescent="0.25">
      <c r="A194" s="329"/>
      <c r="B194" s="330"/>
      <c r="C194" s="249"/>
      <c r="D194" s="250"/>
      <c r="E194" s="272"/>
      <c r="F194" s="88"/>
      <c r="G194" s="88"/>
      <c r="H194" s="89">
        <f t="shared" si="23"/>
        <v>0</v>
      </c>
    </row>
    <row r="195" spans="1:11" s="2" customFormat="1" ht="13.2" hidden="1" x14ac:dyDescent="0.25">
      <c r="A195" s="329"/>
      <c r="B195" s="330"/>
      <c r="C195" s="249"/>
      <c r="D195" s="250"/>
      <c r="E195" s="272"/>
      <c r="F195" s="88"/>
      <c r="G195" s="88"/>
      <c r="H195" s="89">
        <f t="shared" si="23"/>
        <v>0</v>
      </c>
    </row>
    <row r="196" spans="1:11" s="2" customFormat="1" ht="13.2" hidden="1" x14ac:dyDescent="0.25">
      <c r="A196" s="329"/>
      <c r="B196" s="330"/>
      <c r="C196" s="249"/>
      <c r="D196" s="250"/>
      <c r="E196" s="272"/>
      <c r="F196" s="88"/>
      <c r="G196" s="88"/>
      <c r="H196" s="89">
        <f t="shared" si="23"/>
        <v>0</v>
      </c>
    </row>
    <row r="197" spans="1:11" s="2" customFormat="1" ht="13.2" hidden="1" x14ac:dyDescent="0.25">
      <c r="A197" s="329"/>
      <c r="B197" s="330"/>
      <c r="C197" s="249"/>
      <c r="D197" s="250"/>
      <c r="E197" s="272"/>
      <c r="F197" s="88"/>
      <c r="G197" s="88"/>
      <c r="H197" s="89">
        <f t="shared" si="23"/>
        <v>0</v>
      </c>
    </row>
    <row r="198" spans="1:11" s="2" customFormat="1" ht="13.2" hidden="1" x14ac:dyDescent="0.25">
      <c r="A198" s="329"/>
      <c r="B198" s="330"/>
      <c r="C198" s="253"/>
      <c r="D198" s="254"/>
      <c r="E198" s="255"/>
      <c r="F198" s="90"/>
      <c r="G198" s="90"/>
      <c r="H198" s="91">
        <f t="shared" si="23"/>
        <v>0</v>
      </c>
    </row>
    <row r="199" spans="1:11" s="2" customFormat="1" x14ac:dyDescent="0.25">
      <c r="A199" s="329" t="s">
        <v>102</v>
      </c>
      <c r="B199" s="330" t="s">
        <v>24</v>
      </c>
      <c r="C199" s="337" t="s">
        <v>171</v>
      </c>
      <c r="D199" s="338"/>
      <c r="E199" s="339"/>
      <c r="F199" s="204" t="s">
        <v>167</v>
      </c>
      <c r="G199" s="204" t="s">
        <v>166</v>
      </c>
      <c r="H199" s="128">
        <f>SUM(H200:H209)</f>
        <v>0.03</v>
      </c>
    </row>
    <row r="200" spans="1:11" s="2" customFormat="1" ht="24" x14ac:dyDescent="0.25">
      <c r="A200" s="329"/>
      <c r="B200" s="330"/>
      <c r="C200" s="247" t="s">
        <v>406</v>
      </c>
      <c r="D200" s="248"/>
      <c r="E200" s="273"/>
      <c r="F200" s="86">
        <v>2.1999999999999999E-2</v>
      </c>
      <c r="G200" s="86">
        <v>1</v>
      </c>
      <c r="H200" s="87">
        <f>ROUNDUP(F200*G200,2)</f>
        <v>0.03</v>
      </c>
      <c r="I200" s="196" t="s">
        <v>410</v>
      </c>
      <c r="K200" s="116"/>
    </row>
    <row r="201" spans="1:11" s="2" customFormat="1" ht="15" hidden="1" customHeight="1" x14ac:dyDescent="0.25">
      <c r="A201" s="329"/>
      <c r="B201" s="330"/>
      <c r="C201" s="249"/>
      <c r="D201" s="250"/>
      <c r="E201" s="272"/>
      <c r="F201" s="88"/>
      <c r="G201" s="88"/>
      <c r="H201" s="89">
        <f t="shared" ref="H201:H209" si="24">ROUNDUP(F201*G201,2)</f>
        <v>0</v>
      </c>
    </row>
    <row r="202" spans="1:11" s="2" customFormat="1" ht="15" hidden="1" customHeight="1" x14ac:dyDescent="0.25">
      <c r="A202" s="329"/>
      <c r="B202" s="330"/>
      <c r="C202" s="249"/>
      <c r="D202" s="250"/>
      <c r="E202" s="272"/>
      <c r="F202" s="88"/>
      <c r="G202" s="88"/>
      <c r="H202" s="89">
        <f t="shared" si="24"/>
        <v>0</v>
      </c>
    </row>
    <row r="203" spans="1:11" s="2" customFormat="1" ht="15" hidden="1" customHeight="1" x14ac:dyDescent="0.25">
      <c r="A203" s="329"/>
      <c r="B203" s="330"/>
      <c r="C203" s="249"/>
      <c r="D203" s="250"/>
      <c r="E203" s="272"/>
      <c r="F203" s="88"/>
      <c r="G203" s="88"/>
      <c r="H203" s="89">
        <f t="shared" si="24"/>
        <v>0</v>
      </c>
    </row>
    <row r="204" spans="1:11" s="2" customFormat="1" ht="15" hidden="1" customHeight="1" x14ac:dyDescent="0.25">
      <c r="A204" s="329"/>
      <c r="B204" s="330"/>
      <c r="C204" s="249"/>
      <c r="D204" s="250"/>
      <c r="E204" s="272"/>
      <c r="F204" s="88"/>
      <c r="G204" s="88"/>
      <c r="H204" s="89">
        <f t="shared" si="24"/>
        <v>0</v>
      </c>
    </row>
    <row r="205" spans="1:11" s="2" customFormat="1" ht="15" hidden="1" customHeight="1" x14ac:dyDescent="0.25">
      <c r="A205" s="329"/>
      <c r="B205" s="330"/>
      <c r="C205" s="249"/>
      <c r="D205" s="250"/>
      <c r="E205" s="272"/>
      <c r="F205" s="88"/>
      <c r="G205" s="88"/>
      <c r="H205" s="89">
        <f t="shared" si="24"/>
        <v>0</v>
      </c>
    </row>
    <row r="206" spans="1:11" s="2" customFormat="1" ht="15" hidden="1" customHeight="1" x14ac:dyDescent="0.25">
      <c r="A206" s="329"/>
      <c r="B206" s="330"/>
      <c r="C206" s="249"/>
      <c r="D206" s="250"/>
      <c r="E206" s="272"/>
      <c r="F206" s="88"/>
      <c r="G206" s="88"/>
      <c r="H206" s="89">
        <f t="shared" si="24"/>
        <v>0</v>
      </c>
    </row>
    <row r="207" spans="1:11" s="2" customFormat="1" ht="15" hidden="1" customHeight="1" x14ac:dyDescent="0.25">
      <c r="A207" s="329"/>
      <c r="B207" s="330"/>
      <c r="C207" s="249"/>
      <c r="D207" s="250"/>
      <c r="E207" s="272"/>
      <c r="F207" s="88"/>
      <c r="G207" s="88"/>
      <c r="H207" s="89">
        <f t="shared" si="24"/>
        <v>0</v>
      </c>
    </row>
    <row r="208" spans="1:11" s="2" customFormat="1" ht="15" hidden="1" customHeight="1" x14ac:dyDescent="0.25">
      <c r="A208" s="329"/>
      <c r="B208" s="330"/>
      <c r="C208" s="249"/>
      <c r="D208" s="250"/>
      <c r="E208" s="272"/>
      <c r="F208" s="88"/>
      <c r="G208" s="88"/>
      <c r="H208" s="89">
        <f t="shared" si="24"/>
        <v>0</v>
      </c>
    </row>
    <row r="209" spans="1:9" s="2" customFormat="1" ht="15" hidden="1" customHeight="1" x14ac:dyDescent="0.25">
      <c r="A209" s="329"/>
      <c r="B209" s="330"/>
      <c r="C209" s="253"/>
      <c r="D209" s="254"/>
      <c r="E209" s="255"/>
      <c r="F209" s="90"/>
      <c r="G209" s="90"/>
      <c r="H209" s="91">
        <f t="shared" si="24"/>
        <v>0</v>
      </c>
    </row>
    <row r="210" spans="1:9" s="2" customFormat="1" x14ac:dyDescent="0.25">
      <c r="A210" s="335">
        <v>2350</v>
      </c>
      <c r="B210" s="336" t="s">
        <v>25</v>
      </c>
      <c r="C210" s="337" t="s">
        <v>171</v>
      </c>
      <c r="D210" s="338"/>
      <c r="E210" s="339"/>
      <c r="F210" s="205" t="s">
        <v>167</v>
      </c>
      <c r="G210" s="204" t="s">
        <v>158</v>
      </c>
      <c r="H210" s="128">
        <f>SUM(H211:H220)</f>
        <v>2.78</v>
      </c>
    </row>
    <row r="211" spans="1:9" s="2" customFormat="1" ht="12.75" hidden="1" customHeight="1" x14ac:dyDescent="0.25">
      <c r="A211" s="335"/>
      <c r="B211" s="336"/>
      <c r="C211" s="247"/>
      <c r="D211" s="248"/>
      <c r="E211" s="273"/>
      <c r="F211" s="86"/>
      <c r="G211" s="86"/>
      <c r="H211" s="87">
        <f>ROUNDUP(F211*G211,2)</f>
        <v>0</v>
      </c>
      <c r="I211" s="193" t="s">
        <v>212</v>
      </c>
    </row>
    <row r="212" spans="1:9" s="2" customFormat="1" ht="13.2" hidden="1" x14ac:dyDescent="0.25">
      <c r="A212" s="335"/>
      <c r="B212" s="336"/>
      <c r="C212" s="249"/>
      <c r="D212" s="250"/>
      <c r="E212" s="272"/>
      <c r="F212" s="88"/>
      <c r="G212" s="88"/>
      <c r="H212" s="89">
        <f t="shared" ref="H212:H220" si="25">ROUNDUP(F212*G212,2)</f>
        <v>0</v>
      </c>
    </row>
    <row r="213" spans="1:9" s="2" customFormat="1" ht="13.2" hidden="1" x14ac:dyDescent="0.25">
      <c r="A213" s="335"/>
      <c r="B213" s="336"/>
      <c r="C213" s="249"/>
      <c r="D213" s="250"/>
      <c r="E213" s="272"/>
      <c r="F213" s="88"/>
      <c r="G213" s="88"/>
      <c r="H213" s="89">
        <f t="shared" si="25"/>
        <v>0</v>
      </c>
    </row>
    <row r="214" spans="1:9" s="2" customFormat="1" ht="36" x14ac:dyDescent="0.25">
      <c r="A214" s="335"/>
      <c r="B214" s="336"/>
      <c r="C214" s="249" t="s">
        <v>405</v>
      </c>
      <c r="D214" s="250"/>
      <c r="E214" s="272"/>
      <c r="F214" s="88">
        <v>2.78</v>
      </c>
      <c r="G214" s="88">
        <v>1</v>
      </c>
      <c r="H214" s="89">
        <f t="shared" si="25"/>
        <v>2.78</v>
      </c>
      <c r="I214" s="196" t="s">
        <v>408</v>
      </c>
    </row>
    <row r="215" spans="1:9" s="2" customFormat="1" ht="13.2" x14ac:dyDescent="0.25">
      <c r="A215" s="335"/>
      <c r="B215" s="336"/>
      <c r="C215" s="249"/>
      <c r="D215" s="250"/>
      <c r="E215" s="272"/>
      <c r="F215" s="88"/>
      <c r="G215" s="88"/>
      <c r="H215" s="89">
        <f t="shared" si="25"/>
        <v>0</v>
      </c>
    </row>
    <row r="216" spans="1:9" s="2" customFormat="1" ht="13.2" x14ac:dyDescent="0.25">
      <c r="A216" s="335"/>
      <c r="B216" s="336"/>
      <c r="C216" s="249"/>
      <c r="D216" s="250"/>
      <c r="E216" s="272"/>
      <c r="F216" s="88"/>
      <c r="G216" s="88"/>
      <c r="H216" s="89">
        <f t="shared" si="25"/>
        <v>0</v>
      </c>
    </row>
    <row r="217" spans="1:9" s="2" customFormat="1" ht="13.2" x14ac:dyDescent="0.25">
      <c r="A217" s="335"/>
      <c r="B217" s="336"/>
      <c r="C217" s="249"/>
      <c r="D217" s="250"/>
      <c r="E217" s="272"/>
      <c r="F217" s="88"/>
      <c r="G217" s="88"/>
      <c r="H217" s="89">
        <f t="shared" si="25"/>
        <v>0</v>
      </c>
    </row>
    <row r="218" spans="1:9" s="2" customFormat="1" ht="13.2" x14ac:dyDescent="0.25">
      <c r="A218" s="335"/>
      <c r="B218" s="336"/>
      <c r="C218" s="249"/>
      <c r="D218" s="250"/>
      <c r="E218" s="272"/>
      <c r="F218" s="88"/>
      <c r="G218" s="88"/>
      <c r="H218" s="89">
        <f t="shared" si="25"/>
        <v>0</v>
      </c>
    </row>
    <row r="219" spans="1:9" s="2" customFormat="1" ht="13.2" x14ac:dyDescent="0.25">
      <c r="A219" s="335"/>
      <c r="B219" s="336"/>
      <c r="C219" s="249"/>
      <c r="D219" s="250"/>
      <c r="E219" s="272"/>
      <c r="F219" s="88"/>
      <c r="G219" s="88"/>
      <c r="H219" s="89">
        <f t="shared" si="25"/>
        <v>0</v>
      </c>
    </row>
    <row r="220" spans="1:9" s="2" customFormat="1" ht="13.2" x14ac:dyDescent="0.25">
      <c r="A220" s="335"/>
      <c r="B220" s="336"/>
      <c r="C220" s="253"/>
      <c r="D220" s="254"/>
      <c r="E220" s="255"/>
      <c r="F220" s="90"/>
      <c r="G220" s="90"/>
      <c r="H220" s="91">
        <f t="shared" si="25"/>
        <v>0</v>
      </c>
    </row>
    <row r="221" spans="1:9" s="2" customFormat="1" ht="13.2" x14ac:dyDescent="0.25">
      <c r="A221" s="206" t="s">
        <v>110</v>
      </c>
      <c r="B221" s="334" t="s">
        <v>26</v>
      </c>
      <c r="C221" s="334"/>
      <c r="D221" s="334"/>
      <c r="E221" s="334"/>
      <c r="F221" s="334"/>
      <c r="G221" s="334"/>
      <c r="H221" s="47">
        <f>SUM(H222,H234)</f>
        <v>0.88</v>
      </c>
    </row>
    <row r="222" spans="1:9" s="2" customFormat="1" ht="13.2" hidden="1" x14ac:dyDescent="0.25">
      <c r="A222" s="207">
        <v>5120</v>
      </c>
      <c r="B222" s="334" t="s">
        <v>168</v>
      </c>
      <c r="C222" s="334"/>
      <c r="D222" s="334"/>
      <c r="E222" s="334"/>
      <c r="F222" s="334"/>
      <c r="G222" s="334"/>
      <c r="H222" s="47">
        <f>SUM(H223)</f>
        <v>0</v>
      </c>
    </row>
    <row r="223" spans="1:9" s="2" customFormat="1" ht="39.6" hidden="1" x14ac:dyDescent="0.25">
      <c r="A223" s="257">
        <v>5121</v>
      </c>
      <c r="B223" s="260" t="s">
        <v>169</v>
      </c>
      <c r="C223" s="208" t="s">
        <v>171</v>
      </c>
      <c r="D223" s="204" t="s">
        <v>170</v>
      </c>
      <c r="E223" s="208" t="s">
        <v>166</v>
      </c>
      <c r="F223" s="208" t="s">
        <v>167</v>
      </c>
      <c r="G223" s="204" t="s">
        <v>158</v>
      </c>
      <c r="H223" s="128">
        <f>SUM(H224:H233)</f>
        <v>0</v>
      </c>
    </row>
    <row r="224" spans="1:9" s="2" customFormat="1" ht="13.2" hidden="1" x14ac:dyDescent="0.25">
      <c r="A224" s="258"/>
      <c r="B224" s="261"/>
      <c r="C224" s="209"/>
      <c r="D224" s="331">
        <v>20</v>
      </c>
      <c r="E224" s="209"/>
      <c r="F224" s="209"/>
      <c r="G224" s="209"/>
      <c r="H224" s="63">
        <f>ROUNDUP(F224*$D$202%/12/168*E224*$G$202,2)</f>
        <v>0</v>
      </c>
    </row>
    <row r="225" spans="1:8" s="2" customFormat="1" ht="13.2" hidden="1" x14ac:dyDescent="0.25">
      <c r="A225" s="258"/>
      <c r="B225" s="261"/>
      <c r="C225" s="210"/>
      <c r="D225" s="332"/>
      <c r="E225" s="210"/>
      <c r="F225" s="210"/>
      <c r="G225" s="210"/>
      <c r="H225" s="65">
        <f t="shared" ref="H225:H233" si="26">ROUNDUP(F225*$D$202%/12/168*E225*$G$202,2)</f>
        <v>0</v>
      </c>
    </row>
    <row r="226" spans="1:8" s="2" customFormat="1" ht="13.2" hidden="1" x14ac:dyDescent="0.25">
      <c r="A226" s="258"/>
      <c r="B226" s="261"/>
      <c r="C226" s="210"/>
      <c r="D226" s="332"/>
      <c r="E226" s="210"/>
      <c r="F226" s="210"/>
      <c r="G226" s="210"/>
      <c r="H226" s="65">
        <f t="shared" si="26"/>
        <v>0</v>
      </c>
    </row>
    <row r="227" spans="1:8" s="2" customFormat="1" ht="13.2" hidden="1" x14ac:dyDescent="0.25">
      <c r="A227" s="258"/>
      <c r="B227" s="261"/>
      <c r="C227" s="210"/>
      <c r="D227" s="332"/>
      <c r="E227" s="210"/>
      <c r="F227" s="210"/>
      <c r="G227" s="210"/>
      <c r="H227" s="65">
        <f t="shared" si="26"/>
        <v>0</v>
      </c>
    </row>
    <row r="228" spans="1:8" s="2" customFormat="1" ht="13.2" hidden="1" x14ac:dyDescent="0.25">
      <c r="A228" s="258"/>
      <c r="B228" s="261"/>
      <c r="C228" s="210"/>
      <c r="D228" s="332"/>
      <c r="E228" s="210"/>
      <c r="F228" s="210"/>
      <c r="G228" s="210"/>
      <c r="H228" s="65">
        <f t="shared" si="26"/>
        <v>0</v>
      </c>
    </row>
    <row r="229" spans="1:8" s="2" customFormat="1" ht="13.2" hidden="1" x14ac:dyDescent="0.25">
      <c r="A229" s="258"/>
      <c r="B229" s="261"/>
      <c r="C229" s="210"/>
      <c r="D229" s="332"/>
      <c r="E229" s="210"/>
      <c r="F229" s="210"/>
      <c r="G229" s="210"/>
      <c r="H229" s="65">
        <f t="shared" si="26"/>
        <v>0</v>
      </c>
    </row>
    <row r="230" spans="1:8" s="2" customFormat="1" ht="13.2" hidden="1" x14ac:dyDescent="0.25">
      <c r="A230" s="258"/>
      <c r="B230" s="261"/>
      <c r="C230" s="210"/>
      <c r="D230" s="332"/>
      <c r="E230" s="210"/>
      <c r="F230" s="210"/>
      <c r="G230" s="210"/>
      <c r="H230" s="65">
        <f t="shared" si="26"/>
        <v>0</v>
      </c>
    </row>
    <row r="231" spans="1:8" s="2" customFormat="1" ht="13.2" hidden="1" x14ac:dyDescent="0.25">
      <c r="A231" s="258"/>
      <c r="B231" s="261"/>
      <c r="C231" s="210"/>
      <c r="D231" s="332"/>
      <c r="E231" s="210"/>
      <c r="F231" s="210"/>
      <c r="G231" s="210"/>
      <c r="H231" s="65">
        <f t="shared" si="26"/>
        <v>0</v>
      </c>
    </row>
    <row r="232" spans="1:8" s="2" customFormat="1" ht="13.2" hidden="1" x14ac:dyDescent="0.25">
      <c r="A232" s="258"/>
      <c r="B232" s="261"/>
      <c r="C232" s="210"/>
      <c r="D232" s="332"/>
      <c r="E232" s="210"/>
      <c r="F232" s="210"/>
      <c r="G232" s="210"/>
      <c r="H232" s="65">
        <f t="shared" si="26"/>
        <v>0</v>
      </c>
    </row>
    <row r="233" spans="1:8" s="2" customFormat="1" ht="13.2" hidden="1" x14ac:dyDescent="0.25">
      <c r="A233" s="259"/>
      <c r="B233" s="262"/>
      <c r="C233" s="211"/>
      <c r="D233" s="333"/>
      <c r="E233" s="211"/>
      <c r="F233" s="211"/>
      <c r="G233" s="211"/>
      <c r="H233" s="67">
        <f t="shared" si="26"/>
        <v>0</v>
      </c>
    </row>
    <row r="234" spans="1:8" s="2" customFormat="1" ht="13.2" x14ac:dyDescent="0.25">
      <c r="A234" s="207" t="s">
        <v>111</v>
      </c>
      <c r="B234" s="334" t="s">
        <v>112</v>
      </c>
      <c r="C234" s="334"/>
      <c r="D234" s="334"/>
      <c r="E234" s="334"/>
      <c r="F234" s="334"/>
      <c r="G234" s="334"/>
      <c r="H234" s="47">
        <f>SUM(H235,H246)</f>
        <v>0.88</v>
      </c>
    </row>
    <row r="235" spans="1:8" s="2" customFormat="1" ht="39.6" hidden="1" x14ac:dyDescent="0.25">
      <c r="A235" s="257" t="s">
        <v>118</v>
      </c>
      <c r="B235" s="260" t="s">
        <v>34</v>
      </c>
      <c r="C235" s="208" t="s">
        <v>171</v>
      </c>
      <c r="D235" s="204" t="s">
        <v>170</v>
      </c>
      <c r="E235" s="208" t="s">
        <v>166</v>
      </c>
      <c r="F235" s="208" t="s">
        <v>167</v>
      </c>
      <c r="G235" s="204" t="s">
        <v>158</v>
      </c>
      <c r="H235" s="128">
        <f>SUM(H236:H245)</f>
        <v>0</v>
      </c>
    </row>
    <row r="236" spans="1:8" s="2" customFormat="1" ht="13.2" hidden="1" x14ac:dyDescent="0.25">
      <c r="A236" s="258"/>
      <c r="B236" s="261"/>
      <c r="C236" s="209"/>
      <c r="D236" s="331">
        <v>20</v>
      </c>
      <c r="E236" s="209"/>
      <c r="F236" s="209"/>
      <c r="G236" s="209"/>
      <c r="H236" s="63">
        <f>ROUNDUP(F236*$D$214%/12/168*E236*$G$214,2)</f>
        <v>0</v>
      </c>
    </row>
    <row r="237" spans="1:8" s="2" customFormat="1" ht="13.2" hidden="1" x14ac:dyDescent="0.25">
      <c r="A237" s="258"/>
      <c r="B237" s="261"/>
      <c r="C237" s="210"/>
      <c r="D237" s="332"/>
      <c r="E237" s="210"/>
      <c r="F237" s="210"/>
      <c r="G237" s="210"/>
      <c r="H237" s="65">
        <f t="shared" ref="H237:H245" si="27">ROUNDUP(F237*$D$214%/12/168*E237*$G$214,2)</f>
        <v>0</v>
      </c>
    </row>
    <row r="238" spans="1:8" s="2" customFormat="1" ht="13.2" hidden="1" x14ac:dyDescent="0.25">
      <c r="A238" s="258"/>
      <c r="B238" s="261"/>
      <c r="C238" s="210"/>
      <c r="D238" s="332"/>
      <c r="E238" s="210"/>
      <c r="F238" s="210"/>
      <c r="G238" s="210"/>
      <c r="H238" s="65">
        <f t="shared" si="27"/>
        <v>0</v>
      </c>
    </row>
    <row r="239" spans="1:8" s="2" customFormat="1" ht="13.2" hidden="1" x14ac:dyDescent="0.25">
      <c r="A239" s="258"/>
      <c r="B239" s="261"/>
      <c r="C239" s="210"/>
      <c r="D239" s="332"/>
      <c r="E239" s="210"/>
      <c r="F239" s="210"/>
      <c r="G239" s="210"/>
      <c r="H239" s="65">
        <f t="shared" si="27"/>
        <v>0</v>
      </c>
    </row>
    <row r="240" spans="1:8" s="2" customFormat="1" ht="13.2" hidden="1" x14ac:dyDescent="0.25">
      <c r="A240" s="258"/>
      <c r="B240" s="261"/>
      <c r="C240" s="210"/>
      <c r="D240" s="332"/>
      <c r="E240" s="210"/>
      <c r="F240" s="210"/>
      <c r="G240" s="210"/>
      <c r="H240" s="65">
        <f t="shared" si="27"/>
        <v>0</v>
      </c>
    </row>
    <row r="241" spans="1:9" s="2" customFormat="1" ht="13.2" hidden="1" x14ac:dyDescent="0.25">
      <c r="A241" s="258"/>
      <c r="B241" s="261"/>
      <c r="C241" s="210"/>
      <c r="D241" s="332"/>
      <c r="E241" s="210"/>
      <c r="F241" s="210"/>
      <c r="G241" s="210"/>
      <c r="H241" s="65">
        <f t="shared" si="27"/>
        <v>0</v>
      </c>
    </row>
    <row r="242" spans="1:9" s="2" customFormat="1" ht="13.2" hidden="1" x14ac:dyDescent="0.25">
      <c r="A242" s="258"/>
      <c r="B242" s="261"/>
      <c r="C242" s="210"/>
      <c r="D242" s="332"/>
      <c r="E242" s="210"/>
      <c r="F242" s="210"/>
      <c r="G242" s="210"/>
      <c r="H242" s="65">
        <f t="shared" si="27"/>
        <v>0</v>
      </c>
    </row>
    <row r="243" spans="1:9" s="2" customFormat="1" ht="13.2" hidden="1" x14ac:dyDescent="0.25">
      <c r="A243" s="258"/>
      <c r="B243" s="261"/>
      <c r="C243" s="210"/>
      <c r="D243" s="332"/>
      <c r="E243" s="210"/>
      <c r="F243" s="210"/>
      <c r="G243" s="210"/>
      <c r="H243" s="65">
        <f t="shared" si="27"/>
        <v>0</v>
      </c>
    </row>
    <row r="244" spans="1:9" s="2" customFormat="1" ht="13.2" hidden="1" x14ac:dyDescent="0.25">
      <c r="A244" s="258"/>
      <c r="B244" s="261"/>
      <c r="C244" s="210"/>
      <c r="D244" s="332"/>
      <c r="E244" s="210"/>
      <c r="F244" s="210"/>
      <c r="G244" s="210"/>
      <c r="H244" s="65">
        <f t="shared" si="27"/>
        <v>0</v>
      </c>
    </row>
    <row r="245" spans="1:9" s="2" customFormat="1" ht="13.2" hidden="1" x14ac:dyDescent="0.25">
      <c r="A245" s="259"/>
      <c r="B245" s="262"/>
      <c r="C245" s="211"/>
      <c r="D245" s="333"/>
      <c r="E245" s="211"/>
      <c r="F245" s="211"/>
      <c r="G245" s="211"/>
      <c r="H245" s="67">
        <f t="shared" si="27"/>
        <v>0</v>
      </c>
    </row>
    <row r="246" spans="1:9" s="2" customFormat="1" ht="26.4" x14ac:dyDescent="0.25">
      <c r="A246" s="257" t="s">
        <v>117</v>
      </c>
      <c r="B246" s="260" t="s">
        <v>27</v>
      </c>
      <c r="C246" s="208" t="s">
        <v>171</v>
      </c>
      <c r="D246" s="204"/>
      <c r="E246" s="208" t="s">
        <v>166</v>
      </c>
      <c r="F246" s="212" t="s">
        <v>437</v>
      </c>
      <c r="G246" s="204" t="s">
        <v>158</v>
      </c>
      <c r="H246" s="128">
        <f>SUM(H247:H256)</f>
        <v>0.88</v>
      </c>
    </row>
    <row r="247" spans="1:9" s="2" customFormat="1" ht="24" x14ac:dyDescent="0.25">
      <c r="A247" s="258"/>
      <c r="B247" s="261"/>
      <c r="C247" s="209" t="s">
        <v>407</v>
      </c>
      <c r="D247" s="331"/>
      <c r="E247" s="209"/>
      <c r="F247" s="213">
        <v>147.41999999999999</v>
      </c>
      <c r="G247" s="209">
        <v>1</v>
      </c>
      <c r="H247" s="194">
        <f>ROUNDUP(F247/168,2)</f>
        <v>0.88</v>
      </c>
      <c r="I247" s="196" t="s">
        <v>409</v>
      </c>
    </row>
    <row r="248" spans="1:9" s="2" customFormat="1" ht="13.2" hidden="1" x14ac:dyDescent="0.25">
      <c r="A248" s="258"/>
      <c r="B248" s="261"/>
      <c r="C248" s="210"/>
      <c r="D248" s="332"/>
      <c r="E248" s="210"/>
      <c r="F248" s="210"/>
      <c r="G248" s="210"/>
      <c r="H248" s="65">
        <f t="shared" ref="H248:H256" si="28">ROUNDUP(F248*$D$214%/12/168*E248*$G$214,2)</f>
        <v>0</v>
      </c>
    </row>
    <row r="249" spans="1:9" s="2" customFormat="1" ht="13.2" hidden="1" x14ac:dyDescent="0.25">
      <c r="A249" s="258"/>
      <c r="B249" s="261"/>
      <c r="C249" s="210"/>
      <c r="D249" s="332"/>
      <c r="E249" s="210"/>
      <c r="F249" s="210"/>
      <c r="G249" s="210"/>
      <c r="H249" s="65">
        <f t="shared" si="28"/>
        <v>0</v>
      </c>
    </row>
    <row r="250" spans="1:9" s="2" customFormat="1" ht="13.2" hidden="1" x14ac:dyDescent="0.25">
      <c r="A250" s="258"/>
      <c r="B250" s="261"/>
      <c r="C250" s="210"/>
      <c r="D250" s="332"/>
      <c r="E250" s="210"/>
      <c r="F250" s="210"/>
      <c r="G250" s="210"/>
      <c r="H250" s="65">
        <f t="shared" si="28"/>
        <v>0</v>
      </c>
    </row>
    <row r="251" spans="1:9" s="2" customFormat="1" ht="13.2" hidden="1" x14ac:dyDescent="0.25">
      <c r="A251" s="258"/>
      <c r="B251" s="261"/>
      <c r="C251" s="210"/>
      <c r="D251" s="332"/>
      <c r="E251" s="210"/>
      <c r="F251" s="210"/>
      <c r="G251" s="210"/>
      <c r="H251" s="65">
        <f t="shared" si="28"/>
        <v>0</v>
      </c>
    </row>
    <row r="252" spans="1:9" s="2" customFormat="1" ht="13.2" hidden="1" x14ac:dyDescent="0.25">
      <c r="A252" s="258"/>
      <c r="B252" s="261"/>
      <c r="C252" s="210"/>
      <c r="D252" s="332"/>
      <c r="E252" s="210"/>
      <c r="F252" s="210"/>
      <c r="G252" s="210"/>
      <c r="H252" s="65">
        <f t="shared" si="28"/>
        <v>0</v>
      </c>
    </row>
    <row r="253" spans="1:9" s="2" customFormat="1" ht="13.2" hidden="1" x14ac:dyDescent="0.25">
      <c r="A253" s="258"/>
      <c r="B253" s="261"/>
      <c r="C253" s="210"/>
      <c r="D253" s="332"/>
      <c r="E253" s="210"/>
      <c r="F253" s="210"/>
      <c r="G253" s="210"/>
      <c r="H253" s="65">
        <f t="shared" si="28"/>
        <v>0</v>
      </c>
    </row>
    <row r="254" spans="1:9" s="2" customFormat="1" ht="13.2" hidden="1" x14ac:dyDescent="0.25">
      <c r="A254" s="258"/>
      <c r="B254" s="261"/>
      <c r="C254" s="210"/>
      <c r="D254" s="332"/>
      <c r="E254" s="210"/>
      <c r="F254" s="210"/>
      <c r="G254" s="210"/>
      <c r="H254" s="65">
        <f t="shared" si="28"/>
        <v>0</v>
      </c>
    </row>
    <row r="255" spans="1:9" s="2" customFormat="1" ht="13.2" hidden="1" x14ac:dyDescent="0.25">
      <c r="A255" s="258"/>
      <c r="B255" s="261"/>
      <c r="C255" s="210"/>
      <c r="D255" s="332"/>
      <c r="E255" s="210"/>
      <c r="F255" s="210"/>
      <c r="G255" s="210"/>
      <c r="H255" s="65">
        <f t="shared" si="28"/>
        <v>0</v>
      </c>
    </row>
    <row r="256" spans="1:9" s="2" customFormat="1" ht="13.2" hidden="1" x14ac:dyDescent="0.25">
      <c r="A256" s="258"/>
      <c r="B256" s="261"/>
      <c r="C256" s="210"/>
      <c r="D256" s="333"/>
      <c r="E256" s="210"/>
      <c r="F256" s="210"/>
      <c r="G256" s="211"/>
      <c r="H256" s="67">
        <f t="shared" si="28"/>
        <v>0</v>
      </c>
    </row>
    <row r="257" spans="1:9" s="2" customFormat="1" ht="13.2" x14ac:dyDescent="0.25">
      <c r="A257" s="306" t="s">
        <v>121</v>
      </c>
      <c r="B257" s="307"/>
      <c r="C257" s="307"/>
      <c r="D257" s="307"/>
      <c r="E257" s="307"/>
      <c r="F257" s="307"/>
      <c r="G257" s="308"/>
      <c r="H257" s="50">
        <f>SUM(H12,H129,H221)</f>
        <v>101.21</v>
      </c>
    </row>
    <row r="258" spans="1:9" s="2" customFormat="1" ht="6" customHeight="1" x14ac:dyDescent="0.25">
      <c r="A258" s="309"/>
      <c r="B258" s="309"/>
      <c r="C258" s="309"/>
      <c r="D258" s="309"/>
      <c r="E258" s="309"/>
      <c r="F258" s="309"/>
      <c r="G258" s="309"/>
      <c r="H258" s="309"/>
    </row>
    <row r="259" spans="1:9" s="2" customFormat="1" ht="13.2" x14ac:dyDescent="0.25">
      <c r="A259" s="266" t="s">
        <v>19</v>
      </c>
      <c r="B259" s="267"/>
      <c r="C259" s="267"/>
      <c r="D259" s="267"/>
      <c r="E259" s="267"/>
      <c r="F259" s="267"/>
      <c r="G259" s="267"/>
      <c r="H259" s="268"/>
    </row>
    <row r="260" spans="1:9" s="2" customFormat="1" ht="13.2" x14ac:dyDescent="0.25">
      <c r="A260" s="46" t="s">
        <v>37</v>
      </c>
      <c r="B260" s="256" t="s">
        <v>15</v>
      </c>
      <c r="C260" s="256"/>
      <c r="D260" s="256"/>
      <c r="E260" s="256"/>
      <c r="F260" s="256"/>
      <c r="G260" s="256"/>
      <c r="H260" s="47">
        <f>SUM(H261,H316)</f>
        <v>34.960000000000008</v>
      </c>
    </row>
    <row r="261" spans="1:9" s="2" customFormat="1" ht="13.2" x14ac:dyDescent="0.25">
      <c r="A261" s="58" t="s">
        <v>38</v>
      </c>
      <c r="B261" s="256" t="s">
        <v>39</v>
      </c>
      <c r="C261" s="256"/>
      <c r="D261" s="256"/>
      <c r="E261" s="256"/>
      <c r="F261" s="256"/>
      <c r="G261" s="256"/>
      <c r="H261" s="47">
        <f>SUM(H262,H273,H284,H295,)</f>
        <v>27.190000000000005</v>
      </c>
    </row>
    <row r="262" spans="1:9" s="2" customFormat="1" ht="26.4" x14ac:dyDescent="0.25">
      <c r="A262" s="241" t="s">
        <v>43</v>
      </c>
      <c r="B262" s="244" t="s">
        <v>44</v>
      </c>
      <c r="C262" s="277" t="s">
        <v>436</v>
      </c>
      <c r="D262" s="278"/>
      <c r="E262" s="53" t="s">
        <v>164</v>
      </c>
      <c r="F262" s="93" t="s">
        <v>40</v>
      </c>
      <c r="G262" s="53" t="s">
        <v>158</v>
      </c>
      <c r="H262" s="128">
        <f>SUM(H263:H272)</f>
        <v>10.92</v>
      </c>
    </row>
    <row r="263" spans="1:9" s="2" customFormat="1" ht="13.2" x14ac:dyDescent="0.25">
      <c r="A263" s="242"/>
      <c r="B263" s="245"/>
      <c r="C263" s="279" t="s">
        <v>193</v>
      </c>
      <c r="D263" s="280"/>
      <c r="E263" s="76">
        <v>16</v>
      </c>
      <c r="F263" s="71">
        <v>3105</v>
      </c>
      <c r="G263" s="70">
        <v>0.33400000000000002</v>
      </c>
      <c r="H263" s="63">
        <f>ROUNDUP((F263/168*G263),2)</f>
        <v>6.18</v>
      </c>
      <c r="I263" s="2" t="s">
        <v>198</v>
      </c>
    </row>
    <row r="264" spans="1:9" s="2" customFormat="1" ht="13.2" x14ac:dyDescent="0.25">
      <c r="A264" s="242"/>
      <c r="B264" s="245"/>
      <c r="C264" s="270" t="s">
        <v>366</v>
      </c>
      <c r="D264" s="271"/>
      <c r="E264" s="178">
        <v>6</v>
      </c>
      <c r="F264" s="73">
        <v>1060</v>
      </c>
      <c r="G264" s="72">
        <v>0.75</v>
      </c>
      <c r="H264" s="65">
        <f t="shared" ref="H264:H283" si="29">ROUNDUP((F264/168*G264),2)</f>
        <v>4.74</v>
      </c>
      <c r="I264" s="2" t="s">
        <v>199</v>
      </c>
    </row>
    <row r="265" spans="1:9" s="2" customFormat="1" ht="13.2" hidden="1" x14ac:dyDescent="0.25">
      <c r="A265" s="242"/>
      <c r="B265" s="245"/>
      <c r="C265" s="270"/>
      <c r="D265" s="271"/>
      <c r="E265" s="77"/>
      <c r="F265" s="73"/>
      <c r="G265" s="72"/>
      <c r="H265" s="65">
        <f t="shared" si="29"/>
        <v>0</v>
      </c>
    </row>
    <row r="266" spans="1:9" s="2" customFormat="1" ht="13.2" hidden="1" x14ac:dyDescent="0.25">
      <c r="A266" s="242"/>
      <c r="B266" s="245"/>
      <c r="C266" s="270"/>
      <c r="D266" s="271"/>
      <c r="E266" s="77"/>
      <c r="F266" s="73"/>
      <c r="G266" s="72"/>
      <c r="H266" s="65">
        <f t="shared" si="29"/>
        <v>0</v>
      </c>
    </row>
    <row r="267" spans="1:9" s="2" customFormat="1" ht="13.2" hidden="1" x14ac:dyDescent="0.25">
      <c r="A267" s="242"/>
      <c r="B267" s="245"/>
      <c r="C267" s="270"/>
      <c r="D267" s="271"/>
      <c r="E267" s="77"/>
      <c r="F267" s="73"/>
      <c r="G267" s="72"/>
      <c r="H267" s="65">
        <f t="shared" si="29"/>
        <v>0</v>
      </c>
    </row>
    <row r="268" spans="1:9" s="2" customFormat="1" ht="13.2" hidden="1" x14ac:dyDescent="0.25">
      <c r="A268" s="242"/>
      <c r="B268" s="245"/>
      <c r="C268" s="270"/>
      <c r="D268" s="271"/>
      <c r="E268" s="77"/>
      <c r="F268" s="73"/>
      <c r="G268" s="72"/>
      <c r="H268" s="65">
        <f t="shared" si="29"/>
        <v>0</v>
      </c>
    </row>
    <row r="269" spans="1:9" s="2" customFormat="1" ht="13.2" hidden="1" x14ac:dyDescent="0.25">
      <c r="A269" s="242"/>
      <c r="B269" s="245"/>
      <c r="C269" s="270"/>
      <c r="D269" s="271"/>
      <c r="E269" s="77"/>
      <c r="F269" s="73"/>
      <c r="G269" s="72"/>
      <c r="H269" s="65">
        <f t="shared" si="29"/>
        <v>0</v>
      </c>
    </row>
    <row r="270" spans="1:9" s="2" customFormat="1" ht="13.2" hidden="1" x14ac:dyDescent="0.25">
      <c r="A270" s="242"/>
      <c r="B270" s="245"/>
      <c r="C270" s="270"/>
      <c r="D270" s="271"/>
      <c r="E270" s="77"/>
      <c r="F270" s="73"/>
      <c r="G270" s="72"/>
      <c r="H270" s="65">
        <f t="shared" si="29"/>
        <v>0</v>
      </c>
    </row>
    <row r="271" spans="1:9" s="2" customFormat="1" ht="13.2" hidden="1" x14ac:dyDescent="0.25">
      <c r="A271" s="242"/>
      <c r="B271" s="245"/>
      <c r="C271" s="270"/>
      <c r="D271" s="271"/>
      <c r="E271" s="77"/>
      <c r="F271" s="73"/>
      <c r="G271" s="72"/>
      <c r="H271" s="65">
        <f t="shared" si="29"/>
        <v>0</v>
      </c>
    </row>
    <row r="272" spans="1:9" s="2" customFormat="1" ht="13.2" hidden="1" x14ac:dyDescent="0.25">
      <c r="A272" s="243"/>
      <c r="B272" s="246"/>
      <c r="C272" s="281"/>
      <c r="D272" s="282"/>
      <c r="E272" s="78"/>
      <c r="F272" s="75"/>
      <c r="G272" s="74"/>
      <c r="H272" s="67">
        <f t="shared" si="29"/>
        <v>0</v>
      </c>
    </row>
    <row r="273" spans="1:9" s="2" customFormat="1" ht="26.4" x14ac:dyDescent="0.25">
      <c r="A273" s="241" t="s">
        <v>45</v>
      </c>
      <c r="B273" s="244" t="s">
        <v>46</v>
      </c>
      <c r="C273" s="277" t="s">
        <v>436</v>
      </c>
      <c r="D273" s="278"/>
      <c r="E273" s="53" t="s">
        <v>164</v>
      </c>
      <c r="F273" s="93" t="s">
        <v>40</v>
      </c>
      <c r="G273" s="53" t="s">
        <v>158</v>
      </c>
      <c r="H273" s="128">
        <f>SUM(H274:H283)</f>
        <v>13.100000000000001</v>
      </c>
    </row>
    <row r="274" spans="1:9" s="2" customFormat="1" ht="13.2" hidden="1" x14ac:dyDescent="0.25">
      <c r="A274" s="242"/>
      <c r="B274" s="245"/>
      <c r="C274" s="279"/>
      <c r="D274" s="280"/>
      <c r="E274" s="76"/>
      <c r="F274" s="71"/>
      <c r="G274" s="70"/>
      <c r="H274" s="63">
        <f t="shared" si="29"/>
        <v>0</v>
      </c>
    </row>
    <row r="275" spans="1:9" s="2" customFormat="1" ht="24" x14ac:dyDescent="0.25">
      <c r="A275" s="242"/>
      <c r="B275" s="245"/>
      <c r="C275" s="270" t="s">
        <v>200</v>
      </c>
      <c r="D275" s="271"/>
      <c r="E275" s="77">
        <v>9</v>
      </c>
      <c r="F275" s="73">
        <v>1190</v>
      </c>
      <c r="G275" s="72">
        <v>1.667</v>
      </c>
      <c r="H275" s="65">
        <f t="shared" si="29"/>
        <v>11.81</v>
      </c>
      <c r="I275" s="183" t="s">
        <v>201</v>
      </c>
    </row>
    <row r="276" spans="1:9" s="2" customFormat="1" ht="13.2" hidden="1" x14ac:dyDescent="0.25">
      <c r="A276" s="242"/>
      <c r="B276" s="245"/>
      <c r="C276" s="270"/>
      <c r="D276" s="271"/>
      <c r="E276" s="77"/>
      <c r="F276" s="73"/>
      <c r="G276" s="72"/>
      <c r="H276" s="65">
        <f t="shared" si="29"/>
        <v>0</v>
      </c>
    </row>
    <row r="277" spans="1:9" s="2" customFormat="1" ht="13.2" hidden="1" x14ac:dyDescent="0.25">
      <c r="A277" s="242"/>
      <c r="B277" s="245"/>
      <c r="C277" s="270"/>
      <c r="D277" s="271"/>
      <c r="E277" s="77"/>
      <c r="F277" s="73"/>
      <c r="G277" s="72"/>
      <c r="H277" s="65">
        <f t="shared" si="29"/>
        <v>0</v>
      </c>
    </row>
    <row r="278" spans="1:9" s="2" customFormat="1" ht="13.2" hidden="1" x14ac:dyDescent="0.25">
      <c r="A278" s="242"/>
      <c r="B278" s="245"/>
      <c r="C278" s="270"/>
      <c r="D278" s="271"/>
      <c r="E278" s="77"/>
      <c r="F278" s="73"/>
      <c r="G278" s="72"/>
      <c r="H278" s="65">
        <f t="shared" si="29"/>
        <v>0</v>
      </c>
    </row>
    <row r="279" spans="1:9" s="2" customFormat="1" ht="13.2" hidden="1" x14ac:dyDescent="0.25">
      <c r="A279" s="242"/>
      <c r="B279" s="245"/>
      <c r="C279" s="270"/>
      <c r="D279" s="271"/>
      <c r="E279" s="77"/>
      <c r="F279" s="73"/>
      <c r="G279" s="72"/>
      <c r="H279" s="65">
        <f t="shared" si="29"/>
        <v>0</v>
      </c>
    </row>
    <row r="280" spans="1:9" s="2" customFormat="1" ht="13.2" hidden="1" x14ac:dyDescent="0.25">
      <c r="A280" s="242"/>
      <c r="B280" s="245"/>
      <c r="C280" s="270"/>
      <c r="D280" s="271"/>
      <c r="E280" s="77"/>
      <c r="F280" s="73"/>
      <c r="G280" s="72"/>
      <c r="H280" s="65">
        <f t="shared" si="29"/>
        <v>0</v>
      </c>
    </row>
    <row r="281" spans="1:9" s="2" customFormat="1" ht="13.2" hidden="1" x14ac:dyDescent="0.25">
      <c r="A281" s="242"/>
      <c r="B281" s="245"/>
      <c r="C281" s="270"/>
      <c r="D281" s="271"/>
      <c r="E281" s="77"/>
      <c r="F281" s="73"/>
      <c r="G281" s="72"/>
      <c r="H281" s="65">
        <f t="shared" si="29"/>
        <v>0</v>
      </c>
    </row>
    <row r="282" spans="1:9" s="2" customFormat="1" ht="13.2" hidden="1" x14ac:dyDescent="0.25">
      <c r="A282" s="242"/>
      <c r="B282" s="245"/>
      <c r="C282" s="270"/>
      <c r="D282" s="271"/>
      <c r="E282" s="77"/>
      <c r="F282" s="73"/>
      <c r="G282" s="72"/>
      <c r="H282" s="65">
        <f t="shared" si="29"/>
        <v>0</v>
      </c>
    </row>
    <row r="283" spans="1:9" s="2" customFormat="1" ht="24" x14ac:dyDescent="0.25">
      <c r="A283" s="243"/>
      <c r="B283" s="246"/>
      <c r="C283" s="281" t="s">
        <v>374</v>
      </c>
      <c r="D283" s="282"/>
      <c r="E283" s="78">
        <v>7</v>
      </c>
      <c r="F283" s="75">
        <v>996</v>
      </c>
      <c r="G283" s="74">
        <v>0.217</v>
      </c>
      <c r="H283" s="67">
        <f t="shared" si="29"/>
        <v>1.29</v>
      </c>
      <c r="I283" s="183" t="s">
        <v>412</v>
      </c>
    </row>
    <row r="284" spans="1:9" s="2" customFormat="1" ht="26.4" x14ac:dyDescent="0.25">
      <c r="A284" s="241" t="s">
        <v>52</v>
      </c>
      <c r="B284" s="244" t="s">
        <v>16</v>
      </c>
      <c r="C284" s="251" t="s">
        <v>159</v>
      </c>
      <c r="D284" s="252"/>
      <c r="E284" s="287"/>
      <c r="F284" s="60" t="s">
        <v>160</v>
      </c>
      <c r="G284" s="53" t="s">
        <v>158</v>
      </c>
      <c r="H284" s="128">
        <f>SUM(H285:H294)</f>
        <v>0.75</v>
      </c>
    </row>
    <row r="285" spans="1:9" s="2" customFormat="1" ht="13.2" x14ac:dyDescent="0.25">
      <c r="A285" s="242"/>
      <c r="B285" s="245"/>
      <c r="C285" s="279" t="s">
        <v>179</v>
      </c>
      <c r="D285" s="311"/>
      <c r="E285" s="280"/>
      <c r="F285" s="71">
        <v>135</v>
      </c>
      <c r="G285" s="70">
        <f>G263</f>
        <v>0.33400000000000002</v>
      </c>
      <c r="H285" s="63">
        <f>ROUNDUP((F285/168*G285),2)</f>
        <v>0.27</v>
      </c>
    </row>
    <row r="286" spans="1:9" s="2" customFormat="1" ht="13.2" x14ac:dyDescent="0.25">
      <c r="A286" s="242"/>
      <c r="B286" s="245"/>
      <c r="C286" s="270" t="s">
        <v>186</v>
      </c>
      <c r="D286" s="310"/>
      <c r="E286" s="271"/>
      <c r="F286" s="73">
        <v>106</v>
      </c>
      <c r="G286" s="72">
        <f t="shared" ref="G286:G294" si="30">G264</f>
        <v>0.75</v>
      </c>
      <c r="H286" s="65">
        <f t="shared" ref="H286:H294" si="31">ROUNDUP((F286/168*G286),2)</f>
        <v>0.48</v>
      </c>
    </row>
    <row r="287" spans="1:9" s="2" customFormat="1" ht="13.2" hidden="1" x14ac:dyDescent="0.25">
      <c r="A287" s="242"/>
      <c r="B287" s="245"/>
      <c r="C287" s="270"/>
      <c r="D287" s="310"/>
      <c r="E287" s="271"/>
      <c r="F287" s="73"/>
      <c r="G287" s="72">
        <f t="shared" si="30"/>
        <v>0</v>
      </c>
      <c r="H287" s="65">
        <f t="shared" si="31"/>
        <v>0</v>
      </c>
    </row>
    <row r="288" spans="1:9" s="2" customFormat="1" ht="13.2" hidden="1" x14ac:dyDescent="0.25">
      <c r="A288" s="242"/>
      <c r="B288" s="245"/>
      <c r="C288" s="270"/>
      <c r="D288" s="310"/>
      <c r="E288" s="271"/>
      <c r="F288" s="73"/>
      <c r="G288" s="72">
        <f t="shared" si="30"/>
        <v>0</v>
      </c>
      <c r="H288" s="65">
        <f t="shared" si="31"/>
        <v>0</v>
      </c>
    </row>
    <row r="289" spans="1:8" s="2" customFormat="1" ht="13.2" hidden="1" x14ac:dyDescent="0.25">
      <c r="A289" s="242"/>
      <c r="B289" s="245"/>
      <c r="C289" s="270"/>
      <c r="D289" s="310"/>
      <c r="E289" s="271"/>
      <c r="F289" s="73"/>
      <c r="G289" s="72">
        <f t="shared" si="30"/>
        <v>0</v>
      </c>
      <c r="H289" s="65">
        <f t="shared" si="31"/>
        <v>0</v>
      </c>
    </row>
    <row r="290" spans="1:8" s="2" customFormat="1" ht="13.2" hidden="1" x14ac:dyDescent="0.25">
      <c r="A290" s="242"/>
      <c r="B290" s="245"/>
      <c r="C290" s="270"/>
      <c r="D290" s="310"/>
      <c r="E290" s="271"/>
      <c r="F290" s="73"/>
      <c r="G290" s="72">
        <f t="shared" si="30"/>
        <v>0</v>
      </c>
      <c r="H290" s="65">
        <f t="shared" si="31"/>
        <v>0</v>
      </c>
    </row>
    <row r="291" spans="1:8" s="2" customFormat="1" ht="13.2" hidden="1" x14ac:dyDescent="0.25">
      <c r="A291" s="242"/>
      <c r="B291" s="245"/>
      <c r="C291" s="270"/>
      <c r="D291" s="310"/>
      <c r="E291" s="271"/>
      <c r="F291" s="73"/>
      <c r="G291" s="72">
        <f t="shared" si="30"/>
        <v>0</v>
      </c>
      <c r="H291" s="65">
        <f t="shared" si="31"/>
        <v>0</v>
      </c>
    </row>
    <row r="292" spans="1:8" s="2" customFormat="1" ht="13.2" hidden="1" x14ac:dyDescent="0.25">
      <c r="A292" s="242"/>
      <c r="B292" s="245"/>
      <c r="C292" s="270"/>
      <c r="D292" s="310"/>
      <c r="E292" s="271"/>
      <c r="F292" s="73"/>
      <c r="G292" s="72">
        <f t="shared" si="30"/>
        <v>0</v>
      </c>
      <c r="H292" s="65">
        <f t="shared" si="31"/>
        <v>0</v>
      </c>
    </row>
    <row r="293" spans="1:8" s="2" customFormat="1" ht="13.2" hidden="1" x14ac:dyDescent="0.25">
      <c r="A293" s="242"/>
      <c r="B293" s="245"/>
      <c r="C293" s="270"/>
      <c r="D293" s="310"/>
      <c r="E293" s="271"/>
      <c r="F293" s="73"/>
      <c r="G293" s="72">
        <f t="shared" si="30"/>
        <v>0</v>
      </c>
      <c r="H293" s="65">
        <f t="shared" si="31"/>
        <v>0</v>
      </c>
    </row>
    <row r="294" spans="1:8" s="2" customFormat="1" ht="13.2" hidden="1" x14ac:dyDescent="0.25">
      <c r="A294" s="243"/>
      <c r="B294" s="246"/>
      <c r="C294" s="281"/>
      <c r="D294" s="312"/>
      <c r="E294" s="282"/>
      <c r="F294" s="75"/>
      <c r="G294" s="74">
        <f t="shared" si="30"/>
        <v>0</v>
      </c>
      <c r="H294" s="67">
        <f t="shared" si="31"/>
        <v>0</v>
      </c>
    </row>
    <row r="295" spans="1:8" s="2" customFormat="1" ht="26.4" x14ac:dyDescent="0.25">
      <c r="A295" s="241" t="s">
        <v>58</v>
      </c>
      <c r="B295" s="244" t="s">
        <v>59</v>
      </c>
      <c r="C295" s="277" t="s">
        <v>436</v>
      </c>
      <c r="D295" s="278"/>
      <c r="E295" s="53" t="s">
        <v>162</v>
      </c>
      <c r="F295" s="93" t="s">
        <v>40</v>
      </c>
      <c r="G295" s="53" t="s">
        <v>158</v>
      </c>
      <c r="H295" s="128">
        <f>SUM(H296:H315)</f>
        <v>2.42</v>
      </c>
    </row>
    <row r="296" spans="1:8" s="2" customFormat="1" ht="13.2" x14ac:dyDescent="0.25">
      <c r="A296" s="242"/>
      <c r="B296" s="245"/>
      <c r="C296" s="304" t="str">
        <f t="shared" ref="C296:C305" si="32">C263</f>
        <v>VP koledžas direktors</v>
      </c>
      <c r="D296" s="305"/>
      <c r="E296" s="263">
        <v>10</v>
      </c>
      <c r="F296" s="79">
        <f t="shared" ref="F296:G305" si="33">F263</f>
        <v>3105</v>
      </c>
      <c r="G296" s="62">
        <f t="shared" si="33"/>
        <v>0.33400000000000002</v>
      </c>
      <c r="H296" s="63">
        <f>ROUNDUP((F296*$E$296%)/168*G296,2)</f>
        <v>0.62</v>
      </c>
    </row>
    <row r="297" spans="1:8" s="2" customFormat="1" ht="13.2" x14ac:dyDescent="0.25">
      <c r="A297" s="242"/>
      <c r="B297" s="245"/>
      <c r="C297" s="302" t="str">
        <f t="shared" si="32"/>
        <v>Vecākais inspektors Profesionālās pilnveides nodaļa</v>
      </c>
      <c r="D297" s="303"/>
      <c r="E297" s="264"/>
      <c r="F297" s="80">
        <f t="shared" si="33"/>
        <v>1060</v>
      </c>
      <c r="G297" s="64">
        <f t="shared" si="33"/>
        <v>0.75</v>
      </c>
      <c r="H297" s="65">
        <f t="shared" ref="H297:H315" si="34">ROUNDUP((F297*$E$296%)/168*G297,2)</f>
        <v>0.48</v>
      </c>
    </row>
    <row r="298" spans="1:8" s="2" customFormat="1" ht="13.2" hidden="1" x14ac:dyDescent="0.25">
      <c r="A298" s="242"/>
      <c r="B298" s="245"/>
      <c r="C298" s="302">
        <f t="shared" si="32"/>
        <v>0</v>
      </c>
      <c r="D298" s="303"/>
      <c r="E298" s="264"/>
      <c r="F298" s="80">
        <f t="shared" si="33"/>
        <v>0</v>
      </c>
      <c r="G298" s="64">
        <f t="shared" si="33"/>
        <v>0</v>
      </c>
      <c r="H298" s="65">
        <f t="shared" si="34"/>
        <v>0</v>
      </c>
    </row>
    <row r="299" spans="1:8" s="2" customFormat="1" ht="13.2" hidden="1" x14ac:dyDescent="0.25">
      <c r="A299" s="242"/>
      <c r="B299" s="245"/>
      <c r="C299" s="302">
        <f t="shared" si="32"/>
        <v>0</v>
      </c>
      <c r="D299" s="303"/>
      <c r="E299" s="264"/>
      <c r="F299" s="80">
        <f t="shared" si="33"/>
        <v>0</v>
      </c>
      <c r="G299" s="64">
        <f t="shared" si="33"/>
        <v>0</v>
      </c>
      <c r="H299" s="65">
        <f t="shared" si="34"/>
        <v>0</v>
      </c>
    </row>
    <row r="300" spans="1:8" s="2" customFormat="1" ht="13.2" hidden="1" x14ac:dyDescent="0.25">
      <c r="A300" s="242"/>
      <c r="B300" s="245"/>
      <c r="C300" s="302">
        <f t="shared" si="32"/>
        <v>0</v>
      </c>
      <c r="D300" s="303"/>
      <c r="E300" s="264"/>
      <c r="F300" s="80">
        <f t="shared" si="33"/>
        <v>0</v>
      </c>
      <c r="G300" s="64">
        <f t="shared" si="33"/>
        <v>0</v>
      </c>
      <c r="H300" s="65">
        <f t="shared" si="34"/>
        <v>0</v>
      </c>
    </row>
    <row r="301" spans="1:8" s="2" customFormat="1" ht="13.2" hidden="1" x14ac:dyDescent="0.25">
      <c r="A301" s="242"/>
      <c r="B301" s="245"/>
      <c r="C301" s="302">
        <f t="shared" si="32"/>
        <v>0</v>
      </c>
      <c r="D301" s="303"/>
      <c r="E301" s="264"/>
      <c r="F301" s="80">
        <f t="shared" si="33"/>
        <v>0</v>
      </c>
      <c r="G301" s="64">
        <f t="shared" si="33"/>
        <v>0</v>
      </c>
      <c r="H301" s="65">
        <f t="shared" si="34"/>
        <v>0</v>
      </c>
    </row>
    <row r="302" spans="1:8" s="2" customFormat="1" ht="13.2" hidden="1" x14ac:dyDescent="0.25">
      <c r="A302" s="242"/>
      <c r="B302" s="245"/>
      <c r="C302" s="302">
        <f t="shared" si="32"/>
        <v>0</v>
      </c>
      <c r="D302" s="303"/>
      <c r="E302" s="264"/>
      <c r="F302" s="80">
        <f t="shared" si="33"/>
        <v>0</v>
      </c>
      <c r="G302" s="64">
        <f t="shared" si="33"/>
        <v>0</v>
      </c>
      <c r="H302" s="65">
        <f t="shared" si="34"/>
        <v>0</v>
      </c>
    </row>
    <row r="303" spans="1:8" s="2" customFormat="1" ht="13.2" hidden="1" x14ac:dyDescent="0.25">
      <c r="A303" s="242"/>
      <c r="B303" s="245"/>
      <c r="C303" s="302">
        <f t="shared" si="32"/>
        <v>0</v>
      </c>
      <c r="D303" s="303"/>
      <c r="E303" s="264"/>
      <c r="F303" s="80">
        <f t="shared" si="33"/>
        <v>0</v>
      </c>
      <c r="G303" s="64">
        <f t="shared" si="33"/>
        <v>0</v>
      </c>
      <c r="H303" s="65">
        <f t="shared" si="34"/>
        <v>0</v>
      </c>
    </row>
    <row r="304" spans="1:8" s="2" customFormat="1" ht="13.2" hidden="1" x14ac:dyDescent="0.25">
      <c r="A304" s="242"/>
      <c r="B304" s="245"/>
      <c r="C304" s="302">
        <f t="shared" si="32"/>
        <v>0</v>
      </c>
      <c r="D304" s="303"/>
      <c r="E304" s="264"/>
      <c r="F304" s="80">
        <f t="shared" si="33"/>
        <v>0</v>
      </c>
      <c r="G304" s="64">
        <f t="shared" si="33"/>
        <v>0</v>
      </c>
      <c r="H304" s="65">
        <f t="shared" si="34"/>
        <v>0</v>
      </c>
    </row>
    <row r="305" spans="1:8" s="2" customFormat="1" ht="13.2" hidden="1" x14ac:dyDescent="0.25">
      <c r="A305" s="242"/>
      <c r="B305" s="245"/>
      <c r="C305" s="302">
        <f t="shared" si="32"/>
        <v>0</v>
      </c>
      <c r="D305" s="303"/>
      <c r="E305" s="264"/>
      <c r="F305" s="80">
        <f t="shared" si="33"/>
        <v>0</v>
      </c>
      <c r="G305" s="64">
        <f t="shared" si="33"/>
        <v>0</v>
      </c>
      <c r="H305" s="65">
        <f t="shared" si="34"/>
        <v>0</v>
      </c>
    </row>
    <row r="306" spans="1:8" s="2" customFormat="1" ht="13.2" hidden="1" x14ac:dyDescent="0.25">
      <c r="A306" s="242"/>
      <c r="B306" s="245"/>
      <c r="C306" s="270">
        <f t="shared" ref="C306:C315" si="35">C274</f>
        <v>0</v>
      </c>
      <c r="D306" s="271"/>
      <c r="E306" s="264"/>
      <c r="F306" s="81">
        <f t="shared" ref="F306:G315" si="36">F274</f>
        <v>0</v>
      </c>
      <c r="G306" s="64">
        <f t="shared" si="36"/>
        <v>0</v>
      </c>
      <c r="H306" s="65">
        <f>ROUNDUP((F306*$E$296%)/168*G306,2)</f>
        <v>0</v>
      </c>
    </row>
    <row r="307" spans="1:8" s="2" customFormat="1" ht="13.2" x14ac:dyDescent="0.25">
      <c r="A307" s="242"/>
      <c r="B307" s="245"/>
      <c r="C307" s="270" t="str">
        <f t="shared" si="35"/>
        <v xml:space="preserve">Grāmatvedis </v>
      </c>
      <c r="D307" s="271"/>
      <c r="E307" s="264"/>
      <c r="F307" s="81">
        <f t="shared" si="36"/>
        <v>1190</v>
      </c>
      <c r="G307" s="64">
        <f t="shared" si="36"/>
        <v>1.667</v>
      </c>
      <c r="H307" s="65">
        <f t="shared" si="34"/>
        <v>1.19</v>
      </c>
    </row>
    <row r="308" spans="1:8" s="2" customFormat="1" ht="12.75" hidden="1" customHeight="1" x14ac:dyDescent="0.25">
      <c r="A308" s="242"/>
      <c r="B308" s="245"/>
      <c r="C308" s="302">
        <f t="shared" si="35"/>
        <v>0</v>
      </c>
      <c r="D308" s="303"/>
      <c r="E308" s="264"/>
      <c r="F308" s="81">
        <f t="shared" si="36"/>
        <v>0</v>
      </c>
      <c r="G308" s="64">
        <f t="shared" si="36"/>
        <v>0</v>
      </c>
      <c r="H308" s="65">
        <f t="shared" si="34"/>
        <v>0</v>
      </c>
    </row>
    <row r="309" spans="1:8" s="2" customFormat="1" ht="12.75" hidden="1" customHeight="1" x14ac:dyDescent="0.25">
      <c r="A309" s="242"/>
      <c r="B309" s="245"/>
      <c r="C309" s="302">
        <f t="shared" si="35"/>
        <v>0</v>
      </c>
      <c r="D309" s="303"/>
      <c r="E309" s="264"/>
      <c r="F309" s="81">
        <f t="shared" si="36"/>
        <v>0</v>
      </c>
      <c r="G309" s="64">
        <f t="shared" si="36"/>
        <v>0</v>
      </c>
      <c r="H309" s="65">
        <f t="shared" si="34"/>
        <v>0</v>
      </c>
    </row>
    <row r="310" spans="1:8" s="2" customFormat="1" ht="12.75" hidden="1" customHeight="1" x14ac:dyDescent="0.25">
      <c r="A310" s="242"/>
      <c r="B310" s="245"/>
      <c r="C310" s="302">
        <f t="shared" si="35"/>
        <v>0</v>
      </c>
      <c r="D310" s="303"/>
      <c r="E310" s="264"/>
      <c r="F310" s="81">
        <f t="shared" si="36"/>
        <v>0</v>
      </c>
      <c r="G310" s="64">
        <f t="shared" si="36"/>
        <v>0</v>
      </c>
      <c r="H310" s="65">
        <f t="shared" si="34"/>
        <v>0</v>
      </c>
    </row>
    <row r="311" spans="1:8" s="2" customFormat="1" ht="12.75" hidden="1" customHeight="1" x14ac:dyDescent="0.25">
      <c r="A311" s="242"/>
      <c r="B311" s="245"/>
      <c r="C311" s="302">
        <f t="shared" si="35"/>
        <v>0</v>
      </c>
      <c r="D311" s="303"/>
      <c r="E311" s="264"/>
      <c r="F311" s="81">
        <f t="shared" si="36"/>
        <v>0</v>
      </c>
      <c r="G311" s="64">
        <f t="shared" si="36"/>
        <v>0</v>
      </c>
      <c r="H311" s="65">
        <f t="shared" si="34"/>
        <v>0</v>
      </c>
    </row>
    <row r="312" spans="1:8" s="2" customFormat="1" ht="12.75" hidden="1" customHeight="1" x14ac:dyDescent="0.25">
      <c r="A312" s="242"/>
      <c r="B312" s="245"/>
      <c r="C312" s="302">
        <f t="shared" si="35"/>
        <v>0</v>
      </c>
      <c r="D312" s="303"/>
      <c r="E312" s="264"/>
      <c r="F312" s="81">
        <f t="shared" si="36"/>
        <v>0</v>
      </c>
      <c r="G312" s="64">
        <f t="shared" si="36"/>
        <v>0</v>
      </c>
      <c r="H312" s="65">
        <f t="shared" si="34"/>
        <v>0</v>
      </c>
    </row>
    <row r="313" spans="1:8" s="2" customFormat="1" ht="12.75" hidden="1" customHeight="1" x14ac:dyDescent="0.25">
      <c r="A313" s="242"/>
      <c r="B313" s="245"/>
      <c r="C313" s="302">
        <f t="shared" si="35"/>
        <v>0</v>
      </c>
      <c r="D313" s="303"/>
      <c r="E313" s="264"/>
      <c r="F313" s="81">
        <f t="shared" si="36"/>
        <v>0</v>
      </c>
      <c r="G313" s="64">
        <f t="shared" si="36"/>
        <v>0</v>
      </c>
      <c r="H313" s="65">
        <f t="shared" si="34"/>
        <v>0</v>
      </c>
    </row>
    <row r="314" spans="1:8" s="2" customFormat="1" ht="12.75" hidden="1" customHeight="1" x14ac:dyDescent="0.25">
      <c r="A314" s="242"/>
      <c r="B314" s="245"/>
      <c r="C314" s="302">
        <f t="shared" si="35"/>
        <v>0</v>
      </c>
      <c r="D314" s="303"/>
      <c r="E314" s="264"/>
      <c r="F314" s="81">
        <f t="shared" si="36"/>
        <v>0</v>
      </c>
      <c r="G314" s="64">
        <f t="shared" si="36"/>
        <v>0</v>
      </c>
      <c r="H314" s="65">
        <f t="shared" si="34"/>
        <v>0</v>
      </c>
    </row>
    <row r="315" spans="1:8" s="2" customFormat="1" ht="13.2" x14ac:dyDescent="0.25">
      <c r="A315" s="243"/>
      <c r="B315" s="246"/>
      <c r="C315" s="302" t="str">
        <f t="shared" si="35"/>
        <v>Lietvede</v>
      </c>
      <c r="D315" s="303"/>
      <c r="E315" s="265"/>
      <c r="F315" s="83">
        <f t="shared" si="36"/>
        <v>996</v>
      </c>
      <c r="G315" s="66">
        <f t="shared" si="36"/>
        <v>0.217</v>
      </c>
      <c r="H315" s="67">
        <f t="shared" si="34"/>
        <v>0.13</v>
      </c>
    </row>
    <row r="316" spans="1:8" s="2" customFormat="1" ht="13.2" x14ac:dyDescent="0.25">
      <c r="A316" s="58" t="s">
        <v>66</v>
      </c>
      <c r="B316" s="256" t="s">
        <v>67</v>
      </c>
      <c r="C316" s="256"/>
      <c r="D316" s="256"/>
      <c r="E316" s="256"/>
      <c r="F316" s="256"/>
      <c r="G316" s="256"/>
      <c r="H316" s="47">
        <f>SUM(H317,H318,)</f>
        <v>7.77</v>
      </c>
    </row>
    <row r="317" spans="1:8" s="2" customFormat="1" ht="13.2" x14ac:dyDescent="0.25">
      <c r="A317" s="56" t="s">
        <v>68</v>
      </c>
      <c r="B317" s="286" t="s">
        <v>469</v>
      </c>
      <c r="C317" s="286"/>
      <c r="D317" s="286"/>
      <c r="E317" s="286"/>
      <c r="F317" s="286"/>
      <c r="G317" s="286"/>
      <c r="H317" s="48">
        <f>ROUNDUP((H261+H318)*0.2409,2)</f>
        <v>6.79</v>
      </c>
    </row>
    <row r="318" spans="1:8" s="2" customFormat="1" ht="26.4" x14ac:dyDescent="0.25">
      <c r="A318" s="241" t="s">
        <v>71</v>
      </c>
      <c r="B318" s="244" t="s">
        <v>72</v>
      </c>
      <c r="C318" s="277" t="s">
        <v>436</v>
      </c>
      <c r="D318" s="278"/>
      <c r="E318" s="53" t="s">
        <v>162</v>
      </c>
      <c r="F318" s="93" t="s">
        <v>40</v>
      </c>
      <c r="G318" s="53" t="s">
        <v>158</v>
      </c>
      <c r="H318" s="128">
        <f>SUM(H319:H338)</f>
        <v>0.98</v>
      </c>
    </row>
    <row r="319" spans="1:8" s="2" customFormat="1" ht="13.2" x14ac:dyDescent="0.25">
      <c r="A319" s="242"/>
      <c r="B319" s="245"/>
      <c r="C319" s="279" t="str">
        <f t="shared" ref="C319:C328" si="37">C263</f>
        <v>VP koledžas direktors</v>
      </c>
      <c r="D319" s="280"/>
      <c r="E319" s="299">
        <v>4</v>
      </c>
      <c r="F319" s="71">
        <f t="shared" ref="F319:G328" si="38">F263</f>
        <v>3105</v>
      </c>
      <c r="G319" s="64">
        <f t="shared" si="38"/>
        <v>0.33400000000000002</v>
      </c>
      <c r="H319" s="63">
        <f t="shared" ref="H319:H328" si="39">ROUNDUP((F319*$E$319%)/168*G319,2)</f>
        <v>0.25</v>
      </c>
    </row>
    <row r="320" spans="1:8" s="2" customFormat="1" ht="13.2" x14ac:dyDescent="0.25">
      <c r="A320" s="242"/>
      <c r="B320" s="245"/>
      <c r="C320" s="270" t="str">
        <f t="shared" si="37"/>
        <v>Vecākais inspektors Profesionālās pilnveides nodaļa</v>
      </c>
      <c r="D320" s="271"/>
      <c r="E320" s="300"/>
      <c r="F320" s="73">
        <f t="shared" si="38"/>
        <v>1060</v>
      </c>
      <c r="G320" s="182">
        <f t="shared" si="38"/>
        <v>0.75</v>
      </c>
      <c r="H320" s="65">
        <f t="shared" si="39"/>
        <v>0.19</v>
      </c>
    </row>
    <row r="321" spans="1:8" s="2" customFormat="1" ht="13.2" hidden="1" x14ac:dyDescent="0.25">
      <c r="A321" s="242"/>
      <c r="B321" s="245"/>
      <c r="C321" s="270">
        <f t="shared" si="37"/>
        <v>0</v>
      </c>
      <c r="D321" s="271"/>
      <c r="E321" s="300"/>
      <c r="F321" s="73">
        <f t="shared" si="38"/>
        <v>0</v>
      </c>
      <c r="G321" s="73">
        <f t="shared" si="38"/>
        <v>0</v>
      </c>
      <c r="H321" s="65">
        <f t="shared" si="39"/>
        <v>0</v>
      </c>
    </row>
    <row r="322" spans="1:8" s="2" customFormat="1" ht="13.2" hidden="1" x14ac:dyDescent="0.25">
      <c r="A322" s="242"/>
      <c r="B322" s="245"/>
      <c r="C322" s="270">
        <f t="shared" si="37"/>
        <v>0</v>
      </c>
      <c r="D322" s="271"/>
      <c r="E322" s="300"/>
      <c r="F322" s="73">
        <f t="shared" si="38"/>
        <v>0</v>
      </c>
      <c r="G322" s="73">
        <f t="shared" si="38"/>
        <v>0</v>
      </c>
      <c r="H322" s="65">
        <f t="shared" si="39"/>
        <v>0</v>
      </c>
    </row>
    <row r="323" spans="1:8" s="2" customFormat="1" ht="13.2" hidden="1" x14ac:dyDescent="0.25">
      <c r="A323" s="242"/>
      <c r="B323" s="245"/>
      <c r="C323" s="270">
        <f t="shared" si="37"/>
        <v>0</v>
      </c>
      <c r="D323" s="271"/>
      <c r="E323" s="300"/>
      <c r="F323" s="73">
        <f t="shared" si="38"/>
        <v>0</v>
      </c>
      <c r="G323" s="73">
        <f t="shared" si="38"/>
        <v>0</v>
      </c>
      <c r="H323" s="65">
        <f t="shared" si="39"/>
        <v>0</v>
      </c>
    </row>
    <row r="324" spans="1:8" s="2" customFormat="1" ht="13.2" hidden="1" x14ac:dyDescent="0.25">
      <c r="A324" s="242"/>
      <c r="B324" s="245"/>
      <c r="C324" s="270">
        <f t="shared" si="37"/>
        <v>0</v>
      </c>
      <c r="D324" s="271"/>
      <c r="E324" s="300"/>
      <c r="F324" s="73">
        <f t="shared" si="38"/>
        <v>0</v>
      </c>
      <c r="G324" s="73">
        <f t="shared" si="38"/>
        <v>0</v>
      </c>
      <c r="H324" s="65">
        <f t="shared" si="39"/>
        <v>0</v>
      </c>
    </row>
    <row r="325" spans="1:8" s="2" customFormat="1" ht="13.2" hidden="1" x14ac:dyDescent="0.25">
      <c r="A325" s="242"/>
      <c r="B325" s="245"/>
      <c r="C325" s="270">
        <f t="shared" si="37"/>
        <v>0</v>
      </c>
      <c r="D325" s="271"/>
      <c r="E325" s="300"/>
      <c r="F325" s="73">
        <f t="shared" si="38"/>
        <v>0</v>
      </c>
      <c r="G325" s="73">
        <f t="shared" si="38"/>
        <v>0</v>
      </c>
      <c r="H325" s="65">
        <f t="shared" si="39"/>
        <v>0</v>
      </c>
    </row>
    <row r="326" spans="1:8" s="2" customFormat="1" ht="13.2" hidden="1" x14ac:dyDescent="0.25">
      <c r="A326" s="242"/>
      <c r="B326" s="245"/>
      <c r="C326" s="270">
        <f t="shared" si="37"/>
        <v>0</v>
      </c>
      <c r="D326" s="271"/>
      <c r="E326" s="300"/>
      <c r="F326" s="73">
        <f t="shared" si="38"/>
        <v>0</v>
      </c>
      <c r="G326" s="73">
        <f t="shared" si="38"/>
        <v>0</v>
      </c>
      <c r="H326" s="65">
        <f t="shared" si="39"/>
        <v>0</v>
      </c>
    </row>
    <row r="327" spans="1:8" s="2" customFormat="1" ht="13.2" hidden="1" x14ac:dyDescent="0.25">
      <c r="A327" s="242"/>
      <c r="B327" s="245"/>
      <c r="C327" s="270">
        <f t="shared" si="37"/>
        <v>0</v>
      </c>
      <c r="D327" s="271"/>
      <c r="E327" s="300"/>
      <c r="F327" s="73">
        <f t="shared" si="38"/>
        <v>0</v>
      </c>
      <c r="G327" s="73">
        <f t="shared" si="38"/>
        <v>0</v>
      </c>
      <c r="H327" s="65">
        <f t="shared" si="39"/>
        <v>0</v>
      </c>
    </row>
    <row r="328" spans="1:8" s="2" customFormat="1" ht="13.2" hidden="1" x14ac:dyDescent="0.25">
      <c r="A328" s="242"/>
      <c r="B328" s="245"/>
      <c r="C328" s="270">
        <f t="shared" si="37"/>
        <v>0</v>
      </c>
      <c r="D328" s="271"/>
      <c r="E328" s="300"/>
      <c r="F328" s="73">
        <f t="shared" si="38"/>
        <v>0</v>
      </c>
      <c r="G328" s="73">
        <f t="shared" si="38"/>
        <v>0</v>
      </c>
      <c r="H328" s="65">
        <f t="shared" si="39"/>
        <v>0</v>
      </c>
    </row>
    <row r="329" spans="1:8" s="2" customFormat="1" ht="13.2" hidden="1" x14ac:dyDescent="0.25">
      <c r="A329" s="242"/>
      <c r="B329" s="245"/>
      <c r="C329" s="270">
        <f t="shared" ref="C329:C338" si="40">C274</f>
        <v>0</v>
      </c>
      <c r="D329" s="271"/>
      <c r="E329" s="300"/>
      <c r="F329" s="73">
        <f t="shared" ref="F329:G338" si="41">F274</f>
        <v>0</v>
      </c>
      <c r="G329" s="64">
        <f t="shared" si="41"/>
        <v>0</v>
      </c>
      <c r="H329" s="65">
        <f>ROUNDUP((F329*$E$319%)/168*G329,2)</f>
        <v>0</v>
      </c>
    </row>
    <row r="330" spans="1:8" s="2" customFormat="1" ht="13.2" x14ac:dyDescent="0.25">
      <c r="A330" s="242"/>
      <c r="B330" s="245"/>
      <c r="C330" s="270" t="str">
        <f t="shared" si="40"/>
        <v xml:space="preserve">Grāmatvedis </v>
      </c>
      <c r="D330" s="271"/>
      <c r="E330" s="300"/>
      <c r="F330" s="73">
        <f t="shared" si="41"/>
        <v>1190</v>
      </c>
      <c r="G330" s="64">
        <f t="shared" si="41"/>
        <v>1.667</v>
      </c>
      <c r="H330" s="65">
        <f t="shared" ref="H330:H338" si="42">ROUNDUP((F330*$E$319%)/168*G330,2)</f>
        <v>0.48</v>
      </c>
    </row>
    <row r="331" spans="1:8" s="2" customFormat="1" ht="13.2" hidden="1" x14ac:dyDescent="0.25">
      <c r="A331" s="242"/>
      <c r="B331" s="245"/>
      <c r="C331" s="270">
        <f t="shared" si="40"/>
        <v>0</v>
      </c>
      <c r="D331" s="271"/>
      <c r="E331" s="300"/>
      <c r="F331" s="73">
        <f t="shared" si="41"/>
        <v>0</v>
      </c>
      <c r="G331" s="64">
        <f t="shared" si="41"/>
        <v>0</v>
      </c>
      <c r="H331" s="65">
        <f t="shared" si="42"/>
        <v>0</v>
      </c>
    </row>
    <row r="332" spans="1:8" s="2" customFormat="1" ht="13.2" hidden="1" x14ac:dyDescent="0.25">
      <c r="A332" s="242"/>
      <c r="B332" s="245"/>
      <c r="C332" s="270">
        <f t="shared" si="40"/>
        <v>0</v>
      </c>
      <c r="D332" s="271"/>
      <c r="E332" s="300"/>
      <c r="F332" s="73">
        <f t="shared" si="41"/>
        <v>0</v>
      </c>
      <c r="G332" s="64">
        <f t="shared" si="41"/>
        <v>0</v>
      </c>
      <c r="H332" s="65">
        <f t="shared" si="42"/>
        <v>0</v>
      </c>
    </row>
    <row r="333" spans="1:8" s="2" customFormat="1" ht="13.2" hidden="1" x14ac:dyDescent="0.25">
      <c r="A333" s="242"/>
      <c r="B333" s="245"/>
      <c r="C333" s="270">
        <f t="shared" si="40"/>
        <v>0</v>
      </c>
      <c r="D333" s="271"/>
      <c r="E333" s="300"/>
      <c r="F333" s="73">
        <f t="shared" si="41"/>
        <v>0</v>
      </c>
      <c r="G333" s="64">
        <f t="shared" si="41"/>
        <v>0</v>
      </c>
      <c r="H333" s="65">
        <f t="shared" si="42"/>
        <v>0</v>
      </c>
    </row>
    <row r="334" spans="1:8" s="2" customFormat="1" ht="13.2" hidden="1" x14ac:dyDescent="0.25">
      <c r="A334" s="242"/>
      <c r="B334" s="245"/>
      <c r="C334" s="270">
        <f t="shared" si="40"/>
        <v>0</v>
      </c>
      <c r="D334" s="271"/>
      <c r="E334" s="300"/>
      <c r="F334" s="73">
        <f t="shared" si="41"/>
        <v>0</v>
      </c>
      <c r="G334" s="64">
        <f t="shared" si="41"/>
        <v>0</v>
      </c>
      <c r="H334" s="65">
        <f t="shared" si="42"/>
        <v>0</v>
      </c>
    </row>
    <row r="335" spans="1:8" s="2" customFormat="1" ht="13.2" hidden="1" x14ac:dyDescent="0.25">
      <c r="A335" s="242"/>
      <c r="B335" s="245"/>
      <c r="C335" s="270">
        <f t="shared" si="40"/>
        <v>0</v>
      </c>
      <c r="D335" s="271"/>
      <c r="E335" s="300"/>
      <c r="F335" s="73">
        <f t="shared" si="41"/>
        <v>0</v>
      </c>
      <c r="G335" s="64">
        <f t="shared" si="41"/>
        <v>0</v>
      </c>
      <c r="H335" s="65">
        <f t="shared" si="42"/>
        <v>0</v>
      </c>
    </row>
    <row r="336" spans="1:8" s="2" customFormat="1" ht="13.2" hidden="1" x14ac:dyDescent="0.25">
      <c r="A336" s="242"/>
      <c r="B336" s="245"/>
      <c r="C336" s="270">
        <f t="shared" si="40"/>
        <v>0</v>
      </c>
      <c r="D336" s="271"/>
      <c r="E336" s="300"/>
      <c r="F336" s="73">
        <f t="shared" si="41"/>
        <v>0</v>
      </c>
      <c r="G336" s="64">
        <f t="shared" si="41"/>
        <v>0</v>
      </c>
      <c r="H336" s="65">
        <f t="shared" si="42"/>
        <v>0</v>
      </c>
    </row>
    <row r="337" spans="1:9" s="2" customFormat="1" ht="13.2" hidden="1" x14ac:dyDescent="0.25">
      <c r="A337" s="242"/>
      <c r="B337" s="245"/>
      <c r="C337" s="270">
        <f t="shared" si="40"/>
        <v>0</v>
      </c>
      <c r="D337" s="271"/>
      <c r="E337" s="300"/>
      <c r="F337" s="73">
        <f t="shared" si="41"/>
        <v>0</v>
      </c>
      <c r="G337" s="64">
        <f t="shared" si="41"/>
        <v>0</v>
      </c>
      <c r="H337" s="65">
        <f t="shared" si="42"/>
        <v>0</v>
      </c>
    </row>
    <row r="338" spans="1:9" s="2" customFormat="1" ht="13.2" x14ac:dyDescent="0.25">
      <c r="A338" s="243"/>
      <c r="B338" s="246"/>
      <c r="C338" s="270" t="str">
        <f t="shared" si="40"/>
        <v>Lietvede</v>
      </c>
      <c r="D338" s="271"/>
      <c r="E338" s="301"/>
      <c r="F338" s="75">
        <f t="shared" si="41"/>
        <v>996</v>
      </c>
      <c r="G338" s="64">
        <f t="shared" si="41"/>
        <v>0.217</v>
      </c>
      <c r="H338" s="67">
        <f t="shared" si="42"/>
        <v>6.0000000000000005E-2</v>
      </c>
    </row>
    <row r="339" spans="1:9" s="2" customFormat="1" ht="13.2" x14ac:dyDescent="0.25">
      <c r="A339" s="58" t="s">
        <v>85</v>
      </c>
      <c r="B339" s="256" t="s">
        <v>18</v>
      </c>
      <c r="C339" s="256"/>
      <c r="D339" s="256"/>
      <c r="E339" s="256"/>
      <c r="F339" s="256"/>
      <c r="G339" s="256"/>
      <c r="H339" s="47">
        <f>SUM(H340,H364)</f>
        <v>5.15</v>
      </c>
    </row>
    <row r="340" spans="1:9" s="2" customFormat="1" ht="13.2" x14ac:dyDescent="0.25">
      <c r="A340" s="57" t="s">
        <v>86</v>
      </c>
      <c r="B340" s="256" t="s">
        <v>87</v>
      </c>
      <c r="C340" s="256"/>
      <c r="D340" s="256"/>
      <c r="E340" s="256"/>
      <c r="F340" s="256"/>
      <c r="G340" s="256"/>
      <c r="H340" s="47">
        <f>SUM(H341,H352)</f>
        <v>0.12</v>
      </c>
    </row>
    <row r="341" spans="1:9" s="2" customFormat="1" ht="13.2" x14ac:dyDescent="0.25">
      <c r="A341" s="57">
        <v>2220</v>
      </c>
      <c r="B341" s="256" t="s">
        <v>89</v>
      </c>
      <c r="C341" s="256"/>
      <c r="D341" s="256"/>
      <c r="E341" s="256"/>
      <c r="F341" s="256" t="s">
        <v>167</v>
      </c>
      <c r="G341" s="256" t="s">
        <v>158</v>
      </c>
      <c r="H341" s="47">
        <f>SUM(H342,H353)</f>
        <v>0.12</v>
      </c>
    </row>
    <row r="342" spans="1:9" s="2" customFormat="1" ht="27" customHeight="1" x14ac:dyDescent="0.25">
      <c r="A342" s="241"/>
      <c r="B342" s="244"/>
      <c r="C342" s="251" t="s">
        <v>171</v>
      </c>
      <c r="D342" s="252"/>
      <c r="E342" s="287"/>
      <c r="F342" s="53" t="s">
        <v>402</v>
      </c>
      <c r="G342" s="53" t="s">
        <v>158</v>
      </c>
      <c r="H342" s="128">
        <f>SUM(H343:H352)</f>
        <v>0.12</v>
      </c>
      <c r="I342" s="2" t="s">
        <v>207</v>
      </c>
    </row>
    <row r="343" spans="1:9" s="2" customFormat="1" ht="12" customHeight="1" x14ac:dyDescent="0.25">
      <c r="A343" s="242"/>
      <c r="B343" s="245"/>
      <c r="C343" s="249" t="s">
        <v>202</v>
      </c>
      <c r="D343" s="250"/>
      <c r="E343" s="272"/>
      <c r="F343" s="88">
        <v>7</v>
      </c>
      <c r="G343" s="88">
        <f>G263+G264+G275</f>
        <v>2.7510000000000003</v>
      </c>
      <c r="H343" s="89">
        <f>ROUNDUP(F343/168*G343,2)</f>
        <v>0.12</v>
      </c>
    </row>
    <row r="344" spans="1:9" s="2" customFormat="1" ht="12" hidden="1" customHeight="1" x14ac:dyDescent="0.25">
      <c r="A344" s="242"/>
      <c r="B344" s="245"/>
      <c r="C344" s="249"/>
      <c r="D344" s="250"/>
      <c r="E344" s="272"/>
      <c r="F344" s="88"/>
      <c r="G344" s="88"/>
      <c r="H344" s="89">
        <f t="shared" ref="H344:H351" si="43">ROUNDUP(F344/168*G344,2)</f>
        <v>0</v>
      </c>
    </row>
    <row r="345" spans="1:9" s="2" customFormat="1" ht="12" hidden="1" customHeight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2" hidden="1" customHeight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2" hidden="1" customHeight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2" hidden="1" customHeight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2" hidden="1" customHeight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2" hidden="1" customHeight="1" x14ac:dyDescent="0.25">
      <c r="A350" s="242"/>
      <c r="B350" s="245"/>
      <c r="C350" s="249"/>
      <c r="D350" s="250"/>
      <c r="E350" s="272"/>
      <c r="F350" s="88"/>
      <c r="G350" s="88"/>
      <c r="H350" s="89">
        <f t="shared" si="43"/>
        <v>0</v>
      </c>
    </row>
    <row r="351" spans="1:9" s="2" customFormat="1" ht="12" hidden="1" customHeight="1" x14ac:dyDescent="0.25">
      <c r="A351" s="242"/>
      <c r="B351" s="245"/>
      <c r="C351" s="249"/>
      <c r="D351" s="250"/>
      <c r="E351" s="272"/>
      <c r="F351" s="88"/>
      <c r="G351" s="88"/>
      <c r="H351" s="89">
        <f t="shared" si="43"/>
        <v>0</v>
      </c>
    </row>
    <row r="352" spans="1:9" s="2" customFormat="1" ht="12" hidden="1" customHeight="1" x14ac:dyDescent="0.25">
      <c r="A352" s="243"/>
      <c r="B352" s="246"/>
      <c r="C352" s="253"/>
      <c r="D352" s="254"/>
      <c r="E352" s="255"/>
      <c r="F352" s="90"/>
      <c r="G352" s="90"/>
      <c r="H352" s="91">
        <f>SUM(H353:H363)</f>
        <v>0</v>
      </c>
    </row>
    <row r="353" spans="1:9" s="2" customFormat="1" ht="12" hidden="1" customHeight="1" x14ac:dyDescent="0.25">
      <c r="A353" s="241"/>
      <c r="B353" s="244"/>
      <c r="C353" s="251" t="s">
        <v>171</v>
      </c>
      <c r="D353" s="252"/>
      <c r="E353" s="287"/>
      <c r="F353" s="53" t="s">
        <v>167</v>
      </c>
      <c r="G353" s="53" t="s">
        <v>166</v>
      </c>
      <c r="H353" s="128">
        <f>SUM(H354:H363)</f>
        <v>0</v>
      </c>
    </row>
    <row r="354" spans="1:9" s="2" customFormat="1" ht="12" hidden="1" customHeight="1" x14ac:dyDescent="0.25">
      <c r="A354" s="242"/>
      <c r="B354" s="245"/>
      <c r="C354" s="247"/>
      <c r="D354" s="248"/>
      <c r="E354" s="273"/>
      <c r="F354" s="86"/>
      <c r="G354" s="86"/>
      <c r="H354" s="87">
        <f t="shared" ref="H354:H363" si="44">ROUNDUP(F354/168*G354,2)</f>
        <v>0</v>
      </c>
    </row>
    <row r="355" spans="1:9" s="2" customFormat="1" ht="12" hidden="1" customHeight="1" x14ac:dyDescent="0.25">
      <c r="A355" s="242"/>
      <c r="B355" s="245"/>
      <c r="C355" s="249"/>
      <c r="D355" s="250"/>
      <c r="E355" s="272"/>
      <c r="F355" s="88"/>
      <c r="G355" s="88"/>
      <c r="H355" s="89">
        <f t="shared" si="44"/>
        <v>0</v>
      </c>
    </row>
    <row r="356" spans="1:9" s="2" customFormat="1" ht="12" hidden="1" customHeight="1" x14ac:dyDescent="0.25">
      <c r="A356" s="242"/>
      <c r="B356" s="245"/>
      <c r="C356" s="249"/>
      <c r="D356" s="250"/>
      <c r="E356" s="272"/>
      <c r="F356" s="88"/>
      <c r="G356" s="88"/>
      <c r="H356" s="89">
        <f t="shared" si="44"/>
        <v>0</v>
      </c>
    </row>
    <row r="357" spans="1:9" s="2" customFormat="1" ht="12" hidden="1" customHeight="1" x14ac:dyDescent="0.25">
      <c r="A357" s="242"/>
      <c r="B357" s="245"/>
      <c r="C357" s="249"/>
      <c r="D357" s="250"/>
      <c r="E357" s="272"/>
      <c r="F357" s="88"/>
      <c r="G357" s="88"/>
      <c r="H357" s="89">
        <f t="shared" si="44"/>
        <v>0</v>
      </c>
    </row>
    <row r="358" spans="1:9" s="2" customFormat="1" ht="12" hidden="1" customHeight="1" x14ac:dyDescent="0.25">
      <c r="A358" s="242"/>
      <c r="B358" s="245"/>
      <c r="C358" s="249"/>
      <c r="D358" s="250"/>
      <c r="E358" s="272"/>
      <c r="F358" s="88"/>
      <c r="G358" s="88"/>
      <c r="H358" s="89">
        <f t="shared" si="44"/>
        <v>0</v>
      </c>
    </row>
    <row r="359" spans="1:9" s="2" customFormat="1" ht="12" hidden="1" customHeight="1" x14ac:dyDescent="0.25">
      <c r="A359" s="242"/>
      <c r="B359" s="245"/>
      <c r="C359" s="249"/>
      <c r="D359" s="250"/>
      <c r="E359" s="272"/>
      <c r="F359" s="88"/>
      <c r="G359" s="88"/>
      <c r="H359" s="89">
        <f t="shared" si="44"/>
        <v>0</v>
      </c>
    </row>
    <row r="360" spans="1:9" s="2" customFormat="1" ht="12" hidden="1" customHeight="1" x14ac:dyDescent="0.25">
      <c r="A360" s="242"/>
      <c r="B360" s="245"/>
      <c r="C360" s="143"/>
      <c r="D360" s="144"/>
      <c r="E360" s="145"/>
      <c r="F360" s="88"/>
      <c r="G360" s="88"/>
      <c r="H360" s="89"/>
    </row>
    <row r="361" spans="1:9" s="2" customFormat="1" ht="12" hidden="1" customHeight="1" x14ac:dyDescent="0.25">
      <c r="A361" s="242"/>
      <c r="B361" s="245"/>
      <c r="C361" s="249"/>
      <c r="D361" s="250"/>
      <c r="E361" s="272"/>
      <c r="F361" s="88"/>
      <c r="G361" s="88"/>
      <c r="H361" s="89">
        <f t="shared" si="44"/>
        <v>0</v>
      </c>
    </row>
    <row r="362" spans="1:9" s="2" customFormat="1" ht="12" hidden="1" customHeight="1" x14ac:dyDescent="0.25">
      <c r="A362" s="242"/>
      <c r="B362" s="245"/>
      <c r="C362" s="249"/>
      <c r="D362" s="250"/>
      <c r="E362" s="272"/>
      <c r="F362" s="88"/>
      <c r="G362" s="88"/>
      <c r="H362" s="89">
        <f t="shared" si="44"/>
        <v>0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4"/>
        <v>0</v>
      </c>
    </row>
    <row r="364" spans="1:9" s="2" customFormat="1" ht="13.2" x14ac:dyDescent="0.25">
      <c r="A364" s="57" t="s">
        <v>94</v>
      </c>
      <c r="B364" s="256" t="s">
        <v>95</v>
      </c>
      <c r="C364" s="256"/>
      <c r="D364" s="256"/>
      <c r="E364" s="256"/>
      <c r="F364" s="256"/>
      <c r="G364" s="256"/>
      <c r="H364" s="47">
        <f>SUM(H365,H387,H376)</f>
        <v>5.03</v>
      </c>
    </row>
    <row r="365" spans="1:9" s="2" customFormat="1" ht="15" customHeight="1" x14ac:dyDescent="0.25">
      <c r="A365" s="241">
        <v>2311</v>
      </c>
      <c r="B365" s="244" t="s">
        <v>20</v>
      </c>
      <c r="C365" s="251" t="s">
        <v>171</v>
      </c>
      <c r="D365" s="252"/>
      <c r="E365" s="287"/>
      <c r="F365" s="53" t="s">
        <v>401</v>
      </c>
      <c r="G365" s="53" t="s">
        <v>166</v>
      </c>
      <c r="H365" s="128">
        <f>SUM(H366:H375)</f>
        <v>3.6</v>
      </c>
    </row>
    <row r="366" spans="1:9" s="2" customFormat="1" ht="24" x14ac:dyDescent="0.25">
      <c r="A366" s="242"/>
      <c r="B366" s="245"/>
      <c r="C366" s="247" t="s">
        <v>194</v>
      </c>
      <c r="D366" s="248"/>
      <c r="E366" s="273"/>
      <c r="F366" s="86">
        <v>0.01</v>
      </c>
      <c r="G366" s="86">
        <v>60</v>
      </c>
      <c r="H366" s="87">
        <f>ROUND(F366*G366,2)</f>
        <v>0.6</v>
      </c>
      <c r="I366" s="196" t="s">
        <v>413</v>
      </c>
    </row>
    <row r="367" spans="1:9" s="2" customFormat="1" ht="13.2" x14ac:dyDescent="0.25">
      <c r="A367" s="242"/>
      <c r="B367" s="245"/>
      <c r="C367" s="249" t="s">
        <v>173</v>
      </c>
      <c r="D367" s="250"/>
      <c r="E367" s="272"/>
      <c r="F367" s="88">
        <v>0.05</v>
      </c>
      <c r="G367" s="88">
        <v>60</v>
      </c>
      <c r="H367" s="89">
        <f>ROUND(F367*G367,2)</f>
        <v>3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ref="H368:H375" si="45">ROUND(F368*G368,2)</f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2"/>
      <c r="B372" s="245"/>
      <c r="C372" s="249"/>
      <c r="D372" s="250"/>
      <c r="E372" s="272"/>
      <c r="F372" s="88"/>
      <c r="G372" s="88"/>
      <c r="H372" s="89">
        <f t="shared" si="45"/>
        <v>0</v>
      </c>
    </row>
    <row r="373" spans="1:8" s="2" customFormat="1" ht="13.2" hidden="1" x14ac:dyDescent="0.25">
      <c r="A373" s="242"/>
      <c r="B373" s="245"/>
      <c r="C373" s="249"/>
      <c r="D373" s="250"/>
      <c r="E373" s="272"/>
      <c r="F373" s="88"/>
      <c r="G373" s="88"/>
      <c r="H373" s="89">
        <f t="shared" si="45"/>
        <v>0</v>
      </c>
    </row>
    <row r="374" spans="1:8" s="2" customFormat="1" ht="13.2" hidden="1" x14ac:dyDescent="0.25">
      <c r="A374" s="242"/>
      <c r="B374" s="245"/>
      <c r="C374" s="249"/>
      <c r="D374" s="250"/>
      <c r="E374" s="272"/>
      <c r="F374" s="88"/>
      <c r="G374" s="88"/>
      <c r="H374" s="89">
        <f t="shared" si="45"/>
        <v>0</v>
      </c>
    </row>
    <row r="375" spans="1:8" s="2" customFormat="1" ht="13.2" hidden="1" x14ac:dyDescent="0.25">
      <c r="A375" s="243"/>
      <c r="B375" s="246"/>
      <c r="C375" s="253"/>
      <c r="D375" s="254"/>
      <c r="E375" s="255"/>
      <c r="F375" s="90"/>
      <c r="G375" s="90"/>
      <c r="H375" s="91">
        <f t="shared" si="45"/>
        <v>0</v>
      </c>
    </row>
    <row r="376" spans="1:8" s="2" customFormat="1" ht="39.6" x14ac:dyDescent="0.25">
      <c r="A376" s="241">
        <v>2312</v>
      </c>
      <c r="B376" s="244" t="s">
        <v>394</v>
      </c>
      <c r="C376" s="251" t="s">
        <v>171</v>
      </c>
      <c r="D376" s="252"/>
      <c r="E376" s="60" t="s">
        <v>400</v>
      </c>
      <c r="F376" s="60" t="s">
        <v>397</v>
      </c>
      <c r="G376" s="53" t="s">
        <v>158</v>
      </c>
      <c r="H376" s="128">
        <f>SUM(H377:H386)</f>
        <v>0.08</v>
      </c>
    </row>
    <row r="377" spans="1:8" s="2" customFormat="1" ht="13.2" x14ac:dyDescent="0.25">
      <c r="A377" s="242"/>
      <c r="B377" s="245"/>
      <c r="C377" s="247" t="s">
        <v>395</v>
      </c>
      <c r="D377" s="248"/>
      <c r="E377" s="86">
        <v>157</v>
      </c>
      <c r="F377" s="86">
        <v>5</v>
      </c>
      <c r="G377" s="190">
        <f>G264+G275</f>
        <v>2.4169999999999998</v>
      </c>
      <c r="H377" s="87">
        <f>ROUNDUP(E377/F377/12/168*G377,2)</f>
        <v>0.04</v>
      </c>
    </row>
    <row r="378" spans="1:8" s="2" customFormat="1" ht="13.2" x14ac:dyDescent="0.25">
      <c r="A378" s="242"/>
      <c r="B378" s="245"/>
      <c r="C378" s="249" t="s">
        <v>396</v>
      </c>
      <c r="D378" s="250"/>
      <c r="E378" s="189">
        <v>150</v>
      </c>
      <c r="F378" s="88">
        <v>5</v>
      </c>
      <c r="G378" s="191">
        <f>G377</f>
        <v>2.4169999999999998</v>
      </c>
      <c r="H378" s="89">
        <f>ROUNDUP(E378/F378/12/168*G378,2)</f>
        <v>0.04</v>
      </c>
    </row>
    <row r="379" spans="1:8" s="2" customFormat="1" ht="13.2" hidden="1" x14ac:dyDescent="0.25">
      <c r="A379" s="242"/>
      <c r="B379" s="245"/>
      <c r="C379" s="249"/>
      <c r="D379" s="250"/>
      <c r="E379" s="186"/>
      <c r="F379" s="88"/>
      <c r="G379" s="88"/>
      <c r="H379" s="89">
        <f t="shared" ref="H379:H386" si="46">ROUNDUP(F379/168*G379,2)</f>
        <v>0</v>
      </c>
    </row>
    <row r="380" spans="1:8" s="2" customFormat="1" ht="13.2" hidden="1" x14ac:dyDescent="0.25">
      <c r="A380" s="242"/>
      <c r="B380" s="245"/>
      <c r="C380" s="249"/>
      <c r="D380" s="250"/>
      <c r="E380" s="186"/>
      <c r="F380" s="88"/>
      <c r="G380" s="88"/>
      <c r="H380" s="89">
        <f t="shared" si="46"/>
        <v>0</v>
      </c>
    </row>
    <row r="381" spans="1:8" s="2" customFormat="1" ht="13.2" hidden="1" x14ac:dyDescent="0.25">
      <c r="A381" s="242"/>
      <c r="B381" s="245"/>
      <c r="C381" s="249"/>
      <c r="D381" s="250"/>
      <c r="E381" s="186"/>
      <c r="F381" s="88"/>
      <c r="G381" s="88"/>
      <c r="H381" s="89">
        <f t="shared" si="46"/>
        <v>0</v>
      </c>
    </row>
    <row r="382" spans="1:8" s="2" customFormat="1" ht="13.2" hidden="1" x14ac:dyDescent="0.25">
      <c r="A382" s="242"/>
      <c r="B382" s="245"/>
      <c r="C382" s="249"/>
      <c r="D382" s="250"/>
      <c r="E382" s="186"/>
      <c r="F382" s="88"/>
      <c r="G382" s="88"/>
      <c r="H382" s="89">
        <f t="shared" si="46"/>
        <v>0</v>
      </c>
    </row>
    <row r="383" spans="1:8" s="2" customFormat="1" ht="13.2" hidden="1" x14ac:dyDescent="0.25">
      <c r="A383" s="242"/>
      <c r="B383" s="245"/>
      <c r="C383" s="249"/>
      <c r="D383" s="250"/>
      <c r="E383" s="186"/>
      <c r="F383" s="88"/>
      <c r="G383" s="88"/>
      <c r="H383" s="89">
        <f t="shared" si="46"/>
        <v>0</v>
      </c>
    </row>
    <row r="384" spans="1:8" s="2" customFormat="1" ht="13.2" hidden="1" x14ac:dyDescent="0.25">
      <c r="A384" s="242"/>
      <c r="B384" s="245"/>
      <c r="C384" s="249"/>
      <c r="D384" s="250"/>
      <c r="E384" s="186"/>
      <c r="F384" s="88"/>
      <c r="G384" s="88"/>
      <c r="H384" s="89">
        <f t="shared" si="46"/>
        <v>0</v>
      </c>
    </row>
    <row r="385" spans="1:9" s="2" customFormat="1" ht="13.2" hidden="1" x14ac:dyDescent="0.25">
      <c r="A385" s="242"/>
      <c r="B385" s="245"/>
      <c r="C385" s="249"/>
      <c r="D385" s="250"/>
      <c r="E385" s="186"/>
      <c r="F385" s="88"/>
      <c r="G385" s="88"/>
      <c r="H385" s="89">
        <f t="shared" si="46"/>
        <v>0</v>
      </c>
    </row>
    <row r="386" spans="1:9" s="2" customFormat="1" ht="13.2" hidden="1" x14ac:dyDescent="0.25">
      <c r="A386" s="243"/>
      <c r="B386" s="246"/>
      <c r="C386" s="249"/>
      <c r="D386" s="250"/>
      <c r="E386" s="186"/>
      <c r="F386" s="90"/>
      <c r="G386" s="90"/>
      <c r="H386" s="91">
        <f t="shared" si="46"/>
        <v>0</v>
      </c>
    </row>
    <row r="387" spans="1:9" s="2" customFormat="1" ht="26.4" x14ac:dyDescent="0.25">
      <c r="A387" s="241">
        <v>2350</v>
      </c>
      <c r="B387" s="244" t="s">
        <v>25</v>
      </c>
      <c r="C387" s="251" t="s">
        <v>171</v>
      </c>
      <c r="D387" s="252"/>
      <c r="E387" s="287"/>
      <c r="F387" s="60" t="s">
        <v>402</v>
      </c>
      <c r="G387" s="53" t="s">
        <v>158</v>
      </c>
      <c r="H387" s="128">
        <f>SUM(H388:H397)</f>
        <v>1.35</v>
      </c>
    </row>
    <row r="388" spans="1:9" s="2" customFormat="1" ht="26.25" customHeight="1" x14ac:dyDescent="0.25">
      <c r="A388" s="242"/>
      <c r="B388" s="245"/>
      <c r="C388" s="247" t="s">
        <v>203</v>
      </c>
      <c r="D388" s="248"/>
      <c r="E388" s="273"/>
      <c r="F388" s="86">
        <v>85</v>
      </c>
      <c r="G388" s="86">
        <v>2.4169999999999998</v>
      </c>
      <c r="H388" s="87">
        <f>ROUNDUP(F388/168*G388,2)</f>
        <v>1.23</v>
      </c>
      <c r="I388" s="2" t="s">
        <v>206</v>
      </c>
    </row>
    <row r="389" spans="1:9" s="2" customFormat="1" ht="13.2" x14ac:dyDescent="0.25">
      <c r="A389" s="242"/>
      <c r="B389" s="245"/>
      <c r="C389" s="249" t="s">
        <v>205</v>
      </c>
      <c r="D389" s="250"/>
      <c r="E389" s="272"/>
      <c r="F389" s="88">
        <v>7</v>
      </c>
      <c r="G389" s="88">
        <v>2.7509999999999999</v>
      </c>
      <c r="H389" s="89">
        <f t="shared" ref="H389:H397" si="47">ROUNDUP(F389/168*G389,2)</f>
        <v>0.12</v>
      </c>
      <c r="I389" s="2" t="s">
        <v>208</v>
      </c>
    </row>
    <row r="390" spans="1:9" s="2" customFormat="1" ht="13.2" hidden="1" x14ac:dyDescent="0.25">
      <c r="A390" s="242"/>
      <c r="B390" s="245"/>
      <c r="C390" s="249"/>
      <c r="D390" s="250"/>
      <c r="E390" s="272"/>
      <c r="F390" s="88"/>
      <c r="G390" s="88"/>
      <c r="H390" s="89">
        <f t="shared" si="47"/>
        <v>0</v>
      </c>
    </row>
    <row r="391" spans="1:9" s="2" customFormat="1" ht="13.2" hidden="1" x14ac:dyDescent="0.25">
      <c r="A391" s="242"/>
      <c r="B391" s="245"/>
      <c r="C391" s="249"/>
      <c r="D391" s="250"/>
      <c r="E391" s="272"/>
      <c r="F391" s="88"/>
      <c r="G391" s="88"/>
      <c r="H391" s="89">
        <f t="shared" si="47"/>
        <v>0</v>
      </c>
    </row>
    <row r="392" spans="1:9" s="2" customFormat="1" ht="13.2" hidden="1" x14ac:dyDescent="0.25">
      <c r="A392" s="242"/>
      <c r="B392" s="245"/>
      <c r="C392" s="249"/>
      <c r="D392" s="250"/>
      <c r="E392" s="272"/>
      <c r="F392" s="88"/>
      <c r="G392" s="88"/>
      <c r="H392" s="89">
        <f t="shared" si="47"/>
        <v>0</v>
      </c>
    </row>
    <row r="393" spans="1:9" s="2" customFormat="1" ht="13.2" hidden="1" x14ac:dyDescent="0.25">
      <c r="A393" s="242"/>
      <c r="B393" s="245"/>
      <c r="C393" s="249"/>
      <c r="D393" s="250"/>
      <c r="E393" s="272"/>
      <c r="F393" s="88"/>
      <c r="G393" s="88"/>
      <c r="H393" s="89">
        <f t="shared" si="47"/>
        <v>0</v>
      </c>
    </row>
    <row r="394" spans="1:9" s="2" customFormat="1" ht="13.2" hidden="1" x14ac:dyDescent="0.25">
      <c r="A394" s="242"/>
      <c r="B394" s="245"/>
      <c r="C394" s="249"/>
      <c r="D394" s="250"/>
      <c r="E394" s="272"/>
      <c r="F394" s="88"/>
      <c r="G394" s="88"/>
      <c r="H394" s="89">
        <f t="shared" si="47"/>
        <v>0</v>
      </c>
    </row>
    <row r="395" spans="1:9" s="2" customFormat="1" ht="13.2" hidden="1" x14ac:dyDescent="0.25">
      <c r="A395" s="242"/>
      <c r="B395" s="245"/>
      <c r="C395" s="249"/>
      <c r="D395" s="250"/>
      <c r="E395" s="272"/>
      <c r="F395" s="88"/>
      <c r="G395" s="88"/>
      <c r="H395" s="89">
        <f t="shared" si="47"/>
        <v>0</v>
      </c>
    </row>
    <row r="396" spans="1:9" s="2" customFormat="1" ht="13.2" hidden="1" x14ac:dyDescent="0.25">
      <c r="A396" s="242"/>
      <c r="B396" s="245"/>
      <c r="C396" s="249"/>
      <c r="D396" s="250"/>
      <c r="E396" s="272"/>
      <c r="F396" s="88"/>
      <c r="G396" s="88"/>
      <c r="H396" s="89">
        <f t="shared" si="47"/>
        <v>0</v>
      </c>
    </row>
    <row r="397" spans="1:9" s="2" customFormat="1" ht="13.2" hidden="1" x14ac:dyDescent="0.25">
      <c r="A397" s="243"/>
      <c r="B397" s="246"/>
      <c r="C397" s="253"/>
      <c r="D397" s="254"/>
      <c r="E397" s="255"/>
      <c r="F397" s="90"/>
      <c r="G397" s="90"/>
      <c r="H397" s="91">
        <f t="shared" si="47"/>
        <v>0</v>
      </c>
    </row>
    <row r="398" spans="1:9" s="2" customFormat="1" ht="13.2" x14ac:dyDescent="0.25">
      <c r="A398" s="58" t="s">
        <v>110</v>
      </c>
      <c r="B398" s="256" t="s">
        <v>26</v>
      </c>
      <c r="C398" s="256"/>
      <c r="D398" s="256"/>
      <c r="E398" s="256"/>
      <c r="F398" s="256"/>
      <c r="G398" s="256"/>
      <c r="H398" s="47">
        <f>SUM(H399,H411)</f>
        <v>0.36000000000000004</v>
      </c>
    </row>
    <row r="399" spans="1:9" s="2" customFormat="1" ht="13.2" hidden="1" x14ac:dyDescent="0.25">
      <c r="A399" s="57">
        <v>5120</v>
      </c>
      <c r="B399" s="256" t="s">
        <v>168</v>
      </c>
      <c r="C399" s="256"/>
      <c r="D399" s="256"/>
      <c r="E399" s="256"/>
      <c r="F399" s="256"/>
      <c r="G399" s="256"/>
      <c r="H399" s="47">
        <f>SUM(H401:H410)</f>
        <v>0</v>
      </c>
    </row>
    <row r="400" spans="1:9" s="2" customFormat="1" ht="26.4" hidden="1" x14ac:dyDescent="0.25">
      <c r="A400" s="257">
        <v>5121</v>
      </c>
      <c r="B400" s="260" t="s">
        <v>169</v>
      </c>
      <c r="C400" s="277" t="s">
        <v>171</v>
      </c>
      <c r="D400" s="278"/>
      <c r="E400" s="53" t="s">
        <v>170</v>
      </c>
      <c r="F400" s="187" t="s">
        <v>400</v>
      </c>
      <c r="G400" s="53" t="s">
        <v>158</v>
      </c>
      <c r="H400" s="128">
        <f>SUM(H401:H410)</f>
        <v>0</v>
      </c>
    </row>
    <row r="401" spans="1:8" s="2" customFormat="1" ht="13.2" hidden="1" x14ac:dyDescent="0.25">
      <c r="A401" s="258"/>
      <c r="B401" s="261"/>
      <c r="C401" s="304"/>
      <c r="D401" s="305"/>
      <c r="E401" s="263"/>
      <c r="F401" s="79"/>
      <c r="G401" s="192"/>
      <c r="H401" s="63">
        <f>ROUNDUP(F401*$E$413%/12/168*G401,2)</f>
        <v>0</v>
      </c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>
        <f>ROUNDUP(F402*$E$413%/12/168*G402,2)</f>
        <v>0</v>
      </c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>
        <f t="shared" ref="H403:H410" si="48">ROUNDUP(F403*$D$401%/12/168*E403*$G$401,2)</f>
        <v>0</v>
      </c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>
        <f t="shared" si="48"/>
        <v>0</v>
      </c>
    </row>
    <row r="405" spans="1:8" s="2" customFormat="1" ht="13.2" hidden="1" x14ac:dyDescent="0.25">
      <c r="A405" s="258"/>
      <c r="B405" s="261"/>
      <c r="C405" s="302"/>
      <c r="D405" s="303"/>
      <c r="E405" s="264"/>
      <c r="F405" s="80"/>
      <c r="G405" s="80"/>
      <c r="H405" s="65">
        <f t="shared" si="48"/>
        <v>0</v>
      </c>
    </row>
    <row r="406" spans="1:8" s="2" customFormat="1" ht="12.75" hidden="1" customHeight="1" x14ac:dyDescent="0.25">
      <c r="A406" s="258"/>
      <c r="B406" s="261"/>
      <c r="C406" s="302"/>
      <c r="D406" s="303"/>
      <c r="E406" s="264"/>
      <c r="F406" s="80"/>
      <c r="G406" s="80"/>
      <c r="H406" s="65">
        <f t="shared" si="48"/>
        <v>0</v>
      </c>
    </row>
    <row r="407" spans="1:8" s="2" customFormat="1" ht="12.75" hidden="1" customHeight="1" x14ac:dyDescent="0.25">
      <c r="A407" s="258"/>
      <c r="B407" s="261"/>
      <c r="C407" s="302"/>
      <c r="D407" s="303"/>
      <c r="E407" s="264"/>
      <c r="F407" s="80"/>
      <c r="G407" s="80"/>
      <c r="H407" s="65">
        <f t="shared" si="48"/>
        <v>0</v>
      </c>
    </row>
    <row r="408" spans="1:8" s="2" customFormat="1" ht="12.75" hidden="1" customHeight="1" x14ac:dyDescent="0.25">
      <c r="A408" s="258"/>
      <c r="B408" s="261"/>
      <c r="C408" s="302"/>
      <c r="D408" s="303"/>
      <c r="E408" s="264"/>
      <c r="F408" s="80"/>
      <c r="G408" s="80"/>
      <c r="H408" s="65">
        <f t="shared" si="48"/>
        <v>0</v>
      </c>
    </row>
    <row r="409" spans="1:8" s="2" customFormat="1" ht="12.75" hidden="1" customHeight="1" x14ac:dyDescent="0.25">
      <c r="A409" s="258"/>
      <c r="B409" s="261"/>
      <c r="C409" s="302"/>
      <c r="D409" s="303"/>
      <c r="E409" s="264"/>
      <c r="F409" s="80"/>
      <c r="G409" s="80"/>
      <c r="H409" s="65">
        <f t="shared" si="48"/>
        <v>0</v>
      </c>
    </row>
    <row r="410" spans="1:8" s="2" customFormat="1" ht="12.75" hidden="1" customHeight="1" x14ac:dyDescent="0.25">
      <c r="A410" s="259"/>
      <c r="B410" s="262"/>
      <c r="C410" s="302"/>
      <c r="D410" s="303"/>
      <c r="E410" s="265"/>
      <c r="F410" s="82"/>
      <c r="G410" s="82"/>
      <c r="H410" s="67">
        <f t="shared" si="48"/>
        <v>0</v>
      </c>
    </row>
    <row r="411" spans="1:8" s="2" customFormat="1" ht="13.2" x14ac:dyDescent="0.25">
      <c r="A411" s="57" t="s">
        <v>111</v>
      </c>
      <c r="B411" s="256" t="s">
        <v>112</v>
      </c>
      <c r="C411" s="256"/>
      <c r="D411" s="256"/>
      <c r="E411" s="256"/>
      <c r="F411" s="256"/>
      <c r="G411" s="256"/>
      <c r="H411" s="47">
        <f>SUM(H412,H423)</f>
        <v>0.36000000000000004</v>
      </c>
    </row>
    <row r="412" spans="1:8" s="2" customFormat="1" ht="26.4" x14ac:dyDescent="0.25">
      <c r="A412" s="257" t="s">
        <v>118</v>
      </c>
      <c r="B412" s="260" t="s">
        <v>34</v>
      </c>
      <c r="C412" s="277" t="s">
        <v>171</v>
      </c>
      <c r="D412" s="278"/>
      <c r="E412" s="53" t="s">
        <v>170</v>
      </c>
      <c r="F412" s="187" t="s">
        <v>400</v>
      </c>
      <c r="G412" s="53" t="s">
        <v>158</v>
      </c>
      <c r="H412" s="128">
        <f>SUM(H413:H422)</f>
        <v>0.36000000000000004</v>
      </c>
    </row>
    <row r="413" spans="1:8" s="2" customFormat="1" ht="13.2" x14ac:dyDescent="0.25">
      <c r="A413" s="258"/>
      <c r="B413" s="261"/>
      <c r="C413" s="304" t="s">
        <v>398</v>
      </c>
      <c r="D413" s="305"/>
      <c r="E413" s="263">
        <v>20</v>
      </c>
      <c r="F413" s="79">
        <v>1147</v>
      </c>
      <c r="G413" s="192">
        <f>G388</f>
        <v>2.4169999999999998</v>
      </c>
      <c r="H413" s="63">
        <f>ROUNDUP(F413*$E$413%/12/168*G413,2)</f>
        <v>0.28000000000000003</v>
      </c>
    </row>
    <row r="414" spans="1:8" s="2" customFormat="1" ht="13.2" x14ac:dyDescent="0.25">
      <c r="A414" s="258"/>
      <c r="B414" s="261"/>
      <c r="C414" s="302" t="s">
        <v>399</v>
      </c>
      <c r="D414" s="303"/>
      <c r="E414" s="264"/>
      <c r="F414" s="80">
        <v>475</v>
      </c>
      <c r="G414" s="80">
        <v>1.667</v>
      </c>
      <c r="H414" s="65">
        <f>ROUNDUP(F414*$E$413%/12/168*G414,2)</f>
        <v>0.08</v>
      </c>
    </row>
    <row r="415" spans="1:8" s="2" customFormat="1" ht="13.2" hidden="1" x14ac:dyDescent="0.25">
      <c r="A415" s="258"/>
      <c r="B415" s="261"/>
      <c r="C415" s="302"/>
      <c r="D415" s="303"/>
      <c r="E415" s="264"/>
      <c r="F415" s="80"/>
      <c r="G415" s="80"/>
      <c r="H415" s="65">
        <f t="shared" ref="H415:H422" si="49">ROUNDUP(F415*$D$401%/12/168*E415*$G$401,2)</f>
        <v>0</v>
      </c>
    </row>
    <row r="416" spans="1:8" s="2" customFormat="1" ht="13.2" hidden="1" x14ac:dyDescent="0.25">
      <c r="A416" s="258"/>
      <c r="B416" s="261"/>
      <c r="C416" s="302"/>
      <c r="D416" s="303"/>
      <c r="E416" s="264"/>
      <c r="F416" s="80"/>
      <c r="G416" s="80"/>
      <c r="H416" s="65">
        <f t="shared" si="49"/>
        <v>0</v>
      </c>
    </row>
    <row r="417" spans="1:8" s="2" customFormat="1" ht="13.2" hidden="1" x14ac:dyDescent="0.25">
      <c r="A417" s="258"/>
      <c r="B417" s="261"/>
      <c r="C417" s="302"/>
      <c r="D417" s="303"/>
      <c r="E417" s="264"/>
      <c r="F417" s="80"/>
      <c r="G417" s="80"/>
      <c r="H417" s="65">
        <f t="shared" si="49"/>
        <v>0</v>
      </c>
    </row>
    <row r="418" spans="1:8" s="2" customFormat="1" ht="12.75" hidden="1" customHeight="1" x14ac:dyDescent="0.25">
      <c r="A418" s="258"/>
      <c r="B418" s="261"/>
      <c r="C418" s="302"/>
      <c r="D418" s="303"/>
      <c r="E418" s="264"/>
      <c r="F418" s="80"/>
      <c r="G418" s="80"/>
      <c r="H418" s="65">
        <f t="shared" si="49"/>
        <v>0</v>
      </c>
    </row>
    <row r="419" spans="1:8" s="2" customFormat="1" ht="12.75" hidden="1" customHeight="1" x14ac:dyDescent="0.25">
      <c r="A419" s="258"/>
      <c r="B419" s="261"/>
      <c r="C419" s="302"/>
      <c r="D419" s="303"/>
      <c r="E419" s="264"/>
      <c r="F419" s="80"/>
      <c r="G419" s="80"/>
      <c r="H419" s="65">
        <f t="shared" si="49"/>
        <v>0</v>
      </c>
    </row>
    <row r="420" spans="1:8" s="2" customFormat="1" ht="12.75" hidden="1" customHeight="1" x14ac:dyDescent="0.25">
      <c r="A420" s="258"/>
      <c r="B420" s="261"/>
      <c r="C420" s="302"/>
      <c r="D420" s="303"/>
      <c r="E420" s="264"/>
      <c r="F420" s="80"/>
      <c r="G420" s="80"/>
      <c r="H420" s="65">
        <f t="shared" si="49"/>
        <v>0</v>
      </c>
    </row>
    <row r="421" spans="1:8" s="2" customFormat="1" ht="12.75" hidden="1" customHeight="1" x14ac:dyDescent="0.25">
      <c r="A421" s="258"/>
      <c r="B421" s="261"/>
      <c r="C421" s="302"/>
      <c r="D421" s="303"/>
      <c r="E421" s="264"/>
      <c r="F421" s="80"/>
      <c r="G421" s="80"/>
      <c r="H421" s="65">
        <f t="shared" si="49"/>
        <v>0</v>
      </c>
    </row>
    <row r="422" spans="1:8" s="2" customFormat="1" ht="12.75" hidden="1" customHeight="1" x14ac:dyDescent="0.25">
      <c r="A422" s="259"/>
      <c r="B422" s="262"/>
      <c r="C422" s="302"/>
      <c r="D422" s="303"/>
      <c r="E422" s="265"/>
      <c r="F422" s="82"/>
      <c r="G422" s="82"/>
      <c r="H422" s="67">
        <f t="shared" si="49"/>
        <v>0</v>
      </c>
    </row>
    <row r="423" spans="1:8" s="2" customFormat="1" ht="39.6" hidden="1" x14ac:dyDescent="0.25">
      <c r="A423" s="257" t="s">
        <v>119</v>
      </c>
      <c r="B423" s="260" t="s">
        <v>32</v>
      </c>
      <c r="C423" s="93" t="s">
        <v>171</v>
      </c>
      <c r="D423" s="53" t="s">
        <v>170</v>
      </c>
      <c r="E423" s="93" t="s">
        <v>166</v>
      </c>
      <c r="F423" s="93" t="s">
        <v>167</v>
      </c>
      <c r="G423" s="53" t="s">
        <v>158</v>
      </c>
      <c r="H423" s="128">
        <f>SUM(H424:H433)</f>
        <v>0</v>
      </c>
    </row>
    <row r="424" spans="1:8" s="2" customFormat="1" ht="13.2" hidden="1" x14ac:dyDescent="0.25">
      <c r="A424" s="258"/>
      <c r="B424" s="261"/>
      <c r="C424" s="79"/>
      <c r="D424" s="263">
        <v>20</v>
      </c>
      <c r="E424" s="79"/>
      <c r="F424" s="79"/>
      <c r="G424" s="274"/>
      <c r="H424" s="63">
        <f>ROUNDUP(F424*$D$424%/12/168*E424*$G$424,2)</f>
        <v>0</v>
      </c>
    </row>
    <row r="425" spans="1:8" s="2" customFormat="1" ht="13.2" hidden="1" x14ac:dyDescent="0.25">
      <c r="A425" s="258"/>
      <c r="B425" s="261"/>
      <c r="C425" s="80"/>
      <c r="D425" s="264"/>
      <c r="E425" s="80"/>
      <c r="F425" s="80"/>
      <c r="G425" s="275"/>
      <c r="H425" s="65">
        <f t="shared" ref="H425:H433" si="50">ROUNDUP(F425*$D$424%/12/168*E425*$G$424,2)</f>
        <v>0</v>
      </c>
    </row>
    <row r="426" spans="1:8" s="2" customFormat="1" ht="13.2" hidden="1" x14ac:dyDescent="0.25">
      <c r="A426" s="258"/>
      <c r="B426" s="261"/>
      <c r="C426" s="80"/>
      <c r="D426" s="264"/>
      <c r="E426" s="80"/>
      <c r="F426" s="80"/>
      <c r="G426" s="275"/>
      <c r="H426" s="65">
        <f t="shared" si="50"/>
        <v>0</v>
      </c>
    </row>
    <row r="427" spans="1:8" s="2" customFormat="1" ht="13.2" hidden="1" x14ac:dyDescent="0.25">
      <c r="A427" s="258"/>
      <c r="B427" s="261"/>
      <c r="C427" s="80"/>
      <c r="D427" s="264"/>
      <c r="E427" s="80"/>
      <c r="F427" s="80"/>
      <c r="G427" s="275"/>
      <c r="H427" s="65">
        <f t="shared" si="50"/>
        <v>0</v>
      </c>
    </row>
    <row r="428" spans="1:8" s="2" customFormat="1" ht="13.2" hidden="1" x14ac:dyDescent="0.25">
      <c r="A428" s="258"/>
      <c r="B428" s="261"/>
      <c r="C428" s="80"/>
      <c r="D428" s="264"/>
      <c r="E428" s="80"/>
      <c r="F428" s="80"/>
      <c r="G428" s="275"/>
      <c r="H428" s="65">
        <f t="shared" si="50"/>
        <v>0</v>
      </c>
    </row>
    <row r="429" spans="1:8" s="2" customFormat="1" ht="13.2" hidden="1" x14ac:dyDescent="0.25">
      <c r="A429" s="258"/>
      <c r="B429" s="261"/>
      <c r="C429" s="80"/>
      <c r="D429" s="264"/>
      <c r="E429" s="80"/>
      <c r="F429" s="80"/>
      <c r="G429" s="275"/>
      <c r="H429" s="65">
        <f t="shared" si="50"/>
        <v>0</v>
      </c>
    </row>
    <row r="430" spans="1:8" s="2" customFormat="1" ht="13.2" hidden="1" x14ac:dyDescent="0.25">
      <c r="A430" s="258"/>
      <c r="B430" s="261"/>
      <c r="C430" s="80"/>
      <c r="D430" s="264"/>
      <c r="E430" s="80"/>
      <c r="F430" s="80"/>
      <c r="G430" s="275"/>
      <c r="H430" s="65">
        <f t="shared" si="50"/>
        <v>0</v>
      </c>
    </row>
    <row r="431" spans="1:8" s="2" customFormat="1" ht="13.2" hidden="1" x14ac:dyDescent="0.25">
      <c r="A431" s="258"/>
      <c r="B431" s="261"/>
      <c r="C431" s="80"/>
      <c r="D431" s="264"/>
      <c r="E431" s="80"/>
      <c r="F431" s="80"/>
      <c r="G431" s="275"/>
      <c r="H431" s="65">
        <f t="shared" si="50"/>
        <v>0</v>
      </c>
    </row>
    <row r="432" spans="1:8" s="2" customFormat="1" ht="13.2" hidden="1" x14ac:dyDescent="0.25">
      <c r="A432" s="258"/>
      <c r="B432" s="261"/>
      <c r="C432" s="80"/>
      <c r="D432" s="264"/>
      <c r="E432" s="80"/>
      <c r="F432" s="80"/>
      <c r="G432" s="275"/>
      <c r="H432" s="65">
        <f t="shared" si="50"/>
        <v>0</v>
      </c>
    </row>
    <row r="433" spans="1:9" s="2" customFormat="1" ht="13.2" hidden="1" x14ac:dyDescent="0.25">
      <c r="A433" s="258"/>
      <c r="B433" s="261"/>
      <c r="C433" s="80"/>
      <c r="D433" s="265"/>
      <c r="E433" s="80"/>
      <c r="F433" s="80"/>
      <c r="G433" s="276"/>
      <c r="H433" s="65">
        <f t="shared" si="50"/>
        <v>0</v>
      </c>
    </row>
    <row r="434" spans="1:9" s="2" customFormat="1" ht="13.2" x14ac:dyDescent="0.25">
      <c r="A434" s="235" t="s">
        <v>123</v>
      </c>
      <c r="B434" s="236"/>
      <c r="C434" s="236"/>
      <c r="D434" s="236"/>
      <c r="E434" s="236"/>
      <c r="F434" s="236"/>
      <c r="G434" s="237"/>
      <c r="H434" s="52">
        <f>SUM(H398,H339,H260)</f>
        <v>40.470000000000006</v>
      </c>
    </row>
    <row r="435" spans="1:9" s="2" customFormat="1" ht="13.2" x14ac:dyDescent="0.25">
      <c r="A435" s="238" t="s">
        <v>122</v>
      </c>
      <c r="B435" s="239"/>
      <c r="C435" s="239"/>
      <c r="D435" s="239"/>
      <c r="E435" s="239"/>
      <c r="F435" s="239"/>
      <c r="G435" s="240"/>
      <c r="H435" s="92">
        <f>H434+H257</f>
        <v>141.68</v>
      </c>
    </row>
    <row r="436" spans="1:9" x14ac:dyDescent="0.25">
      <c r="H436" s="29"/>
    </row>
    <row r="437" spans="1:9" hidden="1" x14ac:dyDescent="0.25">
      <c r="H437" s="30"/>
    </row>
    <row r="438" spans="1:9" hidden="1" x14ac:dyDescent="0.25">
      <c r="H438" s="30"/>
    </row>
    <row r="439" spans="1:9" hidden="1" x14ac:dyDescent="0.25">
      <c r="H439" s="30"/>
    </row>
    <row r="440" spans="1:9" hidden="1" x14ac:dyDescent="0.25">
      <c r="H440" s="30"/>
    </row>
    <row r="441" spans="1:9" ht="15.6" hidden="1" x14ac:dyDescent="0.3">
      <c r="A441" s="121" t="s">
        <v>14</v>
      </c>
      <c r="B441" s="121"/>
      <c r="C441" s="121"/>
      <c r="D441" s="121"/>
      <c r="E441" s="121"/>
      <c r="F441" s="121"/>
      <c r="G441" s="121"/>
      <c r="H441" s="122">
        <f ca="1">H442+H454+H465</f>
        <v>101.21</v>
      </c>
      <c r="I441" s="123" t="b">
        <f ca="1">H441=H257</f>
        <v>1</v>
      </c>
    </row>
    <row r="442" spans="1:9" hidden="1" x14ac:dyDescent="0.25">
      <c r="A442" s="115">
        <v>1000</v>
      </c>
      <c r="B442" s="114"/>
      <c r="H442" s="118">
        <f ca="1">SUM(H443,H450)</f>
        <v>12.690000000000001</v>
      </c>
    </row>
    <row r="443" spans="1:9" hidden="1" x14ac:dyDescent="0.25">
      <c r="A443" s="127">
        <v>1100</v>
      </c>
      <c r="B443" s="114"/>
      <c r="H443" s="117">
        <f ca="1">SUM(H444:H449)</f>
        <v>9.8800000000000008</v>
      </c>
    </row>
    <row r="444" spans="1:9" hidden="1" x14ac:dyDescent="0.25">
      <c r="A444" s="1">
        <v>1116</v>
      </c>
      <c r="B444" s="114"/>
      <c r="H444" s="116">
        <f t="shared" ref="H444:H449" ca="1" si="51">SUMIF($A$14:$H$257,A444,$H$14:$H$257)</f>
        <v>8.32</v>
      </c>
    </row>
    <row r="445" spans="1:9" hidden="1" x14ac:dyDescent="0.25">
      <c r="A445" s="1">
        <v>1119</v>
      </c>
      <c r="B445" s="114"/>
      <c r="H445" s="116">
        <f t="shared" ca="1" si="51"/>
        <v>0</v>
      </c>
    </row>
    <row r="446" spans="1:9" hidden="1" x14ac:dyDescent="0.25">
      <c r="A446" s="1">
        <v>1143</v>
      </c>
      <c r="B446" s="114"/>
      <c r="H446" s="116">
        <f t="shared" ca="1" si="51"/>
        <v>0.72</v>
      </c>
    </row>
    <row r="447" spans="1:9" hidden="1" x14ac:dyDescent="0.25">
      <c r="A447" s="1">
        <v>1146</v>
      </c>
      <c r="B447" s="114"/>
      <c r="H447" s="116">
        <f t="shared" ca="1" si="51"/>
        <v>0</v>
      </c>
    </row>
    <row r="448" spans="1:9" hidden="1" x14ac:dyDescent="0.25">
      <c r="A448" s="1">
        <v>1147</v>
      </c>
      <c r="B448" s="114"/>
      <c r="H448" s="116">
        <f t="shared" ca="1" si="51"/>
        <v>0</v>
      </c>
    </row>
    <row r="449" spans="1:8" hidden="1" x14ac:dyDescent="0.25">
      <c r="A449" s="1">
        <v>1148</v>
      </c>
      <c r="B449" s="114"/>
      <c r="H449" s="116">
        <f t="shared" ca="1" si="51"/>
        <v>0.84</v>
      </c>
    </row>
    <row r="450" spans="1:8" hidden="1" x14ac:dyDescent="0.25">
      <c r="A450" s="127">
        <v>1200</v>
      </c>
      <c r="B450" s="114"/>
      <c r="H450" s="117">
        <f ca="1">SUM(H451:H453)</f>
        <v>2.8099999999999996</v>
      </c>
    </row>
    <row r="451" spans="1:8" hidden="1" x14ac:dyDescent="0.25">
      <c r="A451" s="1">
        <v>1210</v>
      </c>
      <c r="B451" s="114"/>
      <c r="H451" s="116">
        <f ca="1">SUMIF($A$14:$H$257,A451,$H$14:$H$257)</f>
        <v>2.4699999999999998</v>
      </c>
    </row>
    <row r="452" spans="1:8" hidden="1" x14ac:dyDescent="0.25">
      <c r="A452" s="1">
        <v>1221</v>
      </c>
      <c r="B452" s="114"/>
      <c r="H452" s="116">
        <f ca="1">SUMIF($A$14:$H$257,A452,$H$14:$H$257)</f>
        <v>0.34</v>
      </c>
    </row>
    <row r="453" spans="1:8" hidden="1" x14ac:dyDescent="0.25">
      <c r="A453" s="1">
        <v>1228</v>
      </c>
      <c r="B453" s="114"/>
      <c r="H453" s="116">
        <f ca="1">SUMIF($A$14:$H$257,A453,$H$14:$H$257)</f>
        <v>0</v>
      </c>
    </row>
    <row r="454" spans="1:8" hidden="1" x14ac:dyDescent="0.25">
      <c r="A454" s="115">
        <v>2000</v>
      </c>
      <c r="B454" s="114"/>
      <c r="H454" s="118">
        <f ca="1">H455+H458+H460</f>
        <v>87.64</v>
      </c>
    </row>
    <row r="455" spans="1:8" hidden="1" x14ac:dyDescent="0.25">
      <c r="A455" s="127">
        <v>2100</v>
      </c>
      <c r="B455" s="114"/>
      <c r="H455" s="117">
        <f ca="1">SUM(H456:H457)</f>
        <v>55</v>
      </c>
    </row>
    <row r="456" spans="1:8" hidden="1" x14ac:dyDescent="0.25">
      <c r="A456" s="1">
        <v>2111</v>
      </c>
      <c r="B456" s="114"/>
      <c r="H456" s="116">
        <f ca="1">SUMIF($A$14:$H$257,A456,$H$14:$H$257)</f>
        <v>12</v>
      </c>
    </row>
    <row r="457" spans="1:8" hidden="1" x14ac:dyDescent="0.25">
      <c r="A457" s="1">
        <v>2112</v>
      </c>
      <c r="B457" s="114"/>
      <c r="H457" s="116">
        <f ca="1">SUMIF($A$14:$H$257,A457,$H$14:$H$257)</f>
        <v>43</v>
      </c>
    </row>
    <row r="458" spans="1:8" hidden="1" x14ac:dyDescent="0.25">
      <c r="A458" s="127">
        <v>2200</v>
      </c>
      <c r="B458" s="114"/>
      <c r="H458" s="117">
        <f ca="1">SUM(H459)</f>
        <v>0</v>
      </c>
    </row>
    <row r="459" spans="1:8" hidden="1" x14ac:dyDescent="0.25">
      <c r="A459" s="1">
        <v>2220</v>
      </c>
      <c r="B459" s="114"/>
      <c r="H459" s="116">
        <f ca="1">SUMIF($A$14:$H$257,A459,$H$14:$H$257)</f>
        <v>0</v>
      </c>
    </row>
    <row r="460" spans="1:8" hidden="1" x14ac:dyDescent="0.25">
      <c r="A460" s="127">
        <v>2300</v>
      </c>
      <c r="B460" s="114"/>
      <c r="H460" s="117">
        <f ca="1">SUM(H461:H464)</f>
        <v>32.64</v>
      </c>
    </row>
    <row r="461" spans="1:8" hidden="1" x14ac:dyDescent="0.25">
      <c r="A461" s="1">
        <v>2311</v>
      </c>
      <c r="B461" s="114"/>
      <c r="H461" s="116">
        <f ca="1">SUMIF($A$14:$H$257,A461,$H$14:$H$257)</f>
        <v>10.780000000000001</v>
      </c>
    </row>
    <row r="462" spans="1:8" hidden="1" x14ac:dyDescent="0.25">
      <c r="A462" s="1">
        <v>2322</v>
      </c>
      <c r="B462" s="114"/>
      <c r="H462" s="116">
        <f ca="1">SUMIF($A$14:$H$257,A462,$H$14:$H$257)</f>
        <v>19.05</v>
      </c>
    </row>
    <row r="463" spans="1:8" hidden="1" x14ac:dyDescent="0.25">
      <c r="A463" s="1">
        <v>2329</v>
      </c>
      <c r="B463" s="114"/>
      <c r="H463" s="116">
        <f ca="1">SUMIF($A$14:$H$257,A463,$H$14:$H$257)</f>
        <v>0.03</v>
      </c>
    </row>
    <row r="464" spans="1:8" hidden="1" x14ac:dyDescent="0.25">
      <c r="A464" s="1">
        <v>2350</v>
      </c>
      <c r="B464" s="114"/>
      <c r="H464" s="116">
        <f ca="1">SUMIF($A$14:$H$257,A464,$H$14:$H$257)</f>
        <v>2.78</v>
      </c>
    </row>
    <row r="465" spans="1:9" hidden="1" x14ac:dyDescent="0.25">
      <c r="A465" s="115">
        <v>5000</v>
      </c>
      <c r="B465" s="114"/>
      <c r="H465" s="118">
        <f ca="1">SUMIF($A$14:$H$235,A465,$H$14:$H$235)</f>
        <v>0.88</v>
      </c>
    </row>
    <row r="466" spans="1:9" hidden="1" x14ac:dyDescent="0.25">
      <c r="A466" s="127">
        <v>5200</v>
      </c>
      <c r="B466" s="114"/>
      <c r="H466" s="120"/>
    </row>
    <row r="467" spans="1:9" hidden="1" x14ac:dyDescent="0.25">
      <c r="A467" s="1">
        <v>5231</v>
      </c>
      <c r="B467" s="114"/>
      <c r="H467" s="116">
        <f ca="1">SUMIF($A$14:$H$257,A467,$H$14:$H$257)</f>
        <v>0.88</v>
      </c>
    </row>
    <row r="468" spans="1:9" hidden="1" x14ac:dyDescent="0.25">
      <c r="B468" s="114"/>
    </row>
    <row r="469" spans="1:9" hidden="1" x14ac:dyDescent="0.25">
      <c r="B469" s="114"/>
    </row>
    <row r="470" spans="1:9" hidden="1" x14ac:dyDescent="0.25">
      <c r="B470" s="114"/>
    </row>
    <row r="471" spans="1:9" s="123" customFormat="1" ht="15.6" hidden="1" x14ac:dyDescent="0.3">
      <c r="A471" s="121" t="s">
        <v>19</v>
      </c>
      <c r="B471" s="121"/>
      <c r="C471" s="121"/>
      <c r="D471" s="121"/>
      <c r="E471" s="121"/>
      <c r="F471" s="121"/>
      <c r="G471" s="121"/>
      <c r="H471" s="122">
        <f ca="1">H472+H484+H496</f>
        <v>40.470000000000006</v>
      </c>
      <c r="I471" s="123" t="b">
        <f ca="1">H471=H434</f>
        <v>1</v>
      </c>
    </row>
    <row r="472" spans="1:9" hidden="1" x14ac:dyDescent="0.25">
      <c r="A472" s="115">
        <v>1000</v>
      </c>
      <c r="B472" s="114"/>
      <c r="H472" s="118">
        <f ca="1">SUM(H473,H480)</f>
        <v>34.960000000000008</v>
      </c>
    </row>
    <row r="473" spans="1:9" hidden="1" x14ac:dyDescent="0.25">
      <c r="A473" s="134">
        <v>1100</v>
      </c>
      <c r="B473" s="114"/>
      <c r="H473" s="117">
        <f ca="1">SUM(H474:H479)</f>
        <v>27.190000000000005</v>
      </c>
    </row>
    <row r="474" spans="1:9" hidden="1" x14ac:dyDescent="0.25">
      <c r="A474" s="1">
        <v>1116</v>
      </c>
      <c r="B474" s="114"/>
      <c r="H474" s="116">
        <f ca="1">SUMIF($A$262:$H$440,A474,$H$262:$H$440)</f>
        <v>10.92</v>
      </c>
    </row>
    <row r="475" spans="1:9" hidden="1" x14ac:dyDescent="0.25">
      <c r="A475" s="1">
        <v>1119</v>
      </c>
      <c r="B475" s="114"/>
      <c r="H475" s="116">
        <f ca="1">SUMIF($A$240:$H$418,A475,$H$240:$H$418)</f>
        <v>13.100000000000001</v>
      </c>
    </row>
    <row r="476" spans="1:9" hidden="1" x14ac:dyDescent="0.25">
      <c r="A476" s="1">
        <v>1143</v>
      </c>
      <c r="B476" s="114"/>
      <c r="H476" s="116">
        <f ca="1">SUMIF($A$240:$H$418,A476,$H$240:$H$418)</f>
        <v>0.75</v>
      </c>
    </row>
    <row r="477" spans="1:9" hidden="1" x14ac:dyDescent="0.25">
      <c r="A477" s="1">
        <v>1146</v>
      </c>
      <c r="B477" s="114"/>
      <c r="H477" s="116">
        <f ca="1">SUMIF($A$240:$H$418,A477,$H$240:$H$418)</f>
        <v>0</v>
      </c>
    </row>
    <row r="478" spans="1:9" hidden="1" x14ac:dyDescent="0.25">
      <c r="A478" s="1">
        <v>1147</v>
      </c>
      <c r="B478" s="114"/>
      <c r="H478" s="116">
        <f ca="1">SUMIF($A$240:$H$418,A478,$H$240:$H$418)</f>
        <v>0</v>
      </c>
    </row>
    <row r="479" spans="1:9" hidden="1" x14ac:dyDescent="0.25">
      <c r="A479" s="1">
        <v>1148</v>
      </c>
      <c r="B479" s="114"/>
      <c r="H479" s="116">
        <f ca="1">SUMIF($A$240:$H$418,A479,$H$240:$H$418)</f>
        <v>2.42</v>
      </c>
    </row>
    <row r="480" spans="1:9" hidden="1" x14ac:dyDescent="0.25">
      <c r="A480" s="134">
        <v>1200</v>
      </c>
      <c r="B480" s="114"/>
      <c r="H480" s="117">
        <f ca="1">SUM(H481:H483)</f>
        <v>7.77</v>
      </c>
    </row>
    <row r="481" spans="1:8" hidden="1" x14ac:dyDescent="0.25">
      <c r="A481" s="1">
        <v>1210</v>
      </c>
      <c r="B481" s="114"/>
      <c r="H481" s="116">
        <f ca="1">SUMIF($A$240:$H$418,A481,$H$240:$H$418)</f>
        <v>6.79</v>
      </c>
    </row>
    <row r="482" spans="1:8" hidden="1" x14ac:dyDescent="0.25">
      <c r="A482" s="1">
        <v>1221</v>
      </c>
      <c r="B482" s="114"/>
      <c r="H482" s="116">
        <f ca="1">SUMIF($A$240:$H$418,A482,$H$240:$H$418)</f>
        <v>0.98</v>
      </c>
    </row>
    <row r="483" spans="1:8" hidden="1" x14ac:dyDescent="0.25">
      <c r="A483" s="1">
        <v>1228</v>
      </c>
      <c r="B483" s="114"/>
      <c r="H483" s="116">
        <f ca="1">SUMIF($A$240:$H$418,A483,$H$240:$H$418)</f>
        <v>0</v>
      </c>
    </row>
    <row r="484" spans="1:8" hidden="1" x14ac:dyDescent="0.25">
      <c r="A484" s="115">
        <v>2000</v>
      </c>
      <c r="B484" s="114"/>
      <c r="H484" s="118">
        <f ca="1">H485+H488+H490</f>
        <v>5.15</v>
      </c>
    </row>
    <row r="485" spans="1:8" hidden="1" x14ac:dyDescent="0.25">
      <c r="A485" s="134">
        <v>2100</v>
      </c>
      <c r="B485" s="114"/>
      <c r="H485" s="120">
        <f ca="1">SUM(H486:H487)</f>
        <v>0</v>
      </c>
    </row>
    <row r="486" spans="1:8" hidden="1" x14ac:dyDescent="0.25">
      <c r="A486" s="1">
        <v>2111</v>
      </c>
      <c r="B486" s="114"/>
      <c r="H486" s="2">
        <f ca="1">SUMIF($A$240:$H$418,A486,$H$240:$H$418)</f>
        <v>0</v>
      </c>
    </row>
    <row r="487" spans="1:8" hidden="1" x14ac:dyDescent="0.25">
      <c r="A487" s="1">
        <v>2112</v>
      </c>
      <c r="B487" s="114"/>
      <c r="H487" s="2">
        <f ca="1">SUMIF($A$240:$H$418,A487,$H$240:$H$418)</f>
        <v>0</v>
      </c>
    </row>
    <row r="488" spans="1:8" hidden="1" x14ac:dyDescent="0.25">
      <c r="A488" s="134">
        <v>2200</v>
      </c>
      <c r="B488" s="114"/>
      <c r="H488" s="117">
        <f ca="1">SUM(H489)</f>
        <v>0.12</v>
      </c>
    </row>
    <row r="489" spans="1:8" hidden="1" x14ac:dyDescent="0.25">
      <c r="A489" s="1">
        <v>2220</v>
      </c>
      <c r="B489" s="114"/>
      <c r="H489" s="116">
        <f ca="1">SUMIF($A$240:$H$418,A489,$H$240:$H$418)</f>
        <v>0.12</v>
      </c>
    </row>
    <row r="490" spans="1:8" hidden="1" x14ac:dyDescent="0.25">
      <c r="A490" s="134">
        <v>2300</v>
      </c>
      <c r="B490" s="114"/>
      <c r="H490" s="117">
        <f ca="1">SUM(H491:H495)</f>
        <v>5.03</v>
      </c>
    </row>
    <row r="491" spans="1:8" hidden="1" x14ac:dyDescent="0.25">
      <c r="A491" s="1">
        <v>2311</v>
      </c>
      <c r="B491" s="114"/>
      <c r="H491" s="116">
        <f ca="1">SUMIF($A$240:$H$418,A491,$H$240:$H$418)</f>
        <v>3.6</v>
      </c>
    </row>
    <row r="492" spans="1:8" hidden="1" x14ac:dyDescent="0.25">
      <c r="A492" s="1">
        <v>2312</v>
      </c>
      <c r="B492" s="114"/>
      <c r="H492" s="116">
        <f ca="1">SUMIF($A$240:$H$418,A492,$H$240:$H$418)</f>
        <v>0.08</v>
      </c>
    </row>
    <row r="493" spans="1:8" hidden="1" x14ac:dyDescent="0.25">
      <c r="A493" s="1">
        <v>2322</v>
      </c>
      <c r="B493" s="114"/>
      <c r="H493" s="2">
        <f ca="1">SUMIF($A$240:$H$418,A493,$H$240:$H$418)</f>
        <v>0</v>
      </c>
    </row>
    <row r="494" spans="1:8" hidden="1" x14ac:dyDescent="0.25">
      <c r="A494" s="1">
        <v>2329</v>
      </c>
      <c r="B494" s="114"/>
      <c r="H494" s="2">
        <f ca="1">SUMIF($A$240:$H$418,A494,$H$240:$H$418)</f>
        <v>0</v>
      </c>
    </row>
    <row r="495" spans="1:8" hidden="1" x14ac:dyDescent="0.25">
      <c r="A495" s="1">
        <v>2350</v>
      </c>
      <c r="B495" s="114"/>
      <c r="H495" s="116">
        <f ca="1">SUMIF($A$240:$H$418,A495,$H$240:$H$418)</f>
        <v>1.35</v>
      </c>
    </row>
    <row r="496" spans="1:8" hidden="1" x14ac:dyDescent="0.25">
      <c r="A496" s="115">
        <v>5000</v>
      </c>
      <c r="B496" s="114"/>
      <c r="H496" s="118">
        <f ca="1">H497+H499</f>
        <v>0.36000000000000004</v>
      </c>
    </row>
    <row r="497" spans="1:9" hidden="1" x14ac:dyDescent="0.25">
      <c r="A497" s="134">
        <v>5100</v>
      </c>
      <c r="B497" s="114"/>
      <c r="H497" s="117">
        <f ca="1">SUM(H498)</f>
        <v>0</v>
      </c>
    </row>
    <row r="498" spans="1:9" hidden="1" x14ac:dyDescent="0.25">
      <c r="A498" s="1">
        <v>5121</v>
      </c>
      <c r="B498" s="114"/>
      <c r="H498" s="116">
        <f ca="1">SUMIF($A$240:$H$418,A498,$H$240:$H$418)</f>
        <v>0</v>
      </c>
    </row>
    <row r="499" spans="1:9" hidden="1" x14ac:dyDescent="0.25">
      <c r="A499" s="134">
        <v>5200</v>
      </c>
      <c r="B499" s="114"/>
      <c r="H499" s="117">
        <f ca="1">SUM(H500:H501)</f>
        <v>0.36000000000000004</v>
      </c>
    </row>
    <row r="500" spans="1:9" hidden="1" x14ac:dyDescent="0.25">
      <c r="A500" s="1">
        <v>5238</v>
      </c>
      <c r="B500" s="114"/>
      <c r="H500" s="116">
        <f ca="1">SUMIF($A$240:$H$418,A500,$H$240:$H$418)</f>
        <v>0.36000000000000004</v>
      </c>
    </row>
    <row r="501" spans="1:9" hidden="1" x14ac:dyDescent="0.25">
      <c r="A501" s="1">
        <v>5239</v>
      </c>
      <c r="B501" s="114"/>
      <c r="H501" s="116">
        <f ca="1">SUMIF($A$240:$H$418,A501,$H$240:$H$418)</f>
        <v>0</v>
      </c>
    </row>
    <row r="502" spans="1:9" s="123" customFormat="1" ht="15.6" hidden="1" x14ac:dyDescent="0.3">
      <c r="A502" s="121" t="s">
        <v>340</v>
      </c>
      <c r="B502" s="121"/>
      <c r="C502" s="121"/>
      <c r="D502" s="121"/>
      <c r="E502" s="121"/>
      <c r="F502" s="121"/>
      <c r="G502" s="121"/>
      <c r="H502" s="122">
        <f ca="1">H471+H441</f>
        <v>141.68</v>
      </c>
      <c r="I502" s="123" t="b">
        <f ca="1">H502=H435</f>
        <v>1</v>
      </c>
    </row>
    <row r="503" spans="1:9" hidden="1" x14ac:dyDescent="0.25"/>
    <row r="504" spans="1:9" hidden="1" x14ac:dyDescent="0.25"/>
    <row r="505" spans="1:9" hidden="1" x14ac:dyDescent="0.25"/>
    <row r="506" spans="1:9" hidden="1" x14ac:dyDescent="0.25"/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</sheetData>
  <mergeCells count="462">
    <mergeCell ref="I9:I10"/>
    <mergeCell ref="C361:E361"/>
    <mergeCell ref="C362:E362"/>
    <mergeCell ref="B342:B35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9:E35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A11:H11"/>
    <mergeCell ref="C42:E42"/>
    <mergeCell ref="C43:E43"/>
    <mergeCell ref="C44:E44"/>
    <mergeCell ref="C45:E45"/>
    <mergeCell ref="C46:E46"/>
    <mergeCell ref="A47:A65"/>
    <mergeCell ref="B47:B65"/>
    <mergeCell ref="E47:E65"/>
    <mergeCell ref="C47:D47"/>
    <mergeCell ref="C48:D48"/>
    <mergeCell ref="C49:D49"/>
    <mergeCell ref="C50:D50"/>
    <mergeCell ref="C57:D57"/>
    <mergeCell ref="C58:D58"/>
    <mergeCell ref="C59:D59"/>
    <mergeCell ref="C61:D61"/>
    <mergeCell ref="C62:D62"/>
    <mergeCell ref="C63:D63"/>
    <mergeCell ref="C51:D51"/>
    <mergeCell ref="C52:D52"/>
    <mergeCell ref="C53:D53"/>
    <mergeCell ref="C54:D54"/>
    <mergeCell ref="C55:D55"/>
    <mergeCell ref="C56:D56"/>
    <mergeCell ref="A66:A86"/>
    <mergeCell ref="B66:B86"/>
    <mergeCell ref="C66:D66"/>
    <mergeCell ref="C67:D67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60:D60"/>
    <mergeCell ref="E67:E86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4:D64"/>
    <mergeCell ref="C65:D65"/>
    <mergeCell ref="B87:G87"/>
    <mergeCell ref="B88:G88"/>
    <mergeCell ref="A89:A109"/>
    <mergeCell ref="B89:B109"/>
    <mergeCell ref="C89:D89"/>
    <mergeCell ref="C90:D90"/>
    <mergeCell ref="E90:E109"/>
    <mergeCell ref="C91:D91"/>
    <mergeCell ref="C92:D92"/>
    <mergeCell ref="C93:D93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106:D106"/>
    <mergeCell ref="C107:D107"/>
    <mergeCell ref="C108:D108"/>
    <mergeCell ref="C109:D109"/>
    <mergeCell ref="A110:A128"/>
    <mergeCell ref="B110:B128"/>
    <mergeCell ref="C119:D119"/>
    <mergeCell ref="C120:D120"/>
    <mergeCell ref="C127:D127"/>
    <mergeCell ref="C128:D128"/>
    <mergeCell ref="B129:G129"/>
    <mergeCell ref="C121:D121"/>
    <mergeCell ref="C122:D122"/>
    <mergeCell ref="C123:D123"/>
    <mergeCell ref="C124:D124"/>
    <mergeCell ref="C125:D125"/>
    <mergeCell ref="C126:D126"/>
    <mergeCell ref="E110:E128"/>
    <mergeCell ref="C110:D110"/>
    <mergeCell ref="C111:D111"/>
    <mergeCell ref="C112:D112"/>
    <mergeCell ref="A165:A175"/>
    <mergeCell ref="B165:B175"/>
    <mergeCell ref="C165:E165"/>
    <mergeCell ref="C166:E166"/>
    <mergeCell ref="C167:E167"/>
    <mergeCell ref="C168:E168"/>
    <mergeCell ref="C169:E169"/>
    <mergeCell ref="C170:E170"/>
    <mergeCell ref="C171:E171"/>
    <mergeCell ref="B176:G176"/>
    <mergeCell ref="C113:D113"/>
    <mergeCell ref="C114:D114"/>
    <mergeCell ref="C115:D115"/>
    <mergeCell ref="C116:D116"/>
    <mergeCell ref="C117:D117"/>
    <mergeCell ref="C118:D118"/>
    <mergeCell ref="C186:E186"/>
    <mergeCell ref="C187:E187"/>
    <mergeCell ref="C177:E177"/>
    <mergeCell ref="C178:E178"/>
    <mergeCell ref="C179:E179"/>
    <mergeCell ref="C180:E180"/>
    <mergeCell ref="C181:E181"/>
    <mergeCell ref="C182:E182"/>
    <mergeCell ref="C183:E183"/>
    <mergeCell ref="C144:E144"/>
    <mergeCell ref="C145:E145"/>
    <mergeCell ref="C146:E146"/>
    <mergeCell ref="C147:E147"/>
    <mergeCell ref="C148:E148"/>
    <mergeCell ref="B130:G130"/>
    <mergeCell ref="C131:E131"/>
    <mergeCell ref="C132:E132"/>
    <mergeCell ref="B221:G221"/>
    <mergeCell ref="B222:G222"/>
    <mergeCell ref="C213:E213"/>
    <mergeCell ref="C214:E214"/>
    <mergeCell ref="C215:E215"/>
    <mergeCell ref="C216:E216"/>
    <mergeCell ref="C217:E217"/>
    <mergeCell ref="C218:E218"/>
    <mergeCell ref="C197:E197"/>
    <mergeCell ref="C198:E198"/>
    <mergeCell ref="A210:A220"/>
    <mergeCell ref="B210:B220"/>
    <mergeCell ref="C210:E210"/>
    <mergeCell ref="C211:E211"/>
    <mergeCell ref="C212:E212"/>
    <mergeCell ref="C219:E219"/>
    <mergeCell ref="C220:E220"/>
    <mergeCell ref="C184:E184"/>
    <mergeCell ref="C185:E185"/>
    <mergeCell ref="A199:A209"/>
    <mergeCell ref="B199:B209"/>
    <mergeCell ref="C199:E199"/>
    <mergeCell ref="C200:E200"/>
    <mergeCell ref="C201:E201"/>
    <mergeCell ref="C202:E202"/>
    <mergeCell ref="C203:E203"/>
    <mergeCell ref="A188:A198"/>
    <mergeCell ref="B188:B198"/>
    <mergeCell ref="C188:E188"/>
    <mergeCell ref="C189:E189"/>
    <mergeCell ref="C190:E190"/>
    <mergeCell ref="C191:E191"/>
    <mergeCell ref="C192:E192"/>
    <mergeCell ref="C193:E193"/>
    <mergeCell ref="A284:A294"/>
    <mergeCell ref="B284:B294"/>
    <mergeCell ref="C284:E284"/>
    <mergeCell ref="C285:E285"/>
    <mergeCell ref="C286:E286"/>
    <mergeCell ref="C287:E287"/>
    <mergeCell ref="A257:G257"/>
    <mergeCell ref="A258:H258"/>
    <mergeCell ref="A223:A233"/>
    <mergeCell ref="B223:B233"/>
    <mergeCell ref="D224:D233"/>
    <mergeCell ref="B234:G234"/>
    <mergeCell ref="A235:A245"/>
    <mergeCell ref="B235:B245"/>
    <mergeCell ref="D236:D245"/>
    <mergeCell ref="A246:A256"/>
    <mergeCell ref="B246:B256"/>
    <mergeCell ref="D247:D256"/>
    <mergeCell ref="C267:D267"/>
    <mergeCell ref="C268:D268"/>
    <mergeCell ref="C269:D269"/>
    <mergeCell ref="C270:D270"/>
    <mergeCell ref="C271:D271"/>
    <mergeCell ref="C272:D272"/>
    <mergeCell ref="A259:H259"/>
    <mergeCell ref="B260:G260"/>
    <mergeCell ref="B261:G261"/>
    <mergeCell ref="A262:A272"/>
    <mergeCell ref="B262:B272"/>
    <mergeCell ref="C262:D262"/>
    <mergeCell ref="C263:D263"/>
    <mergeCell ref="C264:D264"/>
    <mergeCell ref="C265:D265"/>
    <mergeCell ref="C266:D266"/>
    <mergeCell ref="C315:D315"/>
    <mergeCell ref="B273:B283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2:D282"/>
    <mergeCell ref="C283:D283"/>
    <mergeCell ref="C289:E289"/>
    <mergeCell ref="C290:E290"/>
    <mergeCell ref="C291:E291"/>
    <mergeCell ref="C292:E292"/>
    <mergeCell ref="C293:E293"/>
    <mergeCell ref="C294:E294"/>
    <mergeCell ref="C281:D281"/>
    <mergeCell ref="C288:E288"/>
    <mergeCell ref="A273:A283"/>
    <mergeCell ref="E296:E315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A295:A315"/>
    <mergeCell ref="B295:B315"/>
    <mergeCell ref="C295:D295"/>
    <mergeCell ref="C296:D296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B316:G316"/>
    <mergeCell ref="B317:G317"/>
    <mergeCell ref="A318:A338"/>
    <mergeCell ref="B318:B338"/>
    <mergeCell ref="C318:D318"/>
    <mergeCell ref="C319:D319"/>
    <mergeCell ref="E319:E338"/>
    <mergeCell ref="C320:D320"/>
    <mergeCell ref="C321:D321"/>
    <mergeCell ref="C322:D322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35:D335"/>
    <mergeCell ref="C336:D336"/>
    <mergeCell ref="C337:D337"/>
    <mergeCell ref="C338:D338"/>
    <mergeCell ref="B339:G339"/>
    <mergeCell ref="B340:G340"/>
    <mergeCell ref="C342:E342"/>
    <mergeCell ref="B341:G341"/>
    <mergeCell ref="A342:A352"/>
    <mergeCell ref="C363:E363"/>
    <mergeCell ref="B364:G364"/>
    <mergeCell ref="A353:A363"/>
    <mergeCell ref="B353:B363"/>
    <mergeCell ref="C353:E353"/>
    <mergeCell ref="C354:E354"/>
    <mergeCell ref="C355:E355"/>
    <mergeCell ref="C356:E356"/>
    <mergeCell ref="C357:E357"/>
    <mergeCell ref="C358:E358"/>
    <mergeCell ref="A365:A375"/>
    <mergeCell ref="B365:B375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A434:G434"/>
    <mergeCell ref="A435:G435"/>
    <mergeCell ref="B398:G398"/>
    <mergeCell ref="B399:G399"/>
    <mergeCell ref="C390:E390"/>
    <mergeCell ref="C391:E391"/>
    <mergeCell ref="C392:E392"/>
    <mergeCell ref="C393:E393"/>
    <mergeCell ref="C394:E394"/>
    <mergeCell ref="C395:E395"/>
    <mergeCell ref="A423:A433"/>
    <mergeCell ref="B423:B433"/>
    <mergeCell ref="D424:D433"/>
    <mergeCell ref="G424:G433"/>
    <mergeCell ref="A387:A397"/>
    <mergeCell ref="B387:B397"/>
    <mergeCell ref="C387:E387"/>
    <mergeCell ref="C388:E388"/>
    <mergeCell ref="C389:E389"/>
    <mergeCell ref="C396:E396"/>
    <mergeCell ref="C397:E397"/>
    <mergeCell ref="C400:D400"/>
    <mergeCell ref="C401:D401"/>
    <mergeCell ref="E401:E410"/>
    <mergeCell ref="B411:G411"/>
    <mergeCell ref="A412:A422"/>
    <mergeCell ref="B412:B422"/>
    <mergeCell ref="C412:D412"/>
    <mergeCell ref="C413:D413"/>
    <mergeCell ref="E413:E422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194:E194"/>
    <mergeCell ref="C195:E195"/>
    <mergeCell ref="C204:E204"/>
    <mergeCell ref="C205:E205"/>
    <mergeCell ref="C206:E206"/>
    <mergeCell ref="C207:E207"/>
    <mergeCell ref="C208:E208"/>
    <mergeCell ref="C209:E209"/>
    <mergeCell ref="C196:E196"/>
    <mergeCell ref="C142:E142"/>
    <mergeCell ref="C143:E143"/>
    <mergeCell ref="A131:A141"/>
    <mergeCell ref="B131:B141"/>
    <mergeCell ref="A142:A152"/>
    <mergeCell ref="B142:B15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A177:A187"/>
    <mergeCell ref="B177:B187"/>
    <mergeCell ref="C149:E149"/>
    <mergeCell ref="C150:E150"/>
    <mergeCell ref="C151:E151"/>
    <mergeCell ref="C152:E152"/>
    <mergeCell ref="A154:A164"/>
    <mergeCell ref="B154:B164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B153:G153"/>
    <mergeCell ref="C154:E154"/>
    <mergeCell ref="C155:E155"/>
    <mergeCell ref="C172:E172"/>
    <mergeCell ref="C173:E173"/>
    <mergeCell ref="C174:E174"/>
    <mergeCell ref="C175:E175"/>
    <mergeCell ref="C404:D404"/>
    <mergeCell ref="C405:D405"/>
    <mergeCell ref="C406:D406"/>
    <mergeCell ref="C407:D407"/>
    <mergeCell ref="C408:D408"/>
    <mergeCell ref="C409:D409"/>
    <mergeCell ref="C410:D410"/>
    <mergeCell ref="A376:A386"/>
    <mergeCell ref="B376:B386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A400:A410"/>
    <mergeCell ref="B400:B410"/>
    <mergeCell ref="C402:D402"/>
    <mergeCell ref="C403:D403"/>
  </mergeCells>
  <conditionalFormatting sqref="G38:H46 F47:H53 C47:D65 C110:D128">
    <cfRule type="cellIs" dxfId="958" priority="99" operator="equal">
      <formula>0</formula>
    </cfRule>
  </conditionalFormatting>
  <conditionalFormatting sqref="G285:H294">
    <cfRule type="cellIs" dxfId="957" priority="94" operator="equal">
      <formula>0</formula>
    </cfRule>
  </conditionalFormatting>
  <conditionalFormatting sqref="H274:H283">
    <cfRule type="cellIs" dxfId="956" priority="95" operator="equal">
      <formula>0</formula>
    </cfRule>
  </conditionalFormatting>
  <conditionalFormatting sqref="H263:H272">
    <cfRule type="cellIs" dxfId="955" priority="96" operator="equal">
      <formula>0</formula>
    </cfRule>
  </conditionalFormatting>
  <conditionalFormatting sqref="H296">
    <cfRule type="cellIs" dxfId="954" priority="87" operator="equal">
      <formula>0</formula>
    </cfRule>
  </conditionalFormatting>
  <conditionalFormatting sqref="H296">
    <cfRule type="cellIs" dxfId="953" priority="88" operator="equal">
      <formula>0</formula>
    </cfRule>
  </conditionalFormatting>
  <conditionalFormatting sqref="G296:G315">
    <cfRule type="cellIs" dxfId="952" priority="86" operator="equal">
      <formula>0</formula>
    </cfRule>
  </conditionalFormatting>
  <conditionalFormatting sqref="C306:C307 C296:C297">
    <cfRule type="cellIs" dxfId="951" priority="85" operator="equal">
      <formula>0</formula>
    </cfRule>
  </conditionalFormatting>
  <conditionalFormatting sqref="F296:H315">
    <cfRule type="cellIs" dxfId="950" priority="84" operator="equal">
      <formula>0</formula>
    </cfRule>
  </conditionalFormatting>
  <conditionalFormatting sqref="H319:H338">
    <cfRule type="cellIs" dxfId="949" priority="83" operator="equal">
      <formula>0</formula>
    </cfRule>
  </conditionalFormatting>
  <conditionalFormatting sqref="H319:H338">
    <cfRule type="cellIs" dxfId="948" priority="82" operator="equal">
      <formula>0</formula>
    </cfRule>
  </conditionalFormatting>
  <conditionalFormatting sqref="H319:H338">
    <cfRule type="cellIs" dxfId="947" priority="81" operator="equal">
      <formula>0</formula>
    </cfRule>
  </conditionalFormatting>
  <conditionalFormatting sqref="G329:G338">
    <cfRule type="cellIs" dxfId="946" priority="77" operator="equal">
      <formula>0</formula>
    </cfRule>
  </conditionalFormatting>
  <conditionalFormatting sqref="G329:G338">
    <cfRule type="cellIs" dxfId="945" priority="76" operator="equal">
      <formula>0</formula>
    </cfRule>
  </conditionalFormatting>
  <conditionalFormatting sqref="H366:H375">
    <cfRule type="cellIs" dxfId="944" priority="75" operator="equal">
      <formula>0</formula>
    </cfRule>
  </conditionalFormatting>
  <conditionalFormatting sqref="H388:H397">
    <cfRule type="cellIs" dxfId="943" priority="73" operator="equal">
      <formula>0</formula>
    </cfRule>
  </conditionalFormatting>
  <conditionalFormatting sqref="H424:H433">
    <cfRule type="cellIs" dxfId="942" priority="72" operator="equal">
      <formula>0</formula>
    </cfRule>
  </conditionalFormatting>
  <conditionalFormatting sqref="H26:H35">
    <cfRule type="cellIs" dxfId="941" priority="71" operator="equal">
      <formula>0</formula>
    </cfRule>
  </conditionalFormatting>
  <conditionalFormatting sqref="H15:H24">
    <cfRule type="cellIs" dxfId="940" priority="70" operator="equal">
      <formula>0</formula>
    </cfRule>
  </conditionalFormatting>
  <conditionalFormatting sqref="F54:H65">
    <cfRule type="cellIs" dxfId="939" priority="66" operator="equal">
      <formula>0</formula>
    </cfRule>
  </conditionalFormatting>
  <conditionalFormatting sqref="F67:H67 H68:H74 F68:G86">
    <cfRule type="cellIs" dxfId="938" priority="64" operator="equal">
      <formula>0</formula>
    </cfRule>
  </conditionalFormatting>
  <conditionalFormatting sqref="C67:D86">
    <cfRule type="cellIs" dxfId="937" priority="62" operator="equal">
      <formula>0</formula>
    </cfRule>
  </conditionalFormatting>
  <conditionalFormatting sqref="H75:H86">
    <cfRule type="cellIs" dxfId="936" priority="63" operator="equal">
      <formula>0</formula>
    </cfRule>
  </conditionalFormatting>
  <conditionalFormatting sqref="C66:D66">
    <cfRule type="cellIs" dxfId="935" priority="61" operator="equal">
      <formula>0</formula>
    </cfRule>
  </conditionalFormatting>
  <conditionalFormatting sqref="C89:D89">
    <cfRule type="cellIs" dxfId="934" priority="60" operator="equal">
      <formula>0</formula>
    </cfRule>
  </conditionalFormatting>
  <conditionalFormatting sqref="F90:H90 H91:H97 F91:G109">
    <cfRule type="cellIs" dxfId="933" priority="59" operator="equal">
      <formula>0</formula>
    </cfRule>
  </conditionalFormatting>
  <conditionalFormatting sqref="C90:D109">
    <cfRule type="cellIs" dxfId="932" priority="57" operator="equal">
      <formula>0</formula>
    </cfRule>
  </conditionalFormatting>
  <conditionalFormatting sqref="H98:H109">
    <cfRule type="cellIs" dxfId="931" priority="58" operator="equal">
      <formula>0</formula>
    </cfRule>
  </conditionalFormatting>
  <conditionalFormatting sqref="H110:H116 F110:G128">
    <cfRule type="cellIs" dxfId="930" priority="56" operator="equal">
      <formula>0</formula>
    </cfRule>
  </conditionalFormatting>
  <conditionalFormatting sqref="H117:H128">
    <cfRule type="cellIs" dxfId="929" priority="55" operator="equal">
      <formula>0</formula>
    </cfRule>
  </conditionalFormatting>
  <conditionalFormatting sqref="F331:H338">
    <cfRule type="cellIs" dxfId="928" priority="46" operator="equal">
      <formula>0</formula>
    </cfRule>
  </conditionalFormatting>
  <conditionalFormatting sqref="C329:D338">
    <cfRule type="cellIs" dxfId="927" priority="47" operator="equal">
      <formula>0</formula>
    </cfRule>
  </conditionalFormatting>
  <conditionalFormatting sqref="C319:D328">
    <cfRule type="cellIs" dxfId="926" priority="42" operator="equal">
      <formula>0</formula>
    </cfRule>
  </conditionalFormatting>
  <conditionalFormatting sqref="F320:H328 F319 H319">
    <cfRule type="cellIs" dxfId="925" priority="41" operator="equal">
      <formula>0</formula>
    </cfRule>
  </conditionalFormatting>
  <conditionalFormatting sqref="G319">
    <cfRule type="cellIs" dxfId="924" priority="30" operator="equal">
      <formula>0</formula>
    </cfRule>
  </conditionalFormatting>
  <conditionalFormatting sqref="C308:C315">
    <cfRule type="cellIs" dxfId="923" priority="32" operator="equal">
      <formula>0</formula>
    </cfRule>
  </conditionalFormatting>
  <conditionalFormatting sqref="G319">
    <cfRule type="cellIs" dxfId="922" priority="31" operator="equal">
      <formula>0</formula>
    </cfRule>
  </conditionalFormatting>
  <conditionalFormatting sqref="H143:H152">
    <cfRule type="cellIs" dxfId="921" priority="26" operator="equal">
      <formula>0</formula>
    </cfRule>
  </conditionalFormatting>
  <conditionalFormatting sqref="H211:H220">
    <cfRule type="cellIs" dxfId="920" priority="38" operator="equal">
      <formula>0</formula>
    </cfRule>
  </conditionalFormatting>
  <conditionalFormatting sqref="C298:C305">
    <cfRule type="cellIs" dxfId="919" priority="33" operator="equal">
      <formula>0</formula>
    </cfRule>
  </conditionalFormatting>
  <conditionalFormatting sqref="H189:H198">
    <cfRule type="cellIs" dxfId="918" priority="29" operator="equal">
      <formula>0</formula>
    </cfRule>
  </conditionalFormatting>
  <conditionalFormatting sqref="H200:H209">
    <cfRule type="cellIs" dxfId="917" priority="28" operator="equal">
      <formula>0</formula>
    </cfRule>
  </conditionalFormatting>
  <conditionalFormatting sqref="H132:H141">
    <cfRule type="cellIs" dxfId="916" priority="27" operator="equal">
      <formula>0</formula>
    </cfRule>
  </conditionalFormatting>
  <conditionalFormatting sqref="H155:H164">
    <cfRule type="cellIs" dxfId="915" priority="25" operator="equal">
      <formula>0</formula>
    </cfRule>
  </conditionalFormatting>
  <conditionalFormatting sqref="H166:H175">
    <cfRule type="cellIs" dxfId="914" priority="24" operator="equal">
      <formula>0</formula>
    </cfRule>
  </conditionalFormatting>
  <conditionalFormatting sqref="H178:H187">
    <cfRule type="cellIs" dxfId="913" priority="23" operator="equal">
      <formula>0</formula>
    </cfRule>
  </conditionalFormatting>
  <conditionalFormatting sqref="H224:H233 H236:H245">
    <cfRule type="cellIs" dxfId="912" priority="22" operator="equal">
      <formula>0</formula>
    </cfRule>
  </conditionalFormatting>
  <conditionalFormatting sqref="H247:H256">
    <cfRule type="cellIs" dxfId="911" priority="21" operator="equal">
      <formula>0</formula>
    </cfRule>
  </conditionalFormatting>
  <conditionalFormatting sqref="I502">
    <cfRule type="cellIs" dxfId="910" priority="9" operator="equal">
      <formula>TRUE</formula>
    </cfRule>
  </conditionalFormatting>
  <conditionalFormatting sqref="I441:I470">
    <cfRule type="cellIs" dxfId="909" priority="20" operator="equal">
      <formula>TRUE</formula>
    </cfRule>
  </conditionalFormatting>
  <conditionalFormatting sqref="I471">
    <cfRule type="cellIs" dxfId="908" priority="13" operator="equal">
      <formula>TRUE</formula>
    </cfRule>
  </conditionalFormatting>
  <conditionalFormatting sqref="I496">
    <cfRule type="cellIs" dxfId="907" priority="12" operator="equal">
      <formula>TRUE</formula>
    </cfRule>
  </conditionalFormatting>
  <conditionalFormatting sqref="I497">
    <cfRule type="cellIs" dxfId="906" priority="11" operator="equal">
      <formula>TRUE</formula>
    </cfRule>
  </conditionalFormatting>
  <conditionalFormatting sqref="I499">
    <cfRule type="cellIs" dxfId="905" priority="10" operator="equal">
      <formula>TRUE</formula>
    </cfRule>
  </conditionalFormatting>
  <conditionalFormatting sqref="I472:I495 I498 I500:I501">
    <cfRule type="cellIs" dxfId="904" priority="14" operator="equal">
      <formula>TRUE</formula>
    </cfRule>
  </conditionalFormatting>
  <conditionalFormatting sqref="H354:H363">
    <cfRule type="cellIs" dxfId="903" priority="5" operator="equal">
      <formula>0</formula>
    </cfRule>
  </conditionalFormatting>
  <conditionalFormatting sqref="H344:H352">
    <cfRule type="cellIs" dxfId="902" priority="7" operator="equal">
      <formula>0</formula>
    </cfRule>
  </conditionalFormatting>
  <conditionalFormatting sqref="H343">
    <cfRule type="cellIs" dxfId="901" priority="4" operator="equal">
      <formula>0</formula>
    </cfRule>
  </conditionalFormatting>
  <conditionalFormatting sqref="H377:H386">
    <cfRule type="cellIs" dxfId="900" priority="3" operator="equal">
      <formula>0</formula>
    </cfRule>
  </conditionalFormatting>
  <conditionalFormatting sqref="H413:H422">
    <cfRule type="cellIs" dxfId="899" priority="2" operator="equal">
      <formula>0</formula>
    </cfRule>
  </conditionalFormatting>
  <conditionalFormatting sqref="H401:H410">
    <cfRule type="cellIs" dxfId="898" priority="1" operator="equal">
      <formula>0</formula>
    </cfRule>
  </conditionalFormatting>
  <printOptions horizontalCentered="1"/>
  <pageMargins left="0.23622047244094491" right="0.23622047244094491" top="0.55118110236220474" bottom="0.15748031496062992" header="0.31496062992125984" footer="0"/>
  <pageSetup paperSize="9" scale="66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17"/>
  <sheetViews>
    <sheetView zoomScaleNormal="100" workbookViewId="0">
      <pane ySplit="8" topLeftCell="A336" activePane="bottomLeft" state="frozen"/>
      <selection pane="bottomLeft" activeCell="A4" sqref="A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5.44140625" style="1" customWidth="1"/>
    <col min="4" max="4" width="10" style="1" customWidth="1"/>
    <col min="5" max="5" width="8.88671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35" style="1" hidden="1" customWidth="1"/>
    <col min="10" max="16384" width="9.109375" style="1"/>
  </cols>
  <sheetData>
    <row r="1" spans="1:9" ht="48.75" customHeight="1" x14ac:dyDescent="0.3">
      <c r="A1" s="317" t="s">
        <v>35</v>
      </c>
      <c r="B1" s="317"/>
      <c r="C1" s="317"/>
      <c r="D1" s="318" t="s">
        <v>454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417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418</v>
      </c>
    </row>
    <row r="5" spans="1:9" x14ac:dyDescent="0.25">
      <c r="A5" s="328" t="s">
        <v>440</v>
      </c>
      <c r="B5" s="328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SUM(H13,H75)</f>
        <v>133.04000000000002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SUM(H14,H25,H36,H54)</f>
        <v>103.55000000000001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61.730000000000004</v>
      </c>
    </row>
    <row r="15" spans="1:9" s="2" customFormat="1" ht="13.2" x14ac:dyDescent="0.25">
      <c r="A15" s="242"/>
      <c r="B15" s="245"/>
      <c r="C15" s="279" t="s">
        <v>176</v>
      </c>
      <c r="D15" s="280"/>
      <c r="E15" s="76">
        <v>16</v>
      </c>
      <c r="F15" s="71">
        <v>3105</v>
      </c>
      <c r="G15" s="70">
        <v>1.5</v>
      </c>
      <c r="H15" s="63">
        <f>ROUNDUP((F15/168*G15),2)</f>
        <v>27.73</v>
      </c>
    </row>
    <row r="16" spans="1:9" s="2" customFormat="1" ht="13.2" x14ac:dyDescent="0.25">
      <c r="A16" s="242"/>
      <c r="B16" s="245"/>
      <c r="C16" s="270" t="s">
        <v>181</v>
      </c>
      <c r="D16" s="271"/>
      <c r="E16" s="77">
        <v>15</v>
      </c>
      <c r="F16" s="73">
        <v>2410</v>
      </c>
      <c r="G16" s="72">
        <v>1.5</v>
      </c>
      <c r="H16" s="65">
        <f t="shared" ref="H16:H24" si="0">ROUNDUP((F16/168*G16),2)</f>
        <v>21.520000000000003</v>
      </c>
    </row>
    <row r="17" spans="1:8" s="2" customFormat="1" ht="13.2" x14ac:dyDescent="0.25">
      <c r="A17" s="242"/>
      <c r="B17" s="245"/>
      <c r="C17" s="270" t="s">
        <v>163</v>
      </c>
      <c r="D17" s="271"/>
      <c r="E17" s="77">
        <v>9</v>
      </c>
      <c r="F17" s="73">
        <v>1397</v>
      </c>
      <c r="G17" s="72">
        <v>1.5</v>
      </c>
      <c r="H17" s="65">
        <f t="shared" si="0"/>
        <v>12.48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29.04</v>
      </c>
    </row>
    <row r="26" spans="1:8" s="2" customFormat="1" ht="13.2" x14ac:dyDescent="0.25">
      <c r="A26" s="242"/>
      <c r="B26" s="245"/>
      <c r="C26" s="279" t="s">
        <v>393</v>
      </c>
      <c r="D26" s="280"/>
      <c r="E26" s="76">
        <v>9</v>
      </c>
      <c r="F26" s="71">
        <v>981.25</v>
      </c>
      <c r="G26" s="70">
        <v>1.5</v>
      </c>
      <c r="H26" s="63">
        <f>ROUNDUP((F26/168*G26),2)</f>
        <v>8.77</v>
      </c>
    </row>
    <row r="27" spans="1:8" s="2" customFormat="1" ht="13.2" x14ac:dyDescent="0.25">
      <c r="A27" s="242"/>
      <c r="B27" s="245"/>
      <c r="C27" s="270" t="s">
        <v>393</v>
      </c>
      <c r="D27" s="271"/>
      <c r="E27" s="77">
        <v>9</v>
      </c>
      <c r="F27" s="73">
        <v>981.25</v>
      </c>
      <c r="G27" s="72">
        <v>1.5</v>
      </c>
      <c r="H27" s="65">
        <f t="shared" ref="H27:H35" si="1">ROUNDUP((F27/168*G27),2)</f>
        <v>8.77</v>
      </c>
    </row>
    <row r="28" spans="1:8" s="2" customFormat="1" ht="13.2" x14ac:dyDescent="0.25">
      <c r="A28" s="242"/>
      <c r="B28" s="245"/>
      <c r="C28" s="270" t="s">
        <v>221</v>
      </c>
      <c r="D28" s="271"/>
      <c r="E28" s="77">
        <v>10</v>
      </c>
      <c r="F28" s="73">
        <v>1287</v>
      </c>
      <c r="G28" s="72">
        <v>1.5</v>
      </c>
      <c r="H28" s="65">
        <f t="shared" si="1"/>
        <v>11.5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3.6799999999999997</v>
      </c>
    </row>
    <row r="37" spans="1:8" s="2" customFormat="1" ht="13.2" x14ac:dyDescent="0.25">
      <c r="A37" s="242"/>
      <c r="B37" s="245"/>
      <c r="C37" s="288" t="s">
        <v>177</v>
      </c>
      <c r="D37" s="289"/>
      <c r="E37" s="290"/>
      <c r="F37" s="61">
        <v>170</v>
      </c>
      <c r="G37" s="98">
        <f t="shared" ref="G37:G46" si="2">G15</f>
        <v>1.5</v>
      </c>
      <c r="H37" s="63">
        <f>ROUNDUP((F37/168*G37),2)</f>
        <v>1.52</v>
      </c>
    </row>
    <row r="38" spans="1:8" s="2" customFormat="1" ht="12.75" customHeight="1" x14ac:dyDescent="0.25">
      <c r="A38" s="242"/>
      <c r="B38" s="245"/>
      <c r="C38" s="291" t="s">
        <v>179</v>
      </c>
      <c r="D38" s="292"/>
      <c r="E38" s="293"/>
      <c r="F38" s="64">
        <v>135</v>
      </c>
      <c r="G38" s="64">
        <f t="shared" si="2"/>
        <v>1.5</v>
      </c>
      <c r="H38" s="65">
        <f t="shared" ref="H38:H46" si="3">ROUNDUP((F38/168*G38),2)</f>
        <v>1.21</v>
      </c>
    </row>
    <row r="39" spans="1:8" s="2" customFormat="1" ht="12.75" customHeight="1" x14ac:dyDescent="0.25">
      <c r="A39" s="242"/>
      <c r="B39" s="245"/>
      <c r="C39" s="291" t="s">
        <v>186</v>
      </c>
      <c r="D39" s="292"/>
      <c r="E39" s="293"/>
      <c r="F39" s="64">
        <v>106</v>
      </c>
      <c r="G39" s="64">
        <f t="shared" si="2"/>
        <v>1.5</v>
      </c>
      <c r="H39" s="65">
        <f t="shared" si="3"/>
        <v>0.95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C29</f>
        <v>0</v>
      </c>
      <c r="D47" s="271"/>
      <c r="E47" s="284"/>
      <c r="F47" s="68">
        <f t="shared" ref="F47:G53" si="4">F29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C30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C31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C33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94"/>
      <c r="D51" s="95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C34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C35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26.4" x14ac:dyDescent="0.25">
      <c r="A54" s="241" t="s">
        <v>58</v>
      </c>
      <c r="B54" s="244" t="s">
        <v>59</v>
      </c>
      <c r="C54" s="277" t="s">
        <v>436</v>
      </c>
      <c r="D54" s="278"/>
      <c r="E54" s="53" t="s">
        <v>162</v>
      </c>
      <c r="F54" s="93" t="s">
        <v>40</v>
      </c>
      <c r="G54" s="53" t="s">
        <v>158</v>
      </c>
      <c r="H54" s="59">
        <f>SUM(H55:H74)</f>
        <v>9.1</v>
      </c>
    </row>
    <row r="55" spans="1:8" s="2" customFormat="1" ht="13.2" x14ac:dyDescent="0.25">
      <c r="A55" s="242"/>
      <c r="B55" s="245"/>
      <c r="C55" s="270" t="str">
        <f t="shared" ref="C55:C64" si="5">C15</f>
        <v>VP priekšnieka vietnieks</v>
      </c>
      <c r="D55" s="271"/>
      <c r="E55" s="283">
        <v>10</v>
      </c>
      <c r="F55" s="68">
        <f t="shared" ref="F55:G64" si="6">F15</f>
        <v>3105</v>
      </c>
      <c r="G55" s="99">
        <f t="shared" si="6"/>
        <v>1.5</v>
      </c>
      <c r="H55" s="65">
        <f>ROUNDUP((F55*$E$55%)/168*$G$55,2)</f>
        <v>2.78</v>
      </c>
    </row>
    <row r="56" spans="1:8" s="2" customFormat="1" ht="13.2" x14ac:dyDescent="0.25">
      <c r="A56" s="242"/>
      <c r="B56" s="245"/>
      <c r="C56" s="270" t="str">
        <f t="shared" si="5"/>
        <v>VP Galvenās kriminālpolicijas pārvaldes priekšnieka vietnieks</v>
      </c>
      <c r="D56" s="271"/>
      <c r="E56" s="284"/>
      <c r="F56" s="68">
        <f t="shared" si="6"/>
        <v>2410</v>
      </c>
      <c r="G56" s="99">
        <f t="shared" si="6"/>
        <v>1.5</v>
      </c>
      <c r="H56" s="65">
        <f t="shared" ref="H56:H74" si="7">ROUNDUP((F56*$E$55%)/168*$G$55,2)</f>
        <v>2.1599999999999997</v>
      </c>
    </row>
    <row r="57" spans="1:8" s="2" customFormat="1" ht="13.2" x14ac:dyDescent="0.25">
      <c r="A57" s="242"/>
      <c r="B57" s="245"/>
      <c r="C57" s="270" t="str">
        <f t="shared" si="5"/>
        <v>Lektors (ar SDP)</v>
      </c>
      <c r="D57" s="271"/>
      <c r="E57" s="284"/>
      <c r="F57" s="68">
        <f t="shared" si="6"/>
        <v>1397</v>
      </c>
      <c r="G57" s="99">
        <f t="shared" si="6"/>
        <v>1.5</v>
      </c>
      <c r="H57" s="65">
        <f t="shared" si="7"/>
        <v>1.25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99">
        <f t="shared" si="6"/>
        <v>0</v>
      </c>
      <c r="H58" s="65">
        <f t="shared" si="7"/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99">
        <f t="shared" si="6"/>
        <v>0</v>
      </c>
      <c r="H59" s="65">
        <f t="shared" si="7"/>
        <v>0</v>
      </c>
    </row>
    <row r="60" spans="1:8" s="2" customFormat="1" ht="13.2" hidden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99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99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99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99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99">
        <f t="shared" si="6"/>
        <v>0</v>
      </c>
      <c r="H64" s="65">
        <f t="shared" si="7"/>
        <v>0</v>
      </c>
    </row>
    <row r="65" spans="1:8" s="2" customFormat="1" ht="13.2" x14ac:dyDescent="0.25">
      <c r="A65" s="242"/>
      <c r="B65" s="245"/>
      <c r="C65" s="270" t="str">
        <f t="shared" ref="C65:C74" si="8">C26</f>
        <v>Lektors</v>
      </c>
      <c r="D65" s="271"/>
      <c r="E65" s="284"/>
      <c r="F65" s="68">
        <f t="shared" ref="F65:G74" si="9">F26</f>
        <v>981.25</v>
      </c>
      <c r="G65" s="99">
        <f t="shared" si="9"/>
        <v>1.5</v>
      </c>
      <c r="H65" s="65">
        <f t="shared" si="7"/>
        <v>0.88</v>
      </c>
    </row>
    <row r="66" spans="1:8" s="2" customFormat="1" ht="13.2" x14ac:dyDescent="0.25">
      <c r="A66" s="242"/>
      <c r="B66" s="245"/>
      <c r="C66" s="270" t="str">
        <f t="shared" si="8"/>
        <v>Lektors</v>
      </c>
      <c r="D66" s="271"/>
      <c r="E66" s="284"/>
      <c r="F66" s="68">
        <f t="shared" si="9"/>
        <v>981.25</v>
      </c>
      <c r="G66" s="99">
        <f t="shared" si="9"/>
        <v>1.5</v>
      </c>
      <c r="H66" s="65">
        <f t="shared" si="7"/>
        <v>0.88</v>
      </c>
    </row>
    <row r="67" spans="1:8" s="2" customFormat="1" ht="13.2" x14ac:dyDescent="0.25">
      <c r="A67" s="242"/>
      <c r="B67" s="245"/>
      <c r="C67" s="270" t="str">
        <f t="shared" si="8"/>
        <v>Vecākais speciālists Izglītības koordinācijas nodaļā</v>
      </c>
      <c r="D67" s="271"/>
      <c r="E67" s="284"/>
      <c r="F67" s="68">
        <f t="shared" si="9"/>
        <v>1287</v>
      </c>
      <c r="G67" s="99">
        <f t="shared" si="9"/>
        <v>1.5</v>
      </c>
      <c r="H67" s="65">
        <f t="shared" si="7"/>
        <v>1.1499999999999999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3"/>
      <c r="B74" s="246"/>
      <c r="C74" s="270">
        <f t="shared" si="8"/>
        <v>0</v>
      </c>
      <c r="D74" s="271"/>
      <c r="E74" s="285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5" customFormat="1" ht="13.2" x14ac:dyDescent="0.2">
      <c r="A75" s="58" t="s">
        <v>66</v>
      </c>
      <c r="B75" s="256" t="s">
        <v>67</v>
      </c>
      <c r="C75" s="256"/>
      <c r="D75" s="256"/>
      <c r="E75" s="256"/>
      <c r="F75" s="256"/>
      <c r="G75" s="256"/>
      <c r="H75" s="47">
        <f>SUM(H76,H77,)</f>
        <v>29.490000000000002</v>
      </c>
    </row>
    <row r="76" spans="1:8" s="2" customFormat="1" ht="13.2" x14ac:dyDescent="0.25">
      <c r="A76" s="56" t="s">
        <v>68</v>
      </c>
      <c r="B76" s="286" t="s">
        <v>469</v>
      </c>
      <c r="C76" s="286"/>
      <c r="D76" s="286"/>
      <c r="E76" s="286"/>
      <c r="F76" s="286"/>
      <c r="G76" s="286"/>
      <c r="H76" s="48">
        <f>ROUNDUP((H13+H77)*0.2409,2)</f>
        <v>25.830000000000002</v>
      </c>
    </row>
    <row r="77" spans="1:8" s="2" customFormat="1" ht="26.4" x14ac:dyDescent="0.25">
      <c r="A77" s="269" t="s">
        <v>71</v>
      </c>
      <c r="B77" s="286" t="s">
        <v>72</v>
      </c>
      <c r="C77" s="277" t="s">
        <v>436</v>
      </c>
      <c r="D77" s="278"/>
      <c r="E77" s="53" t="s">
        <v>162</v>
      </c>
      <c r="F77" s="93" t="s">
        <v>40</v>
      </c>
      <c r="G77" s="53" t="s">
        <v>158</v>
      </c>
      <c r="H77" s="59">
        <f>SUM(H78:H97)</f>
        <v>3.6599999999999997</v>
      </c>
    </row>
    <row r="78" spans="1:8" s="2" customFormat="1" ht="13.2" x14ac:dyDescent="0.25">
      <c r="A78" s="269"/>
      <c r="B78" s="286"/>
      <c r="C78" s="270" t="str">
        <f t="shared" ref="C78:C87" si="10">C15</f>
        <v>VP priekšnieka vietnieks</v>
      </c>
      <c r="D78" s="271"/>
      <c r="E78" s="283">
        <v>4</v>
      </c>
      <c r="F78" s="68">
        <f t="shared" ref="F78:G87" si="11">F15</f>
        <v>3105</v>
      </c>
      <c r="G78" s="99">
        <f t="shared" si="11"/>
        <v>1.5</v>
      </c>
      <c r="H78" s="65">
        <f>ROUNDUP((F78*$E$78%)/168*G78,2)</f>
        <v>1.1100000000000001</v>
      </c>
    </row>
    <row r="79" spans="1:8" s="2" customFormat="1" ht="13.2" x14ac:dyDescent="0.25">
      <c r="A79" s="269"/>
      <c r="B79" s="286"/>
      <c r="C79" s="270" t="str">
        <f t="shared" si="10"/>
        <v>VP Galvenās kriminālpolicijas pārvaldes priekšnieka vietnieks</v>
      </c>
      <c r="D79" s="271"/>
      <c r="E79" s="284"/>
      <c r="F79" s="68">
        <f t="shared" si="11"/>
        <v>2410</v>
      </c>
      <c r="G79" s="99">
        <f t="shared" si="11"/>
        <v>1.5</v>
      </c>
      <c r="H79" s="65">
        <f t="shared" ref="H79:H97" si="12">ROUNDUP((F79*$E$78%)/168*G79,2)</f>
        <v>0.87</v>
      </c>
    </row>
    <row r="80" spans="1:8" s="2" customFormat="1" ht="13.2" x14ac:dyDescent="0.25">
      <c r="A80" s="269"/>
      <c r="B80" s="286"/>
      <c r="C80" s="270" t="str">
        <f t="shared" si="10"/>
        <v>Lektors (ar SDP)</v>
      </c>
      <c r="D80" s="271"/>
      <c r="E80" s="284"/>
      <c r="F80" s="68">
        <f t="shared" si="11"/>
        <v>1397</v>
      </c>
      <c r="G80" s="99">
        <f t="shared" si="11"/>
        <v>1.5</v>
      </c>
      <c r="H80" s="65">
        <f t="shared" si="12"/>
        <v>0.5</v>
      </c>
    </row>
    <row r="81" spans="1:8" s="2" customFormat="1" ht="13.5" hidden="1" customHeight="1" x14ac:dyDescent="0.25">
      <c r="A81" s="269"/>
      <c r="B81" s="286"/>
      <c r="C81" s="270">
        <f t="shared" si="10"/>
        <v>0</v>
      </c>
      <c r="D81" s="271"/>
      <c r="E81" s="284"/>
      <c r="F81" s="68">
        <f t="shared" si="11"/>
        <v>0</v>
      </c>
      <c r="G81" s="99">
        <f t="shared" si="11"/>
        <v>0</v>
      </c>
      <c r="H81" s="65">
        <f t="shared" si="12"/>
        <v>0</v>
      </c>
    </row>
    <row r="82" spans="1:8" s="2" customFormat="1" ht="13.2" hidden="1" x14ac:dyDescent="0.25">
      <c r="A82" s="269"/>
      <c r="B82" s="286"/>
      <c r="C82" s="270">
        <f t="shared" si="10"/>
        <v>0</v>
      </c>
      <c r="D82" s="271"/>
      <c r="E82" s="284"/>
      <c r="F82" s="68">
        <f t="shared" si="11"/>
        <v>0</v>
      </c>
      <c r="G82" s="99">
        <f t="shared" si="11"/>
        <v>0</v>
      </c>
      <c r="H82" s="65">
        <f t="shared" si="12"/>
        <v>0</v>
      </c>
    </row>
    <row r="83" spans="1:8" s="2" customFormat="1" ht="13.2" hidden="1" x14ac:dyDescent="0.25">
      <c r="A83" s="269"/>
      <c r="B83" s="286"/>
      <c r="C83" s="270">
        <f t="shared" si="10"/>
        <v>0</v>
      </c>
      <c r="D83" s="271"/>
      <c r="E83" s="284"/>
      <c r="F83" s="68">
        <f t="shared" si="11"/>
        <v>0</v>
      </c>
      <c r="G83" s="99">
        <f t="shared" si="11"/>
        <v>0</v>
      </c>
      <c r="H83" s="65">
        <f t="shared" si="12"/>
        <v>0</v>
      </c>
    </row>
    <row r="84" spans="1:8" s="2" customFormat="1" ht="13.2" hidden="1" x14ac:dyDescent="0.25">
      <c r="A84" s="269"/>
      <c r="B84" s="286"/>
      <c r="C84" s="270">
        <f t="shared" si="10"/>
        <v>0</v>
      </c>
      <c r="D84" s="271"/>
      <c r="E84" s="284"/>
      <c r="F84" s="68">
        <f t="shared" si="11"/>
        <v>0</v>
      </c>
      <c r="G84" s="99">
        <f t="shared" si="11"/>
        <v>0</v>
      </c>
      <c r="H84" s="65">
        <f t="shared" si="12"/>
        <v>0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99">
        <f t="shared" si="11"/>
        <v>0</v>
      </c>
      <c r="H85" s="65">
        <f t="shared" si="12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4"/>
      <c r="F86" s="68">
        <f t="shared" si="11"/>
        <v>0</v>
      </c>
      <c r="G86" s="99">
        <f t="shared" si="11"/>
        <v>0</v>
      </c>
      <c r="H86" s="65">
        <f t="shared" si="12"/>
        <v>0</v>
      </c>
    </row>
    <row r="87" spans="1:8" s="2" customFormat="1" ht="13.2" hidden="1" x14ac:dyDescent="0.25">
      <c r="A87" s="269"/>
      <c r="B87" s="286"/>
      <c r="C87" s="270">
        <f t="shared" si="10"/>
        <v>0</v>
      </c>
      <c r="D87" s="271"/>
      <c r="E87" s="284"/>
      <c r="F87" s="68">
        <f t="shared" si="11"/>
        <v>0</v>
      </c>
      <c r="G87" s="99">
        <f t="shared" si="11"/>
        <v>0</v>
      </c>
      <c r="H87" s="65">
        <f t="shared" si="12"/>
        <v>0</v>
      </c>
    </row>
    <row r="88" spans="1:8" s="2" customFormat="1" ht="13.2" x14ac:dyDescent="0.25">
      <c r="A88" s="269"/>
      <c r="B88" s="286"/>
      <c r="C88" s="270" t="str">
        <f t="shared" ref="C88:C97" si="13">C26</f>
        <v>Lektors</v>
      </c>
      <c r="D88" s="271"/>
      <c r="E88" s="284"/>
      <c r="F88" s="68">
        <f t="shared" ref="F88:G97" si="14">F26</f>
        <v>981.25</v>
      </c>
      <c r="G88" s="99">
        <f t="shared" si="14"/>
        <v>1.5</v>
      </c>
      <c r="H88" s="65">
        <f t="shared" si="12"/>
        <v>0.36</v>
      </c>
    </row>
    <row r="89" spans="1:8" s="2" customFormat="1" ht="13.2" x14ac:dyDescent="0.25">
      <c r="A89" s="269"/>
      <c r="B89" s="286"/>
      <c r="C89" s="270" t="str">
        <f t="shared" si="13"/>
        <v>Lektors</v>
      </c>
      <c r="D89" s="271"/>
      <c r="E89" s="284"/>
      <c r="F89" s="68">
        <f t="shared" si="14"/>
        <v>981.25</v>
      </c>
      <c r="G89" s="99">
        <f t="shared" si="14"/>
        <v>1.5</v>
      </c>
      <c r="H89" s="65">
        <f t="shared" si="12"/>
        <v>0.36</v>
      </c>
    </row>
    <row r="90" spans="1:8" s="2" customFormat="1" ht="13.2" x14ac:dyDescent="0.25">
      <c r="A90" s="269"/>
      <c r="B90" s="286"/>
      <c r="C90" s="270" t="str">
        <f t="shared" si="13"/>
        <v>Vecākais speciālists Izglītības koordinācijas nodaļā</v>
      </c>
      <c r="D90" s="271"/>
      <c r="E90" s="284"/>
      <c r="F90" s="68">
        <f t="shared" si="14"/>
        <v>1287</v>
      </c>
      <c r="G90" s="99">
        <f t="shared" si="14"/>
        <v>1.5</v>
      </c>
      <c r="H90" s="65">
        <f t="shared" si="12"/>
        <v>0.46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5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69"/>
      <c r="B98" s="286"/>
      <c r="C98" s="270">
        <f t="shared" ref="C98:C104" si="15">C29</f>
        <v>0</v>
      </c>
      <c r="D98" s="271"/>
      <c r="E98" s="284"/>
      <c r="F98" s="68">
        <f t="shared" ref="F98:G104" si="16">F29</f>
        <v>0</v>
      </c>
      <c r="G98" s="68">
        <f t="shared" si="16"/>
        <v>0</v>
      </c>
      <c r="H98" s="65" t="e">
        <f>ROUNDUP((F98*#REF!%)/168*G98,2)</f>
        <v>#REF!</v>
      </c>
    </row>
    <row r="99" spans="1:8" s="2" customFormat="1" ht="13.2" hidden="1" x14ac:dyDescent="0.25">
      <c r="A99" s="269"/>
      <c r="B99" s="286"/>
      <c r="C99" s="270">
        <f t="shared" si="15"/>
        <v>0</v>
      </c>
      <c r="D99" s="271"/>
      <c r="E99" s="284"/>
      <c r="F99" s="68">
        <f t="shared" si="16"/>
        <v>0</v>
      </c>
      <c r="G99" s="68">
        <f t="shared" si="16"/>
        <v>0</v>
      </c>
      <c r="H99" s="65" t="e">
        <f>ROUNDUP((F99*#REF!%)/168*G99,2)</f>
        <v>#REF!</v>
      </c>
    </row>
    <row r="100" spans="1:8" s="2" customFormat="1" ht="13.2" hidden="1" x14ac:dyDescent="0.25">
      <c r="A100" s="269"/>
      <c r="B100" s="286"/>
      <c r="C100" s="270">
        <f t="shared" si="15"/>
        <v>0</v>
      </c>
      <c r="D100" s="271"/>
      <c r="E100" s="284"/>
      <c r="F100" s="68">
        <f t="shared" si="16"/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5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58" t="s">
        <v>85</v>
      </c>
      <c r="B105" s="256" t="s">
        <v>18</v>
      </c>
      <c r="C105" s="256"/>
      <c r="D105" s="256"/>
      <c r="E105" s="256"/>
      <c r="F105" s="256"/>
      <c r="G105" s="256"/>
      <c r="H105" s="47">
        <f>SUM(H106,H129,H152)</f>
        <v>0</v>
      </c>
    </row>
    <row r="106" spans="1:8" s="2" customFormat="1" ht="13.2" hidden="1" x14ac:dyDescent="0.25">
      <c r="A106" s="46">
        <v>2100</v>
      </c>
      <c r="B106" s="256" t="s">
        <v>214</v>
      </c>
      <c r="C106" s="256"/>
      <c r="D106" s="256"/>
      <c r="E106" s="256"/>
      <c r="F106" s="256"/>
      <c r="G106" s="256"/>
      <c r="H106" s="47">
        <f>SUM(H107,H118)</f>
        <v>0</v>
      </c>
    </row>
    <row r="107" spans="1:8" s="2" customFormat="1" ht="26.4" hidden="1" x14ac:dyDescent="0.25">
      <c r="A107" s="274"/>
      <c r="B107" s="314"/>
      <c r="C107" s="251"/>
      <c r="D107" s="252"/>
      <c r="E107" s="287"/>
      <c r="F107" s="60" t="s">
        <v>167</v>
      </c>
      <c r="G107" s="53" t="s">
        <v>158</v>
      </c>
      <c r="H107" s="128">
        <f>SUM(H108:H117)</f>
        <v>0</v>
      </c>
    </row>
    <row r="108" spans="1:8" s="2" customFormat="1" ht="13.2" hidden="1" x14ac:dyDescent="0.25">
      <c r="A108" s="275"/>
      <c r="B108" s="315"/>
      <c r="C108" s="247"/>
      <c r="D108" s="248"/>
      <c r="E108" s="273"/>
      <c r="F108" s="86"/>
      <c r="G108" s="86"/>
      <c r="H108" s="87"/>
    </row>
    <row r="109" spans="1:8" s="2" customFormat="1" ht="13.2" hidden="1" x14ac:dyDescent="0.25">
      <c r="A109" s="275"/>
      <c r="B109" s="315"/>
      <c r="C109" s="249"/>
      <c r="D109" s="250"/>
      <c r="E109" s="272"/>
      <c r="F109" s="88"/>
      <c r="G109" s="88"/>
      <c r="H109" s="89"/>
    </row>
    <row r="110" spans="1:8" s="2" customFormat="1" ht="13.2" hidden="1" x14ac:dyDescent="0.25">
      <c r="A110" s="275"/>
      <c r="B110" s="315"/>
      <c r="C110" s="249"/>
      <c r="D110" s="250"/>
      <c r="E110" s="272"/>
      <c r="F110" s="88"/>
      <c r="G110" s="88"/>
      <c r="H110" s="89"/>
    </row>
    <row r="111" spans="1:8" s="2" customFormat="1" ht="13.2" hidden="1" x14ac:dyDescent="0.25">
      <c r="A111" s="275"/>
      <c r="B111" s="315"/>
      <c r="C111" s="249"/>
      <c r="D111" s="250"/>
      <c r="E111" s="272"/>
      <c r="F111" s="88"/>
      <c r="G111" s="88"/>
      <c r="H111" s="89"/>
    </row>
    <row r="112" spans="1:8" s="2" customFormat="1" ht="13.2" hidden="1" x14ac:dyDescent="0.25">
      <c r="A112" s="275"/>
      <c r="B112" s="315"/>
      <c r="C112" s="249"/>
      <c r="D112" s="250"/>
      <c r="E112" s="272"/>
      <c r="F112" s="88"/>
      <c r="G112" s="88"/>
      <c r="H112" s="89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6"/>
      <c r="B117" s="316"/>
      <c r="C117" s="253"/>
      <c r="D117" s="254"/>
      <c r="E117" s="255"/>
      <c r="F117" s="90"/>
      <c r="G117" s="90"/>
      <c r="H117" s="91">
        <f>ROUNDUP(F117/168*G117,2)</f>
        <v>0</v>
      </c>
    </row>
    <row r="118" spans="1:8" s="2" customFormat="1" ht="26.4" hidden="1" x14ac:dyDescent="0.25">
      <c r="A118" s="274"/>
      <c r="B118" s="314"/>
      <c r="C118" s="251"/>
      <c r="D118" s="252"/>
      <c r="E118" s="287"/>
      <c r="F118" s="60" t="s">
        <v>167</v>
      </c>
      <c r="G118" s="53" t="s">
        <v>158</v>
      </c>
      <c r="H118" s="128">
        <f>SUM(H119:H128)</f>
        <v>0</v>
      </c>
    </row>
    <row r="119" spans="1:8" s="2" customFormat="1" ht="13.2" hidden="1" x14ac:dyDescent="0.25">
      <c r="A119" s="275"/>
      <c r="B119" s="315"/>
      <c r="C119" s="247"/>
      <c r="D119" s="248"/>
      <c r="E119" s="273"/>
      <c r="F119" s="86"/>
      <c r="G119" s="86"/>
      <c r="H119" s="87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5"/>
      <c r="B121" s="315"/>
      <c r="C121" s="249"/>
      <c r="D121" s="250"/>
      <c r="E121" s="272"/>
      <c r="F121" s="88"/>
      <c r="G121" s="88"/>
      <c r="H121" s="89"/>
    </row>
    <row r="122" spans="1:8" s="2" customFormat="1" ht="13.2" hidden="1" x14ac:dyDescent="0.25">
      <c r="A122" s="275"/>
      <c r="B122" s="315"/>
      <c r="C122" s="249"/>
      <c r="D122" s="250"/>
      <c r="E122" s="272"/>
      <c r="F122" s="88"/>
      <c r="G122" s="88"/>
      <c r="H122" s="89"/>
    </row>
    <row r="123" spans="1:8" s="2" customFormat="1" ht="13.2" hidden="1" x14ac:dyDescent="0.25">
      <c r="A123" s="275"/>
      <c r="B123" s="315"/>
      <c r="C123" s="249"/>
      <c r="D123" s="250"/>
      <c r="E123" s="272"/>
      <c r="F123" s="88"/>
      <c r="G123" s="88"/>
      <c r="H123" s="89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6"/>
      <c r="B128" s="316"/>
      <c r="C128" s="253"/>
      <c r="D128" s="254"/>
      <c r="E128" s="255"/>
      <c r="F128" s="90"/>
      <c r="G128" s="90"/>
      <c r="H128" s="91">
        <f>ROUNDUP(F128/168*G128,2)</f>
        <v>0</v>
      </c>
    </row>
    <row r="129" spans="1:8" s="2" customFormat="1" ht="13.2" hidden="1" x14ac:dyDescent="0.25">
      <c r="A129" s="57" t="s">
        <v>86</v>
      </c>
      <c r="B129" s="256" t="s">
        <v>87</v>
      </c>
      <c r="C129" s="256"/>
      <c r="D129" s="256"/>
      <c r="E129" s="256"/>
      <c r="F129" s="256"/>
      <c r="G129" s="256"/>
      <c r="H129" s="47">
        <f>SUM(H130)</f>
        <v>0</v>
      </c>
    </row>
    <row r="130" spans="1:8" s="2" customFormat="1" hidden="1" x14ac:dyDescent="0.25">
      <c r="A130" s="241"/>
      <c r="B130" s="244"/>
      <c r="C130" s="251"/>
      <c r="D130" s="252"/>
      <c r="E130" s="287"/>
      <c r="F130" s="53" t="s">
        <v>167</v>
      </c>
      <c r="G130" s="53" t="s">
        <v>166</v>
      </c>
      <c r="H130" s="128">
        <f>SUM(H131:H140)</f>
        <v>0</v>
      </c>
    </row>
    <row r="131" spans="1:8" s="2" customFormat="1" ht="13.2" hidden="1" x14ac:dyDescent="0.25">
      <c r="A131" s="242"/>
      <c r="B131" s="245"/>
      <c r="C131" s="247"/>
      <c r="D131" s="248"/>
      <c r="E131" s="273"/>
      <c r="F131" s="86"/>
      <c r="G131" s="86"/>
      <c r="H131" s="87">
        <f>ROUND(F131*G131,2)</f>
        <v>0</v>
      </c>
    </row>
    <row r="132" spans="1:8" s="2" customFormat="1" ht="13.2" hidden="1" x14ac:dyDescent="0.25">
      <c r="A132" s="242"/>
      <c r="B132" s="245"/>
      <c r="C132" s="249"/>
      <c r="D132" s="250"/>
      <c r="E132" s="272"/>
      <c r="F132" s="88"/>
      <c r="G132" s="88"/>
      <c r="H132" s="89">
        <f>ROUND(F132*G132,2)</f>
        <v>0</v>
      </c>
    </row>
    <row r="133" spans="1:8" s="2" customFormat="1" ht="13.2" hidden="1" x14ac:dyDescent="0.25">
      <c r="A133" s="242"/>
      <c r="B133" s="245"/>
      <c r="C133" s="249"/>
      <c r="D133" s="250"/>
      <c r="E133" s="272"/>
      <c r="F133" s="88"/>
      <c r="G133" s="88"/>
      <c r="H133" s="89">
        <f t="shared" ref="H133:H140" si="17">ROUND(F133*G133,2)</f>
        <v>0</v>
      </c>
    </row>
    <row r="134" spans="1:8" s="2" customFormat="1" ht="13.2" hidden="1" x14ac:dyDescent="0.25">
      <c r="A134" s="242"/>
      <c r="B134" s="245"/>
      <c r="C134" s="249"/>
      <c r="D134" s="250"/>
      <c r="E134" s="272"/>
      <c r="F134" s="88"/>
      <c r="G134" s="88"/>
      <c r="H134" s="89">
        <f t="shared" si="17"/>
        <v>0</v>
      </c>
    </row>
    <row r="135" spans="1:8" s="2" customFormat="1" ht="13.2" hidden="1" x14ac:dyDescent="0.25">
      <c r="A135" s="242"/>
      <c r="B135" s="245"/>
      <c r="C135" s="249"/>
      <c r="D135" s="250"/>
      <c r="E135" s="272"/>
      <c r="F135" s="88"/>
      <c r="G135" s="88"/>
      <c r="H135" s="89">
        <f t="shared" si="17"/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 t="shared" si="17"/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si="17"/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3"/>
      <c r="B140" s="246"/>
      <c r="C140" s="253"/>
      <c r="D140" s="254"/>
      <c r="E140" s="255"/>
      <c r="F140" s="90"/>
      <c r="G140" s="90"/>
      <c r="H140" s="91">
        <f t="shared" si="17"/>
        <v>0</v>
      </c>
    </row>
    <row r="141" spans="1:8" s="2" customFormat="1" ht="26.4" hidden="1" x14ac:dyDescent="0.25">
      <c r="A141" s="241"/>
      <c r="B141" s="244"/>
      <c r="C141" s="251"/>
      <c r="D141" s="252"/>
      <c r="E141" s="287"/>
      <c r="F141" s="60" t="s">
        <v>167</v>
      </c>
      <c r="G141" s="53" t="s">
        <v>158</v>
      </c>
      <c r="H141" s="128">
        <f>SUM(H142:H151)</f>
        <v>0</v>
      </c>
    </row>
    <row r="142" spans="1:8" s="2" customFormat="1" ht="13.2" hidden="1" x14ac:dyDescent="0.25">
      <c r="A142" s="242"/>
      <c r="B142" s="245"/>
      <c r="C142" s="247"/>
      <c r="D142" s="248"/>
      <c r="E142" s="273"/>
      <c r="F142" s="86"/>
      <c r="G142" s="86"/>
      <c r="H142" s="87">
        <f>ROUNDUP(F142/168*G142,2)</f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ref="H143:H151" si="18">ROUNDUP(F143/168*G143,2)</f>
        <v>0</v>
      </c>
    </row>
    <row r="144" spans="1:8" s="2" customFormat="1" ht="13.2" hidden="1" x14ac:dyDescent="0.25">
      <c r="A144" s="242"/>
      <c r="B144" s="245"/>
      <c r="C144" s="249"/>
      <c r="D144" s="250"/>
      <c r="E144" s="272"/>
      <c r="F144" s="88"/>
      <c r="G144" s="88"/>
      <c r="H144" s="89">
        <f t="shared" si="18"/>
        <v>0</v>
      </c>
    </row>
    <row r="145" spans="1:8" s="2" customFormat="1" ht="13.2" hidden="1" x14ac:dyDescent="0.25">
      <c r="A145" s="242"/>
      <c r="B145" s="245"/>
      <c r="C145" s="249"/>
      <c r="D145" s="250"/>
      <c r="E145" s="272"/>
      <c r="F145" s="88"/>
      <c r="G145" s="88"/>
      <c r="H145" s="89">
        <f t="shared" si="18"/>
        <v>0</v>
      </c>
    </row>
    <row r="146" spans="1:8" s="2" customFormat="1" ht="13.2" hidden="1" x14ac:dyDescent="0.25">
      <c r="A146" s="242"/>
      <c r="B146" s="245"/>
      <c r="C146" s="249"/>
      <c r="D146" s="250"/>
      <c r="E146" s="272"/>
      <c r="F146" s="88"/>
      <c r="G146" s="88"/>
      <c r="H146" s="89">
        <f t="shared" si="18"/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si="18"/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3"/>
      <c r="B151" s="246"/>
      <c r="C151" s="253"/>
      <c r="D151" s="254"/>
      <c r="E151" s="255"/>
      <c r="F151" s="90"/>
      <c r="G151" s="90"/>
      <c r="H151" s="91">
        <f t="shared" si="18"/>
        <v>0</v>
      </c>
    </row>
    <row r="152" spans="1:8" s="2" customFormat="1" ht="12.75" hidden="1" customHeight="1" x14ac:dyDescent="0.25">
      <c r="A152" s="57" t="s">
        <v>94</v>
      </c>
      <c r="B152" s="256" t="s">
        <v>95</v>
      </c>
      <c r="C152" s="256"/>
      <c r="D152" s="256"/>
      <c r="E152" s="256"/>
      <c r="F152" s="256"/>
      <c r="G152" s="256"/>
      <c r="H152" s="47">
        <f>SUM(H153,H164)</f>
        <v>0</v>
      </c>
    </row>
    <row r="153" spans="1:8" s="2" customFormat="1" ht="13.2" hidden="1" x14ac:dyDescent="0.25">
      <c r="A153" s="241">
        <v>2311</v>
      </c>
      <c r="B153" s="244" t="s">
        <v>20</v>
      </c>
      <c r="C153" s="251"/>
      <c r="D153" s="252"/>
      <c r="E153" s="287"/>
      <c r="F153" s="53" t="s">
        <v>167</v>
      </c>
      <c r="G153" s="53" t="s">
        <v>166</v>
      </c>
      <c r="H153" s="59">
        <f>SUM(H154:H163)</f>
        <v>0</v>
      </c>
    </row>
    <row r="154" spans="1:8" s="2" customFormat="1" ht="13.2" hidden="1" x14ac:dyDescent="0.25">
      <c r="A154" s="242"/>
      <c r="B154" s="245"/>
      <c r="C154" s="247"/>
      <c r="D154" s="248"/>
      <c r="E154" s="273"/>
      <c r="F154" s="86"/>
      <c r="G154" s="86"/>
      <c r="H154" s="87">
        <f>ROUND(F154*G154,2)</f>
        <v>0</v>
      </c>
    </row>
    <row r="155" spans="1:8" s="2" customFormat="1" ht="12.75" hidden="1" customHeight="1" x14ac:dyDescent="0.25">
      <c r="A155" s="242"/>
      <c r="B155" s="245"/>
      <c r="C155" s="249"/>
      <c r="D155" s="250"/>
      <c r="E155" s="272"/>
      <c r="F155" s="88"/>
      <c r="G155" s="88"/>
      <c r="H155" s="89">
        <f>ROUND(F155*G155,2)</f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 t="shared" ref="H156:H163" si="19"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si="19"/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19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19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19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3"/>
      <c r="B163" s="246"/>
      <c r="C163" s="253"/>
      <c r="D163" s="254"/>
      <c r="E163" s="255"/>
      <c r="F163" s="90"/>
      <c r="G163" s="90"/>
      <c r="H163" s="91">
        <f t="shared" si="19"/>
        <v>0</v>
      </c>
    </row>
    <row r="164" spans="1:8" s="2" customFormat="1" ht="26.4" hidden="1" x14ac:dyDescent="0.25">
      <c r="A164" s="241">
        <v>2350</v>
      </c>
      <c r="B164" s="244" t="s">
        <v>25</v>
      </c>
      <c r="C164" s="251"/>
      <c r="D164" s="252"/>
      <c r="E164" s="287"/>
      <c r="F164" s="60" t="s">
        <v>167</v>
      </c>
      <c r="G164" s="53" t="s">
        <v>158</v>
      </c>
      <c r="H164" s="59">
        <f>SUM(H165:H174)</f>
        <v>0</v>
      </c>
    </row>
    <row r="165" spans="1:8" s="2" customFormat="1" ht="12.75" hidden="1" customHeight="1" x14ac:dyDescent="0.25">
      <c r="A165" s="242"/>
      <c r="B165" s="245"/>
      <c r="C165" s="247"/>
      <c r="D165" s="248"/>
      <c r="E165" s="273"/>
      <c r="F165" s="86"/>
      <c r="G165" s="86"/>
      <c r="H165" s="87">
        <f>ROUNDUP(F165/168*G165,2)</f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ref="H166:H174" si="20"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si="20"/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0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0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0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3"/>
      <c r="B174" s="246"/>
      <c r="C174" s="253"/>
      <c r="D174" s="254"/>
      <c r="E174" s="255"/>
      <c r="F174" s="90"/>
      <c r="G174" s="90"/>
      <c r="H174" s="91">
        <f t="shared" si="20"/>
        <v>0</v>
      </c>
    </row>
    <row r="175" spans="1:8" s="2" customFormat="1" ht="13.2" hidden="1" x14ac:dyDescent="0.25">
      <c r="A175" s="58" t="s">
        <v>110</v>
      </c>
      <c r="B175" s="256" t="s">
        <v>26</v>
      </c>
      <c r="C175" s="256"/>
      <c r="D175" s="256"/>
      <c r="E175" s="256"/>
      <c r="F175" s="256"/>
      <c r="G175" s="256"/>
      <c r="H175" s="47">
        <f>SUM(H176,H188)</f>
        <v>0</v>
      </c>
    </row>
    <row r="176" spans="1:8" s="2" customFormat="1" ht="12.75" hidden="1" customHeight="1" x14ac:dyDescent="0.25">
      <c r="A176" s="57">
        <v>5120</v>
      </c>
      <c r="B176" s="256" t="s">
        <v>168</v>
      </c>
      <c r="C176" s="256"/>
      <c r="D176" s="256"/>
      <c r="E176" s="256"/>
      <c r="F176" s="256"/>
      <c r="G176" s="256"/>
      <c r="H176" s="47">
        <f>SUM(H177)</f>
        <v>0</v>
      </c>
    </row>
    <row r="177" spans="1:8" s="2" customFormat="1" ht="26.4" hidden="1" x14ac:dyDescent="0.25">
      <c r="A177" s="257">
        <v>5121</v>
      </c>
      <c r="B177" s="260" t="s">
        <v>169</v>
      </c>
      <c r="C177" s="126" t="s">
        <v>171</v>
      </c>
      <c r="D177" s="53" t="s">
        <v>170</v>
      </c>
      <c r="E177" s="126" t="s">
        <v>166</v>
      </c>
      <c r="F177" s="126" t="s">
        <v>167</v>
      </c>
      <c r="G177" s="53" t="s">
        <v>158</v>
      </c>
      <c r="H177" s="128">
        <f>SUM(H178:H187)</f>
        <v>0</v>
      </c>
    </row>
    <row r="178" spans="1:8" s="2" customFormat="1" ht="13.2" hidden="1" x14ac:dyDescent="0.25">
      <c r="A178" s="258"/>
      <c r="B178" s="261"/>
      <c r="C178" s="79"/>
      <c r="D178" s="263">
        <v>20</v>
      </c>
      <c r="E178" s="79"/>
      <c r="F178" s="79"/>
      <c r="G178" s="79"/>
      <c r="H178" s="63">
        <f>ROUNDUP(F178*$D$178%/12/168*E178*$G$178,2)</f>
        <v>0</v>
      </c>
    </row>
    <row r="179" spans="1:8" s="2" customFormat="1" ht="13.2" hidden="1" x14ac:dyDescent="0.25">
      <c r="A179" s="258"/>
      <c r="B179" s="261"/>
      <c r="C179" s="80"/>
      <c r="D179" s="264"/>
      <c r="E179" s="80"/>
      <c r="F179" s="80"/>
      <c r="G179" s="80"/>
      <c r="H179" s="65">
        <f t="shared" ref="H179:H187" si="21">ROUNDUP(F179*$D$178%/12/168*E179*$G$178,2)</f>
        <v>0</v>
      </c>
    </row>
    <row r="180" spans="1:8" s="2" customFormat="1" ht="13.2" hidden="1" x14ac:dyDescent="0.25">
      <c r="A180" s="258"/>
      <c r="B180" s="261"/>
      <c r="C180" s="80"/>
      <c r="D180" s="264"/>
      <c r="E180" s="80"/>
      <c r="F180" s="80"/>
      <c r="G180" s="80"/>
      <c r="H180" s="65">
        <f t="shared" si="21"/>
        <v>0</v>
      </c>
    </row>
    <row r="181" spans="1:8" s="2" customFormat="1" ht="13.2" hidden="1" x14ac:dyDescent="0.25">
      <c r="A181" s="258"/>
      <c r="B181" s="261"/>
      <c r="C181" s="80"/>
      <c r="D181" s="264"/>
      <c r="E181" s="80"/>
      <c r="F181" s="80"/>
      <c r="G181" s="80"/>
      <c r="H181" s="65">
        <f t="shared" si="21"/>
        <v>0</v>
      </c>
    </row>
    <row r="182" spans="1:8" s="2" customFormat="1" ht="13.2" hidden="1" x14ac:dyDescent="0.25">
      <c r="A182" s="258"/>
      <c r="B182" s="261"/>
      <c r="C182" s="80"/>
      <c r="D182" s="264"/>
      <c r="E182" s="80"/>
      <c r="F182" s="80"/>
      <c r="G182" s="80"/>
      <c r="H182" s="65">
        <f t="shared" si="21"/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si="21"/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9"/>
      <c r="B187" s="262"/>
      <c r="C187" s="82"/>
      <c r="D187" s="265"/>
      <c r="E187" s="82"/>
      <c r="F187" s="82"/>
      <c r="G187" s="82"/>
      <c r="H187" s="67">
        <f t="shared" si="21"/>
        <v>0</v>
      </c>
    </row>
    <row r="188" spans="1:8" s="2" customFormat="1" ht="13.2" hidden="1" x14ac:dyDescent="0.25">
      <c r="A188" s="57" t="s">
        <v>111</v>
      </c>
      <c r="B188" s="256" t="s">
        <v>112</v>
      </c>
      <c r="C188" s="256"/>
      <c r="D188" s="256"/>
      <c r="E188" s="256"/>
      <c r="F188" s="256"/>
      <c r="G188" s="256"/>
      <c r="H188" s="47">
        <f>SUM(H189,H200)</f>
        <v>0</v>
      </c>
    </row>
    <row r="189" spans="1:8" s="2" customFormat="1" ht="26.4" hidden="1" x14ac:dyDescent="0.25">
      <c r="A189" s="257" t="s">
        <v>118</v>
      </c>
      <c r="B189" s="260" t="s">
        <v>34</v>
      </c>
      <c r="C189" s="126" t="s">
        <v>171</v>
      </c>
      <c r="D189" s="53" t="s">
        <v>170</v>
      </c>
      <c r="E189" s="126" t="s">
        <v>166</v>
      </c>
      <c r="F189" s="126" t="s">
        <v>167</v>
      </c>
      <c r="G189" s="53" t="s">
        <v>158</v>
      </c>
      <c r="H189" s="128">
        <f>SUM(H190:H199)</f>
        <v>0</v>
      </c>
    </row>
    <row r="190" spans="1:8" s="2" customFormat="1" ht="13.2" hidden="1" x14ac:dyDescent="0.25">
      <c r="A190" s="258"/>
      <c r="B190" s="261"/>
      <c r="C190" s="79"/>
      <c r="D190" s="263">
        <v>20</v>
      </c>
      <c r="E190" s="79"/>
      <c r="F190" s="79"/>
      <c r="G190" s="79"/>
      <c r="H190" s="63">
        <f>ROUNDUP(F190*$D$190%/12/168*E190*$G$190,2)</f>
        <v>0</v>
      </c>
    </row>
    <row r="191" spans="1:8" s="2" customFormat="1" ht="13.2" hidden="1" x14ac:dyDescent="0.25">
      <c r="A191" s="258"/>
      <c r="B191" s="261"/>
      <c r="C191" s="80"/>
      <c r="D191" s="264"/>
      <c r="E191" s="80"/>
      <c r="F191" s="80"/>
      <c r="G191" s="80"/>
      <c r="H191" s="65">
        <f t="shared" ref="H191:H199" si="22">ROUNDUP(F191*$D$190%/12/168*E191*$G$190,2)</f>
        <v>0</v>
      </c>
    </row>
    <row r="192" spans="1:8" s="2" customFormat="1" ht="13.2" hidden="1" x14ac:dyDescent="0.25">
      <c r="A192" s="258"/>
      <c r="B192" s="261"/>
      <c r="C192" s="80"/>
      <c r="D192" s="264"/>
      <c r="E192" s="80"/>
      <c r="F192" s="80"/>
      <c r="G192" s="80"/>
      <c r="H192" s="65">
        <f t="shared" si="22"/>
        <v>0</v>
      </c>
    </row>
    <row r="193" spans="1:8" s="2" customFormat="1" ht="13.2" hidden="1" x14ac:dyDescent="0.25">
      <c r="A193" s="258"/>
      <c r="B193" s="261"/>
      <c r="C193" s="80"/>
      <c r="D193" s="264"/>
      <c r="E193" s="80"/>
      <c r="F193" s="80"/>
      <c r="G193" s="80"/>
      <c r="H193" s="65">
        <f t="shared" si="22"/>
        <v>0</v>
      </c>
    </row>
    <row r="194" spans="1:8" s="2" customFormat="1" ht="13.2" hidden="1" x14ac:dyDescent="0.25">
      <c r="A194" s="258"/>
      <c r="B194" s="261"/>
      <c r="C194" s="80"/>
      <c r="D194" s="264"/>
      <c r="E194" s="80"/>
      <c r="F194" s="80"/>
      <c r="G194" s="80"/>
      <c r="H194" s="65">
        <f t="shared" si="22"/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si="22"/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9"/>
      <c r="B199" s="262"/>
      <c r="C199" s="82"/>
      <c r="D199" s="265"/>
      <c r="E199" s="82"/>
      <c r="F199" s="82"/>
      <c r="G199" s="82"/>
      <c r="H199" s="67">
        <f t="shared" si="22"/>
        <v>0</v>
      </c>
    </row>
    <row r="200" spans="1:8" s="2" customFormat="1" ht="26.4" hidden="1" x14ac:dyDescent="0.25">
      <c r="A200" s="257" t="s">
        <v>119</v>
      </c>
      <c r="B200" s="260" t="s">
        <v>32</v>
      </c>
      <c r="C200" s="126" t="s">
        <v>171</v>
      </c>
      <c r="D200" s="53" t="s">
        <v>170</v>
      </c>
      <c r="E200" s="126" t="s">
        <v>166</v>
      </c>
      <c r="F200" s="126" t="s">
        <v>167</v>
      </c>
      <c r="G200" s="53" t="s">
        <v>158</v>
      </c>
      <c r="H200" s="128">
        <f>SUM(H201:H210)</f>
        <v>0</v>
      </c>
    </row>
    <row r="201" spans="1:8" s="2" customFormat="1" ht="13.2" hidden="1" x14ac:dyDescent="0.25">
      <c r="A201" s="258"/>
      <c r="B201" s="261"/>
      <c r="C201" s="79"/>
      <c r="D201" s="263">
        <v>20</v>
      </c>
      <c r="E201" s="79"/>
      <c r="F201" s="79"/>
      <c r="G201" s="79"/>
      <c r="H201" s="63">
        <f>ROUNDUP(F201*$D$201%/12/168*E201*$G$201,2)</f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ref="H202:H210" si="23">ROUNDUP(F202*$D$201%/12/168*E202*$G$201,2)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80"/>
      <c r="H203" s="65">
        <f t="shared" si="23"/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80"/>
      <c r="H204" s="65">
        <f t="shared" si="23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80"/>
      <c r="H205" s="65">
        <f t="shared" si="23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si="23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8" s="2" customFormat="1" ht="13.2" hidden="1" x14ac:dyDescent="0.25">
      <c r="A210" s="258"/>
      <c r="B210" s="261"/>
      <c r="C210" s="80"/>
      <c r="D210" s="265"/>
      <c r="E210" s="80"/>
      <c r="F210" s="80"/>
      <c r="G210" s="82"/>
      <c r="H210" s="65">
        <f t="shared" si="23"/>
        <v>0</v>
      </c>
    </row>
    <row r="211" spans="1:8" s="2" customFormat="1" ht="13.2" x14ac:dyDescent="0.25">
      <c r="A211" s="306" t="s">
        <v>121</v>
      </c>
      <c r="B211" s="307"/>
      <c r="C211" s="307"/>
      <c r="D211" s="307"/>
      <c r="E211" s="307"/>
      <c r="F211" s="307"/>
      <c r="G211" s="308"/>
      <c r="H211" s="50">
        <f>SUM(H175,H105,H12)</f>
        <v>133.04000000000002</v>
      </c>
    </row>
    <row r="212" spans="1:8" s="2" customFormat="1" ht="6" customHeight="1" x14ac:dyDescent="0.25">
      <c r="A212" s="309"/>
      <c r="B212" s="309"/>
      <c r="C212" s="309"/>
      <c r="D212" s="309"/>
      <c r="E212" s="309"/>
      <c r="F212" s="309"/>
      <c r="G212" s="309"/>
      <c r="H212" s="309"/>
    </row>
    <row r="213" spans="1:8" s="2" customFormat="1" ht="13.2" x14ac:dyDescent="0.25">
      <c r="A213" s="266" t="s">
        <v>19</v>
      </c>
      <c r="B213" s="267"/>
      <c r="C213" s="267"/>
      <c r="D213" s="267"/>
      <c r="E213" s="267"/>
      <c r="F213" s="267"/>
      <c r="G213" s="267"/>
      <c r="H213" s="268"/>
    </row>
    <row r="214" spans="1:8" s="2" customFormat="1" ht="13.2" x14ac:dyDescent="0.25">
      <c r="A214" s="46" t="s">
        <v>37</v>
      </c>
      <c r="B214" s="256" t="s">
        <v>15</v>
      </c>
      <c r="C214" s="256"/>
      <c r="D214" s="256"/>
      <c r="E214" s="256"/>
      <c r="F214" s="256"/>
      <c r="G214" s="256"/>
      <c r="H214" s="47">
        <f>SUM(H215,H278)</f>
        <v>1.79</v>
      </c>
    </row>
    <row r="215" spans="1:8" s="2" customFormat="1" ht="13.2" x14ac:dyDescent="0.25">
      <c r="A215" s="58" t="s">
        <v>38</v>
      </c>
      <c r="B215" s="256" t="s">
        <v>39</v>
      </c>
      <c r="C215" s="256"/>
      <c r="D215" s="256"/>
      <c r="E215" s="256"/>
      <c r="F215" s="256"/>
      <c r="G215" s="256"/>
      <c r="H215" s="47">
        <f>SUM(H216,H227,H238,H257,)</f>
        <v>1.38</v>
      </c>
    </row>
    <row r="216" spans="1:8" s="2" customFormat="1" ht="26.4" hidden="1" x14ac:dyDescent="0.25">
      <c r="A216" s="241" t="s">
        <v>43</v>
      </c>
      <c r="B216" s="244" t="s">
        <v>44</v>
      </c>
      <c r="C216" s="277" t="s">
        <v>157</v>
      </c>
      <c r="D216" s="278"/>
      <c r="E216" s="53" t="s">
        <v>164</v>
      </c>
      <c r="F216" s="133" t="s">
        <v>40</v>
      </c>
      <c r="G216" s="53" t="s">
        <v>158</v>
      </c>
      <c r="H216" s="128">
        <f>SUM(H217:H226)</f>
        <v>0</v>
      </c>
    </row>
    <row r="217" spans="1:8" s="2" customFormat="1" ht="13.2" hidden="1" x14ac:dyDescent="0.25">
      <c r="A217" s="242"/>
      <c r="B217" s="245"/>
      <c r="C217" s="279"/>
      <c r="D217" s="280"/>
      <c r="E217" s="146"/>
      <c r="F217" s="71"/>
      <c r="G217" s="70"/>
      <c r="H217" s="63">
        <f>ROUNDUP((F217/168*G217),2)</f>
        <v>0</v>
      </c>
    </row>
    <row r="218" spans="1:8" s="2" customFormat="1" ht="13.2" hidden="1" x14ac:dyDescent="0.25">
      <c r="A218" s="242"/>
      <c r="B218" s="245"/>
      <c r="C218" s="270"/>
      <c r="D218" s="271"/>
      <c r="E218" s="130"/>
      <c r="F218" s="73"/>
      <c r="G218" s="72"/>
      <c r="H218" s="65">
        <f t="shared" ref="H218:H237" si="24">ROUNDUP((F218/168*G218),2)</f>
        <v>0</v>
      </c>
    </row>
    <row r="219" spans="1:8" s="2" customFormat="1" ht="13.2" hidden="1" x14ac:dyDescent="0.25">
      <c r="A219" s="242"/>
      <c r="B219" s="245"/>
      <c r="C219" s="270"/>
      <c r="D219" s="271"/>
      <c r="E219" s="130"/>
      <c r="F219" s="73"/>
      <c r="G219" s="72"/>
      <c r="H219" s="65">
        <f t="shared" si="24"/>
        <v>0</v>
      </c>
    </row>
    <row r="220" spans="1:8" s="2" customFormat="1" ht="13.2" hidden="1" x14ac:dyDescent="0.25">
      <c r="A220" s="242"/>
      <c r="B220" s="245"/>
      <c r="C220" s="270"/>
      <c r="D220" s="271"/>
      <c r="E220" s="130"/>
      <c r="F220" s="73"/>
      <c r="G220" s="72"/>
      <c r="H220" s="65">
        <f t="shared" si="24"/>
        <v>0</v>
      </c>
    </row>
    <row r="221" spans="1:8" s="2" customFormat="1" ht="13.2" hidden="1" x14ac:dyDescent="0.25">
      <c r="A221" s="242"/>
      <c r="B221" s="245"/>
      <c r="C221" s="270"/>
      <c r="D221" s="271"/>
      <c r="E221" s="130"/>
      <c r="F221" s="73"/>
      <c r="G221" s="72"/>
      <c r="H221" s="65">
        <f t="shared" si="24"/>
        <v>0</v>
      </c>
    </row>
    <row r="222" spans="1:8" s="2" customFormat="1" ht="13.2" hidden="1" x14ac:dyDescent="0.25">
      <c r="A222" s="242"/>
      <c r="B222" s="245"/>
      <c r="C222" s="270"/>
      <c r="D222" s="271"/>
      <c r="E222" s="130"/>
      <c r="F222" s="73"/>
      <c r="G222" s="72"/>
      <c r="H222" s="65">
        <f t="shared" si="24"/>
        <v>0</v>
      </c>
    </row>
    <row r="223" spans="1:8" s="2" customFormat="1" ht="13.2" hidden="1" x14ac:dyDescent="0.25">
      <c r="A223" s="242"/>
      <c r="B223" s="245"/>
      <c r="C223" s="270"/>
      <c r="D223" s="271"/>
      <c r="E223" s="130"/>
      <c r="F223" s="73"/>
      <c r="G223" s="72"/>
      <c r="H223" s="65">
        <f t="shared" si="24"/>
        <v>0</v>
      </c>
    </row>
    <row r="224" spans="1:8" s="2" customFormat="1" ht="13.2" hidden="1" x14ac:dyDescent="0.25">
      <c r="A224" s="242"/>
      <c r="B224" s="245"/>
      <c r="C224" s="270"/>
      <c r="D224" s="271"/>
      <c r="E224" s="130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130"/>
      <c r="F225" s="73"/>
      <c r="G225" s="72"/>
      <c r="H225" s="65">
        <f t="shared" si="24"/>
        <v>0</v>
      </c>
    </row>
    <row r="226" spans="1:9" s="2" customFormat="1" ht="13.2" hidden="1" x14ac:dyDescent="0.25">
      <c r="A226" s="243"/>
      <c r="B226" s="246"/>
      <c r="C226" s="281"/>
      <c r="D226" s="282"/>
      <c r="E226" s="131"/>
      <c r="F226" s="75"/>
      <c r="G226" s="74"/>
      <c r="H226" s="67">
        <f t="shared" si="24"/>
        <v>0</v>
      </c>
    </row>
    <row r="227" spans="1:9" s="2" customFormat="1" ht="26.4" x14ac:dyDescent="0.25">
      <c r="A227" s="241" t="s">
        <v>45</v>
      </c>
      <c r="B227" s="244" t="s">
        <v>46</v>
      </c>
      <c r="C227" s="277" t="s">
        <v>436</v>
      </c>
      <c r="D227" s="278"/>
      <c r="E227" s="53" t="s">
        <v>164</v>
      </c>
      <c r="F227" s="133" t="s">
        <v>40</v>
      </c>
      <c r="G227" s="53" t="s">
        <v>158</v>
      </c>
      <c r="H227" s="128">
        <f>SUM(H228:H237)</f>
        <v>1.25</v>
      </c>
    </row>
    <row r="228" spans="1:9" s="2" customFormat="1" ht="13.2" x14ac:dyDescent="0.25">
      <c r="A228" s="242"/>
      <c r="B228" s="245"/>
      <c r="C228" s="279" t="s">
        <v>222</v>
      </c>
      <c r="D228" s="280"/>
      <c r="E228" s="129">
        <v>9</v>
      </c>
      <c r="F228" s="71">
        <v>1190</v>
      </c>
      <c r="G228" s="70">
        <v>8.4000000000000005E-2</v>
      </c>
      <c r="H228" s="63">
        <f t="shared" si="24"/>
        <v>0.6</v>
      </c>
      <c r="I228" s="2" t="s">
        <v>223</v>
      </c>
    </row>
    <row r="229" spans="1:9" s="2" customFormat="1" ht="13.2" x14ac:dyDescent="0.25">
      <c r="A229" s="242"/>
      <c r="B229" s="245"/>
      <c r="C229" s="270" t="s">
        <v>221</v>
      </c>
      <c r="D229" s="271"/>
      <c r="E229" s="174">
        <v>10</v>
      </c>
      <c r="F229" s="73">
        <v>1287</v>
      </c>
      <c r="G229" s="72">
        <v>8.4000000000000005E-2</v>
      </c>
      <c r="H229" s="65">
        <f t="shared" si="24"/>
        <v>0.65</v>
      </c>
    </row>
    <row r="230" spans="1:9" s="2" customFormat="1" ht="13.2" hidden="1" x14ac:dyDescent="0.25">
      <c r="A230" s="242"/>
      <c r="B230" s="245"/>
      <c r="C230" s="270"/>
      <c r="D230" s="271"/>
      <c r="E230" s="130"/>
      <c r="F230" s="73"/>
      <c r="G230" s="72"/>
      <c r="H230" s="65">
        <f t="shared" si="24"/>
        <v>0</v>
      </c>
    </row>
    <row r="231" spans="1:9" s="2" customFormat="1" ht="13.2" hidden="1" x14ac:dyDescent="0.25">
      <c r="A231" s="242"/>
      <c r="B231" s="245"/>
      <c r="C231" s="270"/>
      <c r="D231" s="271"/>
      <c r="E231" s="130"/>
      <c r="F231" s="73"/>
      <c r="G231" s="72"/>
      <c r="H231" s="65">
        <f t="shared" si="24"/>
        <v>0</v>
      </c>
    </row>
    <row r="232" spans="1:9" s="2" customFormat="1" ht="13.2" hidden="1" x14ac:dyDescent="0.25">
      <c r="A232" s="242"/>
      <c r="B232" s="245"/>
      <c r="C232" s="270"/>
      <c r="D232" s="271"/>
      <c r="E232" s="130"/>
      <c r="F232" s="73"/>
      <c r="G232" s="72"/>
      <c r="H232" s="65">
        <f t="shared" si="24"/>
        <v>0</v>
      </c>
    </row>
    <row r="233" spans="1:9" s="2" customFormat="1" ht="13.2" hidden="1" x14ac:dyDescent="0.25">
      <c r="A233" s="242"/>
      <c r="B233" s="245"/>
      <c r="C233" s="270"/>
      <c r="D233" s="271"/>
      <c r="E233" s="130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130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130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130"/>
      <c r="F236" s="73"/>
      <c r="G236" s="72"/>
      <c r="H236" s="65">
        <f t="shared" si="24"/>
        <v>0</v>
      </c>
    </row>
    <row r="237" spans="1:9" s="2" customFormat="1" ht="13.2" hidden="1" x14ac:dyDescent="0.25">
      <c r="A237" s="243"/>
      <c r="B237" s="246"/>
      <c r="C237" s="281"/>
      <c r="D237" s="282"/>
      <c r="E237" s="131"/>
      <c r="F237" s="75"/>
      <c r="G237" s="74"/>
      <c r="H237" s="67">
        <f t="shared" si="24"/>
        <v>0</v>
      </c>
    </row>
    <row r="238" spans="1:9" s="2" customFormat="1" ht="26.4" hidden="1" x14ac:dyDescent="0.25">
      <c r="A238" s="241" t="s">
        <v>52</v>
      </c>
      <c r="B238" s="244" t="s">
        <v>16</v>
      </c>
      <c r="C238" s="251" t="s">
        <v>159</v>
      </c>
      <c r="D238" s="252"/>
      <c r="E238" s="287"/>
      <c r="F238" s="60" t="s">
        <v>160</v>
      </c>
      <c r="G238" s="53" t="s">
        <v>158</v>
      </c>
      <c r="H238" s="128">
        <f>SUM(H239:H248)</f>
        <v>0</v>
      </c>
    </row>
    <row r="239" spans="1:9" s="2" customFormat="1" ht="13.2" hidden="1" x14ac:dyDescent="0.25">
      <c r="A239" s="242"/>
      <c r="B239" s="245"/>
      <c r="C239" s="279"/>
      <c r="D239" s="311"/>
      <c r="E239" s="280"/>
      <c r="F239" s="71"/>
      <c r="G239" s="70">
        <f>G217</f>
        <v>0</v>
      </c>
      <c r="H239" s="63">
        <f>ROUNDUP((F239/168*G239),2)</f>
        <v>0</v>
      </c>
    </row>
    <row r="240" spans="1:9" s="2" customFormat="1" ht="13.2" hidden="1" x14ac:dyDescent="0.25">
      <c r="A240" s="242"/>
      <c r="B240" s="245"/>
      <c r="C240" s="270"/>
      <c r="D240" s="310"/>
      <c r="E240" s="271"/>
      <c r="F240" s="73"/>
      <c r="G240" s="72">
        <f t="shared" ref="G240:G248" si="25">G218</f>
        <v>0</v>
      </c>
      <c r="H240" s="65">
        <f t="shared" ref="H240:H248" si="26">ROUNDUP((F240/168*G240),2)</f>
        <v>0</v>
      </c>
    </row>
    <row r="241" spans="1:8" s="2" customFormat="1" ht="13.2" hidden="1" x14ac:dyDescent="0.25">
      <c r="A241" s="242"/>
      <c r="B241" s="245"/>
      <c r="C241" s="270"/>
      <c r="D241" s="310"/>
      <c r="E241" s="271"/>
      <c r="F241" s="73"/>
      <c r="G241" s="72">
        <f t="shared" si="25"/>
        <v>0</v>
      </c>
      <c r="H241" s="65">
        <f t="shared" si="26"/>
        <v>0</v>
      </c>
    </row>
    <row r="242" spans="1:8" s="2" customFormat="1" ht="13.2" hidden="1" x14ac:dyDescent="0.25">
      <c r="A242" s="242"/>
      <c r="B242" s="245"/>
      <c r="C242" s="270"/>
      <c r="D242" s="310"/>
      <c r="E242" s="271"/>
      <c r="F242" s="73"/>
      <c r="G242" s="72">
        <f t="shared" si="25"/>
        <v>0</v>
      </c>
      <c r="H242" s="65">
        <f t="shared" si="26"/>
        <v>0</v>
      </c>
    </row>
    <row r="243" spans="1:8" s="2" customFormat="1" ht="13.2" hidden="1" x14ac:dyDescent="0.25">
      <c r="A243" s="242"/>
      <c r="B243" s="245"/>
      <c r="C243" s="270"/>
      <c r="D243" s="310"/>
      <c r="E243" s="271"/>
      <c r="F243" s="73"/>
      <c r="G243" s="72">
        <f t="shared" si="25"/>
        <v>0</v>
      </c>
      <c r="H243" s="65">
        <f t="shared" si="26"/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si="25"/>
        <v>0</v>
      </c>
      <c r="H244" s="65">
        <f t="shared" si="26"/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3"/>
      <c r="B248" s="246"/>
      <c r="C248" s="281"/>
      <c r="D248" s="312"/>
      <c r="E248" s="282"/>
      <c r="F248" s="75"/>
      <c r="G248" s="74">
        <f t="shared" si="25"/>
        <v>0</v>
      </c>
      <c r="H248" s="67">
        <f t="shared" si="26"/>
        <v>0</v>
      </c>
    </row>
    <row r="249" spans="1:8" s="2" customFormat="1" ht="13.2" hidden="1" x14ac:dyDescent="0.25">
      <c r="A249" s="242"/>
      <c r="B249" s="245"/>
      <c r="C249" s="291">
        <f t="shared" ref="C249:C256" si="27">C230</f>
        <v>0</v>
      </c>
      <c r="D249" s="293"/>
      <c r="E249" s="320"/>
      <c r="F249" s="68">
        <f t="shared" ref="F249:G256" si="28">F230</f>
        <v>0</v>
      </c>
      <c r="G249" s="64">
        <f t="shared" si="28"/>
        <v>0</v>
      </c>
      <c r="H249" s="65">
        <f t="shared" ref="H249:H256" si="29">ROUNDUP((F249*$E$259%)/168*G249,2)</f>
        <v>0</v>
      </c>
    </row>
    <row r="250" spans="1:8" s="2" customFormat="1" ht="13.2" hidden="1" x14ac:dyDescent="0.25">
      <c r="A250" s="242"/>
      <c r="B250" s="245"/>
      <c r="C250" s="291">
        <f t="shared" si="27"/>
        <v>0</v>
      </c>
      <c r="D250" s="293"/>
      <c r="E250" s="320"/>
      <c r="F250" s="68">
        <f t="shared" si="28"/>
        <v>0</v>
      </c>
      <c r="G250" s="64">
        <f t="shared" si="28"/>
        <v>0</v>
      </c>
      <c r="H250" s="65">
        <f t="shared" si="29"/>
        <v>0</v>
      </c>
    </row>
    <row r="251" spans="1:8" s="2" customFormat="1" ht="13.2" hidden="1" x14ac:dyDescent="0.25">
      <c r="A251" s="242"/>
      <c r="B251" s="245"/>
      <c r="C251" s="291">
        <f t="shared" si="27"/>
        <v>0</v>
      </c>
      <c r="D251" s="293"/>
      <c r="E251" s="320"/>
      <c r="F251" s="68">
        <f t="shared" si="28"/>
        <v>0</v>
      </c>
      <c r="G251" s="64">
        <f t="shared" si="28"/>
        <v>0</v>
      </c>
      <c r="H251" s="65">
        <f t="shared" si="29"/>
        <v>0</v>
      </c>
    </row>
    <row r="252" spans="1:8" s="2" customFormat="1" ht="13.2" hidden="1" x14ac:dyDescent="0.25">
      <c r="A252" s="242"/>
      <c r="B252" s="245"/>
      <c r="C252" s="291">
        <f t="shared" si="27"/>
        <v>0</v>
      </c>
      <c r="D252" s="293"/>
      <c r="E252" s="320"/>
      <c r="F252" s="68">
        <f t="shared" si="28"/>
        <v>0</v>
      </c>
      <c r="G252" s="64">
        <f t="shared" si="28"/>
        <v>0</v>
      </c>
      <c r="H252" s="65">
        <f t="shared" si="29"/>
        <v>0</v>
      </c>
    </row>
    <row r="253" spans="1:8" s="2" customFormat="1" ht="13.2" hidden="1" x14ac:dyDescent="0.25">
      <c r="A253" s="242"/>
      <c r="B253" s="245"/>
      <c r="C253" s="291">
        <f t="shared" si="27"/>
        <v>0</v>
      </c>
      <c r="D253" s="293"/>
      <c r="E253" s="320"/>
      <c r="F253" s="68">
        <f t="shared" si="28"/>
        <v>0</v>
      </c>
      <c r="G253" s="64">
        <f t="shared" si="28"/>
        <v>0</v>
      </c>
      <c r="H253" s="65">
        <f t="shared" si="29"/>
        <v>0</v>
      </c>
    </row>
    <row r="254" spans="1:8" s="2" customFormat="1" ht="13.2" hidden="1" x14ac:dyDescent="0.25">
      <c r="A254" s="242"/>
      <c r="B254" s="245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>
        <f t="shared" si="29"/>
        <v>0</v>
      </c>
    </row>
    <row r="255" spans="1:8" s="2" customFormat="1" ht="13.2" hidden="1" x14ac:dyDescent="0.25">
      <c r="A255" s="242"/>
      <c r="B255" s="245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>
        <f t="shared" si="29"/>
        <v>0</v>
      </c>
    </row>
    <row r="256" spans="1:8" s="2" customFormat="1" ht="13.2" hidden="1" x14ac:dyDescent="0.25">
      <c r="A256" s="243"/>
      <c r="B256" s="246"/>
      <c r="C256" s="291">
        <f t="shared" si="27"/>
        <v>0</v>
      </c>
      <c r="D256" s="293"/>
      <c r="E256" s="321"/>
      <c r="F256" s="69">
        <f t="shared" si="28"/>
        <v>0</v>
      </c>
      <c r="G256" s="66">
        <f t="shared" si="28"/>
        <v>0</v>
      </c>
      <c r="H256" s="67">
        <f t="shared" si="29"/>
        <v>0</v>
      </c>
    </row>
    <row r="257" spans="1:8" s="2" customFormat="1" ht="26.4" x14ac:dyDescent="0.25">
      <c r="A257" s="241" t="s">
        <v>58</v>
      </c>
      <c r="B257" s="244" t="s">
        <v>59</v>
      </c>
      <c r="C257" s="277" t="s">
        <v>436</v>
      </c>
      <c r="D257" s="278"/>
      <c r="E257" s="53" t="s">
        <v>162</v>
      </c>
      <c r="F257" s="133" t="s">
        <v>40</v>
      </c>
      <c r="G257" s="53" t="s">
        <v>158</v>
      </c>
      <c r="H257" s="128">
        <f>SUM(H258:H277)</f>
        <v>0.13</v>
      </c>
    </row>
    <row r="258" spans="1:8" s="2" customFormat="1" ht="13.2" hidden="1" x14ac:dyDescent="0.25">
      <c r="A258" s="242"/>
      <c r="B258" s="245"/>
      <c r="C258" s="304">
        <f t="shared" ref="C258:C267" si="30">C217</f>
        <v>0</v>
      </c>
      <c r="D258" s="305"/>
      <c r="E258" s="263">
        <v>10</v>
      </c>
      <c r="F258" s="79">
        <f t="shared" ref="F258:G267" si="31">F217</f>
        <v>0</v>
      </c>
      <c r="G258" s="62">
        <f t="shared" si="31"/>
        <v>0</v>
      </c>
      <c r="H258" s="63">
        <f>ROUNDUP((F258*$E$258%)/168*G258,2)</f>
        <v>0</v>
      </c>
    </row>
    <row r="259" spans="1:8" s="2" customFormat="1" ht="13.2" hidden="1" x14ac:dyDescent="0.25">
      <c r="A259" s="242"/>
      <c r="B259" s="245"/>
      <c r="C259" s="302">
        <f t="shared" si="30"/>
        <v>0</v>
      </c>
      <c r="D259" s="303"/>
      <c r="E259" s="264"/>
      <c r="F259" s="80">
        <f t="shared" si="31"/>
        <v>0</v>
      </c>
      <c r="G259" s="64">
        <f t="shared" si="31"/>
        <v>0</v>
      </c>
      <c r="H259" s="65">
        <f t="shared" ref="H259:H277" si="32">ROUNDUP((F259*$E$258%)/168*G259,2)</f>
        <v>0</v>
      </c>
    </row>
    <row r="260" spans="1:8" s="2" customFormat="1" ht="13.2" hidden="1" x14ac:dyDescent="0.25">
      <c r="A260" s="242"/>
      <c r="B260" s="245"/>
      <c r="C260" s="302">
        <f t="shared" si="30"/>
        <v>0</v>
      </c>
      <c r="D260" s="303"/>
      <c r="E260" s="264"/>
      <c r="F260" s="80">
        <f t="shared" si="31"/>
        <v>0</v>
      </c>
      <c r="G260" s="64">
        <f t="shared" si="31"/>
        <v>0</v>
      </c>
      <c r="H260" s="65">
        <f t="shared" si="32"/>
        <v>0</v>
      </c>
    </row>
    <row r="261" spans="1:8" s="2" customFormat="1" ht="13.2" hidden="1" x14ac:dyDescent="0.25">
      <c r="A261" s="242"/>
      <c r="B261" s="245"/>
      <c r="C261" s="302">
        <f t="shared" si="30"/>
        <v>0</v>
      </c>
      <c r="D261" s="303"/>
      <c r="E261" s="264"/>
      <c r="F261" s="80">
        <f t="shared" si="31"/>
        <v>0</v>
      </c>
      <c r="G261" s="64">
        <f t="shared" si="31"/>
        <v>0</v>
      </c>
      <c r="H261" s="65">
        <f t="shared" si="32"/>
        <v>0</v>
      </c>
    </row>
    <row r="262" spans="1:8" s="2" customFormat="1" ht="13.2" hidden="1" x14ac:dyDescent="0.25">
      <c r="A262" s="242"/>
      <c r="B262" s="245"/>
      <c r="C262" s="302">
        <f t="shared" si="30"/>
        <v>0</v>
      </c>
      <c r="D262" s="303"/>
      <c r="E262" s="264"/>
      <c r="F262" s="80">
        <f t="shared" si="31"/>
        <v>0</v>
      </c>
      <c r="G262" s="64">
        <f t="shared" si="31"/>
        <v>0</v>
      </c>
      <c r="H262" s="65">
        <f t="shared" si="32"/>
        <v>0</v>
      </c>
    </row>
    <row r="263" spans="1:8" s="2" customFormat="1" ht="13.2" hidden="1" x14ac:dyDescent="0.25">
      <c r="A263" s="242"/>
      <c r="B263" s="245"/>
      <c r="C263" s="302">
        <f t="shared" si="30"/>
        <v>0</v>
      </c>
      <c r="D263" s="303"/>
      <c r="E263" s="264"/>
      <c r="F263" s="80">
        <f t="shared" si="31"/>
        <v>0</v>
      </c>
      <c r="G263" s="64">
        <f t="shared" si="31"/>
        <v>0</v>
      </c>
      <c r="H263" s="65">
        <f t="shared" si="32"/>
        <v>0</v>
      </c>
    </row>
    <row r="264" spans="1:8" s="2" customFormat="1" ht="13.2" hidden="1" x14ac:dyDescent="0.25">
      <c r="A264" s="242"/>
      <c r="B264" s="245"/>
      <c r="C264" s="302">
        <f t="shared" si="30"/>
        <v>0</v>
      </c>
      <c r="D264" s="303"/>
      <c r="E264" s="264"/>
      <c r="F264" s="80">
        <f t="shared" si="31"/>
        <v>0</v>
      </c>
      <c r="G264" s="64">
        <f t="shared" si="31"/>
        <v>0</v>
      </c>
      <c r="H264" s="65">
        <f t="shared" si="32"/>
        <v>0</v>
      </c>
    </row>
    <row r="265" spans="1:8" s="2" customFormat="1" ht="13.2" hidden="1" x14ac:dyDescent="0.25">
      <c r="A265" s="242"/>
      <c r="B265" s="245"/>
      <c r="C265" s="302">
        <f t="shared" si="30"/>
        <v>0</v>
      </c>
      <c r="D265" s="303"/>
      <c r="E265" s="264"/>
      <c r="F265" s="80">
        <f t="shared" si="31"/>
        <v>0</v>
      </c>
      <c r="G265" s="64">
        <f t="shared" si="31"/>
        <v>0</v>
      </c>
      <c r="H265" s="65">
        <f t="shared" si="32"/>
        <v>0</v>
      </c>
    </row>
    <row r="266" spans="1:8" s="2" customFormat="1" ht="13.2" hidden="1" x14ac:dyDescent="0.25">
      <c r="A266" s="242"/>
      <c r="B266" s="245"/>
      <c r="C266" s="302">
        <f t="shared" si="30"/>
        <v>0</v>
      </c>
      <c r="D266" s="303"/>
      <c r="E266" s="264"/>
      <c r="F266" s="80">
        <f t="shared" si="31"/>
        <v>0</v>
      </c>
      <c r="G266" s="64">
        <f t="shared" si="31"/>
        <v>0</v>
      </c>
      <c r="H266" s="65">
        <f t="shared" si="32"/>
        <v>0</v>
      </c>
    </row>
    <row r="267" spans="1:8" s="2" customFormat="1" ht="13.2" hidden="1" x14ac:dyDescent="0.25">
      <c r="A267" s="242"/>
      <c r="B267" s="245"/>
      <c r="C267" s="302">
        <f t="shared" si="30"/>
        <v>0</v>
      </c>
      <c r="D267" s="303"/>
      <c r="E267" s="264"/>
      <c r="F267" s="80">
        <f t="shared" si="31"/>
        <v>0</v>
      </c>
      <c r="G267" s="64">
        <f t="shared" si="31"/>
        <v>0</v>
      </c>
      <c r="H267" s="65">
        <f t="shared" si="32"/>
        <v>0</v>
      </c>
    </row>
    <row r="268" spans="1:8" s="2" customFormat="1" ht="13.2" x14ac:dyDescent="0.25">
      <c r="A268" s="242"/>
      <c r="B268" s="245"/>
      <c r="C268" s="270" t="str">
        <f t="shared" ref="C268:C277" si="33">C228</f>
        <v>Grāmatvedis</v>
      </c>
      <c r="D268" s="271"/>
      <c r="E268" s="264"/>
      <c r="F268" s="81">
        <f t="shared" ref="F268:G277" si="34">F228</f>
        <v>1190</v>
      </c>
      <c r="G268" s="64">
        <f t="shared" si="34"/>
        <v>8.4000000000000005E-2</v>
      </c>
      <c r="H268" s="65">
        <f t="shared" si="32"/>
        <v>6.0000000000000005E-2</v>
      </c>
    </row>
    <row r="269" spans="1:8" s="2" customFormat="1" ht="13.2" x14ac:dyDescent="0.25">
      <c r="A269" s="242"/>
      <c r="B269" s="245"/>
      <c r="C269" s="270" t="str">
        <f t="shared" si="33"/>
        <v>Vecākais speciālists Izglītības koordinācijas nodaļā</v>
      </c>
      <c r="D269" s="271"/>
      <c r="E269" s="264"/>
      <c r="F269" s="81">
        <f t="shared" si="34"/>
        <v>1287</v>
      </c>
      <c r="G269" s="64">
        <f t="shared" si="34"/>
        <v>8.4000000000000005E-2</v>
      </c>
      <c r="H269" s="65">
        <f t="shared" si="32"/>
        <v>6.9999999999999993E-2</v>
      </c>
    </row>
    <row r="270" spans="1:8" s="2" customFormat="1" ht="12.75" hidden="1" customHeight="1" x14ac:dyDescent="0.25">
      <c r="A270" s="242"/>
      <c r="B270" s="245"/>
      <c r="C270" s="302">
        <f t="shared" si="33"/>
        <v>0</v>
      </c>
      <c r="D270" s="303"/>
      <c r="E270" s="264"/>
      <c r="F270" s="81">
        <f t="shared" si="34"/>
        <v>0</v>
      </c>
      <c r="G270" s="64">
        <f t="shared" si="34"/>
        <v>0</v>
      </c>
      <c r="H270" s="65">
        <f t="shared" si="32"/>
        <v>0</v>
      </c>
    </row>
    <row r="271" spans="1:8" s="2" customFormat="1" ht="12.75" hidden="1" customHeight="1" x14ac:dyDescent="0.25">
      <c r="A271" s="242"/>
      <c r="B271" s="245"/>
      <c r="C271" s="302">
        <f t="shared" si="33"/>
        <v>0</v>
      </c>
      <c r="D271" s="303"/>
      <c r="E271" s="264"/>
      <c r="F271" s="81">
        <f t="shared" si="34"/>
        <v>0</v>
      </c>
      <c r="G271" s="64">
        <f t="shared" si="34"/>
        <v>0</v>
      </c>
      <c r="H271" s="65">
        <f t="shared" si="32"/>
        <v>0</v>
      </c>
    </row>
    <row r="272" spans="1:8" s="2" customFormat="1" ht="12.75" hidden="1" customHeight="1" x14ac:dyDescent="0.25">
      <c r="A272" s="242"/>
      <c r="B272" s="245"/>
      <c r="C272" s="302">
        <f t="shared" si="33"/>
        <v>0</v>
      </c>
      <c r="D272" s="303"/>
      <c r="E272" s="264"/>
      <c r="F272" s="81">
        <f t="shared" si="34"/>
        <v>0</v>
      </c>
      <c r="G272" s="64">
        <f t="shared" si="34"/>
        <v>0</v>
      </c>
      <c r="H272" s="65">
        <f t="shared" si="32"/>
        <v>0</v>
      </c>
    </row>
    <row r="273" spans="1:8" s="2" customFormat="1" ht="12.75" hidden="1" customHeight="1" x14ac:dyDescent="0.25">
      <c r="A273" s="242"/>
      <c r="B273" s="245"/>
      <c r="C273" s="302">
        <f t="shared" si="33"/>
        <v>0</v>
      </c>
      <c r="D273" s="303"/>
      <c r="E273" s="264"/>
      <c r="F273" s="81">
        <f t="shared" si="34"/>
        <v>0</v>
      </c>
      <c r="G273" s="64">
        <f t="shared" si="34"/>
        <v>0</v>
      </c>
      <c r="H273" s="65">
        <f t="shared" si="32"/>
        <v>0</v>
      </c>
    </row>
    <row r="274" spans="1:8" s="2" customFormat="1" ht="12.75" hidden="1" customHeight="1" x14ac:dyDescent="0.25">
      <c r="A274" s="242"/>
      <c r="B274" s="245"/>
      <c r="C274" s="302">
        <f t="shared" si="33"/>
        <v>0</v>
      </c>
      <c r="D274" s="303"/>
      <c r="E274" s="264"/>
      <c r="F274" s="81">
        <f t="shared" si="34"/>
        <v>0</v>
      </c>
      <c r="G274" s="64">
        <f t="shared" si="34"/>
        <v>0</v>
      </c>
      <c r="H274" s="65">
        <f t="shared" si="32"/>
        <v>0</v>
      </c>
    </row>
    <row r="275" spans="1:8" s="2" customFormat="1" ht="12.75" hidden="1" customHeight="1" x14ac:dyDescent="0.25">
      <c r="A275" s="242"/>
      <c r="B275" s="245"/>
      <c r="C275" s="302">
        <f t="shared" si="33"/>
        <v>0</v>
      </c>
      <c r="D275" s="303"/>
      <c r="E275" s="264"/>
      <c r="F275" s="81">
        <f t="shared" si="34"/>
        <v>0</v>
      </c>
      <c r="G275" s="64">
        <f t="shared" si="34"/>
        <v>0</v>
      </c>
      <c r="H275" s="65">
        <f t="shared" si="32"/>
        <v>0</v>
      </c>
    </row>
    <row r="276" spans="1:8" s="2" customFormat="1" ht="12.75" hidden="1" customHeight="1" x14ac:dyDescent="0.25">
      <c r="A276" s="242"/>
      <c r="B276" s="245"/>
      <c r="C276" s="302">
        <f t="shared" si="33"/>
        <v>0</v>
      </c>
      <c r="D276" s="303"/>
      <c r="E276" s="264"/>
      <c r="F276" s="81">
        <f t="shared" si="34"/>
        <v>0</v>
      </c>
      <c r="G276" s="64">
        <f t="shared" si="34"/>
        <v>0</v>
      </c>
      <c r="H276" s="65">
        <f t="shared" si="32"/>
        <v>0</v>
      </c>
    </row>
    <row r="277" spans="1:8" s="2" customFormat="1" ht="13.2" hidden="1" x14ac:dyDescent="0.25">
      <c r="A277" s="243"/>
      <c r="B277" s="246"/>
      <c r="C277" s="302">
        <f t="shared" si="33"/>
        <v>0</v>
      </c>
      <c r="D277" s="303"/>
      <c r="E277" s="265"/>
      <c r="F277" s="83">
        <f t="shared" si="34"/>
        <v>0</v>
      </c>
      <c r="G277" s="66">
        <f t="shared" si="34"/>
        <v>0</v>
      </c>
      <c r="H277" s="67">
        <f t="shared" si="32"/>
        <v>0</v>
      </c>
    </row>
    <row r="278" spans="1:8" s="2" customFormat="1" ht="12.75" customHeight="1" x14ac:dyDescent="0.25">
      <c r="A278" s="58" t="s">
        <v>66</v>
      </c>
      <c r="B278" s="256" t="s">
        <v>67</v>
      </c>
      <c r="C278" s="256"/>
      <c r="D278" s="256"/>
      <c r="E278" s="256"/>
      <c r="F278" s="256"/>
      <c r="G278" s="256"/>
      <c r="H278" s="47">
        <f>SUM(H279,H280,)</f>
        <v>0.41000000000000003</v>
      </c>
    </row>
    <row r="279" spans="1:8" s="2" customFormat="1" ht="12.75" customHeight="1" x14ac:dyDescent="0.25">
      <c r="A279" s="132" t="s">
        <v>68</v>
      </c>
      <c r="B279" s="286" t="s">
        <v>469</v>
      </c>
      <c r="C279" s="286"/>
      <c r="D279" s="286"/>
      <c r="E279" s="286"/>
      <c r="F279" s="286"/>
      <c r="G279" s="286"/>
      <c r="H279" s="48">
        <f>ROUNDUP((H215+H280)*0.2409,2)</f>
        <v>0.35000000000000003</v>
      </c>
    </row>
    <row r="280" spans="1:8" s="2" customFormat="1" ht="25.5" customHeight="1" x14ac:dyDescent="0.25">
      <c r="A280" s="241" t="s">
        <v>71</v>
      </c>
      <c r="B280" s="244" t="s">
        <v>72</v>
      </c>
      <c r="C280" s="277" t="s">
        <v>436</v>
      </c>
      <c r="D280" s="278"/>
      <c r="E280" s="53" t="s">
        <v>162</v>
      </c>
      <c r="F280" s="133" t="s">
        <v>40</v>
      </c>
      <c r="G280" s="53" t="s">
        <v>158</v>
      </c>
      <c r="H280" s="128">
        <f>SUM(H281:H300)</f>
        <v>0.06</v>
      </c>
    </row>
    <row r="281" spans="1:8" s="2" customFormat="1" ht="12.75" hidden="1" customHeight="1" x14ac:dyDescent="0.25">
      <c r="A281" s="242"/>
      <c r="B281" s="245"/>
      <c r="C281" s="279">
        <f t="shared" ref="C281:C290" si="35">C217</f>
        <v>0</v>
      </c>
      <c r="D281" s="280"/>
      <c r="E281" s="299">
        <v>4</v>
      </c>
      <c r="F281" s="71">
        <f t="shared" ref="F281:G290" si="36">F217</f>
        <v>0</v>
      </c>
      <c r="G281" s="64">
        <f t="shared" si="36"/>
        <v>0</v>
      </c>
      <c r="H281" s="63">
        <f>ROUNDUP((F281*$E$281%)/168*G281,2)</f>
        <v>0</v>
      </c>
    </row>
    <row r="282" spans="1:8" s="2" customFormat="1" ht="12.75" hidden="1" customHeight="1" x14ac:dyDescent="0.25">
      <c r="A282" s="242"/>
      <c r="B282" s="245"/>
      <c r="C282" s="270">
        <f t="shared" si="35"/>
        <v>0</v>
      </c>
      <c r="D282" s="271"/>
      <c r="E282" s="300"/>
      <c r="F282" s="73">
        <f t="shared" si="36"/>
        <v>0</v>
      </c>
      <c r="G282" s="73">
        <f t="shared" si="36"/>
        <v>0</v>
      </c>
      <c r="H282" s="65">
        <f t="shared" ref="H282:H300" si="37">ROUNDUP((F282*$E$281%)/168*G282,2)</f>
        <v>0</v>
      </c>
    </row>
    <row r="283" spans="1:8" s="2" customFormat="1" ht="12.75" hidden="1" customHeight="1" x14ac:dyDescent="0.25">
      <c r="A283" s="242"/>
      <c r="B283" s="245"/>
      <c r="C283" s="270">
        <f t="shared" si="35"/>
        <v>0</v>
      </c>
      <c r="D283" s="271"/>
      <c r="E283" s="300"/>
      <c r="F283" s="73">
        <f t="shared" si="36"/>
        <v>0</v>
      </c>
      <c r="G283" s="73">
        <f t="shared" si="36"/>
        <v>0</v>
      </c>
      <c r="H283" s="65">
        <f t="shared" si="37"/>
        <v>0</v>
      </c>
    </row>
    <row r="284" spans="1:8" s="2" customFormat="1" ht="12.75" hidden="1" customHeight="1" x14ac:dyDescent="0.25">
      <c r="A284" s="242"/>
      <c r="B284" s="245"/>
      <c r="C284" s="270">
        <f t="shared" si="35"/>
        <v>0</v>
      </c>
      <c r="D284" s="271"/>
      <c r="E284" s="300"/>
      <c r="F284" s="73">
        <f t="shared" si="36"/>
        <v>0</v>
      </c>
      <c r="G284" s="73">
        <f t="shared" si="36"/>
        <v>0</v>
      </c>
      <c r="H284" s="65">
        <f t="shared" si="37"/>
        <v>0</v>
      </c>
    </row>
    <row r="285" spans="1:8" s="2" customFormat="1" ht="12.75" hidden="1" customHeight="1" x14ac:dyDescent="0.25">
      <c r="A285" s="242"/>
      <c r="B285" s="245"/>
      <c r="C285" s="270">
        <f t="shared" si="35"/>
        <v>0</v>
      </c>
      <c r="D285" s="271"/>
      <c r="E285" s="300"/>
      <c r="F285" s="73">
        <f t="shared" si="36"/>
        <v>0</v>
      </c>
      <c r="G285" s="73">
        <f t="shared" si="36"/>
        <v>0</v>
      </c>
      <c r="H285" s="65">
        <f t="shared" si="37"/>
        <v>0</v>
      </c>
    </row>
    <row r="286" spans="1:8" s="2" customFormat="1" ht="12.75" hidden="1" customHeight="1" x14ac:dyDescent="0.25">
      <c r="A286" s="242"/>
      <c r="B286" s="245"/>
      <c r="C286" s="270">
        <f t="shared" si="35"/>
        <v>0</v>
      </c>
      <c r="D286" s="271"/>
      <c r="E286" s="300"/>
      <c r="F286" s="73">
        <f t="shared" si="36"/>
        <v>0</v>
      </c>
      <c r="G286" s="73">
        <f t="shared" si="36"/>
        <v>0</v>
      </c>
      <c r="H286" s="65">
        <f t="shared" si="37"/>
        <v>0</v>
      </c>
    </row>
    <row r="287" spans="1:8" s="2" customFormat="1" ht="12.75" hidden="1" customHeight="1" x14ac:dyDescent="0.25">
      <c r="A287" s="242"/>
      <c r="B287" s="245"/>
      <c r="C287" s="270">
        <f t="shared" si="35"/>
        <v>0</v>
      </c>
      <c r="D287" s="271"/>
      <c r="E287" s="300"/>
      <c r="F287" s="73">
        <f t="shared" si="36"/>
        <v>0</v>
      </c>
      <c r="G287" s="73">
        <f t="shared" si="36"/>
        <v>0</v>
      </c>
      <c r="H287" s="65">
        <f t="shared" si="37"/>
        <v>0</v>
      </c>
    </row>
    <row r="288" spans="1:8" s="2" customFormat="1" ht="12.75" hidden="1" customHeight="1" x14ac:dyDescent="0.25">
      <c r="A288" s="242"/>
      <c r="B288" s="245"/>
      <c r="C288" s="270">
        <f t="shared" si="35"/>
        <v>0</v>
      </c>
      <c r="D288" s="271"/>
      <c r="E288" s="300"/>
      <c r="F288" s="73">
        <f t="shared" si="36"/>
        <v>0</v>
      </c>
      <c r="G288" s="73">
        <f t="shared" si="36"/>
        <v>0</v>
      </c>
      <c r="H288" s="65">
        <f t="shared" si="37"/>
        <v>0</v>
      </c>
    </row>
    <row r="289" spans="1:8" s="2" customFormat="1" ht="12.75" hidden="1" customHeight="1" x14ac:dyDescent="0.25">
      <c r="A289" s="242"/>
      <c r="B289" s="245"/>
      <c r="C289" s="270">
        <f t="shared" si="35"/>
        <v>0</v>
      </c>
      <c r="D289" s="271"/>
      <c r="E289" s="300"/>
      <c r="F289" s="73">
        <f t="shared" si="36"/>
        <v>0</v>
      </c>
      <c r="G289" s="73">
        <f t="shared" si="36"/>
        <v>0</v>
      </c>
      <c r="H289" s="65">
        <f t="shared" si="37"/>
        <v>0</v>
      </c>
    </row>
    <row r="290" spans="1:8" s="2" customFormat="1" ht="12.75" hidden="1" customHeight="1" x14ac:dyDescent="0.25">
      <c r="A290" s="242"/>
      <c r="B290" s="245"/>
      <c r="C290" s="270">
        <f t="shared" si="35"/>
        <v>0</v>
      </c>
      <c r="D290" s="271"/>
      <c r="E290" s="300"/>
      <c r="F290" s="73">
        <f t="shared" si="36"/>
        <v>0</v>
      </c>
      <c r="G290" s="73">
        <f t="shared" si="36"/>
        <v>0</v>
      </c>
      <c r="H290" s="65">
        <f t="shared" si="37"/>
        <v>0</v>
      </c>
    </row>
    <row r="291" spans="1:8" s="2" customFormat="1" ht="13.2" x14ac:dyDescent="0.25">
      <c r="A291" s="242"/>
      <c r="B291" s="245"/>
      <c r="C291" s="270" t="str">
        <f t="shared" ref="C291:C300" si="38">C228</f>
        <v>Grāmatvedis</v>
      </c>
      <c r="D291" s="271"/>
      <c r="E291" s="300"/>
      <c r="F291" s="73">
        <f t="shared" ref="F291:G300" si="39">F228</f>
        <v>1190</v>
      </c>
      <c r="G291" s="64">
        <f t="shared" si="39"/>
        <v>8.4000000000000005E-2</v>
      </c>
      <c r="H291" s="65">
        <f t="shared" si="37"/>
        <v>0.03</v>
      </c>
    </row>
    <row r="292" spans="1:8" s="2" customFormat="1" ht="13.2" x14ac:dyDescent="0.25">
      <c r="A292" s="242"/>
      <c r="B292" s="245"/>
      <c r="C292" s="270" t="str">
        <f t="shared" si="38"/>
        <v>Vecākais speciālists Izglītības koordinācijas nodaļā</v>
      </c>
      <c r="D292" s="271"/>
      <c r="E292" s="300"/>
      <c r="F292" s="73">
        <f t="shared" si="39"/>
        <v>1287</v>
      </c>
      <c r="G292" s="64">
        <f t="shared" si="39"/>
        <v>8.4000000000000005E-2</v>
      </c>
      <c r="H292" s="65">
        <f t="shared" si="37"/>
        <v>0.03</v>
      </c>
    </row>
    <row r="293" spans="1:8" s="2" customFormat="1" ht="13.2" hidden="1" x14ac:dyDescent="0.25">
      <c r="A293" s="242"/>
      <c r="B293" s="245"/>
      <c r="C293" s="270">
        <f t="shared" si="38"/>
        <v>0</v>
      </c>
      <c r="D293" s="271"/>
      <c r="E293" s="300"/>
      <c r="F293" s="73">
        <f t="shared" si="39"/>
        <v>0</v>
      </c>
      <c r="G293" s="64">
        <f t="shared" si="39"/>
        <v>0</v>
      </c>
      <c r="H293" s="65">
        <f t="shared" si="37"/>
        <v>0</v>
      </c>
    </row>
    <row r="294" spans="1:8" s="2" customFormat="1" ht="13.2" hidden="1" x14ac:dyDescent="0.25">
      <c r="A294" s="242"/>
      <c r="B294" s="245"/>
      <c r="C294" s="270">
        <f t="shared" si="38"/>
        <v>0</v>
      </c>
      <c r="D294" s="271"/>
      <c r="E294" s="300"/>
      <c r="F294" s="73">
        <f t="shared" si="39"/>
        <v>0</v>
      </c>
      <c r="G294" s="64">
        <f t="shared" si="39"/>
        <v>0</v>
      </c>
      <c r="H294" s="65">
        <f t="shared" si="37"/>
        <v>0</v>
      </c>
    </row>
    <row r="295" spans="1:8" s="2" customFormat="1" ht="13.2" hidden="1" x14ac:dyDescent="0.25">
      <c r="A295" s="242"/>
      <c r="B295" s="245"/>
      <c r="C295" s="270">
        <f t="shared" si="38"/>
        <v>0</v>
      </c>
      <c r="D295" s="271"/>
      <c r="E295" s="300"/>
      <c r="F295" s="73">
        <f t="shared" si="39"/>
        <v>0</v>
      </c>
      <c r="G295" s="64">
        <f t="shared" si="39"/>
        <v>0</v>
      </c>
      <c r="H295" s="65">
        <f t="shared" si="37"/>
        <v>0</v>
      </c>
    </row>
    <row r="296" spans="1:8" s="2" customFormat="1" ht="13.2" hidden="1" x14ac:dyDescent="0.25">
      <c r="A296" s="242"/>
      <c r="B296" s="245"/>
      <c r="C296" s="270">
        <f t="shared" si="38"/>
        <v>0</v>
      </c>
      <c r="D296" s="271"/>
      <c r="E296" s="300"/>
      <c r="F296" s="73">
        <f t="shared" si="39"/>
        <v>0</v>
      </c>
      <c r="G296" s="64">
        <f t="shared" si="39"/>
        <v>0</v>
      </c>
      <c r="H296" s="65">
        <f t="shared" si="37"/>
        <v>0</v>
      </c>
    </row>
    <row r="297" spans="1:8" s="2" customFormat="1" ht="13.2" hidden="1" x14ac:dyDescent="0.25">
      <c r="A297" s="242"/>
      <c r="B297" s="245"/>
      <c r="C297" s="270">
        <f t="shared" si="38"/>
        <v>0</v>
      </c>
      <c r="D297" s="271"/>
      <c r="E297" s="300"/>
      <c r="F297" s="73">
        <f t="shared" si="39"/>
        <v>0</v>
      </c>
      <c r="G297" s="64">
        <f t="shared" si="39"/>
        <v>0</v>
      </c>
      <c r="H297" s="65">
        <f t="shared" si="37"/>
        <v>0</v>
      </c>
    </row>
    <row r="298" spans="1:8" s="2" customFormat="1" ht="13.2" hidden="1" x14ac:dyDescent="0.25">
      <c r="A298" s="242"/>
      <c r="B298" s="245"/>
      <c r="C298" s="270">
        <f t="shared" si="38"/>
        <v>0</v>
      </c>
      <c r="D298" s="271"/>
      <c r="E298" s="300"/>
      <c r="F298" s="73">
        <f t="shared" si="39"/>
        <v>0</v>
      </c>
      <c r="G298" s="64">
        <f t="shared" si="39"/>
        <v>0</v>
      </c>
      <c r="H298" s="65">
        <f t="shared" si="37"/>
        <v>0</v>
      </c>
    </row>
    <row r="299" spans="1:8" s="2" customFormat="1" ht="13.2" hidden="1" x14ac:dyDescent="0.25">
      <c r="A299" s="242"/>
      <c r="B299" s="245"/>
      <c r="C299" s="270">
        <f t="shared" si="38"/>
        <v>0</v>
      </c>
      <c r="D299" s="271"/>
      <c r="E299" s="300"/>
      <c r="F299" s="73">
        <f t="shared" si="39"/>
        <v>0</v>
      </c>
      <c r="G299" s="64">
        <f t="shared" si="39"/>
        <v>0</v>
      </c>
      <c r="H299" s="65">
        <f t="shared" si="37"/>
        <v>0</v>
      </c>
    </row>
    <row r="300" spans="1:8" s="2" customFormat="1" ht="13.2" hidden="1" x14ac:dyDescent="0.25">
      <c r="A300" s="243"/>
      <c r="B300" s="246"/>
      <c r="C300" s="270">
        <f t="shared" si="38"/>
        <v>0</v>
      </c>
      <c r="D300" s="271"/>
      <c r="E300" s="301"/>
      <c r="F300" s="75">
        <f t="shared" si="39"/>
        <v>0</v>
      </c>
      <c r="G300" s="64">
        <f t="shared" si="39"/>
        <v>0</v>
      </c>
      <c r="H300" s="67">
        <f t="shared" si="37"/>
        <v>0</v>
      </c>
    </row>
    <row r="301" spans="1:8" s="2" customFormat="1" ht="13.2" hidden="1" x14ac:dyDescent="0.25">
      <c r="A301" s="242"/>
      <c r="B301" s="245"/>
      <c r="C301" s="270">
        <f t="shared" ref="C301:C308" si="40">C230</f>
        <v>0</v>
      </c>
      <c r="D301" s="271"/>
      <c r="E301" s="300"/>
      <c r="F301" s="73">
        <f t="shared" ref="F301:G308" si="41">F230</f>
        <v>0</v>
      </c>
      <c r="G301" s="73">
        <f t="shared" si="41"/>
        <v>0</v>
      </c>
      <c r="H301" s="65" t="e">
        <f>ROUNDUP((F301*#REF!%)/168*G301,2)</f>
        <v>#REF!</v>
      </c>
    </row>
    <row r="302" spans="1:8" s="2" customFormat="1" ht="13.2" hidden="1" x14ac:dyDescent="0.25">
      <c r="A302" s="242"/>
      <c r="B302" s="245"/>
      <c r="C302" s="270">
        <f t="shared" si="40"/>
        <v>0</v>
      </c>
      <c r="D302" s="271"/>
      <c r="E302" s="300"/>
      <c r="F302" s="73">
        <f t="shared" si="41"/>
        <v>0</v>
      </c>
      <c r="G302" s="73">
        <f t="shared" si="41"/>
        <v>0</v>
      </c>
      <c r="H302" s="65" t="e">
        <f>ROUNDUP((F302*#REF!%)/168*G302,2)</f>
        <v>#REF!</v>
      </c>
    </row>
    <row r="303" spans="1:8" s="2" customFormat="1" ht="13.2" hidden="1" x14ac:dyDescent="0.25">
      <c r="A303" s="242"/>
      <c r="B303" s="245"/>
      <c r="C303" s="270">
        <f t="shared" si="40"/>
        <v>0</v>
      </c>
      <c r="D303" s="271"/>
      <c r="E303" s="300"/>
      <c r="F303" s="73">
        <f t="shared" si="41"/>
        <v>0</v>
      </c>
      <c r="G303" s="73">
        <f t="shared" si="41"/>
        <v>0</v>
      </c>
      <c r="H303" s="65" t="e">
        <f>ROUNDUP((F303*#REF!%)/168*G303,2)</f>
        <v>#REF!</v>
      </c>
    </row>
    <row r="304" spans="1:8" s="2" customFormat="1" ht="13.2" hidden="1" x14ac:dyDescent="0.25">
      <c r="A304" s="242"/>
      <c r="B304" s="245"/>
      <c r="C304" s="270">
        <f t="shared" si="40"/>
        <v>0</v>
      </c>
      <c r="D304" s="271"/>
      <c r="E304" s="300"/>
      <c r="F304" s="73">
        <f t="shared" si="41"/>
        <v>0</v>
      </c>
      <c r="G304" s="73">
        <f t="shared" si="41"/>
        <v>0</v>
      </c>
      <c r="H304" s="65" t="e">
        <f>ROUNDUP((F304*#REF!%)/168*G304,2)</f>
        <v>#REF!</v>
      </c>
    </row>
    <row r="305" spans="1:9" s="2" customFormat="1" ht="13.2" hidden="1" x14ac:dyDescent="0.25">
      <c r="A305" s="242"/>
      <c r="B305" s="245"/>
      <c r="C305" s="270">
        <f t="shared" si="40"/>
        <v>0</v>
      </c>
      <c r="D305" s="271"/>
      <c r="E305" s="300"/>
      <c r="F305" s="73">
        <f t="shared" si="41"/>
        <v>0</v>
      </c>
      <c r="G305" s="73">
        <f t="shared" si="41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40"/>
        <v>0</v>
      </c>
      <c r="D306" s="271"/>
      <c r="E306" s="300"/>
      <c r="F306" s="73">
        <f t="shared" si="41"/>
        <v>0</v>
      </c>
      <c r="G306" s="73">
        <f t="shared" si="41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0"/>
        <v>0</v>
      </c>
      <c r="D307" s="271"/>
      <c r="E307" s="300"/>
      <c r="F307" s="73">
        <f t="shared" si="41"/>
        <v>0</v>
      </c>
      <c r="G307" s="73">
        <f t="shared" si="41"/>
        <v>0</v>
      </c>
      <c r="H307" s="65" t="e">
        <f>ROUNDUP((F307*#REF!%)/168*G307,2)</f>
        <v>#REF!</v>
      </c>
    </row>
    <row r="308" spans="1:9" s="2" customFormat="1" ht="13.2" hidden="1" x14ac:dyDescent="0.25">
      <c r="A308" s="243"/>
      <c r="B308" s="246"/>
      <c r="C308" s="281">
        <f t="shared" si="40"/>
        <v>0</v>
      </c>
      <c r="D308" s="282"/>
      <c r="E308" s="301"/>
      <c r="F308" s="75">
        <f t="shared" si="41"/>
        <v>0</v>
      </c>
      <c r="G308" s="75">
        <f t="shared" si="41"/>
        <v>0</v>
      </c>
      <c r="H308" s="67" t="e">
        <f>ROUNDUP((F308*#REF!%)/168*G308,2)</f>
        <v>#REF!</v>
      </c>
    </row>
    <row r="309" spans="1:9" s="2" customFormat="1" ht="13.2" x14ac:dyDescent="0.25">
      <c r="A309" s="58" t="s">
        <v>85</v>
      </c>
      <c r="B309" s="256" t="s">
        <v>18</v>
      </c>
      <c r="C309" s="256"/>
      <c r="D309" s="256"/>
      <c r="E309" s="256"/>
      <c r="F309" s="256"/>
      <c r="G309" s="256"/>
      <c r="H309" s="47">
        <f>SUM(H310,H333)</f>
        <v>1.87</v>
      </c>
    </row>
    <row r="310" spans="1:9" s="2" customFormat="1" ht="13.2" x14ac:dyDescent="0.25">
      <c r="A310" s="57" t="s">
        <v>86</v>
      </c>
      <c r="B310" s="256" t="s">
        <v>87</v>
      </c>
      <c r="C310" s="256"/>
      <c r="D310" s="256"/>
      <c r="E310" s="256"/>
      <c r="F310" s="256"/>
      <c r="G310" s="256"/>
      <c r="H310" s="47">
        <f>SUM(H311,H322)</f>
        <v>0.39</v>
      </c>
    </row>
    <row r="311" spans="1:9" s="2" customFormat="1" ht="26.4" x14ac:dyDescent="0.25">
      <c r="A311" s="241">
        <v>2220</v>
      </c>
      <c r="B311" s="244" t="s">
        <v>89</v>
      </c>
      <c r="C311" s="251" t="s">
        <v>171</v>
      </c>
      <c r="D311" s="252"/>
      <c r="E311" s="287"/>
      <c r="F311" s="53" t="s">
        <v>402</v>
      </c>
      <c r="G311" s="53" t="s">
        <v>158</v>
      </c>
      <c r="H311" s="128">
        <f>SUM(H312:H321)</f>
        <v>0.39</v>
      </c>
    </row>
    <row r="312" spans="1:9" s="2" customFormat="1" ht="12" customHeight="1" x14ac:dyDescent="0.25">
      <c r="A312" s="242"/>
      <c r="B312" s="245"/>
      <c r="C312" s="247" t="s">
        <v>224</v>
      </c>
      <c r="D312" s="248"/>
      <c r="E312" s="273"/>
      <c r="F312" s="86">
        <v>7</v>
      </c>
      <c r="G312" s="86">
        <f>G15+G16+G17+G26+G27+G28+G228+G229</f>
        <v>9.1679999999999993</v>
      </c>
      <c r="H312" s="87">
        <f>ROUNDUP(F312/168*G312,2)</f>
        <v>0.39</v>
      </c>
      <c r="I312" s="2" t="s">
        <v>208</v>
      </c>
    </row>
    <row r="313" spans="1:9" s="2" customFormat="1" ht="12" hidden="1" customHeight="1" x14ac:dyDescent="0.25">
      <c r="A313" s="242"/>
      <c r="B313" s="245"/>
      <c r="C313" s="249"/>
      <c r="D313" s="250"/>
      <c r="E313" s="272"/>
      <c r="F313" s="88"/>
      <c r="G313" s="88"/>
      <c r="H313" s="89">
        <f t="shared" ref="H313:H321" si="42">ROUNDUP(F313/168*G313,2)</f>
        <v>0</v>
      </c>
    </row>
    <row r="314" spans="1:9" s="2" customFormat="1" ht="12" hidden="1" customHeight="1" x14ac:dyDescent="0.25">
      <c r="A314" s="242"/>
      <c r="B314" s="245"/>
      <c r="C314" s="249"/>
      <c r="D314" s="250"/>
      <c r="E314" s="272"/>
      <c r="F314" s="88"/>
      <c r="G314" s="88"/>
      <c r="H314" s="89">
        <f t="shared" si="42"/>
        <v>0</v>
      </c>
    </row>
    <row r="315" spans="1:9" s="2" customFormat="1" ht="12" hidden="1" customHeight="1" x14ac:dyDescent="0.25">
      <c r="A315" s="242"/>
      <c r="B315" s="245"/>
      <c r="C315" s="249"/>
      <c r="D315" s="250"/>
      <c r="E315" s="272"/>
      <c r="F315" s="88"/>
      <c r="G315" s="88"/>
      <c r="H315" s="89">
        <f t="shared" si="42"/>
        <v>0</v>
      </c>
    </row>
    <row r="316" spans="1:9" s="2" customFormat="1" ht="12" hidden="1" customHeight="1" x14ac:dyDescent="0.25">
      <c r="A316" s="242"/>
      <c r="B316" s="245"/>
      <c r="C316" s="249"/>
      <c r="D316" s="250"/>
      <c r="E316" s="272"/>
      <c r="F316" s="88"/>
      <c r="G316" s="88"/>
      <c r="H316" s="89">
        <f t="shared" si="42"/>
        <v>0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si="42"/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2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2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2"/>
        <v>0</v>
      </c>
    </row>
    <row r="321" spans="1:9" s="2" customFormat="1" ht="12" hidden="1" customHeight="1" x14ac:dyDescent="0.25">
      <c r="A321" s="243"/>
      <c r="B321" s="246"/>
      <c r="C321" s="253"/>
      <c r="D321" s="254"/>
      <c r="E321" s="255"/>
      <c r="F321" s="90"/>
      <c r="G321" s="90"/>
      <c r="H321" s="91">
        <f t="shared" si="42"/>
        <v>0</v>
      </c>
    </row>
    <row r="322" spans="1:9" s="2" customFormat="1" ht="12" hidden="1" customHeight="1" x14ac:dyDescent="0.25">
      <c r="A322" s="241"/>
      <c r="B322" s="244"/>
      <c r="C322" s="251" t="s">
        <v>171</v>
      </c>
      <c r="D322" s="252"/>
      <c r="E322" s="287"/>
      <c r="F322" s="53" t="s">
        <v>167</v>
      </c>
      <c r="G322" s="53" t="s">
        <v>158</v>
      </c>
      <c r="H322" s="128">
        <f>SUM(H323:H332)</f>
        <v>0</v>
      </c>
    </row>
    <row r="323" spans="1:9" s="2" customFormat="1" ht="12" hidden="1" customHeight="1" x14ac:dyDescent="0.25">
      <c r="A323" s="242"/>
      <c r="B323" s="245"/>
      <c r="C323" s="247"/>
      <c r="D323" s="248"/>
      <c r="E323" s="273"/>
      <c r="F323" s="86"/>
      <c r="G323" s="86"/>
      <c r="H323" s="87">
        <f>ROUNDUP(F323/168*G323,2)</f>
        <v>0</v>
      </c>
    </row>
    <row r="324" spans="1:9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ref="H324:H332" si="43">ROUNDUP(F324/168*G324,2)</f>
        <v>0</v>
      </c>
    </row>
    <row r="325" spans="1:9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3"/>
        <v>0</v>
      </c>
    </row>
    <row r="326" spans="1:9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3"/>
        <v>0</v>
      </c>
    </row>
    <row r="327" spans="1:9" s="2" customFormat="1" ht="12" hidden="1" customHeight="1" x14ac:dyDescent="0.25">
      <c r="A327" s="242"/>
      <c r="B327" s="245"/>
      <c r="C327" s="249"/>
      <c r="D327" s="250"/>
      <c r="E327" s="272"/>
      <c r="F327" s="88"/>
      <c r="G327" s="88"/>
      <c r="H327" s="89">
        <f t="shared" si="43"/>
        <v>0</v>
      </c>
    </row>
    <row r="328" spans="1:9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si="43"/>
        <v>0</v>
      </c>
    </row>
    <row r="329" spans="1:9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3"/>
        <v>0</v>
      </c>
    </row>
    <row r="330" spans="1:9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3"/>
        <v>0</v>
      </c>
    </row>
    <row r="331" spans="1:9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3"/>
        <v>0</v>
      </c>
    </row>
    <row r="332" spans="1:9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9" s="2" customFormat="1" ht="12.75" customHeight="1" x14ac:dyDescent="0.25">
      <c r="A333" s="57" t="s">
        <v>94</v>
      </c>
      <c r="B333" s="256" t="s">
        <v>95</v>
      </c>
      <c r="C333" s="256"/>
      <c r="D333" s="256"/>
      <c r="E333" s="256"/>
      <c r="F333" s="256"/>
      <c r="G333" s="256"/>
      <c r="H333" s="47">
        <f>SUM(H334,H356,H345)</f>
        <v>1.48</v>
      </c>
    </row>
    <row r="334" spans="1:9" s="2" customFormat="1" ht="15" customHeight="1" x14ac:dyDescent="0.25">
      <c r="A334" s="241">
        <v>2311</v>
      </c>
      <c r="B334" s="244" t="s">
        <v>20</v>
      </c>
      <c r="C334" s="251" t="s">
        <v>171</v>
      </c>
      <c r="D334" s="252"/>
      <c r="E334" s="287"/>
      <c r="F334" s="53" t="s">
        <v>401</v>
      </c>
      <c r="G334" s="53" t="s">
        <v>166</v>
      </c>
      <c r="H334" s="128">
        <f>SUM(H335:H344)</f>
        <v>0.18</v>
      </c>
    </row>
    <row r="335" spans="1:9" s="2" customFormat="1" ht="13.2" x14ac:dyDescent="0.25">
      <c r="A335" s="242"/>
      <c r="B335" s="245"/>
      <c r="C335" s="247" t="s">
        <v>225</v>
      </c>
      <c r="D335" s="248"/>
      <c r="E335" s="273"/>
      <c r="F335" s="86">
        <v>0.01</v>
      </c>
      <c r="G335" s="86">
        <v>3</v>
      </c>
      <c r="H335" s="87">
        <f>ROUND(F335*G335,2)</f>
        <v>0.03</v>
      </c>
      <c r="I335" s="2" t="s">
        <v>376</v>
      </c>
    </row>
    <row r="336" spans="1:9" s="2" customFormat="1" ht="13.2" x14ac:dyDescent="0.25">
      <c r="A336" s="242"/>
      <c r="B336" s="245"/>
      <c r="C336" s="249" t="s">
        <v>173</v>
      </c>
      <c r="D336" s="250"/>
      <c r="E336" s="272"/>
      <c r="F336" s="88">
        <v>0.05</v>
      </c>
      <c r="G336" s="88">
        <v>3</v>
      </c>
      <c r="H336" s="89">
        <f>ROUND(F336*G336,2)</f>
        <v>0.15</v>
      </c>
    </row>
    <row r="337" spans="1:8" s="2" customFormat="1" ht="13.2" hidden="1" x14ac:dyDescent="0.25">
      <c r="A337" s="242"/>
      <c r="B337" s="245"/>
      <c r="C337" s="249"/>
      <c r="D337" s="250"/>
      <c r="E337" s="272"/>
      <c r="F337" s="88"/>
      <c r="G337" s="88"/>
      <c r="H337" s="89">
        <f t="shared" ref="H337:H344" si="44">ROUND(F337*G337,2)</f>
        <v>0</v>
      </c>
    </row>
    <row r="338" spans="1:8" s="2" customFormat="1" ht="13.2" hidden="1" x14ac:dyDescent="0.25">
      <c r="A338" s="242"/>
      <c r="B338" s="245"/>
      <c r="C338" s="249"/>
      <c r="D338" s="250"/>
      <c r="E338" s="272"/>
      <c r="F338" s="88"/>
      <c r="G338" s="88"/>
      <c r="H338" s="89">
        <f t="shared" si="44"/>
        <v>0</v>
      </c>
    </row>
    <row r="339" spans="1:8" s="2" customFormat="1" ht="13.2" hidden="1" x14ac:dyDescent="0.25">
      <c r="A339" s="242"/>
      <c r="B339" s="245"/>
      <c r="C339" s="249"/>
      <c r="D339" s="250"/>
      <c r="E339" s="272"/>
      <c r="F339" s="88"/>
      <c r="G339" s="88"/>
      <c r="H339" s="89">
        <f t="shared" si="44"/>
        <v>0</v>
      </c>
    </row>
    <row r="340" spans="1:8" s="2" customFormat="1" ht="13.2" hidden="1" x14ac:dyDescent="0.25">
      <c r="A340" s="242"/>
      <c r="B340" s="245"/>
      <c r="C340" s="249"/>
      <c r="D340" s="250"/>
      <c r="E340" s="272"/>
      <c r="F340" s="88"/>
      <c r="G340" s="88"/>
      <c r="H340" s="89">
        <f t="shared" si="44"/>
        <v>0</v>
      </c>
    </row>
    <row r="341" spans="1:8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si="44"/>
        <v>0</v>
      </c>
    </row>
    <row r="342" spans="1:8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4"/>
        <v>0</v>
      </c>
    </row>
    <row r="343" spans="1:8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8" s="2" customFormat="1" ht="13.2" hidden="1" x14ac:dyDescent="0.25">
      <c r="A344" s="243"/>
      <c r="B344" s="246"/>
      <c r="C344" s="253"/>
      <c r="D344" s="254"/>
      <c r="E344" s="255"/>
      <c r="F344" s="90"/>
      <c r="G344" s="90"/>
      <c r="H344" s="91">
        <f t="shared" si="44"/>
        <v>0</v>
      </c>
    </row>
    <row r="345" spans="1:8" s="2" customFormat="1" ht="39.6" x14ac:dyDescent="0.25">
      <c r="A345" s="241">
        <v>2312</v>
      </c>
      <c r="B345" s="244" t="s">
        <v>394</v>
      </c>
      <c r="C345" s="251" t="s">
        <v>171</v>
      </c>
      <c r="D345" s="252"/>
      <c r="E345" s="60" t="s">
        <v>400</v>
      </c>
      <c r="F345" s="60" t="s">
        <v>397</v>
      </c>
      <c r="G345" s="53" t="s">
        <v>158</v>
      </c>
      <c r="H345" s="128">
        <f>SUM(H346:H355)</f>
        <v>0.06</v>
      </c>
    </row>
    <row r="346" spans="1:8" s="2" customFormat="1" ht="13.2" x14ac:dyDescent="0.25">
      <c r="A346" s="242"/>
      <c r="B346" s="245"/>
      <c r="C346" s="247" t="s">
        <v>395</v>
      </c>
      <c r="D346" s="248"/>
      <c r="E346" s="86">
        <v>157</v>
      </c>
      <c r="F346" s="86">
        <v>5</v>
      </c>
      <c r="G346" s="190">
        <f>G28+G228+G229</f>
        <v>1.6680000000000001</v>
      </c>
      <c r="H346" s="87">
        <f>ROUNDUP(E346/F346/12/168*G346,2)</f>
        <v>0.03</v>
      </c>
    </row>
    <row r="347" spans="1:8" s="2" customFormat="1" ht="13.2" x14ac:dyDescent="0.25">
      <c r="A347" s="242"/>
      <c r="B347" s="245"/>
      <c r="C347" s="249" t="s">
        <v>396</v>
      </c>
      <c r="D347" s="250"/>
      <c r="E347" s="189">
        <v>150</v>
      </c>
      <c r="F347" s="88">
        <v>5</v>
      </c>
      <c r="G347" s="191">
        <f>G346</f>
        <v>1.6680000000000001</v>
      </c>
      <c r="H347" s="89">
        <f>ROUNDUP(E347/F347/12/168*G347,2)</f>
        <v>0.03</v>
      </c>
    </row>
    <row r="348" spans="1:8" s="2" customFormat="1" ht="13.2" hidden="1" x14ac:dyDescent="0.25">
      <c r="A348" s="242"/>
      <c r="B348" s="245"/>
      <c r="C348" s="249"/>
      <c r="D348" s="250"/>
      <c r="E348" s="186"/>
      <c r="F348" s="88"/>
      <c r="G348" s="88"/>
      <c r="H348" s="89">
        <f t="shared" ref="H348:H355" si="45">ROUNDUP(F348/168*G348,2)</f>
        <v>0</v>
      </c>
    </row>
    <row r="349" spans="1:8" s="2" customFormat="1" ht="13.2" hidden="1" x14ac:dyDescent="0.25">
      <c r="A349" s="242"/>
      <c r="B349" s="245"/>
      <c r="C349" s="249"/>
      <c r="D349" s="250"/>
      <c r="E349" s="186"/>
      <c r="F349" s="88"/>
      <c r="G349" s="88"/>
      <c r="H349" s="89">
        <f t="shared" si="45"/>
        <v>0</v>
      </c>
    </row>
    <row r="350" spans="1:8" s="2" customFormat="1" ht="13.2" hidden="1" x14ac:dyDescent="0.25">
      <c r="A350" s="242"/>
      <c r="B350" s="245"/>
      <c r="C350" s="249"/>
      <c r="D350" s="250"/>
      <c r="E350" s="186"/>
      <c r="F350" s="88"/>
      <c r="G350" s="88"/>
      <c r="H350" s="89">
        <f t="shared" si="45"/>
        <v>0</v>
      </c>
    </row>
    <row r="351" spans="1:8" s="2" customFormat="1" ht="13.2" hidden="1" x14ac:dyDescent="0.25">
      <c r="A351" s="242"/>
      <c r="B351" s="245"/>
      <c r="C351" s="249"/>
      <c r="D351" s="250"/>
      <c r="E351" s="186"/>
      <c r="F351" s="88"/>
      <c r="G351" s="88"/>
      <c r="H351" s="89">
        <f t="shared" si="45"/>
        <v>0</v>
      </c>
    </row>
    <row r="352" spans="1:8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si="45"/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5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5"/>
        <v>0</v>
      </c>
    </row>
    <row r="355" spans="1:9" s="2" customFormat="1" ht="13.2" hidden="1" x14ac:dyDescent="0.25">
      <c r="A355" s="243"/>
      <c r="B355" s="246"/>
      <c r="C355" s="249"/>
      <c r="D355" s="250"/>
      <c r="E355" s="186"/>
      <c r="F355" s="90"/>
      <c r="G355" s="90"/>
      <c r="H355" s="91">
        <f t="shared" si="45"/>
        <v>0</v>
      </c>
    </row>
    <row r="356" spans="1:9" s="2" customFormat="1" ht="26.4" x14ac:dyDescent="0.25">
      <c r="A356" s="241">
        <v>2350</v>
      </c>
      <c r="B356" s="244" t="s">
        <v>25</v>
      </c>
      <c r="C356" s="251" t="s">
        <v>171</v>
      </c>
      <c r="D356" s="252"/>
      <c r="E356" s="287"/>
      <c r="F356" s="60" t="s">
        <v>402</v>
      </c>
      <c r="G356" s="53" t="s">
        <v>158</v>
      </c>
      <c r="H356" s="128">
        <f>SUM(H357:H366)</f>
        <v>1.24</v>
      </c>
    </row>
    <row r="357" spans="1:9" s="2" customFormat="1" ht="24.75" customHeight="1" x14ac:dyDescent="0.25">
      <c r="A357" s="242"/>
      <c r="B357" s="245"/>
      <c r="C357" s="247" t="s">
        <v>203</v>
      </c>
      <c r="D357" s="248"/>
      <c r="E357" s="273"/>
      <c r="F357" s="86">
        <v>85</v>
      </c>
      <c r="G357" s="86">
        <f>G28+G228+G229</f>
        <v>1.6680000000000001</v>
      </c>
      <c r="H357" s="87">
        <f>ROUNDUP(F357/168*G357,2)</f>
        <v>0.85</v>
      </c>
      <c r="I357" s="2" t="s">
        <v>204</v>
      </c>
    </row>
    <row r="358" spans="1:9" s="2" customFormat="1" ht="13.2" x14ac:dyDescent="0.25">
      <c r="A358" s="242"/>
      <c r="B358" s="245"/>
      <c r="C358" s="249" t="s">
        <v>226</v>
      </c>
      <c r="D358" s="250"/>
      <c r="E358" s="272"/>
      <c r="F358" s="88">
        <v>7</v>
      </c>
      <c r="G358" s="88">
        <f>G312</f>
        <v>9.1679999999999993</v>
      </c>
      <c r="H358" s="89">
        <f t="shared" ref="H358:H366" si="46">ROUNDUP(F358/168*G358,2)</f>
        <v>0.39</v>
      </c>
      <c r="I358" s="2" t="s">
        <v>208</v>
      </c>
    </row>
    <row r="359" spans="1:9" s="2" customFormat="1" ht="13.2" hidden="1" x14ac:dyDescent="0.25">
      <c r="A359" s="242"/>
      <c r="B359" s="245"/>
      <c r="C359" s="249"/>
      <c r="D359" s="250"/>
      <c r="E359" s="272"/>
      <c r="F359" s="88"/>
      <c r="G359" s="88"/>
      <c r="H359" s="89">
        <f t="shared" si="46"/>
        <v>0</v>
      </c>
    </row>
    <row r="360" spans="1:9" s="2" customFormat="1" ht="13.2" hidden="1" x14ac:dyDescent="0.25">
      <c r="A360" s="242"/>
      <c r="B360" s="245"/>
      <c r="C360" s="249"/>
      <c r="D360" s="250"/>
      <c r="E360" s="272"/>
      <c r="F360" s="88"/>
      <c r="G360" s="88"/>
      <c r="H360" s="89">
        <f t="shared" si="46"/>
        <v>0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si="46"/>
        <v>0</v>
      </c>
    </row>
    <row r="362" spans="1:9" s="2" customFormat="1" ht="13.2" hidden="1" x14ac:dyDescent="0.25">
      <c r="A362" s="242"/>
      <c r="B362" s="245"/>
      <c r="C362" s="249"/>
      <c r="D362" s="250"/>
      <c r="E362" s="272"/>
      <c r="F362" s="88"/>
      <c r="G362" s="88"/>
      <c r="H362" s="89">
        <f t="shared" si="46"/>
        <v>0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6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6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6"/>
        <v>0</v>
      </c>
    </row>
    <row r="366" spans="1:9" s="2" customFormat="1" ht="13.2" hidden="1" x14ac:dyDescent="0.25">
      <c r="A366" s="243"/>
      <c r="B366" s="246"/>
      <c r="C366" s="253"/>
      <c r="D366" s="254"/>
      <c r="E366" s="255"/>
      <c r="F366" s="90"/>
      <c r="G366" s="90"/>
      <c r="H366" s="91">
        <f t="shared" si="46"/>
        <v>0</v>
      </c>
    </row>
    <row r="367" spans="1:9" s="2" customFormat="1" ht="13.2" x14ac:dyDescent="0.25">
      <c r="A367" s="58" t="s">
        <v>110</v>
      </c>
      <c r="B367" s="256" t="s">
        <v>26</v>
      </c>
      <c r="C367" s="256"/>
      <c r="D367" s="256"/>
      <c r="E367" s="256"/>
      <c r="F367" s="256"/>
      <c r="G367" s="256"/>
      <c r="H367" s="47">
        <f>SUM(H368,H380)</f>
        <v>0.2</v>
      </c>
    </row>
    <row r="368" spans="1:9" s="2" customFormat="1" ht="12.75" hidden="1" customHeight="1" x14ac:dyDescent="0.25">
      <c r="A368" s="57">
        <v>5120</v>
      </c>
      <c r="B368" s="256" t="s">
        <v>168</v>
      </c>
      <c r="C368" s="256"/>
      <c r="D368" s="256"/>
      <c r="E368" s="256"/>
      <c r="F368" s="256"/>
      <c r="G368" s="256"/>
      <c r="H368" s="47">
        <f>SUM(H370:H379)</f>
        <v>0</v>
      </c>
    </row>
    <row r="369" spans="1:8" s="2" customFormat="1" ht="26.4" hidden="1" x14ac:dyDescent="0.25">
      <c r="A369" s="257">
        <v>5121</v>
      </c>
      <c r="B369" s="260" t="s">
        <v>169</v>
      </c>
      <c r="C369" s="277" t="s">
        <v>171</v>
      </c>
      <c r="D369" s="278"/>
      <c r="E369" s="53" t="s">
        <v>170</v>
      </c>
      <c r="F369" s="187" t="s">
        <v>400</v>
      </c>
      <c r="G369" s="53" t="s">
        <v>158</v>
      </c>
      <c r="H369" s="128">
        <f>SUM(H370:H379)</f>
        <v>0</v>
      </c>
    </row>
    <row r="370" spans="1:8" s="2" customFormat="1" ht="13.2" hidden="1" x14ac:dyDescent="0.25">
      <c r="A370" s="258"/>
      <c r="B370" s="261"/>
      <c r="C370" s="304"/>
      <c r="D370" s="305"/>
      <c r="E370" s="263"/>
      <c r="F370" s="79"/>
      <c r="G370" s="192"/>
      <c r="H370" s="63">
        <f>ROUNDUP(F370*$E$405%/12/168*G370,2)</f>
        <v>0</v>
      </c>
    </row>
    <row r="371" spans="1:8" s="2" customFormat="1" ht="13.2" hidden="1" x14ac:dyDescent="0.25">
      <c r="A371" s="258"/>
      <c r="B371" s="261"/>
      <c r="C371" s="302"/>
      <c r="D371" s="303"/>
      <c r="E371" s="264"/>
      <c r="F371" s="80"/>
      <c r="G371" s="80"/>
      <c r="H371" s="65">
        <f>ROUNDUP(F371*$E$405%/12/168*G371,2)</f>
        <v>0</v>
      </c>
    </row>
    <row r="372" spans="1:8" s="2" customFormat="1" ht="13.2" hidden="1" x14ac:dyDescent="0.25">
      <c r="A372" s="258"/>
      <c r="B372" s="261"/>
      <c r="C372" s="302"/>
      <c r="D372" s="303"/>
      <c r="E372" s="264"/>
      <c r="F372" s="80"/>
      <c r="G372" s="80"/>
      <c r="H372" s="65">
        <f t="shared" ref="H372:H379" si="47">ROUNDUP(F372*$D$393%/12/168*E372*$G$393,2)</f>
        <v>0</v>
      </c>
    </row>
    <row r="373" spans="1:8" s="2" customFormat="1" ht="13.2" hidden="1" x14ac:dyDescent="0.25">
      <c r="A373" s="258"/>
      <c r="B373" s="261"/>
      <c r="C373" s="302"/>
      <c r="D373" s="303"/>
      <c r="E373" s="264"/>
      <c r="F373" s="80"/>
      <c r="G373" s="80"/>
      <c r="H373" s="65">
        <f t="shared" si="47"/>
        <v>0</v>
      </c>
    </row>
    <row r="374" spans="1:8" s="2" customFormat="1" ht="13.2" hidden="1" x14ac:dyDescent="0.25">
      <c r="A374" s="258"/>
      <c r="B374" s="261"/>
      <c r="C374" s="302"/>
      <c r="D374" s="303"/>
      <c r="E374" s="264"/>
      <c r="F374" s="80"/>
      <c r="G374" s="80"/>
      <c r="H374" s="65">
        <f t="shared" si="47"/>
        <v>0</v>
      </c>
    </row>
    <row r="375" spans="1:8" s="2" customFormat="1" ht="13.5" hidden="1" customHeight="1" x14ac:dyDescent="0.25">
      <c r="A375" s="258"/>
      <c r="B375" s="261"/>
      <c r="C375" s="302"/>
      <c r="D375" s="303"/>
      <c r="E375" s="264"/>
      <c r="F375" s="80"/>
      <c r="G375" s="80"/>
      <c r="H375" s="65">
        <f t="shared" si="47"/>
        <v>0</v>
      </c>
    </row>
    <row r="376" spans="1:8" s="2" customFormat="1" ht="12.75" hidden="1" customHeight="1" x14ac:dyDescent="0.25">
      <c r="A376" s="258"/>
      <c r="B376" s="261"/>
      <c r="C376" s="302"/>
      <c r="D376" s="303"/>
      <c r="E376" s="264"/>
      <c r="F376" s="80"/>
      <c r="G376" s="80"/>
      <c r="H376" s="65">
        <f t="shared" si="47"/>
        <v>0</v>
      </c>
    </row>
    <row r="377" spans="1:8" s="2" customFormat="1" ht="12.75" hidden="1" customHeight="1" x14ac:dyDescent="0.25">
      <c r="A377" s="258"/>
      <c r="B377" s="261"/>
      <c r="C377" s="302"/>
      <c r="D377" s="303"/>
      <c r="E377" s="264"/>
      <c r="F377" s="80"/>
      <c r="G377" s="80"/>
      <c r="H377" s="65">
        <f t="shared" si="47"/>
        <v>0</v>
      </c>
    </row>
    <row r="378" spans="1:8" s="2" customFormat="1" ht="12.75" hidden="1" customHeight="1" x14ac:dyDescent="0.25">
      <c r="A378" s="258"/>
      <c r="B378" s="261"/>
      <c r="C378" s="302"/>
      <c r="D378" s="303"/>
      <c r="E378" s="264"/>
      <c r="F378" s="80"/>
      <c r="G378" s="80"/>
      <c r="H378" s="65">
        <f t="shared" si="47"/>
        <v>0</v>
      </c>
    </row>
    <row r="379" spans="1:8" s="2" customFormat="1" ht="12.75" hidden="1" customHeight="1" x14ac:dyDescent="0.25">
      <c r="A379" s="259"/>
      <c r="B379" s="262"/>
      <c r="C379" s="302"/>
      <c r="D379" s="303"/>
      <c r="E379" s="265"/>
      <c r="F379" s="82"/>
      <c r="G379" s="82"/>
      <c r="H379" s="67">
        <f t="shared" si="47"/>
        <v>0</v>
      </c>
    </row>
    <row r="380" spans="1:8" s="2" customFormat="1" ht="13.2" x14ac:dyDescent="0.25">
      <c r="A380" s="57" t="s">
        <v>111</v>
      </c>
      <c r="B380" s="256" t="s">
        <v>112</v>
      </c>
      <c r="C380" s="256"/>
      <c r="D380" s="256"/>
      <c r="E380" s="256"/>
      <c r="F380" s="256"/>
      <c r="G380" s="256"/>
      <c r="H380" s="47">
        <f>SUM(H381,H392)</f>
        <v>0.2</v>
      </c>
    </row>
    <row r="381" spans="1:8" s="2" customFormat="1" ht="26.4" x14ac:dyDescent="0.25">
      <c r="A381" s="257" t="s">
        <v>118</v>
      </c>
      <c r="B381" s="260" t="s">
        <v>34</v>
      </c>
      <c r="C381" s="277" t="s">
        <v>171</v>
      </c>
      <c r="D381" s="278"/>
      <c r="E381" s="53" t="s">
        <v>170</v>
      </c>
      <c r="F381" s="187" t="s">
        <v>400</v>
      </c>
      <c r="G381" s="53" t="s">
        <v>158</v>
      </c>
      <c r="H381" s="128">
        <f>SUM(H382:H391)</f>
        <v>0.2</v>
      </c>
    </row>
    <row r="382" spans="1:8" s="2" customFormat="1" ht="13.2" x14ac:dyDescent="0.25">
      <c r="A382" s="258"/>
      <c r="B382" s="261"/>
      <c r="C382" s="304" t="s">
        <v>398</v>
      </c>
      <c r="D382" s="305"/>
      <c r="E382" s="263">
        <v>20</v>
      </c>
      <c r="F382" s="79">
        <v>1147</v>
      </c>
      <c r="G382" s="192">
        <f>G357</f>
        <v>1.6680000000000001</v>
      </c>
      <c r="H382" s="63">
        <f>ROUNDUP(F382*$E$382%/12/168*G382,2)</f>
        <v>0.19</v>
      </c>
    </row>
    <row r="383" spans="1:8" s="2" customFormat="1" ht="13.2" x14ac:dyDescent="0.25">
      <c r="A383" s="258"/>
      <c r="B383" s="261"/>
      <c r="C383" s="302" t="s">
        <v>399</v>
      </c>
      <c r="D383" s="303"/>
      <c r="E383" s="264"/>
      <c r="F383" s="80">
        <v>475</v>
      </c>
      <c r="G383" s="80">
        <v>8.4000000000000005E-2</v>
      </c>
      <c r="H383" s="65">
        <f>ROUNDUP(F383*$E$382%/12/168*G383,2)</f>
        <v>0.01</v>
      </c>
    </row>
    <row r="384" spans="1:8" s="2" customFormat="1" ht="13.2" hidden="1" x14ac:dyDescent="0.25">
      <c r="A384" s="258"/>
      <c r="B384" s="261"/>
      <c r="C384" s="302"/>
      <c r="D384" s="303"/>
      <c r="E384" s="264"/>
      <c r="F384" s="80"/>
      <c r="G384" s="80"/>
      <c r="H384" s="65">
        <f t="shared" ref="H384:H391" si="48">ROUNDUP(F384*$D$393%/12/168*E384*$G$393,2)</f>
        <v>0</v>
      </c>
    </row>
    <row r="385" spans="1:8" s="2" customFormat="1" ht="13.2" hidden="1" x14ac:dyDescent="0.25">
      <c r="A385" s="258"/>
      <c r="B385" s="261"/>
      <c r="C385" s="302"/>
      <c r="D385" s="303"/>
      <c r="E385" s="264"/>
      <c r="F385" s="80"/>
      <c r="G385" s="80"/>
      <c r="H385" s="65">
        <f t="shared" si="48"/>
        <v>0</v>
      </c>
    </row>
    <row r="386" spans="1:8" s="2" customFormat="1" ht="13.2" hidden="1" x14ac:dyDescent="0.25">
      <c r="A386" s="258"/>
      <c r="B386" s="261"/>
      <c r="C386" s="302"/>
      <c r="D386" s="303"/>
      <c r="E386" s="264"/>
      <c r="F386" s="80"/>
      <c r="G386" s="80"/>
      <c r="H386" s="65">
        <f t="shared" si="48"/>
        <v>0</v>
      </c>
    </row>
    <row r="387" spans="1:8" s="2" customFormat="1" ht="12.75" hidden="1" customHeight="1" x14ac:dyDescent="0.25">
      <c r="A387" s="258"/>
      <c r="B387" s="261"/>
      <c r="C387" s="302"/>
      <c r="D387" s="303"/>
      <c r="E387" s="264"/>
      <c r="F387" s="80"/>
      <c r="G387" s="80"/>
      <c r="H387" s="65">
        <f t="shared" si="48"/>
        <v>0</v>
      </c>
    </row>
    <row r="388" spans="1:8" s="2" customFormat="1" ht="12.75" hidden="1" customHeight="1" x14ac:dyDescent="0.25">
      <c r="A388" s="258"/>
      <c r="B388" s="261"/>
      <c r="C388" s="302"/>
      <c r="D388" s="303"/>
      <c r="E388" s="264"/>
      <c r="F388" s="80"/>
      <c r="G388" s="80"/>
      <c r="H388" s="65">
        <f t="shared" si="48"/>
        <v>0</v>
      </c>
    </row>
    <row r="389" spans="1:8" s="2" customFormat="1" ht="12.75" hidden="1" customHeight="1" x14ac:dyDescent="0.25">
      <c r="A389" s="258"/>
      <c r="B389" s="261"/>
      <c r="C389" s="302"/>
      <c r="D389" s="303"/>
      <c r="E389" s="264"/>
      <c r="F389" s="80"/>
      <c r="G389" s="80"/>
      <c r="H389" s="65">
        <f t="shared" si="48"/>
        <v>0</v>
      </c>
    </row>
    <row r="390" spans="1:8" s="2" customFormat="1" ht="12.75" hidden="1" customHeight="1" x14ac:dyDescent="0.25">
      <c r="A390" s="258"/>
      <c r="B390" s="261"/>
      <c r="C390" s="302"/>
      <c r="D390" s="303"/>
      <c r="E390" s="264"/>
      <c r="F390" s="80"/>
      <c r="G390" s="80"/>
      <c r="H390" s="65">
        <f t="shared" si="48"/>
        <v>0</v>
      </c>
    </row>
    <row r="391" spans="1:8" s="2" customFormat="1" ht="12.75" hidden="1" customHeight="1" x14ac:dyDescent="0.25">
      <c r="A391" s="259"/>
      <c r="B391" s="262"/>
      <c r="C391" s="302"/>
      <c r="D391" s="303"/>
      <c r="E391" s="265"/>
      <c r="F391" s="82"/>
      <c r="G391" s="82"/>
      <c r="H391" s="67">
        <f t="shared" si="48"/>
        <v>0</v>
      </c>
    </row>
    <row r="392" spans="1:8" s="2" customFormat="1" ht="26.4" hidden="1" x14ac:dyDescent="0.25">
      <c r="A392" s="257" t="s">
        <v>119</v>
      </c>
      <c r="B392" s="260" t="s">
        <v>32</v>
      </c>
      <c r="C392" s="133" t="s">
        <v>171</v>
      </c>
      <c r="D392" s="53" t="s">
        <v>170</v>
      </c>
      <c r="E392" s="133" t="s">
        <v>166</v>
      </c>
      <c r="F392" s="133" t="s">
        <v>167</v>
      </c>
      <c r="G392" s="53" t="s">
        <v>158</v>
      </c>
      <c r="H392" s="128">
        <f>SUM(H393:H402)</f>
        <v>0</v>
      </c>
    </row>
    <row r="393" spans="1:8" s="2" customFormat="1" ht="13.2" hidden="1" x14ac:dyDescent="0.25">
      <c r="A393" s="258"/>
      <c r="B393" s="261"/>
      <c r="C393" s="79"/>
      <c r="D393" s="263">
        <v>20</v>
      </c>
      <c r="E393" s="79"/>
      <c r="F393" s="79"/>
      <c r="G393" s="79"/>
      <c r="H393" s="63">
        <f>ROUNDUP(F393*$D$370%/12/168*E393*$G$370,2)</f>
        <v>0</v>
      </c>
    </row>
    <row r="394" spans="1:8" s="2" customFormat="1" ht="13.2" hidden="1" x14ac:dyDescent="0.25">
      <c r="A394" s="258"/>
      <c r="B394" s="261"/>
      <c r="C394" s="80"/>
      <c r="D394" s="264"/>
      <c r="E394" s="80"/>
      <c r="F394" s="80"/>
      <c r="G394" s="80"/>
      <c r="H394" s="65">
        <f t="shared" ref="H394:H402" si="49">ROUNDUP(F394*$D$370%/12/168*E394*$G$370,2)</f>
        <v>0</v>
      </c>
    </row>
    <row r="395" spans="1:8" s="2" customFormat="1" ht="13.2" hidden="1" x14ac:dyDescent="0.25">
      <c r="A395" s="258"/>
      <c r="B395" s="261"/>
      <c r="C395" s="80"/>
      <c r="D395" s="264"/>
      <c r="E395" s="80"/>
      <c r="F395" s="80"/>
      <c r="G395" s="80"/>
      <c r="H395" s="65">
        <f t="shared" si="49"/>
        <v>0</v>
      </c>
    </row>
    <row r="396" spans="1:8" s="2" customFormat="1" ht="13.2" hidden="1" x14ac:dyDescent="0.25">
      <c r="A396" s="258"/>
      <c r="B396" s="261"/>
      <c r="C396" s="80"/>
      <c r="D396" s="264"/>
      <c r="E396" s="80"/>
      <c r="F396" s="80"/>
      <c r="G396" s="80"/>
      <c r="H396" s="65">
        <f t="shared" si="49"/>
        <v>0</v>
      </c>
    </row>
    <row r="397" spans="1:8" s="2" customFormat="1" ht="13.2" hidden="1" x14ac:dyDescent="0.25">
      <c r="A397" s="258"/>
      <c r="B397" s="261"/>
      <c r="C397" s="80"/>
      <c r="D397" s="264"/>
      <c r="E397" s="80"/>
      <c r="F397" s="80"/>
      <c r="G397" s="80"/>
      <c r="H397" s="65">
        <f t="shared" si="49"/>
        <v>0</v>
      </c>
    </row>
    <row r="398" spans="1:8" s="2" customFormat="1" ht="13.2" hidden="1" x14ac:dyDescent="0.25">
      <c r="A398" s="258"/>
      <c r="B398" s="261"/>
      <c r="C398" s="80"/>
      <c r="D398" s="264"/>
      <c r="E398" s="80"/>
      <c r="F398" s="80"/>
      <c r="G398" s="80"/>
      <c r="H398" s="65">
        <f t="shared" si="49"/>
        <v>0</v>
      </c>
    </row>
    <row r="399" spans="1:8" s="2" customFormat="1" ht="13.2" hidden="1" x14ac:dyDescent="0.25">
      <c r="A399" s="258"/>
      <c r="B399" s="261"/>
      <c r="C399" s="80"/>
      <c r="D399" s="264"/>
      <c r="E399" s="80"/>
      <c r="F399" s="80"/>
      <c r="G399" s="80"/>
      <c r="H399" s="65">
        <f t="shared" si="49"/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80"/>
      <c r="H400" s="65">
        <f t="shared" si="49"/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80"/>
      <c r="H401" s="65">
        <f t="shared" si="49"/>
        <v>0</v>
      </c>
    </row>
    <row r="402" spans="1:8" s="2" customFormat="1" ht="13.2" hidden="1" x14ac:dyDescent="0.25">
      <c r="A402" s="258"/>
      <c r="B402" s="261"/>
      <c r="C402" s="80"/>
      <c r="D402" s="265"/>
      <c r="E402" s="80"/>
      <c r="F402" s="80"/>
      <c r="G402" s="82"/>
      <c r="H402" s="65">
        <f t="shared" si="49"/>
        <v>0</v>
      </c>
    </row>
    <row r="403" spans="1:8" s="2" customFormat="1" ht="13.2" x14ac:dyDescent="0.25">
      <c r="A403" s="235" t="s">
        <v>123</v>
      </c>
      <c r="B403" s="236"/>
      <c r="C403" s="236"/>
      <c r="D403" s="236"/>
      <c r="E403" s="236"/>
      <c r="F403" s="236"/>
      <c r="G403" s="237"/>
      <c r="H403" s="52">
        <f>SUM(H367,H309,H214)</f>
        <v>3.8600000000000003</v>
      </c>
    </row>
    <row r="404" spans="1:8" s="2" customFormat="1" ht="13.2" x14ac:dyDescent="0.25">
      <c r="A404" s="238" t="s">
        <v>122</v>
      </c>
      <c r="B404" s="239"/>
      <c r="C404" s="239"/>
      <c r="D404" s="239"/>
      <c r="E404" s="239"/>
      <c r="F404" s="239"/>
      <c r="G404" s="240"/>
      <c r="H404" s="92">
        <f>H403+H211</f>
        <v>136.90000000000003</v>
      </c>
    </row>
    <row r="406" spans="1:8" hidden="1" x14ac:dyDescent="0.25"/>
    <row r="407" spans="1:8" hidden="1" x14ac:dyDescent="0.25"/>
    <row r="408" spans="1:8" hidden="1" x14ac:dyDescent="0.25"/>
    <row r="409" spans="1:8" hidden="1" x14ac:dyDescent="0.25"/>
    <row r="410" spans="1:8" hidden="1" x14ac:dyDescent="0.25"/>
    <row r="411" spans="1:8" hidden="1" x14ac:dyDescent="0.25"/>
    <row r="412" spans="1:8" hidden="1" x14ac:dyDescent="0.25"/>
    <row r="413" spans="1:8" hidden="1" x14ac:dyDescent="0.25"/>
    <row r="414" spans="1:8" hidden="1" x14ac:dyDescent="0.25"/>
    <row r="415" spans="1:8" hidden="1" x14ac:dyDescent="0.25"/>
    <row r="416" spans="1:8" hidden="1" x14ac:dyDescent="0.25"/>
    <row r="417" spans="1:9" hidden="1" x14ac:dyDescent="0.25"/>
    <row r="418" spans="1:9" hidden="1" x14ac:dyDescent="0.25"/>
    <row r="419" spans="1:9" hidden="1" x14ac:dyDescent="0.25"/>
    <row r="420" spans="1:9" hidden="1" x14ac:dyDescent="0.25"/>
    <row r="421" spans="1:9" hidden="1" x14ac:dyDescent="0.25"/>
    <row r="422" spans="1:9" hidden="1" x14ac:dyDescent="0.25"/>
    <row r="423" spans="1:9" hidden="1" x14ac:dyDescent="0.25"/>
    <row r="424" spans="1:9" hidden="1" x14ac:dyDescent="0.25"/>
    <row r="425" spans="1:9" hidden="1" x14ac:dyDescent="0.25"/>
    <row r="426" spans="1:9" hidden="1" x14ac:dyDescent="0.25"/>
    <row r="427" spans="1:9" hidden="1" x14ac:dyDescent="0.25"/>
    <row r="428" spans="1:9" hidden="1" x14ac:dyDescent="0.25"/>
    <row r="429" spans="1:9" hidden="1" x14ac:dyDescent="0.25"/>
    <row r="430" spans="1:9" hidden="1" x14ac:dyDescent="0.25"/>
    <row r="431" spans="1:9" hidden="1" x14ac:dyDescent="0.25"/>
    <row r="432" spans="1:9" ht="15.6" hidden="1" x14ac:dyDescent="0.3">
      <c r="A432" s="121" t="s">
        <v>14</v>
      </c>
      <c r="B432" s="121"/>
      <c r="C432" s="121"/>
      <c r="D432" s="121"/>
      <c r="E432" s="121"/>
      <c r="F432" s="121"/>
      <c r="G432" s="121"/>
      <c r="H432" s="122">
        <f ca="1">H433+H445+H456</f>
        <v>133.04000000000002</v>
      </c>
      <c r="I432" s="123" t="b">
        <f ca="1">H432=H211</f>
        <v>1</v>
      </c>
    </row>
    <row r="433" spans="1:9" hidden="1" x14ac:dyDescent="0.25">
      <c r="A433" s="115">
        <v>1000</v>
      </c>
      <c r="B433" s="114"/>
      <c r="H433" s="118">
        <f ca="1">SUM(H434,H441)</f>
        <v>133.04000000000002</v>
      </c>
    </row>
    <row r="434" spans="1:9" hidden="1" x14ac:dyDescent="0.25">
      <c r="A434" s="127">
        <v>1100</v>
      </c>
      <c r="B434" s="114"/>
      <c r="H434" s="117">
        <f ca="1">SUM(H435:H440)</f>
        <v>103.55000000000001</v>
      </c>
    </row>
    <row r="435" spans="1:9" hidden="1" x14ac:dyDescent="0.25">
      <c r="A435" s="1">
        <v>1116</v>
      </c>
      <c r="B435" s="114"/>
      <c r="H435" s="116">
        <f t="shared" ref="H435:H440" ca="1" si="50">SUMIF($A$14:$H$211,A435,$H$14:$H$211)</f>
        <v>61.730000000000004</v>
      </c>
      <c r="I435" s="1" t="b">
        <f ca="1">H435=H14</f>
        <v>1</v>
      </c>
    </row>
    <row r="436" spans="1:9" hidden="1" x14ac:dyDescent="0.25">
      <c r="A436" s="1">
        <v>1119</v>
      </c>
      <c r="B436" s="114"/>
      <c r="H436" s="116">
        <f t="shared" ca="1" si="50"/>
        <v>29.04</v>
      </c>
    </row>
    <row r="437" spans="1:9" hidden="1" x14ac:dyDescent="0.25">
      <c r="A437" s="1">
        <v>1143</v>
      </c>
      <c r="B437" s="114"/>
      <c r="H437" s="116">
        <f t="shared" ca="1" si="50"/>
        <v>3.6799999999999997</v>
      </c>
    </row>
    <row r="438" spans="1:9" hidden="1" x14ac:dyDescent="0.25">
      <c r="A438" s="1">
        <v>1146</v>
      </c>
      <c r="B438" s="114"/>
      <c r="H438" s="116">
        <f t="shared" ca="1" si="50"/>
        <v>0</v>
      </c>
    </row>
    <row r="439" spans="1:9" hidden="1" x14ac:dyDescent="0.25">
      <c r="A439" s="1">
        <v>1147</v>
      </c>
      <c r="B439" s="114"/>
      <c r="H439" s="116">
        <f t="shared" ca="1" si="50"/>
        <v>0</v>
      </c>
    </row>
    <row r="440" spans="1:9" hidden="1" x14ac:dyDescent="0.25">
      <c r="A440" s="1">
        <v>1148</v>
      </c>
      <c r="B440" s="114"/>
      <c r="H440" s="116">
        <f t="shared" ca="1" si="50"/>
        <v>9.1</v>
      </c>
    </row>
    <row r="441" spans="1:9" hidden="1" x14ac:dyDescent="0.25">
      <c r="A441" s="127">
        <v>1200</v>
      </c>
      <c r="B441" s="114"/>
      <c r="H441" s="117">
        <f ca="1">SUM(H442:H444)</f>
        <v>29.490000000000002</v>
      </c>
    </row>
    <row r="442" spans="1:9" hidden="1" x14ac:dyDescent="0.25">
      <c r="A442" s="1">
        <v>1210</v>
      </c>
      <c r="B442" s="114"/>
      <c r="H442" s="116">
        <f ca="1">SUMIF($A$14:$H$233,A442,$H$14:$H$233)</f>
        <v>25.830000000000002</v>
      </c>
    </row>
    <row r="443" spans="1:9" hidden="1" x14ac:dyDescent="0.25">
      <c r="A443" s="1">
        <v>1221</v>
      </c>
      <c r="B443" s="114"/>
      <c r="H443" s="116">
        <f ca="1">SUMIF($A$14:$H$233,A443,$H$14:$H$233)</f>
        <v>3.6599999999999997</v>
      </c>
    </row>
    <row r="444" spans="1:9" hidden="1" x14ac:dyDescent="0.25">
      <c r="A444" s="1">
        <v>1228</v>
      </c>
      <c r="B444" s="114"/>
      <c r="H444" s="116">
        <f ca="1">SUMIF($A$14:$H$233,A444,$H$14:$H$233)</f>
        <v>0</v>
      </c>
    </row>
    <row r="445" spans="1:9" hidden="1" x14ac:dyDescent="0.25">
      <c r="A445" s="115">
        <v>2000</v>
      </c>
      <c r="B445" s="114"/>
      <c r="H445" s="118">
        <f ca="1">H446+H449+H451</f>
        <v>0</v>
      </c>
    </row>
    <row r="446" spans="1:9" hidden="1" x14ac:dyDescent="0.25">
      <c r="A446" s="127">
        <v>2100</v>
      </c>
      <c r="B446" s="114"/>
      <c r="H446" s="117">
        <f ca="1">SUM(H447:H448)</f>
        <v>0</v>
      </c>
    </row>
    <row r="447" spans="1:9" hidden="1" x14ac:dyDescent="0.25">
      <c r="A447" s="1">
        <v>2111</v>
      </c>
      <c r="B447" s="114"/>
      <c r="H447" s="116">
        <f ca="1">SUMIF($A$14:$H$233,A447,$H$14:$H$233)</f>
        <v>0</v>
      </c>
    </row>
    <row r="448" spans="1:9" hidden="1" x14ac:dyDescent="0.25">
      <c r="A448" s="1">
        <v>2112</v>
      </c>
      <c r="B448" s="114"/>
      <c r="H448" s="116">
        <f ca="1">SUMIF($A$14:$H$233,A448,$H$14:$H$233)</f>
        <v>0</v>
      </c>
    </row>
    <row r="449" spans="1:9" hidden="1" x14ac:dyDescent="0.25">
      <c r="A449" s="127">
        <v>2200</v>
      </c>
      <c r="B449" s="114"/>
      <c r="H449" s="117">
        <f ca="1">SUM(H450)</f>
        <v>0</v>
      </c>
    </row>
    <row r="450" spans="1:9" hidden="1" x14ac:dyDescent="0.25">
      <c r="A450" s="1">
        <v>2220</v>
      </c>
      <c r="B450" s="114"/>
      <c r="H450" s="116">
        <f ca="1">SUMIF($A$14:$H$233,A450,$H$14:$H$233)</f>
        <v>0</v>
      </c>
    </row>
    <row r="451" spans="1:9" hidden="1" x14ac:dyDescent="0.25">
      <c r="A451" s="127">
        <v>2300</v>
      </c>
      <c r="B451" s="114"/>
      <c r="H451" s="117">
        <f ca="1">SUM(H452:H455)</f>
        <v>0</v>
      </c>
    </row>
    <row r="452" spans="1:9" hidden="1" x14ac:dyDescent="0.25">
      <c r="A452" s="1">
        <v>2311</v>
      </c>
      <c r="B452" s="114"/>
      <c r="H452" s="116">
        <f ca="1">SUMIF($A$14:$H$233,A452,$H$14:$H$233)</f>
        <v>0</v>
      </c>
    </row>
    <row r="453" spans="1:9" hidden="1" x14ac:dyDescent="0.25">
      <c r="A453" s="1">
        <v>2322</v>
      </c>
      <c r="B453" s="114"/>
      <c r="H453" s="116">
        <f ca="1">SUMIF($A$14:$H$233,A453,$H$14:$H$233)</f>
        <v>0</v>
      </c>
    </row>
    <row r="454" spans="1:9" hidden="1" x14ac:dyDescent="0.25">
      <c r="A454" s="1">
        <v>2329</v>
      </c>
      <c r="B454" s="114"/>
      <c r="H454" s="116">
        <f ca="1">SUMIF($A$14:$H$233,A454,$H$14:$H$233)</f>
        <v>0</v>
      </c>
    </row>
    <row r="455" spans="1:9" hidden="1" x14ac:dyDescent="0.25">
      <c r="A455" s="1">
        <v>2350</v>
      </c>
      <c r="B455" s="114"/>
      <c r="H455" s="116">
        <f ca="1">SUMIF($A$14:$H$233,A455,$H$14:$H$233)</f>
        <v>0</v>
      </c>
    </row>
    <row r="456" spans="1:9" hidden="1" x14ac:dyDescent="0.25">
      <c r="A456" s="115">
        <v>5000</v>
      </c>
      <c r="B456" s="114"/>
      <c r="H456" s="118">
        <f ca="1">SUMIF($A$14:$H$211,A456,$H$14:$H$211)</f>
        <v>0</v>
      </c>
    </row>
    <row r="457" spans="1:9" hidden="1" x14ac:dyDescent="0.25">
      <c r="A457" s="127">
        <v>5200</v>
      </c>
      <c r="B457" s="114"/>
      <c r="H457" s="120"/>
    </row>
    <row r="458" spans="1:9" hidden="1" x14ac:dyDescent="0.25">
      <c r="A458" s="1">
        <v>5231</v>
      </c>
      <c r="B458" s="114"/>
      <c r="H458" s="116">
        <f ca="1">SUMIF($A$14:$H$233,A458,$H$14:$H$233)</f>
        <v>0</v>
      </c>
    </row>
    <row r="459" spans="1:9" hidden="1" x14ac:dyDescent="0.25">
      <c r="B459" s="114"/>
    </row>
    <row r="460" spans="1:9" hidden="1" x14ac:dyDescent="0.25">
      <c r="B460" s="114"/>
    </row>
    <row r="461" spans="1:9" hidden="1" x14ac:dyDescent="0.25">
      <c r="B461" s="114"/>
    </row>
    <row r="462" spans="1:9" s="123" customFormat="1" ht="15.6" hidden="1" x14ac:dyDescent="0.3">
      <c r="A462" s="121" t="s">
        <v>19</v>
      </c>
      <c r="B462" s="121"/>
      <c r="C462" s="121"/>
      <c r="D462" s="121"/>
      <c r="E462" s="121"/>
      <c r="F462" s="121"/>
      <c r="G462" s="121"/>
      <c r="H462" s="122">
        <f ca="1">H463+H475+H487</f>
        <v>3.8600000000000003</v>
      </c>
      <c r="I462" s="123" t="b">
        <f ca="1">H462=H403</f>
        <v>1</v>
      </c>
    </row>
    <row r="463" spans="1:9" hidden="1" x14ac:dyDescent="0.25">
      <c r="A463" s="115">
        <v>1000</v>
      </c>
      <c r="B463" s="114"/>
      <c r="H463" s="118">
        <f ca="1">SUM(H464,H471)</f>
        <v>1.79</v>
      </c>
    </row>
    <row r="464" spans="1:9" hidden="1" x14ac:dyDescent="0.25">
      <c r="A464" s="134">
        <v>1100</v>
      </c>
      <c r="B464" s="114"/>
      <c r="H464" s="117">
        <f ca="1">SUM(H465:H470)</f>
        <v>1.38</v>
      </c>
    </row>
    <row r="465" spans="1:8" hidden="1" x14ac:dyDescent="0.25">
      <c r="A465" s="1">
        <v>1116</v>
      </c>
      <c r="B465" s="114"/>
      <c r="H465" s="116">
        <f t="shared" ref="H465:H470" ca="1" si="51">SUMIF($A$216:$H$409,A465,$H$216:$H$409)</f>
        <v>0</v>
      </c>
    </row>
    <row r="466" spans="1:8" hidden="1" x14ac:dyDescent="0.25">
      <c r="A466" s="1">
        <v>1119</v>
      </c>
      <c r="B466" s="114"/>
      <c r="H466" s="116">
        <f t="shared" ca="1" si="51"/>
        <v>1.25</v>
      </c>
    </row>
    <row r="467" spans="1:8" hidden="1" x14ac:dyDescent="0.25">
      <c r="A467" s="1">
        <v>1143</v>
      </c>
      <c r="B467" s="114"/>
      <c r="H467" s="116">
        <f t="shared" ca="1" si="51"/>
        <v>0</v>
      </c>
    </row>
    <row r="468" spans="1:8" hidden="1" x14ac:dyDescent="0.25">
      <c r="A468" s="1">
        <v>1146</v>
      </c>
      <c r="B468" s="114"/>
      <c r="H468" s="116">
        <f t="shared" ca="1" si="51"/>
        <v>0</v>
      </c>
    </row>
    <row r="469" spans="1:8" hidden="1" x14ac:dyDescent="0.25">
      <c r="A469" s="1">
        <v>1147</v>
      </c>
      <c r="B469" s="114"/>
      <c r="H469" s="116">
        <f t="shared" ca="1" si="51"/>
        <v>0</v>
      </c>
    </row>
    <row r="470" spans="1:8" hidden="1" x14ac:dyDescent="0.25">
      <c r="A470" s="1">
        <v>1148</v>
      </c>
      <c r="B470" s="114"/>
      <c r="H470" s="116">
        <f t="shared" ca="1" si="51"/>
        <v>0.13</v>
      </c>
    </row>
    <row r="471" spans="1:8" hidden="1" x14ac:dyDescent="0.25">
      <c r="A471" s="134">
        <v>1200</v>
      </c>
      <c r="B471" s="114"/>
      <c r="H471" s="117">
        <f ca="1">SUM(H472:H474)</f>
        <v>0.41000000000000003</v>
      </c>
    </row>
    <row r="472" spans="1:8" hidden="1" x14ac:dyDescent="0.25">
      <c r="A472" s="1">
        <v>1210</v>
      </c>
      <c r="B472" s="114"/>
      <c r="H472" s="116">
        <f ca="1">SUMIF($A$216:$H$409,A472,$H$216:$H$409)</f>
        <v>0.35000000000000003</v>
      </c>
    </row>
    <row r="473" spans="1:8" hidden="1" x14ac:dyDescent="0.25">
      <c r="A473" s="1">
        <v>1221</v>
      </c>
      <c r="B473" s="114"/>
      <c r="H473" s="116">
        <f ca="1">SUMIF($A$216:$H$409,A473,$H$216:$H$409)</f>
        <v>0.06</v>
      </c>
    </row>
    <row r="474" spans="1:8" hidden="1" x14ac:dyDescent="0.25">
      <c r="A474" s="1">
        <v>1228</v>
      </c>
      <c r="B474" s="114"/>
      <c r="H474" s="116">
        <f ca="1">SUMIF($A$216:$H$409,A474,$H$216:$H$409)</f>
        <v>0</v>
      </c>
    </row>
    <row r="475" spans="1:8" hidden="1" x14ac:dyDescent="0.25">
      <c r="A475" s="115">
        <v>2000</v>
      </c>
      <c r="B475" s="114"/>
      <c r="H475" s="118">
        <f ca="1">H476+H479+H481</f>
        <v>1.87</v>
      </c>
    </row>
    <row r="476" spans="1:8" hidden="1" x14ac:dyDescent="0.25">
      <c r="A476" s="134">
        <v>2100</v>
      </c>
      <c r="B476" s="114"/>
      <c r="H476" s="120">
        <f ca="1">SUM(H477:H478)</f>
        <v>0</v>
      </c>
    </row>
    <row r="477" spans="1:8" hidden="1" x14ac:dyDescent="0.25">
      <c r="A477" s="1">
        <v>2111</v>
      </c>
      <c r="B477" s="114"/>
      <c r="H477" s="2">
        <f ca="1">SUMIF($A$216:$H$409,A477,$H$216:$H$409)</f>
        <v>0</v>
      </c>
    </row>
    <row r="478" spans="1:8" hidden="1" x14ac:dyDescent="0.25">
      <c r="A478" s="1">
        <v>2112</v>
      </c>
      <c r="B478" s="114"/>
      <c r="H478" s="2">
        <f ca="1">SUMIF($A$216:$H$409,A478,$H$216:$H$409)</f>
        <v>0</v>
      </c>
    </row>
    <row r="479" spans="1:8" hidden="1" x14ac:dyDescent="0.25">
      <c r="A479" s="134">
        <v>2200</v>
      </c>
      <c r="B479" s="114"/>
      <c r="H479" s="117">
        <f ca="1">SUM(H480)</f>
        <v>0.39</v>
      </c>
    </row>
    <row r="480" spans="1:8" hidden="1" x14ac:dyDescent="0.25">
      <c r="A480" s="1">
        <v>2220</v>
      </c>
      <c r="B480" s="114"/>
      <c r="H480" s="116">
        <f ca="1">SUMIF($A$216:$H$409,A480,$H$216:$H$409)</f>
        <v>0.39</v>
      </c>
    </row>
    <row r="481" spans="1:9" hidden="1" x14ac:dyDescent="0.25">
      <c r="A481" s="134">
        <v>2300</v>
      </c>
      <c r="B481" s="114"/>
      <c r="H481" s="117">
        <f ca="1">SUM(H482:H486)</f>
        <v>1.48</v>
      </c>
    </row>
    <row r="482" spans="1:9" hidden="1" x14ac:dyDescent="0.25">
      <c r="A482" s="1">
        <v>2311</v>
      </c>
      <c r="B482" s="114"/>
      <c r="H482" s="116">
        <f ca="1">SUMIF($A$216:$H$409,A482,$H$216:$H$409)</f>
        <v>0.18</v>
      </c>
    </row>
    <row r="483" spans="1:9" hidden="1" x14ac:dyDescent="0.25">
      <c r="A483" s="1">
        <v>2312</v>
      </c>
      <c r="B483" s="114"/>
      <c r="H483" s="116">
        <f ca="1">SUMIF($A$216:$H$409,A483,$H$216:$H$409)</f>
        <v>0.06</v>
      </c>
    </row>
    <row r="484" spans="1:9" hidden="1" x14ac:dyDescent="0.25">
      <c r="A484" s="1">
        <v>2322</v>
      </c>
      <c r="B484" s="114"/>
      <c r="H484" s="2">
        <f ca="1">SUMIF($A$216:$H$409,A484,$H$216:$H$409)</f>
        <v>0</v>
      </c>
    </row>
    <row r="485" spans="1:9" hidden="1" x14ac:dyDescent="0.25">
      <c r="A485" s="1">
        <v>2329</v>
      </c>
      <c r="B485" s="114"/>
      <c r="H485" s="2">
        <f ca="1">SUMIF($A$216:$H$409,A485,$H$216:$H$409)</f>
        <v>0</v>
      </c>
    </row>
    <row r="486" spans="1:9" hidden="1" x14ac:dyDescent="0.25">
      <c r="A486" s="1">
        <v>2350</v>
      </c>
      <c r="B486" s="114"/>
      <c r="H486" s="116">
        <f ca="1">SUMIF($A$216:$H$409,A486,$H$216:$H$409)</f>
        <v>1.24</v>
      </c>
    </row>
    <row r="487" spans="1:9" hidden="1" x14ac:dyDescent="0.25">
      <c r="A487" s="115">
        <v>5000</v>
      </c>
      <c r="B487" s="114"/>
      <c r="H487" s="118">
        <f ca="1">H488+H490</f>
        <v>0.2</v>
      </c>
    </row>
    <row r="488" spans="1:9" hidden="1" x14ac:dyDescent="0.25">
      <c r="A488" s="134">
        <v>5100</v>
      </c>
      <c r="B488" s="114"/>
      <c r="H488" s="117">
        <f ca="1">SUM(H489)</f>
        <v>0</v>
      </c>
    </row>
    <row r="489" spans="1:9" hidden="1" x14ac:dyDescent="0.25">
      <c r="A489" s="1">
        <v>5121</v>
      </c>
      <c r="B489" s="114"/>
      <c r="H489" s="116">
        <f ca="1">SUMIF($A$216:$H$409,A489,$H$216:$H$409)</f>
        <v>0</v>
      </c>
    </row>
    <row r="490" spans="1:9" hidden="1" x14ac:dyDescent="0.25">
      <c r="A490" s="134">
        <v>5200</v>
      </c>
      <c r="B490" s="114"/>
      <c r="H490" s="117">
        <f ca="1">SUM(H491:H492)</f>
        <v>0.2</v>
      </c>
    </row>
    <row r="491" spans="1:9" hidden="1" x14ac:dyDescent="0.25">
      <c r="A491" s="1">
        <v>5238</v>
      </c>
      <c r="B491" s="114"/>
      <c r="H491" s="116">
        <f ca="1">SUMIF($A$216:$H$409,A491,$H$216:$H$409)</f>
        <v>0.2</v>
      </c>
    </row>
    <row r="492" spans="1:9" hidden="1" x14ac:dyDescent="0.25">
      <c r="A492" s="1">
        <v>5239</v>
      </c>
      <c r="B492" s="114"/>
      <c r="H492" s="116">
        <f ca="1">SUMIF($A$216:$H$409,A492,$H$216:$H$409)</f>
        <v>0</v>
      </c>
    </row>
    <row r="493" spans="1:9" s="123" customFormat="1" ht="15.6" hidden="1" x14ac:dyDescent="0.3">
      <c r="A493" s="121" t="s">
        <v>340</v>
      </c>
      <c r="B493" s="121"/>
      <c r="C493" s="121"/>
      <c r="D493" s="121"/>
      <c r="E493" s="121"/>
      <c r="F493" s="121"/>
      <c r="G493" s="121"/>
      <c r="H493" s="122">
        <f ca="1">H462+H432</f>
        <v>136.90000000000003</v>
      </c>
      <c r="I493" s="123" t="b">
        <f ca="1">H493=H404</f>
        <v>1</v>
      </c>
    </row>
    <row r="494" spans="1:9" hidden="1" x14ac:dyDescent="0.25"/>
    <row r="495" spans="1:9" hidden="1" x14ac:dyDescent="0.25"/>
    <row r="496" spans="1:9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</sheetData>
  <mergeCells count="432">
    <mergeCell ref="C45:E45"/>
    <mergeCell ref="I9:I10"/>
    <mergeCell ref="C22:D22"/>
    <mergeCell ref="C23:D23"/>
    <mergeCell ref="C24:D24"/>
    <mergeCell ref="C20:D20"/>
    <mergeCell ref="A322:A332"/>
    <mergeCell ref="B322:B332"/>
    <mergeCell ref="C322:E322"/>
    <mergeCell ref="C323:E323"/>
    <mergeCell ref="C324:E324"/>
    <mergeCell ref="C325:E325"/>
    <mergeCell ref="C326:E326"/>
    <mergeCell ref="C327:E327"/>
    <mergeCell ref="C329:E329"/>
    <mergeCell ref="C330:E330"/>
    <mergeCell ref="C331:E331"/>
    <mergeCell ref="C332:E332"/>
    <mergeCell ref="C328:E328"/>
    <mergeCell ref="A311:A321"/>
    <mergeCell ref="B311:B321"/>
    <mergeCell ref="C313:E313"/>
    <mergeCell ref="C314:E314"/>
    <mergeCell ref="C25:D25"/>
    <mergeCell ref="C26:D26"/>
    <mergeCell ref="C27:D27"/>
    <mergeCell ref="C317:E317"/>
    <mergeCell ref="A3:H3"/>
    <mergeCell ref="A5:B5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9:H9"/>
    <mergeCell ref="C10:H10"/>
    <mergeCell ref="A11:H11"/>
    <mergeCell ref="C21:D21"/>
    <mergeCell ref="C52:D52"/>
    <mergeCell ref="C53:D53"/>
    <mergeCell ref="C54:D54"/>
    <mergeCell ref="C64:D64"/>
    <mergeCell ref="C65:D65"/>
    <mergeCell ref="A1:C1"/>
    <mergeCell ref="D1:H1"/>
    <mergeCell ref="C28:D28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42:E42"/>
    <mergeCell ref="C43:E43"/>
    <mergeCell ref="C29:D29"/>
    <mergeCell ref="C30:D30"/>
    <mergeCell ref="C31:D31"/>
    <mergeCell ref="C32:D32"/>
    <mergeCell ref="C33:D33"/>
    <mergeCell ref="C46:E46"/>
    <mergeCell ref="C44:E44"/>
    <mergeCell ref="C47:D47"/>
    <mergeCell ref="C48:D48"/>
    <mergeCell ref="C49:D49"/>
    <mergeCell ref="C50:D50"/>
    <mergeCell ref="C80:D80"/>
    <mergeCell ref="C68:D68"/>
    <mergeCell ref="C69:D69"/>
    <mergeCell ref="C70:D70"/>
    <mergeCell ref="C71:D71"/>
    <mergeCell ref="C72:D72"/>
    <mergeCell ref="C73:D73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B105:G105"/>
    <mergeCell ref="C107:E107"/>
    <mergeCell ref="A98:A104"/>
    <mergeCell ref="B98:B104"/>
    <mergeCell ref="C98:D98"/>
    <mergeCell ref="C99:D99"/>
    <mergeCell ref="C100:D100"/>
    <mergeCell ref="C101:D101"/>
    <mergeCell ref="C102:D102"/>
    <mergeCell ref="C103:D103"/>
    <mergeCell ref="B107:B117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B106:G106"/>
    <mergeCell ref="C158:E158"/>
    <mergeCell ref="C159:E159"/>
    <mergeCell ref="C160:E160"/>
    <mergeCell ref="C161:E161"/>
    <mergeCell ref="C162:E162"/>
    <mergeCell ref="C108:E108"/>
    <mergeCell ref="C151:E151"/>
    <mergeCell ref="B152:G152"/>
    <mergeCell ref="C153:E153"/>
    <mergeCell ref="C154:E154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B129:G129"/>
    <mergeCell ref="B118:B128"/>
    <mergeCell ref="C171:E171"/>
    <mergeCell ref="C172:E172"/>
    <mergeCell ref="C173:E173"/>
    <mergeCell ref="C174:E174"/>
    <mergeCell ref="A164:A174"/>
    <mergeCell ref="B164:B174"/>
    <mergeCell ref="B175:G175"/>
    <mergeCell ref="B176:G176"/>
    <mergeCell ref="D178:D187"/>
    <mergeCell ref="C164:E164"/>
    <mergeCell ref="C165:E165"/>
    <mergeCell ref="C166:E166"/>
    <mergeCell ref="C167:E167"/>
    <mergeCell ref="C168:E168"/>
    <mergeCell ref="C169:E169"/>
    <mergeCell ref="C170:E170"/>
    <mergeCell ref="B214:G214"/>
    <mergeCell ref="C223:D223"/>
    <mergeCell ref="C224:D224"/>
    <mergeCell ref="C225:D225"/>
    <mergeCell ref="C226:D226"/>
    <mergeCell ref="A177:A187"/>
    <mergeCell ref="B177:B187"/>
    <mergeCell ref="B188:G188"/>
    <mergeCell ref="A189:A199"/>
    <mergeCell ref="B189:B199"/>
    <mergeCell ref="D190:D199"/>
    <mergeCell ref="A200:A210"/>
    <mergeCell ref="B200:B210"/>
    <mergeCell ref="D201:D210"/>
    <mergeCell ref="C221:D221"/>
    <mergeCell ref="C222:D222"/>
    <mergeCell ref="A212:H212"/>
    <mergeCell ref="A213:H213"/>
    <mergeCell ref="B215:G215"/>
    <mergeCell ref="A216:A226"/>
    <mergeCell ref="B216:B226"/>
    <mergeCell ref="C216:D216"/>
    <mergeCell ref="C217:D217"/>
    <mergeCell ref="C218:D218"/>
    <mergeCell ref="A227:A237"/>
    <mergeCell ref="B227:B237"/>
    <mergeCell ref="C227:D227"/>
    <mergeCell ref="C228:D228"/>
    <mergeCell ref="C241:E241"/>
    <mergeCell ref="C242:E242"/>
    <mergeCell ref="C229:D229"/>
    <mergeCell ref="C230:D230"/>
    <mergeCell ref="C231:D231"/>
    <mergeCell ref="C232:D232"/>
    <mergeCell ref="C233:D233"/>
    <mergeCell ref="C234:D234"/>
    <mergeCell ref="A238:A248"/>
    <mergeCell ref="B238:B248"/>
    <mergeCell ref="C238:E238"/>
    <mergeCell ref="C239:E239"/>
    <mergeCell ref="C240:E240"/>
    <mergeCell ref="C244:E244"/>
    <mergeCell ref="C265:D265"/>
    <mergeCell ref="C286:D286"/>
    <mergeCell ref="C292:D292"/>
    <mergeCell ref="C247:E247"/>
    <mergeCell ref="C248:E248"/>
    <mergeCell ref="C235:D235"/>
    <mergeCell ref="C236:D236"/>
    <mergeCell ref="C237:D237"/>
    <mergeCell ref="C243:E243"/>
    <mergeCell ref="C245:E245"/>
    <mergeCell ref="C246:E246"/>
    <mergeCell ref="E281:E300"/>
    <mergeCell ref="C298:D298"/>
    <mergeCell ref="C299:D299"/>
    <mergeCell ref="C281:D281"/>
    <mergeCell ref="C282:D282"/>
    <mergeCell ref="C283:D283"/>
    <mergeCell ref="C284:D284"/>
    <mergeCell ref="C300:D300"/>
    <mergeCell ref="C296:D296"/>
    <mergeCell ref="C297:D297"/>
    <mergeCell ref="C290:D290"/>
    <mergeCell ref="C291:D291"/>
    <mergeCell ref="C293:D293"/>
    <mergeCell ref="C316:E316"/>
    <mergeCell ref="C318:E318"/>
    <mergeCell ref="C319:E319"/>
    <mergeCell ref="C358:E358"/>
    <mergeCell ref="C341:E341"/>
    <mergeCell ref="C342:E342"/>
    <mergeCell ref="C343:E343"/>
    <mergeCell ref="C344:E344"/>
    <mergeCell ref="C339:E339"/>
    <mergeCell ref="C356:E356"/>
    <mergeCell ref="C357:E357"/>
    <mergeCell ref="A153:A163"/>
    <mergeCell ref="B153:B163"/>
    <mergeCell ref="C156:E156"/>
    <mergeCell ref="C163:E163"/>
    <mergeCell ref="C155:E155"/>
    <mergeCell ref="C294:D294"/>
    <mergeCell ref="C295:D295"/>
    <mergeCell ref="C157:E157"/>
    <mergeCell ref="A107:A117"/>
    <mergeCell ref="C277:D277"/>
    <mergeCell ref="C280:D280"/>
    <mergeCell ref="B278:G278"/>
    <mergeCell ref="B279:G279"/>
    <mergeCell ref="C285:D285"/>
    <mergeCell ref="C264:D264"/>
    <mergeCell ref="C256:D256"/>
    <mergeCell ref="C257:D257"/>
    <mergeCell ref="C258:D258"/>
    <mergeCell ref="C259:D259"/>
    <mergeCell ref="C260:D260"/>
    <mergeCell ref="C261:D261"/>
    <mergeCell ref="C288:D288"/>
    <mergeCell ref="C289:D289"/>
    <mergeCell ref="A118:A128"/>
    <mergeCell ref="A54:A74"/>
    <mergeCell ref="B54:B74"/>
    <mergeCell ref="E55:E74"/>
    <mergeCell ref="C74:D74"/>
    <mergeCell ref="B76:G76"/>
    <mergeCell ref="A77:A97"/>
    <mergeCell ref="B77:B97"/>
    <mergeCell ref="E78:E97"/>
    <mergeCell ref="E98:E104"/>
    <mergeCell ref="C104:D104"/>
    <mergeCell ref="C66:D66"/>
    <mergeCell ref="C67:D67"/>
    <mergeCell ref="A47:A53"/>
    <mergeCell ref="B47:B53"/>
    <mergeCell ref="E47:E53"/>
    <mergeCell ref="C93:D93"/>
    <mergeCell ref="C94:D94"/>
    <mergeCell ref="C95:D95"/>
    <mergeCell ref="C96:D96"/>
    <mergeCell ref="C97:D97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B75:G75"/>
    <mergeCell ref="C77:D77"/>
    <mergeCell ref="C78:D78"/>
    <mergeCell ref="C79:D79"/>
    <mergeCell ref="A130:A140"/>
    <mergeCell ref="B130:B140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219:D219"/>
    <mergeCell ref="C220:D220"/>
    <mergeCell ref="A211:G211"/>
    <mergeCell ref="A249:A256"/>
    <mergeCell ref="B249:B256"/>
    <mergeCell ref="E249:E256"/>
    <mergeCell ref="A257:A277"/>
    <mergeCell ref="B257:B277"/>
    <mergeCell ref="E258:E277"/>
    <mergeCell ref="C269:D269"/>
    <mergeCell ref="C270:D270"/>
    <mergeCell ref="C271:D271"/>
    <mergeCell ref="C272:D272"/>
    <mergeCell ref="C273:D273"/>
    <mergeCell ref="C274:D274"/>
    <mergeCell ref="C262:D262"/>
    <mergeCell ref="C263:D263"/>
    <mergeCell ref="C275:D275"/>
    <mergeCell ref="C276:D276"/>
    <mergeCell ref="C254:D254"/>
    <mergeCell ref="C255:D255"/>
    <mergeCell ref="C252:D252"/>
    <mergeCell ref="C266:D266"/>
    <mergeCell ref="C267:D267"/>
    <mergeCell ref="C253:D253"/>
    <mergeCell ref="C249:D249"/>
    <mergeCell ref="C377:D377"/>
    <mergeCell ref="C268:D268"/>
    <mergeCell ref="C250:D250"/>
    <mergeCell ref="C251:D251"/>
    <mergeCell ref="A280:A300"/>
    <mergeCell ref="B280:B300"/>
    <mergeCell ref="C320:E320"/>
    <mergeCell ref="C359:E359"/>
    <mergeCell ref="C365:E365"/>
    <mergeCell ref="C366:E366"/>
    <mergeCell ref="B367:G367"/>
    <mergeCell ref="C362:E362"/>
    <mergeCell ref="B310:G310"/>
    <mergeCell ref="C311:E311"/>
    <mergeCell ref="C312:E312"/>
    <mergeCell ref="B309:G309"/>
    <mergeCell ref="B333:G333"/>
    <mergeCell ref="C336:E336"/>
    <mergeCell ref="C337:E337"/>
    <mergeCell ref="C338:E338"/>
    <mergeCell ref="A356:A366"/>
    <mergeCell ref="A301:A308"/>
    <mergeCell ref="B392:B402"/>
    <mergeCell ref="D393:D402"/>
    <mergeCell ref="A369:A379"/>
    <mergeCell ref="B369:B379"/>
    <mergeCell ref="C363:E363"/>
    <mergeCell ref="C364:E364"/>
    <mergeCell ref="C389:D389"/>
    <mergeCell ref="C390:D390"/>
    <mergeCell ref="C391:D391"/>
    <mergeCell ref="C369:D369"/>
    <mergeCell ref="C370:D370"/>
    <mergeCell ref="E370:E379"/>
    <mergeCell ref="C371:D371"/>
    <mergeCell ref="C372:D372"/>
    <mergeCell ref="C373:D373"/>
    <mergeCell ref="C374:D374"/>
    <mergeCell ref="C383:D383"/>
    <mergeCell ref="C376:D376"/>
    <mergeCell ref="C385:D385"/>
    <mergeCell ref="C375:D375"/>
    <mergeCell ref="C379:D379"/>
    <mergeCell ref="B380:G380"/>
    <mergeCell ref="A334:A344"/>
    <mergeCell ref="B334:B344"/>
    <mergeCell ref="C334:E334"/>
    <mergeCell ref="C335:E335"/>
    <mergeCell ref="C384:D384"/>
    <mergeCell ref="B356:B366"/>
    <mergeCell ref="C386:D386"/>
    <mergeCell ref="C287:D287"/>
    <mergeCell ref="B368:G368"/>
    <mergeCell ref="A381:A391"/>
    <mergeCell ref="B381:B391"/>
    <mergeCell ref="B301:B308"/>
    <mergeCell ref="E301:E308"/>
    <mergeCell ref="C304:D304"/>
    <mergeCell ref="C305:D305"/>
    <mergeCell ref="C306:D306"/>
    <mergeCell ref="C307:D307"/>
    <mergeCell ref="C308:D308"/>
    <mergeCell ref="C301:D301"/>
    <mergeCell ref="C302:D302"/>
    <mergeCell ref="C303:D303"/>
    <mergeCell ref="C340:E340"/>
    <mergeCell ref="C321:E321"/>
    <mergeCell ref="C315:E315"/>
    <mergeCell ref="A141:A151"/>
    <mergeCell ref="B141:B151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A403:G403"/>
    <mergeCell ref="A404:G404"/>
    <mergeCell ref="A345:A355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81:D381"/>
    <mergeCell ref="C382:D382"/>
    <mergeCell ref="E382:E391"/>
    <mergeCell ref="C378:D378"/>
    <mergeCell ref="C387:D387"/>
    <mergeCell ref="C388:D388"/>
    <mergeCell ref="C360:E360"/>
    <mergeCell ref="C361:E361"/>
    <mergeCell ref="A392:A402"/>
  </mergeCells>
  <conditionalFormatting sqref="G38:H46 F47:H53 C47:D53 C98:D104 F98:H104 F249:H256 F301:H308 C301:D308">
    <cfRule type="cellIs" dxfId="897" priority="175" operator="equal">
      <formula>0</formula>
    </cfRule>
  </conditionalFormatting>
  <conditionalFormatting sqref="H154:H163">
    <cfRule type="cellIs" dxfId="896" priority="117" operator="equal">
      <formula>0</formula>
    </cfRule>
  </conditionalFormatting>
  <conditionalFormatting sqref="H165:H174">
    <cfRule type="cellIs" dxfId="895" priority="115" operator="equal">
      <formula>0</formula>
    </cfRule>
  </conditionalFormatting>
  <conditionalFormatting sqref="H142:H151">
    <cfRule type="cellIs" dxfId="894" priority="107" operator="equal">
      <formula>0</formula>
    </cfRule>
  </conditionalFormatting>
  <conditionalFormatting sqref="H108:H117">
    <cfRule type="cellIs" dxfId="893" priority="106" operator="equal">
      <formula>0</formula>
    </cfRule>
  </conditionalFormatting>
  <conditionalFormatting sqref="H26:H35">
    <cfRule type="cellIs" dxfId="892" priority="147" operator="equal">
      <formula>0</formula>
    </cfRule>
  </conditionalFormatting>
  <conditionalFormatting sqref="H15:H24">
    <cfRule type="cellIs" dxfId="891" priority="146" operator="equal">
      <formula>0</formula>
    </cfRule>
  </conditionalFormatting>
  <conditionalFormatting sqref="F55:H55 H56:H62 F56:G74">
    <cfRule type="cellIs" dxfId="890" priority="141" operator="equal">
      <formula>0</formula>
    </cfRule>
  </conditionalFormatting>
  <conditionalFormatting sqref="C55:D74">
    <cfRule type="cellIs" dxfId="889" priority="139" operator="equal">
      <formula>0</formula>
    </cfRule>
  </conditionalFormatting>
  <conditionalFormatting sqref="H63:H74">
    <cfRule type="cellIs" dxfId="888" priority="140" operator="equal">
      <formula>0</formula>
    </cfRule>
  </conditionalFormatting>
  <conditionalFormatting sqref="C54:D54">
    <cfRule type="cellIs" dxfId="887" priority="138" operator="equal">
      <formula>0</formula>
    </cfRule>
  </conditionalFormatting>
  <conditionalFormatting sqref="C77:D77">
    <cfRule type="cellIs" dxfId="886" priority="137" operator="equal">
      <formula>0</formula>
    </cfRule>
  </conditionalFormatting>
  <conditionalFormatting sqref="F78:H78 H79:H85 F79:G97">
    <cfRule type="cellIs" dxfId="885" priority="136" operator="equal">
      <formula>0</formula>
    </cfRule>
  </conditionalFormatting>
  <conditionalFormatting sqref="C78:D97">
    <cfRule type="cellIs" dxfId="884" priority="134" operator="equal">
      <formula>0</formula>
    </cfRule>
  </conditionalFormatting>
  <conditionalFormatting sqref="H86:H97">
    <cfRule type="cellIs" dxfId="883" priority="135" operator="equal">
      <formula>0</formula>
    </cfRule>
  </conditionalFormatting>
  <conditionalFormatting sqref="H258">
    <cfRule type="cellIs" dxfId="882" priority="39" operator="equal">
      <formula>0</formula>
    </cfRule>
  </conditionalFormatting>
  <conditionalFormatting sqref="H258">
    <cfRule type="cellIs" dxfId="881" priority="38" operator="equal">
      <formula>0</formula>
    </cfRule>
  </conditionalFormatting>
  <conditionalFormatting sqref="G258:G277">
    <cfRule type="cellIs" dxfId="880" priority="37" operator="equal">
      <formula>0</formula>
    </cfRule>
  </conditionalFormatting>
  <conditionalFormatting sqref="C268:C269 C258:C259">
    <cfRule type="cellIs" dxfId="879" priority="36" operator="equal">
      <formula>0</formula>
    </cfRule>
  </conditionalFormatting>
  <conditionalFormatting sqref="F258:H277">
    <cfRule type="cellIs" dxfId="878" priority="35" operator="equal">
      <formula>0</formula>
    </cfRule>
  </conditionalFormatting>
  <conditionalFormatting sqref="H281:H300">
    <cfRule type="cellIs" dxfId="877" priority="34" operator="equal">
      <formula>0</formula>
    </cfRule>
  </conditionalFormatting>
  <conditionalFormatting sqref="H281:H300">
    <cfRule type="cellIs" dxfId="876" priority="33" operator="equal">
      <formula>0</formula>
    </cfRule>
  </conditionalFormatting>
  <conditionalFormatting sqref="H281:H300">
    <cfRule type="cellIs" dxfId="875" priority="32" operator="equal">
      <formula>0</formula>
    </cfRule>
  </conditionalFormatting>
  <conditionalFormatting sqref="H335:H344">
    <cfRule type="cellIs" dxfId="874" priority="26" operator="equal">
      <formula>0</formula>
    </cfRule>
  </conditionalFormatting>
  <conditionalFormatting sqref="H357:H366">
    <cfRule type="cellIs" dxfId="873" priority="25" operator="equal">
      <formula>0</formula>
    </cfRule>
  </conditionalFormatting>
  <conditionalFormatting sqref="H393:H402">
    <cfRule type="cellIs" dxfId="872" priority="24" operator="equal">
      <formula>0</formula>
    </cfRule>
  </conditionalFormatting>
  <conditionalFormatting sqref="H131:H140">
    <cfRule type="cellIs" dxfId="871" priority="108" operator="equal">
      <formula>0</formula>
    </cfRule>
  </conditionalFormatting>
  <conditionalFormatting sqref="H119:H128">
    <cfRule type="cellIs" dxfId="870" priority="105" operator="equal">
      <formula>0</formula>
    </cfRule>
  </conditionalFormatting>
  <conditionalFormatting sqref="H178:H187 H190:H199 H201:H210">
    <cfRule type="cellIs" dxfId="869" priority="104" operator="equal">
      <formula>0</formula>
    </cfRule>
  </conditionalFormatting>
  <conditionalFormatting sqref="I493">
    <cfRule type="cellIs" dxfId="868" priority="92" operator="equal">
      <formula>TRUE</formula>
    </cfRule>
  </conditionalFormatting>
  <conditionalFormatting sqref="I432:I461">
    <cfRule type="cellIs" dxfId="867" priority="103" operator="equal">
      <formula>TRUE</formula>
    </cfRule>
  </conditionalFormatting>
  <conditionalFormatting sqref="I462">
    <cfRule type="cellIs" dxfId="866" priority="96" operator="equal">
      <formula>TRUE</formula>
    </cfRule>
  </conditionalFormatting>
  <conditionalFormatting sqref="I487">
    <cfRule type="cellIs" dxfId="865" priority="95" operator="equal">
      <formula>TRUE</formula>
    </cfRule>
  </conditionalFormatting>
  <conditionalFormatting sqref="I488">
    <cfRule type="cellIs" dxfId="864" priority="94" operator="equal">
      <formula>TRUE</formula>
    </cfRule>
  </conditionalFormatting>
  <conditionalFormatting sqref="I490">
    <cfRule type="cellIs" dxfId="863" priority="93" operator="equal">
      <formula>TRUE</formula>
    </cfRule>
  </conditionalFormatting>
  <conditionalFormatting sqref="I463:I486 I489 I491:I492">
    <cfRule type="cellIs" dxfId="862" priority="97" operator="equal">
      <formula>TRUE</formula>
    </cfRule>
  </conditionalFormatting>
  <conditionalFormatting sqref="H323:H332">
    <cfRule type="cellIs" dxfId="861" priority="4" operator="equal">
      <formula>0</formula>
    </cfRule>
  </conditionalFormatting>
  <conditionalFormatting sqref="G239:H248">
    <cfRule type="cellIs" dxfId="860" priority="45" operator="equal">
      <formula>0</formula>
    </cfRule>
  </conditionalFormatting>
  <conditionalFormatting sqref="G291:G300">
    <cfRule type="cellIs" dxfId="859" priority="28" operator="equal">
      <formula>0</formula>
    </cfRule>
  </conditionalFormatting>
  <conditionalFormatting sqref="G291:G300">
    <cfRule type="cellIs" dxfId="858" priority="27" operator="equal">
      <formula>0</formula>
    </cfRule>
  </conditionalFormatting>
  <conditionalFormatting sqref="C291:D300">
    <cfRule type="cellIs" dxfId="857" priority="21" operator="equal">
      <formula>0</formula>
    </cfRule>
  </conditionalFormatting>
  <conditionalFormatting sqref="F293:H300">
    <cfRule type="cellIs" dxfId="856" priority="20" operator="equal">
      <formula>0</formula>
    </cfRule>
  </conditionalFormatting>
  <conditionalFormatting sqref="C281:D290">
    <cfRule type="cellIs" dxfId="855" priority="16" operator="equal">
      <formula>0</formula>
    </cfRule>
  </conditionalFormatting>
  <conditionalFormatting sqref="F282:H290 F281 H281">
    <cfRule type="cellIs" dxfId="854" priority="15" operator="equal">
      <formula>0</formula>
    </cfRule>
  </conditionalFormatting>
  <conditionalFormatting sqref="C249:C256">
    <cfRule type="cellIs" dxfId="853" priority="12" operator="equal">
      <formula>0</formula>
    </cfRule>
  </conditionalFormatting>
  <conditionalFormatting sqref="H312:H321">
    <cfRule type="cellIs" dxfId="852" priority="6" operator="equal">
      <formula>0</formula>
    </cfRule>
  </conditionalFormatting>
  <conditionalFormatting sqref="C260:C267">
    <cfRule type="cellIs" dxfId="851" priority="11" operator="equal">
      <formula>0</formula>
    </cfRule>
  </conditionalFormatting>
  <conditionalFormatting sqref="C270:C277">
    <cfRule type="cellIs" dxfId="850" priority="10" operator="equal">
      <formula>0</formula>
    </cfRule>
  </conditionalFormatting>
  <conditionalFormatting sqref="G281">
    <cfRule type="cellIs" dxfId="849" priority="9" operator="equal">
      <formula>0</formula>
    </cfRule>
  </conditionalFormatting>
  <conditionalFormatting sqref="G281">
    <cfRule type="cellIs" dxfId="848" priority="8" operator="equal">
      <formula>0</formula>
    </cfRule>
  </conditionalFormatting>
  <conditionalFormatting sqref="H228:H237">
    <cfRule type="cellIs" dxfId="847" priority="46" operator="equal">
      <formula>0</formula>
    </cfRule>
  </conditionalFormatting>
  <conditionalFormatting sqref="H217:H226">
    <cfRule type="cellIs" dxfId="846" priority="47" operator="equal">
      <formula>0</formula>
    </cfRule>
  </conditionalFormatting>
  <conditionalFormatting sqref="H346:H355">
    <cfRule type="cellIs" dxfId="845" priority="3" operator="equal">
      <formula>0</formula>
    </cfRule>
  </conditionalFormatting>
  <conditionalFormatting sqref="H382:H391">
    <cfRule type="cellIs" dxfId="844" priority="2" operator="equal">
      <formula>0</formula>
    </cfRule>
  </conditionalFormatting>
  <conditionalFormatting sqref="H370:H379">
    <cfRule type="cellIs" dxfId="843" priority="1" operator="equal">
      <formula>0</formula>
    </cfRule>
  </conditionalFormatting>
  <printOptions horizontalCentered="1"/>
  <pageMargins left="0.23622047244094491" right="0.23622047244094491" top="0.74803149606299213" bottom="0.35433070866141736" header="0.31496062992125984" footer="0"/>
  <pageSetup paperSize="9" scale="6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50"/>
  <sheetViews>
    <sheetView zoomScaleNormal="100" workbookViewId="0">
      <pane ySplit="10" topLeftCell="A215" activePane="bottomLeft" state="frozen"/>
      <selection pane="bottomLeft" activeCell="H217" sqref="H217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7.44140625" style="1" customWidth="1"/>
    <col min="4" max="4" width="9.33203125" style="1" customWidth="1"/>
    <col min="5" max="5" width="8.5546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1.75" customHeight="1" x14ac:dyDescent="0.3">
      <c r="A1" s="317" t="s">
        <v>35</v>
      </c>
      <c r="B1" s="317"/>
      <c r="C1" s="317"/>
      <c r="D1" s="318" t="s">
        <v>455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416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228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SUM(H13,H75)</f>
        <v>35.430000000000007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SUM(H14,H25,H36,H55)</f>
        <v>27.550000000000004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1.92</v>
      </c>
    </row>
    <row r="15" spans="1:9" s="2" customFormat="1" ht="12.75" hidden="1" customHeight="1" x14ac:dyDescent="0.25">
      <c r="A15" s="242"/>
      <c r="B15" s="24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x14ac:dyDescent="0.25">
      <c r="A16" s="242"/>
      <c r="B16" s="245"/>
      <c r="C16" s="270" t="s">
        <v>377</v>
      </c>
      <c r="D16" s="271"/>
      <c r="E16" s="77">
        <v>11</v>
      </c>
      <c r="F16" s="73">
        <v>1675</v>
      </c>
      <c r="G16" s="72">
        <v>0.16700000000000001</v>
      </c>
      <c r="H16" s="65">
        <f t="shared" ref="H16:H24" si="0">ROUNDUP((F16/168*G16),2)</f>
        <v>1.67</v>
      </c>
      <c r="I16" s="2" t="s">
        <v>378</v>
      </c>
    </row>
    <row r="17" spans="1:9" s="2" customFormat="1" ht="12.75" customHeight="1" x14ac:dyDescent="0.25">
      <c r="A17" s="242"/>
      <c r="B17" s="245"/>
      <c r="C17" s="270" t="s">
        <v>252</v>
      </c>
      <c r="D17" s="271"/>
      <c r="E17" s="77">
        <v>14</v>
      </c>
      <c r="F17" s="73">
        <v>2048</v>
      </c>
      <c r="G17" s="72">
        <v>0.02</v>
      </c>
      <c r="H17" s="65">
        <f t="shared" si="0"/>
        <v>0.25</v>
      </c>
      <c r="I17" s="2" t="s">
        <v>379</v>
      </c>
    </row>
    <row r="18" spans="1:9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9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9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9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9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9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9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9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22.990000000000002</v>
      </c>
    </row>
    <row r="26" spans="1:9" s="2" customFormat="1" ht="13.2" x14ac:dyDescent="0.25">
      <c r="A26" s="242"/>
      <c r="B26" s="245"/>
      <c r="C26" s="270" t="s">
        <v>221</v>
      </c>
      <c r="D26" s="271"/>
      <c r="E26" s="174">
        <v>10</v>
      </c>
      <c r="F26" s="73">
        <v>1287</v>
      </c>
      <c r="G26" s="70">
        <v>3</v>
      </c>
      <c r="H26" s="63">
        <f>ROUNDUP((F26/168*G26),2)</f>
        <v>22.990000000000002</v>
      </c>
    </row>
    <row r="27" spans="1:9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9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9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9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9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9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SUM(H37:H45)</f>
        <v>0.13999999999999999</v>
      </c>
    </row>
    <row r="37" spans="1:8" s="2" customFormat="1" ht="12.75" customHeight="1" x14ac:dyDescent="0.25">
      <c r="A37" s="242"/>
      <c r="B37" s="245"/>
      <c r="C37" s="291" t="s">
        <v>380</v>
      </c>
      <c r="D37" s="292"/>
      <c r="E37" s="293"/>
      <c r="F37" s="64">
        <v>120</v>
      </c>
      <c r="G37" s="64">
        <f t="shared" ref="G37:G45" si="2">G16</f>
        <v>0.16700000000000001</v>
      </c>
      <c r="H37" s="65">
        <f t="shared" ref="H37:H45" si="3">ROUNDUP((F37/168*G37),2)</f>
        <v>0.12</v>
      </c>
    </row>
    <row r="38" spans="1:8" s="2" customFormat="1" ht="12.75" customHeight="1" x14ac:dyDescent="0.25">
      <c r="A38" s="242"/>
      <c r="B38" s="245"/>
      <c r="C38" s="291" t="s">
        <v>380</v>
      </c>
      <c r="D38" s="292"/>
      <c r="E38" s="293"/>
      <c r="F38" s="64">
        <v>120</v>
      </c>
      <c r="G38" s="64">
        <f t="shared" si="2"/>
        <v>0.02</v>
      </c>
      <c r="H38" s="65">
        <f t="shared" si="3"/>
        <v>0.02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3"/>
      <c r="B45" s="246"/>
      <c r="C45" s="294"/>
      <c r="D45" s="295"/>
      <c r="E45" s="296"/>
      <c r="F45" s="66"/>
      <c r="G45" s="66">
        <f t="shared" si="2"/>
        <v>0</v>
      </c>
      <c r="H45" s="67">
        <f t="shared" si="3"/>
        <v>0</v>
      </c>
    </row>
    <row r="46" spans="1:8" s="2" customFormat="1" ht="12.75" hidden="1" customHeight="1" x14ac:dyDescent="0.25">
      <c r="A46" s="242"/>
      <c r="B46" s="245"/>
      <c r="C46" s="270">
        <f>C27</f>
        <v>0</v>
      </c>
      <c r="D46" s="271"/>
      <c r="E46" s="198"/>
      <c r="F46" s="68">
        <f t="shared" ref="F46:G54" si="4">F27</f>
        <v>0</v>
      </c>
      <c r="G46" s="68">
        <f t="shared" si="4"/>
        <v>0</v>
      </c>
      <c r="H46" s="65" t="e">
        <f>ROUNDUP((F46*#REF!%)/168*G46,2)</f>
        <v>#REF!</v>
      </c>
    </row>
    <row r="47" spans="1:8" s="2" customFormat="1" ht="12.75" hidden="1" customHeight="1" x14ac:dyDescent="0.25">
      <c r="A47" s="242"/>
      <c r="B47" s="245"/>
      <c r="C47" s="270">
        <f>C27</f>
        <v>0</v>
      </c>
      <c r="D47" s="271"/>
      <c r="E47" s="198"/>
      <c r="F47" s="68">
        <f t="shared" si="4"/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2.75" hidden="1" customHeight="1" x14ac:dyDescent="0.25">
      <c r="A48" s="242"/>
      <c r="B48" s="245"/>
      <c r="C48" s="270">
        <f>C30</f>
        <v>0</v>
      </c>
      <c r="D48" s="271"/>
      <c r="E48" s="198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2.75" hidden="1" customHeight="1" x14ac:dyDescent="0.25">
      <c r="A49" s="242"/>
      <c r="B49" s="245"/>
      <c r="C49" s="270">
        <f>C31</f>
        <v>0</v>
      </c>
      <c r="D49" s="271"/>
      <c r="E49" s="198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2.75" hidden="1" customHeight="1" x14ac:dyDescent="0.25">
      <c r="A50" s="242"/>
      <c r="B50" s="245"/>
      <c r="C50" s="270">
        <f>C32</f>
        <v>0</v>
      </c>
      <c r="D50" s="271"/>
      <c r="E50" s="198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2.75" hidden="1" customHeight="1" x14ac:dyDescent="0.25">
      <c r="A51" s="242"/>
      <c r="B51" s="245"/>
      <c r="C51" s="270">
        <f>C33</f>
        <v>0</v>
      </c>
      <c r="D51" s="271"/>
      <c r="E51" s="198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2.75" hidden="1" customHeight="1" x14ac:dyDescent="0.25">
      <c r="A52" s="242"/>
      <c r="B52" s="245"/>
      <c r="C52" s="270">
        <f>C34</f>
        <v>0</v>
      </c>
      <c r="D52" s="271"/>
      <c r="E52" s="198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2.75" hidden="1" customHeight="1" x14ac:dyDescent="0.25">
      <c r="A53" s="242"/>
      <c r="B53" s="245"/>
      <c r="C53" s="94"/>
      <c r="D53" s="95"/>
      <c r="E53" s="198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2.75" hidden="1" customHeight="1" x14ac:dyDescent="0.25">
      <c r="A54" s="242"/>
      <c r="B54" s="245"/>
      <c r="C54" s="270">
        <f>C35</f>
        <v>0</v>
      </c>
      <c r="D54" s="271"/>
      <c r="E54" s="198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26.4" x14ac:dyDescent="0.25">
      <c r="A55" s="241" t="s">
        <v>58</v>
      </c>
      <c r="B55" s="244" t="s">
        <v>59</v>
      </c>
      <c r="C55" s="277" t="s">
        <v>436</v>
      </c>
      <c r="D55" s="278"/>
      <c r="E55" s="53" t="s">
        <v>162</v>
      </c>
      <c r="F55" s="93" t="s">
        <v>40</v>
      </c>
      <c r="G55" s="53" t="s">
        <v>158</v>
      </c>
      <c r="H55" s="59">
        <f>SUM(H56:H74)</f>
        <v>2.5</v>
      </c>
    </row>
    <row r="56" spans="1:8" s="2" customFormat="1" ht="13.2" x14ac:dyDescent="0.25">
      <c r="A56" s="242"/>
      <c r="B56" s="245"/>
      <c r="C56" s="270" t="str">
        <f t="shared" ref="C56:C64" si="5">C16</f>
        <v>Katedras vadītājs</v>
      </c>
      <c r="D56" s="271"/>
      <c r="E56" s="283">
        <v>10</v>
      </c>
      <c r="F56" s="68">
        <f t="shared" ref="F56:G64" si="6">F16</f>
        <v>1675</v>
      </c>
      <c r="G56" s="85">
        <f t="shared" si="6"/>
        <v>0.16700000000000001</v>
      </c>
      <c r="H56" s="65">
        <f>ROUNDUP((F56*$E$56%)/168*$G$56,2)</f>
        <v>0.17</v>
      </c>
    </row>
    <row r="57" spans="1:8" s="2" customFormat="1" ht="13.2" x14ac:dyDescent="0.25">
      <c r="A57" s="242"/>
      <c r="B57" s="245"/>
      <c r="C57" s="270" t="str">
        <f t="shared" si="5"/>
        <v>Direktora vietnieks</v>
      </c>
      <c r="D57" s="271"/>
      <c r="E57" s="284"/>
      <c r="F57" s="68">
        <f t="shared" si="6"/>
        <v>2048</v>
      </c>
      <c r="G57" s="176">
        <f t="shared" si="6"/>
        <v>0.02</v>
      </c>
      <c r="H57" s="65">
        <f>ROUNDUP((F57*$E$56%)/168*$G$57,2)</f>
        <v>0.03</v>
      </c>
    </row>
    <row r="58" spans="1:8" s="2" customFormat="1" ht="12.75" hidden="1" customHeight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64" si="7">ROUNDUP((F58*$E$56%)/168*$G$57,2)</f>
        <v>0</v>
      </c>
    </row>
    <row r="59" spans="1:8" s="2" customFormat="1" ht="12.75" hidden="1" customHeight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2.75" hidden="1" customHeight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2.75" hidden="1" customHeight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2.75" hidden="1" customHeight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2.75" hidden="1" customHeight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x14ac:dyDescent="0.25">
      <c r="A65" s="242"/>
      <c r="B65" s="245"/>
      <c r="C65" s="270" t="str">
        <f t="shared" ref="C65:C74" si="8">C26</f>
        <v>Vecākais speciālists Izglītības koordinācijas nodaļā</v>
      </c>
      <c r="D65" s="271"/>
      <c r="E65" s="284"/>
      <c r="F65" s="68">
        <f t="shared" ref="F65:G74" si="9">F26</f>
        <v>1287</v>
      </c>
      <c r="G65" s="68">
        <f t="shared" si="9"/>
        <v>3</v>
      </c>
      <c r="H65" s="65">
        <f>ROUNDUP((F65*$E$56%)/168*$G$65,2)</f>
        <v>2.2999999999999998</v>
      </c>
    </row>
    <row r="66" spans="1:8" s="2" customFormat="1" ht="13.2" hidden="1" x14ac:dyDescent="0.25">
      <c r="A66" s="242"/>
      <c r="B66" s="245"/>
      <c r="C66" s="270">
        <f t="shared" si="8"/>
        <v>0</v>
      </c>
      <c r="D66" s="271"/>
      <c r="E66" s="198"/>
      <c r="F66" s="68">
        <f t="shared" si="9"/>
        <v>0</v>
      </c>
      <c r="G66" s="68">
        <f t="shared" si="9"/>
        <v>0</v>
      </c>
      <c r="H66" s="65">
        <f t="shared" ref="H66:H74" si="10">ROUNDUP((F66*$E$56%)/168*$G$65,2)</f>
        <v>0</v>
      </c>
    </row>
    <row r="67" spans="1:8" s="2" customFormat="1" ht="13.2" hidden="1" x14ac:dyDescent="0.25">
      <c r="A67" s="242"/>
      <c r="B67" s="245"/>
      <c r="C67" s="270">
        <f t="shared" si="8"/>
        <v>0</v>
      </c>
      <c r="D67" s="271"/>
      <c r="E67" s="198"/>
      <c r="F67" s="68">
        <f t="shared" si="9"/>
        <v>0</v>
      </c>
      <c r="G67" s="68">
        <f t="shared" si="9"/>
        <v>0</v>
      </c>
      <c r="H67" s="65">
        <f t="shared" si="10"/>
        <v>0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198"/>
      <c r="F68" s="68">
        <f t="shared" si="9"/>
        <v>0</v>
      </c>
      <c r="G68" s="68">
        <f t="shared" si="9"/>
        <v>0</v>
      </c>
      <c r="H68" s="65">
        <f t="shared" si="10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198"/>
      <c r="F69" s="68">
        <f t="shared" si="9"/>
        <v>0</v>
      </c>
      <c r="G69" s="68">
        <f t="shared" si="9"/>
        <v>0</v>
      </c>
      <c r="H69" s="65">
        <f t="shared" si="10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198"/>
      <c r="F70" s="68">
        <f t="shared" si="9"/>
        <v>0</v>
      </c>
      <c r="G70" s="68">
        <f t="shared" si="9"/>
        <v>0</v>
      </c>
      <c r="H70" s="65">
        <f t="shared" si="10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198"/>
      <c r="F71" s="68">
        <f t="shared" si="9"/>
        <v>0</v>
      </c>
      <c r="G71" s="68">
        <f t="shared" si="9"/>
        <v>0</v>
      </c>
      <c r="H71" s="65">
        <f t="shared" si="10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198"/>
      <c r="F72" s="68">
        <f t="shared" si="9"/>
        <v>0</v>
      </c>
      <c r="G72" s="68">
        <f t="shared" si="9"/>
        <v>0</v>
      </c>
      <c r="H72" s="65">
        <f t="shared" si="10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198"/>
      <c r="F73" s="68">
        <f t="shared" si="9"/>
        <v>0</v>
      </c>
      <c r="G73" s="68">
        <f t="shared" si="9"/>
        <v>0</v>
      </c>
      <c r="H73" s="65">
        <f t="shared" si="10"/>
        <v>0</v>
      </c>
    </row>
    <row r="74" spans="1:8" s="2" customFormat="1" ht="13.2" hidden="1" x14ac:dyDescent="0.25">
      <c r="A74" s="243"/>
      <c r="B74" s="246"/>
      <c r="C74" s="270">
        <f t="shared" si="8"/>
        <v>0</v>
      </c>
      <c r="D74" s="271"/>
      <c r="E74" s="199"/>
      <c r="F74" s="68">
        <f t="shared" si="9"/>
        <v>0</v>
      </c>
      <c r="G74" s="68">
        <f t="shared" si="9"/>
        <v>0</v>
      </c>
      <c r="H74" s="65">
        <f t="shared" si="10"/>
        <v>0</v>
      </c>
    </row>
    <row r="75" spans="1:8" s="5" customFormat="1" ht="13.2" x14ac:dyDescent="0.2">
      <c r="A75" s="58" t="s">
        <v>66</v>
      </c>
      <c r="B75" s="256" t="s">
        <v>67</v>
      </c>
      <c r="C75" s="256"/>
      <c r="D75" s="256"/>
      <c r="E75" s="256"/>
      <c r="F75" s="256"/>
      <c r="G75" s="256"/>
      <c r="H75" s="47">
        <f>SUM(H76,H77,)</f>
        <v>7.88</v>
      </c>
    </row>
    <row r="76" spans="1:8" s="2" customFormat="1" ht="13.2" x14ac:dyDescent="0.25">
      <c r="A76" s="56" t="s">
        <v>68</v>
      </c>
      <c r="B76" s="286" t="s">
        <v>469</v>
      </c>
      <c r="C76" s="286"/>
      <c r="D76" s="286"/>
      <c r="E76" s="286"/>
      <c r="F76" s="286"/>
      <c r="G76" s="286"/>
      <c r="H76" s="48">
        <f>ROUNDUP((H13+H77)*0.2409,2)</f>
        <v>6.88</v>
      </c>
    </row>
    <row r="77" spans="1:8" s="2" customFormat="1" ht="26.4" x14ac:dyDescent="0.25">
      <c r="A77" s="344" t="s">
        <v>71</v>
      </c>
      <c r="B77" s="314" t="s">
        <v>72</v>
      </c>
      <c r="C77" s="277" t="s">
        <v>436</v>
      </c>
      <c r="D77" s="278"/>
      <c r="E77" s="53" t="s">
        <v>162</v>
      </c>
      <c r="F77" s="93" t="s">
        <v>40</v>
      </c>
      <c r="G77" s="53" t="s">
        <v>158</v>
      </c>
      <c r="H77" s="59">
        <f>SUM(H78:H87)</f>
        <v>1</v>
      </c>
    </row>
    <row r="78" spans="1:8" s="2" customFormat="1" ht="13.2" x14ac:dyDescent="0.25">
      <c r="A78" s="340"/>
      <c r="B78" s="315"/>
      <c r="C78" s="270" t="str">
        <f>C16</f>
        <v>Katedras vadītājs</v>
      </c>
      <c r="D78" s="271"/>
      <c r="E78" s="283">
        <v>4</v>
      </c>
      <c r="F78" s="68">
        <f t="shared" ref="F78:G81" si="11">F16</f>
        <v>1675</v>
      </c>
      <c r="G78" s="85">
        <f t="shared" si="11"/>
        <v>0.16700000000000001</v>
      </c>
      <c r="H78" s="65">
        <f>ROUNDUP((F78*$E$78%)/168*G78,2)</f>
        <v>6.9999999999999993E-2</v>
      </c>
    </row>
    <row r="79" spans="1:8" s="2" customFormat="1" ht="13.2" x14ac:dyDescent="0.25">
      <c r="A79" s="340"/>
      <c r="B79" s="315"/>
      <c r="C79" s="270" t="str">
        <f>C17</f>
        <v>Direktora vietnieks</v>
      </c>
      <c r="D79" s="271"/>
      <c r="E79" s="284"/>
      <c r="F79" s="68">
        <f t="shared" si="11"/>
        <v>2048</v>
      </c>
      <c r="G79" s="176">
        <f t="shared" si="11"/>
        <v>0.02</v>
      </c>
      <c r="H79" s="65">
        <f>ROUNDUP((F79*$E$78%)/168*G79,2)</f>
        <v>0.01</v>
      </c>
    </row>
    <row r="80" spans="1:8" s="2" customFormat="1" ht="12.75" hidden="1" customHeight="1" x14ac:dyDescent="0.25">
      <c r="A80" s="340"/>
      <c r="B80" s="315"/>
      <c r="C80" s="270">
        <f>C18</f>
        <v>0</v>
      </c>
      <c r="D80" s="271"/>
      <c r="E80" s="284"/>
      <c r="F80" s="68">
        <f t="shared" si="11"/>
        <v>0</v>
      </c>
      <c r="G80" s="85">
        <f t="shared" si="11"/>
        <v>0</v>
      </c>
      <c r="H80" s="65">
        <f t="shared" ref="H80:H86" si="12">ROUNDUP((F80*$E$78%)/168*G80,2)</f>
        <v>0</v>
      </c>
    </row>
    <row r="81" spans="1:8" s="2" customFormat="1" ht="12.75" hidden="1" customHeight="1" x14ac:dyDescent="0.25">
      <c r="A81" s="340"/>
      <c r="B81" s="315"/>
      <c r="C81" s="270">
        <f>C19</f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si="12"/>
        <v>0</v>
      </c>
    </row>
    <row r="82" spans="1:8" s="2" customFormat="1" ht="12.75" hidden="1" customHeight="1" x14ac:dyDescent="0.25">
      <c r="A82" s="340"/>
      <c r="B82" s="315"/>
      <c r="C82" s="270"/>
      <c r="D82" s="271"/>
      <c r="E82" s="284"/>
      <c r="F82" s="68"/>
      <c r="G82" s="85"/>
      <c r="H82" s="65">
        <f t="shared" si="12"/>
        <v>0</v>
      </c>
    </row>
    <row r="83" spans="1:8" s="2" customFormat="1" ht="12.75" hidden="1" customHeight="1" x14ac:dyDescent="0.25">
      <c r="A83" s="340"/>
      <c r="B83" s="315"/>
      <c r="C83" s="270">
        <f>C21</f>
        <v>0</v>
      </c>
      <c r="D83" s="271"/>
      <c r="E83" s="284"/>
      <c r="F83" s="68">
        <f t="shared" ref="F83:G86" si="13">F21</f>
        <v>0</v>
      </c>
      <c r="G83" s="85">
        <f t="shared" si="13"/>
        <v>0</v>
      </c>
      <c r="H83" s="65">
        <f t="shared" si="12"/>
        <v>0</v>
      </c>
    </row>
    <row r="84" spans="1:8" s="2" customFormat="1" ht="12.75" hidden="1" customHeight="1" x14ac:dyDescent="0.25">
      <c r="A84" s="340"/>
      <c r="B84" s="315"/>
      <c r="C84" s="270">
        <f>C22</f>
        <v>0</v>
      </c>
      <c r="D84" s="271"/>
      <c r="E84" s="284"/>
      <c r="F84" s="68">
        <f t="shared" si="13"/>
        <v>0</v>
      </c>
      <c r="G84" s="85">
        <f t="shared" si="13"/>
        <v>0</v>
      </c>
      <c r="H84" s="65">
        <f t="shared" si="12"/>
        <v>0</v>
      </c>
    </row>
    <row r="85" spans="1:8" s="2" customFormat="1" ht="12.75" hidden="1" customHeight="1" x14ac:dyDescent="0.25">
      <c r="A85" s="340"/>
      <c r="B85" s="315"/>
      <c r="C85" s="270">
        <f>C23</f>
        <v>0</v>
      </c>
      <c r="D85" s="271"/>
      <c r="E85" s="284"/>
      <c r="F85" s="68">
        <f t="shared" si="13"/>
        <v>0</v>
      </c>
      <c r="G85" s="85">
        <f t="shared" si="13"/>
        <v>0</v>
      </c>
      <c r="H85" s="65">
        <f t="shared" si="12"/>
        <v>0</v>
      </c>
    </row>
    <row r="86" spans="1:8" s="2" customFormat="1" ht="12.75" hidden="1" customHeight="1" x14ac:dyDescent="0.25">
      <c r="A86" s="340"/>
      <c r="B86" s="315"/>
      <c r="C86" s="270">
        <f>C24</f>
        <v>0</v>
      </c>
      <c r="D86" s="271"/>
      <c r="E86" s="284"/>
      <c r="F86" s="68">
        <f t="shared" si="13"/>
        <v>0</v>
      </c>
      <c r="G86" s="85">
        <f t="shared" si="13"/>
        <v>0</v>
      </c>
      <c r="H86" s="65">
        <f t="shared" si="12"/>
        <v>0</v>
      </c>
    </row>
    <row r="87" spans="1:8" s="2" customFormat="1" ht="13.2" x14ac:dyDescent="0.25">
      <c r="A87" s="340"/>
      <c r="B87" s="315"/>
      <c r="C87" s="270" t="str">
        <f t="shared" ref="C87:C96" si="14">C26</f>
        <v>Vecākais speciālists Izglītības koordinācijas nodaļā</v>
      </c>
      <c r="D87" s="271"/>
      <c r="E87" s="284"/>
      <c r="F87" s="68">
        <f t="shared" ref="F87:G96" si="15">F26</f>
        <v>1287</v>
      </c>
      <c r="G87" s="68">
        <f t="shared" si="15"/>
        <v>3</v>
      </c>
      <c r="H87" s="65">
        <f t="shared" ref="H87:H96" si="16">ROUNDUP((F87*$E$78%)/168*G87,2)</f>
        <v>0.92</v>
      </c>
    </row>
    <row r="88" spans="1:8" s="2" customFormat="1" ht="12.75" hidden="1" customHeight="1" x14ac:dyDescent="0.25">
      <c r="A88" s="340"/>
      <c r="B88" s="315"/>
      <c r="C88" s="270">
        <f t="shared" si="14"/>
        <v>0</v>
      </c>
      <c r="D88" s="271"/>
      <c r="E88" s="198"/>
      <c r="F88" s="68">
        <f t="shared" si="15"/>
        <v>0</v>
      </c>
      <c r="G88" s="68">
        <f t="shared" si="15"/>
        <v>0</v>
      </c>
      <c r="H88" s="65">
        <f t="shared" si="16"/>
        <v>0</v>
      </c>
    </row>
    <row r="89" spans="1:8" s="2" customFormat="1" ht="12.75" hidden="1" customHeight="1" x14ac:dyDescent="0.25">
      <c r="A89" s="340"/>
      <c r="B89" s="315"/>
      <c r="C89" s="270">
        <f t="shared" si="14"/>
        <v>0</v>
      </c>
      <c r="D89" s="271"/>
      <c r="E89" s="198"/>
      <c r="F89" s="68">
        <f t="shared" si="15"/>
        <v>0</v>
      </c>
      <c r="G89" s="68">
        <f t="shared" si="15"/>
        <v>0</v>
      </c>
      <c r="H89" s="65">
        <f t="shared" si="16"/>
        <v>0</v>
      </c>
    </row>
    <row r="90" spans="1:8" s="2" customFormat="1" ht="12.75" hidden="1" customHeight="1" x14ac:dyDescent="0.25">
      <c r="A90" s="340"/>
      <c r="B90" s="315"/>
      <c r="C90" s="270">
        <f t="shared" si="14"/>
        <v>0</v>
      </c>
      <c r="D90" s="271"/>
      <c r="E90" s="198"/>
      <c r="F90" s="68">
        <f t="shared" si="15"/>
        <v>0</v>
      </c>
      <c r="G90" s="68">
        <f t="shared" si="15"/>
        <v>0</v>
      </c>
      <c r="H90" s="65">
        <f t="shared" si="16"/>
        <v>0</v>
      </c>
    </row>
    <row r="91" spans="1:8" s="2" customFormat="1" ht="12.75" hidden="1" customHeight="1" x14ac:dyDescent="0.25">
      <c r="A91" s="340"/>
      <c r="B91" s="315"/>
      <c r="C91" s="270">
        <f t="shared" si="14"/>
        <v>0</v>
      </c>
      <c r="D91" s="271"/>
      <c r="E91" s="198"/>
      <c r="F91" s="68">
        <f t="shared" si="15"/>
        <v>0</v>
      </c>
      <c r="G91" s="68">
        <f t="shared" si="15"/>
        <v>0</v>
      </c>
      <c r="H91" s="65">
        <f t="shared" si="16"/>
        <v>0</v>
      </c>
    </row>
    <row r="92" spans="1:8" s="2" customFormat="1" ht="12.75" hidden="1" customHeight="1" x14ac:dyDescent="0.25">
      <c r="A92" s="340"/>
      <c r="B92" s="315"/>
      <c r="C92" s="270">
        <f t="shared" si="14"/>
        <v>0</v>
      </c>
      <c r="D92" s="271"/>
      <c r="E92" s="198"/>
      <c r="F92" s="68">
        <f t="shared" si="15"/>
        <v>0</v>
      </c>
      <c r="G92" s="68">
        <f t="shared" si="15"/>
        <v>0</v>
      </c>
      <c r="H92" s="65">
        <f t="shared" si="16"/>
        <v>0</v>
      </c>
    </row>
    <row r="93" spans="1:8" s="2" customFormat="1" ht="12.75" hidden="1" customHeight="1" x14ac:dyDescent="0.25">
      <c r="A93" s="340"/>
      <c r="B93" s="315"/>
      <c r="C93" s="270">
        <f t="shared" si="14"/>
        <v>0</v>
      </c>
      <c r="D93" s="271"/>
      <c r="E93" s="198"/>
      <c r="F93" s="68">
        <f t="shared" si="15"/>
        <v>0</v>
      </c>
      <c r="G93" s="68">
        <f t="shared" si="15"/>
        <v>0</v>
      </c>
      <c r="H93" s="65">
        <f t="shared" si="16"/>
        <v>0</v>
      </c>
    </row>
    <row r="94" spans="1:8" s="2" customFormat="1" ht="12.75" hidden="1" customHeight="1" x14ac:dyDescent="0.25">
      <c r="A94" s="340"/>
      <c r="B94" s="315"/>
      <c r="C94" s="270">
        <f t="shared" si="14"/>
        <v>0</v>
      </c>
      <c r="D94" s="271"/>
      <c r="E94" s="198"/>
      <c r="F94" s="68">
        <f t="shared" si="15"/>
        <v>0</v>
      </c>
      <c r="G94" s="68">
        <f t="shared" si="15"/>
        <v>0</v>
      </c>
      <c r="H94" s="65">
        <f t="shared" si="16"/>
        <v>0</v>
      </c>
    </row>
    <row r="95" spans="1:8" s="2" customFormat="1" ht="12.75" hidden="1" customHeight="1" x14ac:dyDescent="0.25">
      <c r="A95" s="340"/>
      <c r="B95" s="315"/>
      <c r="C95" s="270">
        <f t="shared" si="14"/>
        <v>0</v>
      </c>
      <c r="D95" s="271"/>
      <c r="E95" s="198"/>
      <c r="F95" s="68">
        <f t="shared" si="15"/>
        <v>0</v>
      </c>
      <c r="G95" s="68">
        <f t="shared" si="15"/>
        <v>0</v>
      </c>
      <c r="H95" s="65">
        <f t="shared" si="16"/>
        <v>0</v>
      </c>
    </row>
    <row r="96" spans="1:8" s="2" customFormat="1" ht="12.75" hidden="1" customHeight="1" x14ac:dyDescent="0.25">
      <c r="A96" s="341"/>
      <c r="B96" s="316"/>
      <c r="C96" s="270">
        <f t="shared" si="14"/>
        <v>0</v>
      </c>
      <c r="D96" s="271"/>
      <c r="E96" s="199"/>
      <c r="F96" s="68">
        <f t="shared" si="15"/>
        <v>0</v>
      </c>
      <c r="G96" s="68">
        <f t="shared" si="15"/>
        <v>0</v>
      </c>
      <c r="H96" s="65">
        <f t="shared" si="16"/>
        <v>0</v>
      </c>
    </row>
    <row r="97" spans="1:8" s="2" customFormat="1" ht="12.75" hidden="1" customHeight="1" x14ac:dyDescent="0.25">
      <c r="A97" s="340"/>
      <c r="B97" s="342"/>
      <c r="C97" s="270">
        <f t="shared" ref="C97:C105" si="17">C27</f>
        <v>0</v>
      </c>
      <c r="D97" s="271"/>
      <c r="E97" s="198"/>
      <c r="F97" s="68">
        <f t="shared" ref="F97:G105" si="18">F27</f>
        <v>0</v>
      </c>
      <c r="G97" s="68">
        <f t="shared" si="18"/>
        <v>0</v>
      </c>
      <c r="H97" s="65" t="e">
        <f>ROUNDUP((F97*#REF!%)/168*G97,2)</f>
        <v>#REF!</v>
      </c>
    </row>
    <row r="98" spans="1:8" s="2" customFormat="1" ht="12.75" hidden="1" customHeight="1" x14ac:dyDescent="0.25">
      <c r="A98" s="340"/>
      <c r="B98" s="342"/>
      <c r="C98" s="270">
        <f t="shared" si="17"/>
        <v>0</v>
      </c>
      <c r="D98" s="271"/>
      <c r="E98" s="198"/>
      <c r="F98" s="68">
        <f t="shared" si="18"/>
        <v>0</v>
      </c>
      <c r="G98" s="68">
        <f t="shared" si="18"/>
        <v>0</v>
      </c>
      <c r="H98" s="65" t="e">
        <f>ROUNDUP((F98*#REF!%)/168*G98,2)</f>
        <v>#REF!</v>
      </c>
    </row>
    <row r="99" spans="1:8" s="2" customFormat="1" ht="12.75" hidden="1" customHeight="1" x14ac:dyDescent="0.25">
      <c r="A99" s="340"/>
      <c r="B99" s="342"/>
      <c r="C99" s="270">
        <f t="shared" si="17"/>
        <v>0</v>
      </c>
      <c r="D99" s="271"/>
      <c r="E99" s="198"/>
      <c r="F99" s="68">
        <f t="shared" si="18"/>
        <v>0</v>
      </c>
      <c r="G99" s="68">
        <f t="shared" si="18"/>
        <v>0</v>
      </c>
      <c r="H99" s="65" t="e">
        <f>ROUNDUP((F99*#REF!%)/168*G99,2)</f>
        <v>#REF!</v>
      </c>
    </row>
    <row r="100" spans="1:8" s="2" customFormat="1" ht="12.75" hidden="1" customHeight="1" x14ac:dyDescent="0.25">
      <c r="A100" s="340"/>
      <c r="B100" s="342"/>
      <c r="C100" s="270">
        <f t="shared" si="17"/>
        <v>0</v>
      </c>
      <c r="D100" s="271"/>
      <c r="E100" s="198"/>
      <c r="F100" s="68">
        <f t="shared" si="18"/>
        <v>0</v>
      </c>
      <c r="G100" s="68">
        <f t="shared" si="18"/>
        <v>0</v>
      </c>
      <c r="H100" s="65" t="e">
        <f>ROUNDUP((F100*#REF!%)/168*G100,2)</f>
        <v>#REF!</v>
      </c>
    </row>
    <row r="101" spans="1:8" s="2" customFormat="1" ht="12.75" hidden="1" customHeight="1" x14ac:dyDescent="0.25">
      <c r="A101" s="340"/>
      <c r="B101" s="342"/>
      <c r="C101" s="270">
        <f t="shared" si="17"/>
        <v>0</v>
      </c>
      <c r="D101" s="271"/>
      <c r="E101" s="198"/>
      <c r="F101" s="68">
        <f t="shared" si="18"/>
        <v>0</v>
      </c>
      <c r="G101" s="68">
        <f t="shared" si="18"/>
        <v>0</v>
      </c>
      <c r="H101" s="65" t="e">
        <f>ROUNDUP((F101*#REF!%)/168*G101,2)</f>
        <v>#REF!</v>
      </c>
    </row>
    <row r="102" spans="1:8" s="2" customFormat="1" ht="12.75" hidden="1" customHeight="1" x14ac:dyDescent="0.25">
      <c r="A102" s="340"/>
      <c r="B102" s="342"/>
      <c r="C102" s="270">
        <f t="shared" si="17"/>
        <v>0</v>
      </c>
      <c r="D102" s="271"/>
      <c r="E102" s="198"/>
      <c r="F102" s="68">
        <f t="shared" si="18"/>
        <v>0</v>
      </c>
      <c r="G102" s="68">
        <f t="shared" si="18"/>
        <v>0</v>
      </c>
      <c r="H102" s="65" t="e">
        <f>ROUNDUP((F102*#REF!%)/168*G102,2)</f>
        <v>#REF!</v>
      </c>
    </row>
    <row r="103" spans="1:8" s="2" customFormat="1" ht="12.75" hidden="1" customHeight="1" x14ac:dyDescent="0.25">
      <c r="A103" s="340"/>
      <c r="B103" s="342"/>
      <c r="C103" s="270">
        <f t="shared" si="17"/>
        <v>0</v>
      </c>
      <c r="D103" s="271"/>
      <c r="E103" s="198"/>
      <c r="F103" s="68">
        <f t="shared" si="18"/>
        <v>0</v>
      </c>
      <c r="G103" s="68">
        <f t="shared" si="18"/>
        <v>0</v>
      </c>
      <c r="H103" s="65" t="e">
        <f>ROUNDUP((F103*#REF!%)/168*G103,2)</f>
        <v>#REF!</v>
      </c>
    </row>
    <row r="104" spans="1:8" s="2" customFormat="1" ht="12.75" hidden="1" customHeight="1" x14ac:dyDescent="0.25">
      <c r="A104" s="340"/>
      <c r="B104" s="342"/>
      <c r="C104" s="270">
        <f t="shared" si="17"/>
        <v>0</v>
      </c>
      <c r="D104" s="271"/>
      <c r="E104" s="198"/>
      <c r="F104" s="68">
        <f t="shared" si="18"/>
        <v>0</v>
      </c>
      <c r="G104" s="68">
        <f t="shared" si="18"/>
        <v>0</v>
      </c>
      <c r="H104" s="65" t="e">
        <f>ROUNDUP((F104*#REF!%)/168*G104,2)</f>
        <v>#REF!</v>
      </c>
    </row>
    <row r="105" spans="1:8" s="2" customFormat="1" ht="12.75" hidden="1" customHeight="1" x14ac:dyDescent="0.25">
      <c r="A105" s="341"/>
      <c r="B105" s="343"/>
      <c r="C105" s="270">
        <f t="shared" si="17"/>
        <v>0</v>
      </c>
      <c r="D105" s="271"/>
      <c r="E105" s="199"/>
      <c r="F105" s="68">
        <f t="shared" si="18"/>
        <v>0</v>
      </c>
      <c r="G105" s="68">
        <f t="shared" si="18"/>
        <v>0</v>
      </c>
      <c r="H105" s="65" t="e">
        <f>ROUNDUP((F105*#REF!%)/168*G105,2)</f>
        <v>#REF!</v>
      </c>
    </row>
    <row r="106" spans="1:8" s="2" customFormat="1" ht="13.2" hidden="1" x14ac:dyDescent="0.25">
      <c r="A106" s="58" t="s">
        <v>85</v>
      </c>
      <c r="B106" s="256" t="s">
        <v>18</v>
      </c>
      <c r="C106" s="256"/>
      <c r="D106" s="256"/>
      <c r="E106" s="256"/>
      <c r="F106" s="256"/>
      <c r="G106" s="256"/>
      <c r="H106" s="47">
        <f>SUM(H107,H130,H153)</f>
        <v>0</v>
      </c>
    </row>
    <row r="107" spans="1:8" s="2" customFormat="1" ht="13.2" hidden="1" x14ac:dyDescent="0.25">
      <c r="A107" s="46">
        <v>2100</v>
      </c>
      <c r="B107" s="256" t="s">
        <v>214</v>
      </c>
      <c r="C107" s="256"/>
      <c r="D107" s="256"/>
      <c r="E107" s="256"/>
      <c r="F107" s="256"/>
      <c r="G107" s="256"/>
      <c r="H107" s="47">
        <f>SUM(H108,H119)</f>
        <v>0</v>
      </c>
    </row>
    <row r="108" spans="1:8" s="2" customFormat="1" ht="26.4" hidden="1" x14ac:dyDescent="0.25">
      <c r="A108" s="274"/>
      <c r="B108" s="314"/>
      <c r="C108" s="251"/>
      <c r="D108" s="252"/>
      <c r="E108" s="287"/>
      <c r="F108" s="60" t="s">
        <v>167</v>
      </c>
      <c r="G108" s="53" t="s">
        <v>158</v>
      </c>
      <c r="H108" s="128">
        <f>SUM(H109:H118)</f>
        <v>0</v>
      </c>
    </row>
    <row r="109" spans="1:8" s="2" customFormat="1" ht="13.2" hidden="1" x14ac:dyDescent="0.25">
      <c r="A109" s="275"/>
      <c r="B109" s="315"/>
      <c r="C109" s="247"/>
      <c r="D109" s="248"/>
      <c r="E109" s="273"/>
      <c r="F109" s="86"/>
      <c r="G109" s="86"/>
      <c r="H109" s="87"/>
    </row>
    <row r="110" spans="1:8" s="2" customFormat="1" ht="13.2" hidden="1" x14ac:dyDescent="0.25">
      <c r="A110" s="275"/>
      <c r="B110" s="315"/>
      <c r="C110" s="249"/>
      <c r="D110" s="250"/>
      <c r="E110" s="272"/>
      <c r="F110" s="88"/>
      <c r="G110" s="88"/>
      <c r="H110" s="89"/>
    </row>
    <row r="111" spans="1:8" s="2" customFormat="1" ht="13.2" hidden="1" x14ac:dyDescent="0.25">
      <c r="A111" s="275"/>
      <c r="B111" s="315"/>
      <c r="C111" s="249"/>
      <c r="D111" s="250"/>
      <c r="E111" s="272"/>
      <c r="F111" s="88"/>
      <c r="G111" s="88"/>
      <c r="H111" s="89"/>
    </row>
    <row r="112" spans="1:8" s="2" customFormat="1" ht="13.2" hidden="1" x14ac:dyDescent="0.25">
      <c r="A112" s="275"/>
      <c r="B112" s="315"/>
      <c r="C112" s="249"/>
      <c r="D112" s="250"/>
      <c r="E112" s="272"/>
      <c r="F112" s="88"/>
      <c r="G112" s="88"/>
      <c r="H112" s="89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6"/>
      <c r="B118" s="316"/>
      <c r="C118" s="253"/>
      <c r="D118" s="254"/>
      <c r="E118" s="255"/>
      <c r="F118" s="90"/>
      <c r="G118" s="90"/>
      <c r="H118" s="91">
        <f>ROUNDUP(F118/168*G118,2)</f>
        <v>0</v>
      </c>
    </row>
    <row r="119" spans="1:8" s="2" customFormat="1" ht="26.4" hidden="1" x14ac:dyDescent="0.25">
      <c r="A119" s="274"/>
      <c r="B119" s="314"/>
      <c r="C119" s="251"/>
      <c r="D119" s="252"/>
      <c r="E119" s="287"/>
      <c r="F119" s="60" t="s">
        <v>167</v>
      </c>
      <c r="G119" s="53" t="s">
        <v>158</v>
      </c>
      <c r="H119" s="128">
        <f>SUM(H120:H129)</f>
        <v>0</v>
      </c>
    </row>
    <row r="120" spans="1:8" s="2" customFormat="1" ht="13.2" hidden="1" x14ac:dyDescent="0.25">
      <c r="A120" s="275"/>
      <c r="B120" s="315"/>
      <c r="C120" s="247"/>
      <c r="D120" s="248"/>
      <c r="E120" s="273"/>
      <c r="F120" s="86"/>
      <c r="G120" s="86"/>
      <c r="H120" s="87"/>
    </row>
    <row r="121" spans="1:8" s="2" customFormat="1" ht="13.2" hidden="1" x14ac:dyDescent="0.25">
      <c r="A121" s="275"/>
      <c r="B121" s="315"/>
      <c r="C121" s="249"/>
      <c r="D121" s="250"/>
      <c r="E121" s="272"/>
      <c r="F121" s="88"/>
      <c r="G121" s="88"/>
      <c r="H121" s="89"/>
    </row>
    <row r="122" spans="1:8" s="2" customFormat="1" ht="13.2" hidden="1" x14ac:dyDescent="0.25">
      <c r="A122" s="275"/>
      <c r="B122" s="315"/>
      <c r="C122" s="249"/>
      <c r="D122" s="250"/>
      <c r="E122" s="272"/>
      <c r="F122" s="88"/>
      <c r="G122" s="88"/>
      <c r="H122" s="89"/>
    </row>
    <row r="123" spans="1:8" s="2" customFormat="1" ht="13.2" hidden="1" x14ac:dyDescent="0.25">
      <c r="A123" s="275"/>
      <c r="B123" s="315"/>
      <c r="C123" s="249"/>
      <c r="D123" s="250"/>
      <c r="E123" s="272"/>
      <c r="F123" s="88"/>
      <c r="G123" s="88"/>
      <c r="H123" s="89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6"/>
      <c r="B129" s="316"/>
      <c r="C129" s="253"/>
      <c r="D129" s="254"/>
      <c r="E129" s="255"/>
      <c r="F129" s="90"/>
      <c r="G129" s="90"/>
      <c r="H129" s="91">
        <f>ROUNDUP(F129/168*G129,2)</f>
        <v>0</v>
      </c>
    </row>
    <row r="130" spans="1:8" s="2" customFormat="1" ht="13.2" hidden="1" x14ac:dyDescent="0.25">
      <c r="A130" s="57" t="s">
        <v>86</v>
      </c>
      <c r="B130" s="256" t="s">
        <v>87</v>
      </c>
      <c r="C130" s="256"/>
      <c r="D130" s="256"/>
      <c r="E130" s="256"/>
      <c r="F130" s="256"/>
      <c r="G130" s="256"/>
      <c r="H130" s="47">
        <f>SUM(H131)</f>
        <v>0</v>
      </c>
    </row>
    <row r="131" spans="1:8" s="2" customFormat="1" hidden="1" x14ac:dyDescent="0.25">
      <c r="A131" s="241"/>
      <c r="B131" s="244"/>
      <c r="C131" s="251"/>
      <c r="D131" s="252"/>
      <c r="E131" s="287"/>
      <c r="F131" s="53" t="s">
        <v>167</v>
      </c>
      <c r="G131" s="53" t="s">
        <v>166</v>
      </c>
      <c r="H131" s="128">
        <f>SUM(H132:H141)</f>
        <v>0</v>
      </c>
    </row>
    <row r="132" spans="1:8" s="2" customFormat="1" ht="13.2" hidden="1" x14ac:dyDescent="0.25">
      <c r="A132" s="242"/>
      <c r="B132" s="245"/>
      <c r="C132" s="247"/>
      <c r="D132" s="248"/>
      <c r="E132" s="273"/>
      <c r="F132" s="86"/>
      <c r="G132" s="86"/>
      <c r="H132" s="87">
        <f>ROUND(F132*G132,2)</f>
        <v>0</v>
      </c>
    </row>
    <row r="133" spans="1:8" s="2" customFormat="1" ht="13.2" hidden="1" x14ac:dyDescent="0.25">
      <c r="A133" s="242"/>
      <c r="B133" s="245"/>
      <c r="C133" s="249"/>
      <c r="D133" s="250"/>
      <c r="E133" s="272"/>
      <c r="F133" s="88"/>
      <c r="G133" s="88"/>
      <c r="H133" s="89">
        <f>ROUND(F133*G133,2)</f>
        <v>0</v>
      </c>
    </row>
    <row r="134" spans="1:8" s="2" customFormat="1" ht="13.2" hidden="1" x14ac:dyDescent="0.25">
      <c r="A134" s="242"/>
      <c r="B134" s="245"/>
      <c r="C134" s="249"/>
      <c r="D134" s="250"/>
      <c r="E134" s="272"/>
      <c r="F134" s="88"/>
      <c r="G134" s="88"/>
      <c r="H134" s="89">
        <f t="shared" ref="H134:H141" si="19">ROUND(F134*G134,2)</f>
        <v>0</v>
      </c>
    </row>
    <row r="135" spans="1:8" s="2" customFormat="1" ht="13.2" hidden="1" x14ac:dyDescent="0.25">
      <c r="A135" s="242"/>
      <c r="B135" s="245"/>
      <c r="C135" s="249"/>
      <c r="D135" s="250"/>
      <c r="E135" s="272"/>
      <c r="F135" s="88"/>
      <c r="G135" s="88"/>
      <c r="H135" s="89">
        <f t="shared" si="19"/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 t="shared" si="19"/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si="19"/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9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9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9"/>
        <v>0</v>
      </c>
    </row>
    <row r="141" spans="1:8" s="2" customFormat="1" ht="13.2" hidden="1" x14ac:dyDescent="0.25">
      <c r="A141" s="243"/>
      <c r="B141" s="246"/>
      <c r="C141" s="253"/>
      <c r="D141" s="254"/>
      <c r="E141" s="255"/>
      <c r="F141" s="90"/>
      <c r="G141" s="90"/>
      <c r="H141" s="91">
        <f t="shared" si="19"/>
        <v>0</v>
      </c>
    </row>
    <row r="142" spans="1:8" s="2" customFormat="1" ht="26.4" hidden="1" x14ac:dyDescent="0.25">
      <c r="A142" s="241"/>
      <c r="B142" s="244"/>
      <c r="C142" s="251"/>
      <c r="D142" s="252"/>
      <c r="E142" s="287"/>
      <c r="F142" s="60" t="s">
        <v>167</v>
      </c>
      <c r="G142" s="53" t="s">
        <v>158</v>
      </c>
      <c r="H142" s="128">
        <f>SUM(H143:H152)</f>
        <v>0</v>
      </c>
    </row>
    <row r="143" spans="1:8" s="2" customFormat="1" ht="13.2" hidden="1" x14ac:dyDescent="0.25">
      <c r="A143" s="242"/>
      <c r="B143" s="245"/>
      <c r="C143" s="247"/>
      <c r="D143" s="248"/>
      <c r="E143" s="273"/>
      <c r="F143" s="86"/>
      <c r="G143" s="86"/>
      <c r="H143" s="87">
        <f>ROUNDUP(F143/168*G143,2)</f>
        <v>0</v>
      </c>
    </row>
    <row r="144" spans="1:8" s="2" customFormat="1" ht="13.2" hidden="1" x14ac:dyDescent="0.25">
      <c r="A144" s="242"/>
      <c r="B144" s="245"/>
      <c r="C144" s="249"/>
      <c r="D144" s="250"/>
      <c r="E144" s="272"/>
      <c r="F144" s="88"/>
      <c r="G144" s="88"/>
      <c r="H144" s="89">
        <f t="shared" ref="H144:H152" si="20">ROUNDUP(F144/168*G144,2)</f>
        <v>0</v>
      </c>
    </row>
    <row r="145" spans="1:8" s="2" customFormat="1" ht="13.2" hidden="1" x14ac:dyDescent="0.25">
      <c r="A145" s="242"/>
      <c r="B145" s="245"/>
      <c r="C145" s="249"/>
      <c r="D145" s="250"/>
      <c r="E145" s="272"/>
      <c r="F145" s="88"/>
      <c r="G145" s="88"/>
      <c r="H145" s="89">
        <f t="shared" si="20"/>
        <v>0</v>
      </c>
    </row>
    <row r="146" spans="1:8" s="2" customFormat="1" ht="13.2" hidden="1" x14ac:dyDescent="0.25">
      <c r="A146" s="242"/>
      <c r="B146" s="245"/>
      <c r="C146" s="249"/>
      <c r="D146" s="250"/>
      <c r="E146" s="272"/>
      <c r="F146" s="88"/>
      <c r="G146" s="88"/>
      <c r="H146" s="89">
        <f t="shared" si="20"/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si="20"/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20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20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20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20"/>
        <v>0</v>
      </c>
    </row>
    <row r="152" spans="1:8" s="2" customFormat="1" ht="13.2" hidden="1" x14ac:dyDescent="0.25">
      <c r="A152" s="243"/>
      <c r="B152" s="246"/>
      <c r="C152" s="253"/>
      <c r="D152" s="254"/>
      <c r="E152" s="255"/>
      <c r="F152" s="90"/>
      <c r="G152" s="90"/>
      <c r="H152" s="91">
        <f t="shared" si="20"/>
        <v>0</v>
      </c>
    </row>
    <row r="153" spans="1:8" s="2" customFormat="1" ht="12.75" hidden="1" customHeight="1" x14ac:dyDescent="0.25">
      <c r="A153" s="57" t="s">
        <v>94</v>
      </c>
      <c r="B153" s="256" t="s">
        <v>95</v>
      </c>
      <c r="C153" s="256"/>
      <c r="D153" s="256"/>
      <c r="E153" s="256"/>
      <c r="F153" s="256"/>
      <c r="G153" s="256"/>
      <c r="H153" s="47">
        <f>SUM(H154,H165)</f>
        <v>0</v>
      </c>
    </row>
    <row r="154" spans="1:8" s="2" customFormat="1" ht="13.2" hidden="1" x14ac:dyDescent="0.25">
      <c r="A154" s="241">
        <v>2311</v>
      </c>
      <c r="B154" s="244" t="s">
        <v>20</v>
      </c>
      <c r="C154" s="251"/>
      <c r="D154" s="252"/>
      <c r="E154" s="287"/>
      <c r="F154" s="53" t="s">
        <v>167</v>
      </c>
      <c r="G154" s="53" t="s">
        <v>166</v>
      </c>
      <c r="H154" s="59">
        <f>SUM(H155:H164)</f>
        <v>0</v>
      </c>
    </row>
    <row r="155" spans="1:8" s="2" customFormat="1" ht="13.2" hidden="1" x14ac:dyDescent="0.25">
      <c r="A155" s="242"/>
      <c r="B155" s="245"/>
      <c r="C155" s="247"/>
      <c r="D155" s="248"/>
      <c r="E155" s="273"/>
      <c r="F155" s="86"/>
      <c r="G155" s="86"/>
      <c r="H155" s="87">
        <f>ROUND(F155*G155,2)</f>
        <v>0</v>
      </c>
    </row>
    <row r="156" spans="1:8" s="2" customFormat="1" ht="12.75" hidden="1" customHeight="1" x14ac:dyDescent="0.25">
      <c r="A156" s="242"/>
      <c r="B156" s="245"/>
      <c r="C156" s="249"/>
      <c r="D156" s="250"/>
      <c r="E156" s="272"/>
      <c r="F156" s="88"/>
      <c r="G156" s="88"/>
      <c r="H156" s="89">
        <f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ref="H157:H164" si="21">ROUND(F157*G157,2)</f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21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21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1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1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1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1"/>
        <v>0</v>
      </c>
    </row>
    <row r="164" spans="1:8" s="2" customFormat="1" ht="13.2" hidden="1" x14ac:dyDescent="0.25">
      <c r="A164" s="243"/>
      <c r="B164" s="246"/>
      <c r="C164" s="253"/>
      <c r="D164" s="254"/>
      <c r="E164" s="255"/>
      <c r="F164" s="90"/>
      <c r="G164" s="90"/>
      <c r="H164" s="91">
        <f t="shared" si="21"/>
        <v>0</v>
      </c>
    </row>
    <row r="165" spans="1:8" s="2" customFormat="1" ht="26.4" hidden="1" x14ac:dyDescent="0.25">
      <c r="A165" s="241">
        <v>2350</v>
      </c>
      <c r="B165" s="244" t="s">
        <v>25</v>
      </c>
      <c r="C165" s="251"/>
      <c r="D165" s="252"/>
      <c r="E165" s="287"/>
      <c r="F165" s="60" t="s">
        <v>167</v>
      </c>
      <c r="G165" s="53" t="s">
        <v>158</v>
      </c>
      <c r="H165" s="59">
        <f>SUM(H166:H175)</f>
        <v>0</v>
      </c>
    </row>
    <row r="166" spans="1:8" s="2" customFormat="1" ht="12.75" hidden="1" customHeight="1" x14ac:dyDescent="0.25">
      <c r="A166" s="242"/>
      <c r="B166" s="245"/>
      <c r="C166" s="247"/>
      <c r="D166" s="248"/>
      <c r="E166" s="273"/>
      <c r="F166" s="86"/>
      <c r="G166" s="86"/>
      <c r="H166" s="87">
        <f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ref="H167:H175" si="22">ROUNDUP(F167/168*G167,2)</f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2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2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2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2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2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2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2"/>
        <v>0</v>
      </c>
    </row>
    <row r="175" spans="1:8" s="2" customFormat="1" ht="13.2" hidden="1" x14ac:dyDescent="0.25">
      <c r="A175" s="243"/>
      <c r="B175" s="246"/>
      <c r="C175" s="253"/>
      <c r="D175" s="254"/>
      <c r="E175" s="255"/>
      <c r="F175" s="90"/>
      <c r="G175" s="90"/>
      <c r="H175" s="91">
        <f t="shared" si="22"/>
        <v>0</v>
      </c>
    </row>
    <row r="176" spans="1:8" s="2" customFormat="1" ht="13.2" hidden="1" x14ac:dyDescent="0.25">
      <c r="A176" s="58" t="s">
        <v>110</v>
      </c>
      <c r="B176" s="256" t="s">
        <v>26</v>
      </c>
      <c r="C176" s="256"/>
      <c r="D176" s="256"/>
      <c r="E176" s="256"/>
      <c r="F176" s="256"/>
      <c r="G176" s="256"/>
      <c r="H176" s="47">
        <f>SUM(H177,H189)</f>
        <v>0</v>
      </c>
    </row>
    <row r="177" spans="1:8" s="2" customFormat="1" ht="12.75" hidden="1" customHeight="1" x14ac:dyDescent="0.25">
      <c r="A177" s="57">
        <v>5120</v>
      </c>
      <c r="B177" s="256" t="s">
        <v>168</v>
      </c>
      <c r="C177" s="256"/>
      <c r="D177" s="256"/>
      <c r="E177" s="256"/>
      <c r="F177" s="256"/>
      <c r="G177" s="256"/>
      <c r="H177" s="47">
        <f>SUM(H178)</f>
        <v>0</v>
      </c>
    </row>
    <row r="178" spans="1:8" s="2" customFormat="1" ht="26.4" hidden="1" x14ac:dyDescent="0.25">
      <c r="A178" s="257">
        <v>5121</v>
      </c>
      <c r="B178" s="260" t="s">
        <v>169</v>
      </c>
      <c r="C178" s="126" t="s">
        <v>171</v>
      </c>
      <c r="D178" s="53" t="s">
        <v>170</v>
      </c>
      <c r="E178" s="126" t="s">
        <v>166</v>
      </c>
      <c r="F178" s="126" t="s">
        <v>167</v>
      </c>
      <c r="G178" s="53" t="s">
        <v>158</v>
      </c>
      <c r="H178" s="128">
        <f>SUM(H179:H188)</f>
        <v>0</v>
      </c>
    </row>
    <row r="179" spans="1:8" s="2" customFormat="1" ht="13.2" hidden="1" x14ac:dyDescent="0.25">
      <c r="A179" s="258"/>
      <c r="B179" s="261"/>
      <c r="C179" s="79"/>
      <c r="D179" s="263">
        <v>20</v>
      </c>
      <c r="E179" s="79"/>
      <c r="F179" s="79"/>
      <c r="G179" s="79"/>
      <c r="H179" s="63">
        <f>ROUNDUP(F179*$D$179%/12/168*E179*$G$179,2)</f>
        <v>0</v>
      </c>
    </row>
    <row r="180" spans="1:8" s="2" customFormat="1" ht="13.2" hidden="1" x14ac:dyDescent="0.25">
      <c r="A180" s="258"/>
      <c r="B180" s="261"/>
      <c r="C180" s="80"/>
      <c r="D180" s="264"/>
      <c r="E180" s="80"/>
      <c r="F180" s="80"/>
      <c r="G180" s="80"/>
      <c r="H180" s="65">
        <f t="shared" ref="H180:H188" si="23">ROUNDUP(F180*$D$179%/12/168*E180*$G$179,2)</f>
        <v>0</v>
      </c>
    </row>
    <row r="181" spans="1:8" s="2" customFormat="1" ht="13.2" hidden="1" x14ac:dyDescent="0.25">
      <c r="A181" s="258"/>
      <c r="B181" s="261"/>
      <c r="C181" s="80"/>
      <c r="D181" s="264"/>
      <c r="E181" s="80"/>
      <c r="F181" s="80"/>
      <c r="G181" s="80"/>
      <c r="H181" s="65">
        <f t="shared" si="23"/>
        <v>0</v>
      </c>
    </row>
    <row r="182" spans="1:8" s="2" customFormat="1" ht="13.2" hidden="1" x14ac:dyDescent="0.25">
      <c r="A182" s="258"/>
      <c r="B182" s="261"/>
      <c r="C182" s="80"/>
      <c r="D182" s="264"/>
      <c r="E182" s="80"/>
      <c r="F182" s="80"/>
      <c r="G182" s="80"/>
      <c r="H182" s="65">
        <f t="shared" si="23"/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si="23"/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3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3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3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3"/>
        <v>0</v>
      </c>
    </row>
    <row r="188" spans="1:8" s="2" customFormat="1" ht="13.2" hidden="1" x14ac:dyDescent="0.25">
      <c r="A188" s="259"/>
      <c r="B188" s="262"/>
      <c r="C188" s="82"/>
      <c r="D188" s="265"/>
      <c r="E188" s="82"/>
      <c r="F188" s="82"/>
      <c r="G188" s="82"/>
      <c r="H188" s="67">
        <f t="shared" si="23"/>
        <v>0</v>
      </c>
    </row>
    <row r="189" spans="1:8" s="2" customFormat="1" ht="13.2" hidden="1" x14ac:dyDescent="0.25">
      <c r="A189" s="57" t="s">
        <v>111</v>
      </c>
      <c r="B189" s="256" t="s">
        <v>112</v>
      </c>
      <c r="C189" s="256"/>
      <c r="D189" s="256"/>
      <c r="E189" s="256"/>
      <c r="F189" s="256"/>
      <c r="G189" s="256"/>
      <c r="H189" s="47">
        <f>SUM(H190,H201)</f>
        <v>0</v>
      </c>
    </row>
    <row r="190" spans="1:8" s="2" customFormat="1" ht="26.4" hidden="1" x14ac:dyDescent="0.25">
      <c r="A190" s="257" t="s">
        <v>118</v>
      </c>
      <c r="B190" s="260" t="s">
        <v>34</v>
      </c>
      <c r="C190" s="126" t="s">
        <v>171</v>
      </c>
      <c r="D190" s="53" t="s">
        <v>170</v>
      </c>
      <c r="E190" s="126" t="s">
        <v>166</v>
      </c>
      <c r="F190" s="126" t="s">
        <v>167</v>
      </c>
      <c r="G190" s="53" t="s">
        <v>158</v>
      </c>
      <c r="H190" s="128">
        <f>SUM(H191:H200)</f>
        <v>0</v>
      </c>
    </row>
    <row r="191" spans="1:8" s="2" customFormat="1" ht="13.2" hidden="1" x14ac:dyDescent="0.25">
      <c r="A191" s="258"/>
      <c r="B191" s="261"/>
      <c r="C191" s="79"/>
      <c r="D191" s="263">
        <v>20</v>
      </c>
      <c r="E191" s="79"/>
      <c r="F191" s="79"/>
      <c r="G191" s="79"/>
      <c r="H191" s="63">
        <f>ROUNDUP(F191*$D$191%/12/168*E191*$G$191,2)</f>
        <v>0</v>
      </c>
    </row>
    <row r="192" spans="1:8" s="2" customFormat="1" ht="13.2" hidden="1" x14ac:dyDescent="0.25">
      <c r="A192" s="258"/>
      <c r="B192" s="261"/>
      <c r="C192" s="80"/>
      <c r="D192" s="264"/>
      <c r="E192" s="80"/>
      <c r="F192" s="80"/>
      <c r="G192" s="80"/>
      <c r="H192" s="65">
        <f t="shared" ref="H192:H200" si="24">ROUNDUP(F192*$D$191%/12/168*E192*$G$191,2)</f>
        <v>0</v>
      </c>
    </row>
    <row r="193" spans="1:8" s="2" customFormat="1" ht="13.2" hidden="1" x14ac:dyDescent="0.25">
      <c r="A193" s="258"/>
      <c r="B193" s="261"/>
      <c r="C193" s="80"/>
      <c r="D193" s="264"/>
      <c r="E193" s="80"/>
      <c r="F193" s="80"/>
      <c r="G193" s="80"/>
      <c r="H193" s="65">
        <f t="shared" si="24"/>
        <v>0</v>
      </c>
    </row>
    <row r="194" spans="1:8" s="2" customFormat="1" ht="13.2" hidden="1" x14ac:dyDescent="0.25">
      <c r="A194" s="258"/>
      <c r="B194" s="261"/>
      <c r="C194" s="80"/>
      <c r="D194" s="264"/>
      <c r="E194" s="80"/>
      <c r="F194" s="80"/>
      <c r="G194" s="80"/>
      <c r="H194" s="65">
        <f t="shared" si="24"/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si="24"/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4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4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4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4"/>
        <v>0</v>
      </c>
    </row>
    <row r="200" spans="1:8" s="2" customFormat="1" ht="13.2" hidden="1" x14ac:dyDescent="0.25">
      <c r="A200" s="259"/>
      <c r="B200" s="262"/>
      <c r="C200" s="82"/>
      <c r="D200" s="265"/>
      <c r="E200" s="82"/>
      <c r="F200" s="82"/>
      <c r="G200" s="82"/>
      <c r="H200" s="67">
        <f t="shared" si="24"/>
        <v>0</v>
      </c>
    </row>
    <row r="201" spans="1:8" s="2" customFormat="1" ht="26.4" hidden="1" x14ac:dyDescent="0.25">
      <c r="A201" s="257" t="s">
        <v>119</v>
      </c>
      <c r="B201" s="260" t="s">
        <v>32</v>
      </c>
      <c r="C201" s="126" t="s">
        <v>171</v>
      </c>
      <c r="D201" s="53" t="s">
        <v>170</v>
      </c>
      <c r="E201" s="126" t="s">
        <v>166</v>
      </c>
      <c r="F201" s="126" t="s">
        <v>167</v>
      </c>
      <c r="G201" s="53" t="s">
        <v>158</v>
      </c>
      <c r="H201" s="128">
        <f>SUM(H202:H211)</f>
        <v>0</v>
      </c>
    </row>
    <row r="202" spans="1:8" s="2" customFormat="1" ht="13.2" hidden="1" x14ac:dyDescent="0.25">
      <c r="A202" s="258"/>
      <c r="B202" s="261"/>
      <c r="C202" s="79"/>
      <c r="D202" s="263">
        <v>20</v>
      </c>
      <c r="E202" s="79"/>
      <c r="F202" s="79"/>
      <c r="G202" s="79"/>
      <c r="H202" s="63">
        <f>ROUNDUP(F202*$D$202%/12/168*E202*$G$202,2)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80"/>
      <c r="H203" s="65">
        <f t="shared" ref="H203:H211" si="25">ROUNDUP(F203*$D$202%/12/168*E203*$G$202,2)</f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80"/>
      <c r="H204" s="65">
        <f t="shared" si="25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80"/>
      <c r="H205" s="65">
        <f t="shared" si="25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si="25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5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5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5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5"/>
        <v>0</v>
      </c>
    </row>
    <row r="211" spans="1:9" s="2" customFormat="1" ht="13.2" hidden="1" x14ac:dyDescent="0.25">
      <c r="A211" s="258"/>
      <c r="B211" s="261"/>
      <c r="C211" s="80"/>
      <c r="D211" s="265"/>
      <c r="E211" s="80"/>
      <c r="F211" s="80"/>
      <c r="G211" s="82"/>
      <c r="H211" s="65">
        <f t="shared" si="25"/>
        <v>0</v>
      </c>
    </row>
    <row r="212" spans="1:9" s="2" customFormat="1" ht="13.2" x14ac:dyDescent="0.25">
      <c r="A212" s="306" t="s">
        <v>121</v>
      </c>
      <c r="B212" s="307"/>
      <c r="C212" s="307"/>
      <c r="D212" s="307"/>
      <c r="E212" s="307"/>
      <c r="F212" s="307"/>
      <c r="G212" s="308"/>
      <c r="H212" s="50">
        <f>SUM(H176,H106,H12)</f>
        <v>35.430000000000007</v>
      </c>
    </row>
    <row r="213" spans="1:9" s="2" customFormat="1" ht="6" customHeight="1" x14ac:dyDescent="0.25">
      <c r="A213" s="309"/>
      <c r="B213" s="309"/>
      <c r="C213" s="309"/>
      <c r="D213" s="309"/>
      <c r="E213" s="309"/>
      <c r="F213" s="309"/>
      <c r="G213" s="309"/>
      <c r="H213" s="309"/>
    </row>
    <row r="214" spans="1:9" s="2" customFormat="1" ht="13.2" x14ac:dyDescent="0.25">
      <c r="A214" s="266" t="s">
        <v>19</v>
      </c>
      <c r="B214" s="267"/>
      <c r="C214" s="267"/>
      <c r="D214" s="267"/>
      <c r="E214" s="267"/>
      <c r="F214" s="267"/>
      <c r="G214" s="267"/>
      <c r="H214" s="268"/>
    </row>
    <row r="215" spans="1:9" s="2" customFormat="1" ht="13.2" x14ac:dyDescent="0.25">
      <c r="A215" s="46" t="s">
        <v>37</v>
      </c>
      <c r="B215" s="256" t="s">
        <v>15</v>
      </c>
      <c r="C215" s="256"/>
      <c r="D215" s="256"/>
      <c r="E215" s="256"/>
      <c r="F215" s="256"/>
      <c r="G215" s="256"/>
      <c r="H215" s="47">
        <f>SUM(H216,H280)</f>
        <v>1.4200000000000002</v>
      </c>
    </row>
    <row r="216" spans="1:9" s="2" customFormat="1" ht="13.2" x14ac:dyDescent="0.25">
      <c r="A216" s="58" t="s">
        <v>38</v>
      </c>
      <c r="B216" s="256" t="s">
        <v>39</v>
      </c>
      <c r="C216" s="256"/>
      <c r="D216" s="256"/>
      <c r="E216" s="256"/>
      <c r="F216" s="256"/>
      <c r="G216" s="256"/>
      <c r="H216" s="47">
        <f>SUM(H217,H228,H239,H259,)</f>
        <v>1.0900000000000001</v>
      </c>
    </row>
    <row r="217" spans="1:9" s="2" customFormat="1" ht="26.4" x14ac:dyDescent="0.25">
      <c r="A217" s="241" t="s">
        <v>43</v>
      </c>
      <c r="B217" s="244" t="s">
        <v>44</v>
      </c>
      <c r="C217" s="277" t="s">
        <v>436</v>
      </c>
      <c r="D217" s="278"/>
      <c r="E217" s="53" t="s">
        <v>164</v>
      </c>
      <c r="F217" s="133" t="s">
        <v>40</v>
      </c>
      <c r="G217" s="53" t="s">
        <v>158</v>
      </c>
      <c r="H217" s="128">
        <f>SUM(H218:H227)</f>
        <v>0.37</v>
      </c>
    </row>
    <row r="218" spans="1:9" s="2" customFormat="1" ht="13.2" x14ac:dyDescent="0.25">
      <c r="A218" s="242"/>
      <c r="B218" s="245"/>
      <c r="C218" s="279" t="s">
        <v>193</v>
      </c>
      <c r="D218" s="280"/>
      <c r="E218" s="129">
        <v>16</v>
      </c>
      <c r="F218" s="71">
        <v>3105</v>
      </c>
      <c r="G218" s="70">
        <v>0.02</v>
      </c>
      <c r="H218" s="63">
        <f>ROUNDUP((F218/168*G218),2)</f>
        <v>0.37</v>
      </c>
      <c r="I218" s="2" t="s">
        <v>229</v>
      </c>
    </row>
    <row r="219" spans="1:9" s="2" customFormat="1" ht="13.2" hidden="1" x14ac:dyDescent="0.25">
      <c r="A219" s="242"/>
      <c r="B219" s="245"/>
      <c r="C219" s="270"/>
      <c r="D219" s="271"/>
      <c r="E219" s="130"/>
      <c r="F219" s="73"/>
      <c r="G219" s="72"/>
      <c r="H219" s="65">
        <f t="shared" ref="H219:H238" si="26">ROUNDUP((F219/168*G219),2)</f>
        <v>0</v>
      </c>
    </row>
    <row r="220" spans="1:9" s="2" customFormat="1" ht="13.2" hidden="1" x14ac:dyDescent="0.25">
      <c r="A220" s="242"/>
      <c r="B220" s="245"/>
      <c r="C220" s="270"/>
      <c r="D220" s="271"/>
      <c r="E220" s="130"/>
      <c r="F220" s="73"/>
      <c r="G220" s="72"/>
      <c r="H220" s="65">
        <f t="shared" si="26"/>
        <v>0</v>
      </c>
    </row>
    <row r="221" spans="1:9" s="2" customFormat="1" ht="13.2" hidden="1" x14ac:dyDescent="0.25">
      <c r="A221" s="242"/>
      <c r="B221" s="245"/>
      <c r="C221" s="270"/>
      <c r="D221" s="271"/>
      <c r="E221" s="130"/>
      <c r="F221" s="73"/>
      <c r="G221" s="72"/>
      <c r="H221" s="65">
        <f t="shared" si="26"/>
        <v>0</v>
      </c>
    </row>
    <row r="222" spans="1:9" s="2" customFormat="1" ht="13.2" hidden="1" x14ac:dyDescent="0.25">
      <c r="A222" s="242"/>
      <c r="B222" s="245"/>
      <c r="C222" s="270"/>
      <c r="D222" s="271"/>
      <c r="E222" s="130"/>
      <c r="F222" s="73"/>
      <c r="G222" s="72"/>
      <c r="H222" s="65">
        <f t="shared" si="26"/>
        <v>0</v>
      </c>
    </row>
    <row r="223" spans="1:9" s="2" customFormat="1" ht="13.2" hidden="1" x14ac:dyDescent="0.25">
      <c r="A223" s="242"/>
      <c r="B223" s="245"/>
      <c r="C223" s="270"/>
      <c r="D223" s="271"/>
      <c r="E223" s="130"/>
      <c r="F223" s="73"/>
      <c r="G223" s="72"/>
      <c r="H223" s="65">
        <f t="shared" si="26"/>
        <v>0</v>
      </c>
    </row>
    <row r="224" spans="1:9" s="2" customFormat="1" ht="13.2" hidden="1" x14ac:dyDescent="0.25">
      <c r="A224" s="242"/>
      <c r="B224" s="245"/>
      <c r="C224" s="270"/>
      <c r="D224" s="271"/>
      <c r="E224" s="130"/>
      <c r="F224" s="73"/>
      <c r="G224" s="72"/>
      <c r="H224" s="65">
        <f t="shared" si="26"/>
        <v>0</v>
      </c>
    </row>
    <row r="225" spans="1:9" s="2" customFormat="1" ht="13.2" hidden="1" x14ac:dyDescent="0.25">
      <c r="A225" s="242"/>
      <c r="B225" s="245"/>
      <c r="C225" s="270"/>
      <c r="D225" s="271"/>
      <c r="E225" s="130"/>
      <c r="F225" s="73"/>
      <c r="G225" s="72"/>
      <c r="H225" s="65">
        <f t="shared" si="26"/>
        <v>0</v>
      </c>
    </row>
    <row r="226" spans="1:9" s="2" customFormat="1" ht="13.2" hidden="1" x14ac:dyDescent="0.25">
      <c r="A226" s="242"/>
      <c r="B226" s="245"/>
      <c r="C226" s="270"/>
      <c r="D226" s="271"/>
      <c r="E226" s="130"/>
      <c r="F226" s="73"/>
      <c r="G226" s="72"/>
      <c r="H226" s="65">
        <f t="shared" si="26"/>
        <v>0</v>
      </c>
    </row>
    <row r="227" spans="1:9" s="2" customFormat="1" ht="13.2" hidden="1" x14ac:dyDescent="0.25">
      <c r="A227" s="243"/>
      <c r="B227" s="246"/>
      <c r="C227" s="281"/>
      <c r="D227" s="282"/>
      <c r="E227" s="131"/>
      <c r="F227" s="75"/>
      <c r="G227" s="74"/>
      <c r="H227" s="67">
        <f t="shared" si="26"/>
        <v>0</v>
      </c>
    </row>
    <row r="228" spans="1:9" s="2" customFormat="1" ht="26.4" x14ac:dyDescent="0.25">
      <c r="A228" s="241" t="s">
        <v>45</v>
      </c>
      <c r="B228" s="244" t="s">
        <v>46</v>
      </c>
      <c r="C228" s="277" t="s">
        <v>436</v>
      </c>
      <c r="D228" s="278"/>
      <c r="E228" s="53" t="s">
        <v>164</v>
      </c>
      <c r="F228" s="133" t="s">
        <v>40</v>
      </c>
      <c r="G228" s="53" t="s">
        <v>158</v>
      </c>
      <c r="H228" s="128">
        <f>SUM(H229:H238)</f>
        <v>0.6</v>
      </c>
    </row>
    <row r="229" spans="1:9" s="2" customFormat="1" ht="13.2" x14ac:dyDescent="0.25">
      <c r="A229" s="242"/>
      <c r="B229" s="245"/>
      <c r="C229" s="279" t="s">
        <v>200</v>
      </c>
      <c r="D229" s="280"/>
      <c r="E229" s="129">
        <v>9</v>
      </c>
      <c r="F229" s="71">
        <v>1190</v>
      </c>
      <c r="G229" s="70">
        <v>8.4000000000000005E-2</v>
      </c>
      <c r="H229" s="63">
        <f t="shared" si="26"/>
        <v>0.6</v>
      </c>
      <c r="I229" s="2" t="s">
        <v>223</v>
      </c>
    </row>
    <row r="230" spans="1:9" s="2" customFormat="1" ht="26.25" hidden="1" customHeight="1" x14ac:dyDescent="0.25">
      <c r="A230" s="242"/>
      <c r="B230" s="245"/>
      <c r="C230" s="270"/>
      <c r="D230" s="271"/>
      <c r="E230" s="130"/>
      <c r="F230" s="73"/>
      <c r="G230" s="72"/>
      <c r="H230" s="65">
        <f t="shared" si="26"/>
        <v>0</v>
      </c>
    </row>
    <row r="231" spans="1:9" s="2" customFormat="1" ht="13.2" hidden="1" x14ac:dyDescent="0.25">
      <c r="A231" s="242"/>
      <c r="B231" s="245"/>
      <c r="C231" s="270"/>
      <c r="D231" s="271"/>
      <c r="E231" s="130"/>
      <c r="F231" s="73"/>
      <c r="G231" s="72"/>
      <c r="H231" s="65">
        <f t="shared" si="26"/>
        <v>0</v>
      </c>
    </row>
    <row r="232" spans="1:9" s="2" customFormat="1" ht="13.2" hidden="1" x14ac:dyDescent="0.25">
      <c r="A232" s="242"/>
      <c r="B232" s="245"/>
      <c r="C232" s="270"/>
      <c r="D232" s="271"/>
      <c r="E232" s="130"/>
      <c r="F232" s="73"/>
      <c r="G232" s="72"/>
      <c r="H232" s="65">
        <f t="shared" si="26"/>
        <v>0</v>
      </c>
    </row>
    <row r="233" spans="1:9" s="2" customFormat="1" ht="13.2" hidden="1" x14ac:dyDescent="0.25">
      <c r="A233" s="242"/>
      <c r="B233" s="245"/>
      <c r="C233" s="270"/>
      <c r="D233" s="271"/>
      <c r="E233" s="130"/>
      <c r="F233" s="73"/>
      <c r="G233" s="72"/>
      <c r="H233" s="65">
        <f t="shared" si="26"/>
        <v>0</v>
      </c>
    </row>
    <row r="234" spans="1:9" s="2" customFormat="1" ht="13.2" hidden="1" x14ac:dyDescent="0.25">
      <c r="A234" s="242"/>
      <c r="B234" s="245"/>
      <c r="C234" s="270"/>
      <c r="D234" s="271"/>
      <c r="E234" s="130"/>
      <c r="F234" s="73"/>
      <c r="G234" s="72"/>
      <c r="H234" s="65">
        <f t="shared" si="26"/>
        <v>0</v>
      </c>
    </row>
    <row r="235" spans="1:9" s="2" customFormat="1" ht="13.2" hidden="1" x14ac:dyDescent="0.25">
      <c r="A235" s="242"/>
      <c r="B235" s="245"/>
      <c r="C235" s="270"/>
      <c r="D235" s="271"/>
      <c r="E235" s="130"/>
      <c r="F235" s="73"/>
      <c r="G235" s="72"/>
      <c r="H235" s="65">
        <f t="shared" si="26"/>
        <v>0</v>
      </c>
    </row>
    <row r="236" spans="1:9" s="2" customFormat="1" ht="13.2" hidden="1" x14ac:dyDescent="0.25">
      <c r="A236" s="242"/>
      <c r="B236" s="245"/>
      <c r="C236" s="270"/>
      <c r="D236" s="271"/>
      <c r="E236" s="130"/>
      <c r="F236" s="73"/>
      <c r="G236" s="72"/>
      <c r="H236" s="65">
        <f t="shared" si="26"/>
        <v>0</v>
      </c>
    </row>
    <row r="237" spans="1:9" s="2" customFormat="1" ht="13.2" hidden="1" x14ac:dyDescent="0.25">
      <c r="A237" s="242"/>
      <c r="B237" s="245"/>
      <c r="C237" s="270"/>
      <c r="D237" s="271"/>
      <c r="E237" s="130"/>
      <c r="F237" s="73"/>
      <c r="G237" s="72"/>
      <c r="H237" s="65">
        <f t="shared" si="26"/>
        <v>0</v>
      </c>
    </row>
    <row r="238" spans="1:9" s="2" customFormat="1" ht="13.2" hidden="1" x14ac:dyDescent="0.25">
      <c r="A238" s="243"/>
      <c r="B238" s="246"/>
      <c r="C238" s="281"/>
      <c r="D238" s="282"/>
      <c r="E238" s="131"/>
      <c r="F238" s="75"/>
      <c r="G238" s="74"/>
      <c r="H238" s="67">
        <f t="shared" si="26"/>
        <v>0</v>
      </c>
    </row>
    <row r="239" spans="1:9" s="2" customFormat="1" ht="26.4" x14ac:dyDescent="0.25">
      <c r="A239" s="241" t="s">
        <v>52</v>
      </c>
      <c r="B239" s="244" t="s">
        <v>16</v>
      </c>
      <c r="C239" s="251" t="s">
        <v>159</v>
      </c>
      <c r="D239" s="252"/>
      <c r="E239" s="287"/>
      <c r="F239" s="60" t="s">
        <v>160</v>
      </c>
      <c r="G239" s="53" t="s">
        <v>158</v>
      </c>
      <c r="H239" s="128">
        <f>SUM(H240:H249)</f>
        <v>0.02</v>
      </c>
    </row>
    <row r="240" spans="1:9" s="2" customFormat="1" ht="13.2" x14ac:dyDescent="0.25">
      <c r="A240" s="242"/>
      <c r="B240" s="245"/>
      <c r="C240" s="279" t="s">
        <v>179</v>
      </c>
      <c r="D240" s="311"/>
      <c r="E240" s="280"/>
      <c r="F240" s="71">
        <v>135</v>
      </c>
      <c r="G240" s="70">
        <f>G218</f>
        <v>0.02</v>
      </c>
      <c r="H240" s="63">
        <f>ROUNDUP((F240/168*G240),2)</f>
        <v>0.02</v>
      </c>
    </row>
    <row r="241" spans="1:8" s="2" customFormat="1" ht="13.2" hidden="1" x14ac:dyDescent="0.25">
      <c r="A241" s="242"/>
      <c r="B241" s="245"/>
      <c r="C241" s="270"/>
      <c r="D241" s="310"/>
      <c r="E241" s="271"/>
      <c r="F241" s="73"/>
      <c r="G241" s="72">
        <f t="shared" ref="G241:G249" si="27">G219</f>
        <v>0</v>
      </c>
      <c r="H241" s="65">
        <f t="shared" ref="H241:H249" si="28">ROUNDUP((F241/168*G241),2)</f>
        <v>0</v>
      </c>
    </row>
    <row r="242" spans="1:8" s="2" customFormat="1" ht="13.2" hidden="1" x14ac:dyDescent="0.25">
      <c r="A242" s="242"/>
      <c r="B242" s="245"/>
      <c r="C242" s="270"/>
      <c r="D242" s="310"/>
      <c r="E242" s="271"/>
      <c r="F242" s="73"/>
      <c r="G242" s="72">
        <f t="shared" si="27"/>
        <v>0</v>
      </c>
      <c r="H242" s="65">
        <f t="shared" si="28"/>
        <v>0</v>
      </c>
    </row>
    <row r="243" spans="1:8" s="2" customFormat="1" ht="13.2" hidden="1" x14ac:dyDescent="0.25">
      <c r="A243" s="242"/>
      <c r="B243" s="245"/>
      <c r="C243" s="270"/>
      <c r="D243" s="310"/>
      <c r="E243" s="271"/>
      <c r="F243" s="73"/>
      <c r="G243" s="72">
        <f t="shared" si="27"/>
        <v>0</v>
      </c>
      <c r="H243" s="65">
        <f t="shared" si="28"/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si="27"/>
        <v>0</v>
      </c>
      <c r="H244" s="65">
        <f t="shared" si="28"/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7"/>
        <v>0</v>
      </c>
      <c r="H245" s="65">
        <f t="shared" si="28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7"/>
        <v>0</v>
      </c>
      <c r="H246" s="65">
        <f t="shared" si="28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7"/>
        <v>0</v>
      </c>
      <c r="H247" s="65">
        <f t="shared" si="28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7"/>
        <v>0</v>
      </c>
      <c r="H248" s="65">
        <f t="shared" si="28"/>
        <v>0</v>
      </c>
    </row>
    <row r="249" spans="1:8" s="2" customFormat="1" ht="13.2" hidden="1" x14ac:dyDescent="0.25">
      <c r="A249" s="243"/>
      <c r="B249" s="246"/>
      <c r="C249" s="281"/>
      <c r="D249" s="312"/>
      <c r="E249" s="282"/>
      <c r="F249" s="75"/>
      <c r="G249" s="74">
        <f t="shared" si="27"/>
        <v>0</v>
      </c>
      <c r="H249" s="67">
        <f t="shared" si="28"/>
        <v>0</v>
      </c>
    </row>
    <row r="250" spans="1:8" s="2" customFormat="1" ht="31.5" hidden="1" customHeight="1" x14ac:dyDescent="0.25">
      <c r="A250" s="242"/>
      <c r="B250" s="245"/>
      <c r="C250" s="291">
        <f t="shared" ref="C250:C258" si="29">C230</f>
        <v>0</v>
      </c>
      <c r="D250" s="293"/>
      <c r="E250" s="320"/>
      <c r="F250" s="68">
        <f t="shared" ref="F250:G258" si="30">F230</f>
        <v>0</v>
      </c>
      <c r="G250" s="64">
        <f t="shared" si="30"/>
        <v>0</v>
      </c>
      <c r="H250" s="65">
        <f t="shared" ref="H250:H258" si="31">ROUNDUP((F250*$E$261%)/168*G250,2)</f>
        <v>0</v>
      </c>
    </row>
    <row r="251" spans="1:8" s="2" customFormat="1" ht="13.2" hidden="1" x14ac:dyDescent="0.25">
      <c r="A251" s="242"/>
      <c r="B251" s="245"/>
      <c r="C251" s="291">
        <f t="shared" si="29"/>
        <v>0</v>
      </c>
      <c r="D251" s="293"/>
      <c r="E251" s="320"/>
      <c r="F251" s="68">
        <f t="shared" si="30"/>
        <v>0</v>
      </c>
      <c r="G251" s="64">
        <f t="shared" si="30"/>
        <v>0</v>
      </c>
      <c r="H251" s="65">
        <f t="shared" si="31"/>
        <v>0</v>
      </c>
    </row>
    <row r="252" spans="1:8" s="2" customFormat="1" ht="13.2" hidden="1" x14ac:dyDescent="0.25">
      <c r="A252" s="242"/>
      <c r="B252" s="245"/>
      <c r="C252" s="291">
        <f t="shared" si="29"/>
        <v>0</v>
      </c>
      <c r="D252" s="293"/>
      <c r="E252" s="320"/>
      <c r="F252" s="68">
        <f t="shared" si="30"/>
        <v>0</v>
      </c>
      <c r="G252" s="64">
        <f t="shared" si="30"/>
        <v>0</v>
      </c>
      <c r="H252" s="65">
        <f t="shared" si="31"/>
        <v>0</v>
      </c>
    </row>
    <row r="253" spans="1:8" s="2" customFormat="1" ht="13.2" hidden="1" x14ac:dyDescent="0.25">
      <c r="A253" s="242"/>
      <c r="B253" s="245"/>
      <c r="C253" s="291">
        <f t="shared" si="29"/>
        <v>0</v>
      </c>
      <c r="D253" s="293"/>
      <c r="E253" s="320"/>
      <c r="F253" s="68">
        <f t="shared" si="30"/>
        <v>0</v>
      </c>
      <c r="G253" s="64">
        <f t="shared" si="30"/>
        <v>0</v>
      </c>
      <c r="H253" s="65">
        <f t="shared" si="31"/>
        <v>0</v>
      </c>
    </row>
    <row r="254" spans="1:8" s="2" customFormat="1" ht="13.2" hidden="1" x14ac:dyDescent="0.25">
      <c r="A254" s="242"/>
      <c r="B254" s="245"/>
      <c r="C254" s="291">
        <f t="shared" si="29"/>
        <v>0</v>
      </c>
      <c r="D254" s="293"/>
      <c r="E254" s="320"/>
      <c r="F254" s="68">
        <f t="shared" si="30"/>
        <v>0</v>
      </c>
      <c r="G254" s="64">
        <f t="shared" si="30"/>
        <v>0</v>
      </c>
      <c r="H254" s="65">
        <f t="shared" si="31"/>
        <v>0</v>
      </c>
    </row>
    <row r="255" spans="1:8" s="2" customFormat="1" ht="13.2" hidden="1" x14ac:dyDescent="0.25">
      <c r="A255" s="242"/>
      <c r="B255" s="245"/>
      <c r="C255" s="291">
        <f t="shared" si="29"/>
        <v>0</v>
      </c>
      <c r="D255" s="293"/>
      <c r="E255" s="320"/>
      <c r="F255" s="68">
        <f t="shared" si="30"/>
        <v>0</v>
      </c>
      <c r="G255" s="64">
        <f t="shared" si="30"/>
        <v>0</v>
      </c>
      <c r="H255" s="65">
        <f t="shared" si="31"/>
        <v>0</v>
      </c>
    </row>
    <row r="256" spans="1:8" s="2" customFormat="1" ht="13.2" hidden="1" x14ac:dyDescent="0.25">
      <c r="A256" s="242"/>
      <c r="B256" s="245"/>
      <c r="C256" s="291">
        <f t="shared" si="29"/>
        <v>0</v>
      </c>
      <c r="D256" s="293"/>
      <c r="E256" s="320"/>
      <c r="F256" s="68">
        <f t="shared" si="30"/>
        <v>0</v>
      </c>
      <c r="G256" s="64">
        <f t="shared" si="30"/>
        <v>0</v>
      </c>
      <c r="H256" s="65">
        <f t="shared" si="31"/>
        <v>0</v>
      </c>
    </row>
    <row r="257" spans="1:8" s="2" customFormat="1" ht="13.2" hidden="1" x14ac:dyDescent="0.25">
      <c r="A257" s="242"/>
      <c r="B257" s="245"/>
      <c r="C257" s="291">
        <f t="shared" si="29"/>
        <v>0</v>
      </c>
      <c r="D257" s="293"/>
      <c r="E257" s="320"/>
      <c r="F257" s="68">
        <f t="shared" si="30"/>
        <v>0</v>
      </c>
      <c r="G257" s="64">
        <f t="shared" si="30"/>
        <v>0</v>
      </c>
      <c r="H257" s="65">
        <f t="shared" si="31"/>
        <v>0</v>
      </c>
    </row>
    <row r="258" spans="1:8" s="2" customFormat="1" ht="13.2" hidden="1" x14ac:dyDescent="0.25">
      <c r="A258" s="243"/>
      <c r="B258" s="246"/>
      <c r="C258" s="291">
        <f t="shared" si="29"/>
        <v>0</v>
      </c>
      <c r="D258" s="293"/>
      <c r="E258" s="321"/>
      <c r="F258" s="69">
        <f t="shared" si="30"/>
        <v>0</v>
      </c>
      <c r="G258" s="66">
        <f t="shared" si="30"/>
        <v>0</v>
      </c>
      <c r="H258" s="67">
        <f t="shared" si="31"/>
        <v>0</v>
      </c>
    </row>
    <row r="259" spans="1:8" s="2" customFormat="1" ht="26.4" x14ac:dyDescent="0.25">
      <c r="A259" s="241" t="s">
        <v>58</v>
      </c>
      <c r="B259" s="244" t="s">
        <v>59</v>
      </c>
      <c r="C259" s="277" t="s">
        <v>436</v>
      </c>
      <c r="D259" s="278"/>
      <c r="E259" s="53" t="s">
        <v>162</v>
      </c>
      <c r="F259" s="133" t="s">
        <v>40</v>
      </c>
      <c r="G259" s="53" t="s">
        <v>158</v>
      </c>
      <c r="H259" s="128">
        <f>SUM(H260:H279)</f>
        <v>0.1</v>
      </c>
    </row>
    <row r="260" spans="1:8" s="2" customFormat="1" ht="13.2" x14ac:dyDescent="0.25">
      <c r="A260" s="242"/>
      <c r="B260" s="245"/>
      <c r="C260" s="304" t="str">
        <f t="shared" ref="C260:C269" si="32">C218</f>
        <v>VP koledžas direktors</v>
      </c>
      <c r="D260" s="305"/>
      <c r="E260" s="263">
        <v>10</v>
      </c>
      <c r="F260" s="79">
        <f t="shared" ref="F260:G269" si="33">F218</f>
        <v>3105</v>
      </c>
      <c r="G260" s="62">
        <f t="shared" si="33"/>
        <v>0.02</v>
      </c>
      <c r="H260" s="63">
        <f>ROUNDUP((F260*$E$260%)/168*G260,2)</f>
        <v>0.04</v>
      </c>
    </row>
    <row r="261" spans="1:8" s="2" customFormat="1" ht="13.2" hidden="1" x14ac:dyDescent="0.25">
      <c r="A261" s="242"/>
      <c r="B261" s="245"/>
      <c r="C261" s="302">
        <f t="shared" si="32"/>
        <v>0</v>
      </c>
      <c r="D261" s="303"/>
      <c r="E261" s="264"/>
      <c r="F261" s="80">
        <f t="shared" si="33"/>
        <v>0</v>
      </c>
      <c r="G261" s="64">
        <f t="shared" si="33"/>
        <v>0</v>
      </c>
      <c r="H261" s="65">
        <f t="shared" ref="H261:H279" si="34">ROUNDUP((F261*$E$260%)/168*G261,2)</f>
        <v>0</v>
      </c>
    </row>
    <row r="262" spans="1:8" s="2" customFormat="1" ht="13.2" hidden="1" x14ac:dyDescent="0.25">
      <c r="A262" s="242"/>
      <c r="B262" s="245"/>
      <c r="C262" s="302">
        <f t="shared" si="32"/>
        <v>0</v>
      </c>
      <c r="D262" s="303"/>
      <c r="E262" s="264"/>
      <c r="F262" s="80">
        <f t="shared" si="33"/>
        <v>0</v>
      </c>
      <c r="G262" s="64">
        <f t="shared" si="33"/>
        <v>0</v>
      </c>
      <c r="H262" s="65">
        <f t="shared" si="34"/>
        <v>0</v>
      </c>
    </row>
    <row r="263" spans="1:8" s="2" customFormat="1" ht="13.2" hidden="1" x14ac:dyDescent="0.25">
      <c r="A263" s="242"/>
      <c r="B263" s="245"/>
      <c r="C263" s="302">
        <f t="shared" si="32"/>
        <v>0</v>
      </c>
      <c r="D263" s="303"/>
      <c r="E263" s="264"/>
      <c r="F263" s="80">
        <f t="shared" si="33"/>
        <v>0</v>
      </c>
      <c r="G263" s="64">
        <f t="shared" si="33"/>
        <v>0</v>
      </c>
      <c r="H263" s="65">
        <f t="shared" si="34"/>
        <v>0</v>
      </c>
    </row>
    <row r="264" spans="1:8" s="2" customFormat="1" ht="13.2" hidden="1" x14ac:dyDescent="0.25">
      <c r="A264" s="242"/>
      <c r="B264" s="245"/>
      <c r="C264" s="302">
        <f t="shared" si="32"/>
        <v>0</v>
      </c>
      <c r="D264" s="303"/>
      <c r="E264" s="264"/>
      <c r="F264" s="80">
        <f t="shared" si="33"/>
        <v>0</v>
      </c>
      <c r="G264" s="64">
        <f t="shared" si="33"/>
        <v>0</v>
      </c>
      <c r="H264" s="65">
        <f t="shared" si="34"/>
        <v>0</v>
      </c>
    </row>
    <row r="265" spans="1:8" s="2" customFormat="1" ht="13.2" hidden="1" x14ac:dyDescent="0.25">
      <c r="A265" s="242"/>
      <c r="B265" s="245"/>
      <c r="C265" s="302">
        <f t="shared" si="32"/>
        <v>0</v>
      </c>
      <c r="D265" s="303"/>
      <c r="E265" s="264"/>
      <c r="F265" s="80">
        <f t="shared" si="33"/>
        <v>0</v>
      </c>
      <c r="G265" s="64">
        <f t="shared" si="33"/>
        <v>0</v>
      </c>
      <c r="H265" s="65">
        <f t="shared" si="34"/>
        <v>0</v>
      </c>
    </row>
    <row r="266" spans="1:8" s="2" customFormat="1" ht="13.2" hidden="1" x14ac:dyDescent="0.25">
      <c r="A266" s="242"/>
      <c r="B266" s="245"/>
      <c r="C266" s="302">
        <f t="shared" si="32"/>
        <v>0</v>
      </c>
      <c r="D266" s="303"/>
      <c r="E266" s="264"/>
      <c r="F266" s="80">
        <f t="shared" si="33"/>
        <v>0</v>
      </c>
      <c r="G266" s="64">
        <f t="shared" si="33"/>
        <v>0</v>
      </c>
      <c r="H266" s="65">
        <f t="shared" si="34"/>
        <v>0</v>
      </c>
    </row>
    <row r="267" spans="1:8" s="2" customFormat="1" ht="13.2" hidden="1" x14ac:dyDescent="0.25">
      <c r="A267" s="242"/>
      <c r="B267" s="245"/>
      <c r="C267" s="302">
        <f t="shared" si="32"/>
        <v>0</v>
      </c>
      <c r="D267" s="303"/>
      <c r="E267" s="264"/>
      <c r="F267" s="80">
        <f t="shared" si="33"/>
        <v>0</v>
      </c>
      <c r="G267" s="64">
        <f t="shared" si="33"/>
        <v>0</v>
      </c>
      <c r="H267" s="65">
        <f t="shared" si="34"/>
        <v>0</v>
      </c>
    </row>
    <row r="268" spans="1:8" s="2" customFormat="1" ht="13.2" hidden="1" x14ac:dyDescent="0.25">
      <c r="A268" s="242"/>
      <c r="B268" s="245"/>
      <c r="C268" s="302">
        <f t="shared" si="32"/>
        <v>0</v>
      </c>
      <c r="D268" s="303"/>
      <c r="E268" s="264"/>
      <c r="F268" s="80">
        <f t="shared" si="33"/>
        <v>0</v>
      </c>
      <c r="G268" s="64">
        <f t="shared" si="33"/>
        <v>0</v>
      </c>
      <c r="H268" s="65">
        <f t="shared" si="34"/>
        <v>0</v>
      </c>
    </row>
    <row r="269" spans="1:8" s="2" customFormat="1" ht="13.2" hidden="1" x14ac:dyDescent="0.25">
      <c r="A269" s="242"/>
      <c r="B269" s="245"/>
      <c r="C269" s="302">
        <f t="shared" si="32"/>
        <v>0</v>
      </c>
      <c r="D269" s="303"/>
      <c r="E269" s="264"/>
      <c r="F269" s="80">
        <f t="shared" si="33"/>
        <v>0</v>
      </c>
      <c r="G269" s="64">
        <f t="shared" si="33"/>
        <v>0</v>
      </c>
      <c r="H269" s="65">
        <f t="shared" si="34"/>
        <v>0</v>
      </c>
    </row>
    <row r="270" spans="1:8" s="2" customFormat="1" ht="13.2" x14ac:dyDescent="0.25">
      <c r="A270" s="242"/>
      <c r="B270" s="245"/>
      <c r="C270" s="270" t="str">
        <f t="shared" ref="C270:C279" si="35">C229</f>
        <v xml:space="preserve">Grāmatvedis </v>
      </c>
      <c r="D270" s="271"/>
      <c r="E270" s="264"/>
      <c r="F270" s="81">
        <f t="shared" ref="F270:G279" si="36">F229</f>
        <v>1190</v>
      </c>
      <c r="G270" s="64">
        <f t="shared" si="36"/>
        <v>8.4000000000000005E-2</v>
      </c>
      <c r="H270" s="65">
        <f t="shared" si="34"/>
        <v>6.0000000000000005E-2</v>
      </c>
    </row>
    <row r="271" spans="1:8" s="2" customFormat="1" ht="30" hidden="1" customHeight="1" x14ac:dyDescent="0.25">
      <c r="A271" s="242"/>
      <c r="B271" s="245"/>
      <c r="C271" s="270">
        <f t="shared" si="35"/>
        <v>0</v>
      </c>
      <c r="D271" s="271"/>
      <c r="E271" s="264"/>
      <c r="F271" s="81">
        <f t="shared" si="36"/>
        <v>0</v>
      </c>
      <c r="G271" s="64">
        <f t="shared" si="36"/>
        <v>0</v>
      </c>
      <c r="H271" s="65">
        <f t="shared" si="34"/>
        <v>0</v>
      </c>
    </row>
    <row r="272" spans="1:8" s="2" customFormat="1" ht="12.75" hidden="1" customHeight="1" x14ac:dyDescent="0.25">
      <c r="A272" s="242"/>
      <c r="B272" s="245"/>
      <c r="C272" s="302">
        <f t="shared" si="35"/>
        <v>0</v>
      </c>
      <c r="D272" s="303"/>
      <c r="E272" s="264"/>
      <c r="F272" s="81">
        <f t="shared" si="36"/>
        <v>0</v>
      </c>
      <c r="G272" s="64">
        <f t="shared" si="36"/>
        <v>0</v>
      </c>
      <c r="H272" s="65">
        <f t="shared" si="34"/>
        <v>0</v>
      </c>
    </row>
    <row r="273" spans="1:8" s="2" customFormat="1" ht="12.75" hidden="1" customHeight="1" x14ac:dyDescent="0.25">
      <c r="A273" s="242"/>
      <c r="B273" s="245"/>
      <c r="C273" s="302">
        <f t="shared" si="35"/>
        <v>0</v>
      </c>
      <c r="D273" s="303"/>
      <c r="E273" s="264"/>
      <c r="F273" s="81">
        <f t="shared" si="36"/>
        <v>0</v>
      </c>
      <c r="G273" s="64">
        <f t="shared" si="36"/>
        <v>0</v>
      </c>
      <c r="H273" s="65">
        <f t="shared" si="34"/>
        <v>0</v>
      </c>
    </row>
    <row r="274" spans="1:8" s="2" customFormat="1" ht="12.75" hidden="1" customHeight="1" x14ac:dyDescent="0.25">
      <c r="A274" s="242"/>
      <c r="B274" s="245"/>
      <c r="C274" s="302">
        <f t="shared" si="35"/>
        <v>0</v>
      </c>
      <c r="D274" s="303"/>
      <c r="E274" s="264"/>
      <c r="F274" s="81">
        <f t="shared" si="36"/>
        <v>0</v>
      </c>
      <c r="G274" s="64">
        <f t="shared" si="36"/>
        <v>0</v>
      </c>
      <c r="H274" s="65">
        <f t="shared" si="34"/>
        <v>0</v>
      </c>
    </row>
    <row r="275" spans="1:8" s="2" customFormat="1" ht="12.75" hidden="1" customHeight="1" x14ac:dyDescent="0.25">
      <c r="A275" s="242"/>
      <c r="B275" s="245"/>
      <c r="C275" s="302">
        <f t="shared" si="35"/>
        <v>0</v>
      </c>
      <c r="D275" s="303"/>
      <c r="E275" s="264"/>
      <c r="F275" s="81">
        <f t="shared" si="36"/>
        <v>0</v>
      </c>
      <c r="G275" s="64">
        <f t="shared" si="36"/>
        <v>0</v>
      </c>
      <c r="H275" s="65">
        <f t="shared" si="34"/>
        <v>0</v>
      </c>
    </row>
    <row r="276" spans="1:8" s="2" customFormat="1" ht="12.75" hidden="1" customHeight="1" x14ac:dyDescent="0.25">
      <c r="A276" s="242"/>
      <c r="B276" s="245"/>
      <c r="C276" s="302">
        <f t="shared" si="35"/>
        <v>0</v>
      </c>
      <c r="D276" s="303"/>
      <c r="E276" s="264"/>
      <c r="F276" s="81">
        <f t="shared" si="36"/>
        <v>0</v>
      </c>
      <c r="G276" s="64">
        <f t="shared" si="36"/>
        <v>0</v>
      </c>
      <c r="H276" s="65">
        <f t="shared" si="34"/>
        <v>0</v>
      </c>
    </row>
    <row r="277" spans="1:8" s="2" customFormat="1" ht="12.75" hidden="1" customHeight="1" x14ac:dyDescent="0.25">
      <c r="A277" s="242"/>
      <c r="B277" s="245"/>
      <c r="C277" s="302">
        <f t="shared" si="35"/>
        <v>0</v>
      </c>
      <c r="D277" s="303"/>
      <c r="E277" s="264"/>
      <c r="F277" s="81">
        <f t="shared" si="36"/>
        <v>0</v>
      </c>
      <c r="G277" s="64">
        <f t="shared" si="36"/>
        <v>0</v>
      </c>
      <c r="H277" s="65">
        <f t="shared" si="34"/>
        <v>0</v>
      </c>
    </row>
    <row r="278" spans="1:8" s="2" customFormat="1" ht="12.75" hidden="1" customHeight="1" x14ac:dyDescent="0.25">
      <c r="A278" s="242"/>
      <c r="B278" s="245"/>
      <c r="C278" s="302">
        <f t="shared" si="35"/>
        <v>0</v>
      </c>
      <c r="D278" s="303"/>
      <c r="E278" s="264"/>
      <c r="F278" s="81">
        <f t="shared" si="36"/>
        <v>0</v>
      </c>
      <c r="G278" s="64">
        <f t="shared" si="36"/>
        <v>0</v>
      </c>
      <c r="H278" s="65">
        <f t="shared" si="34"/>
        <v>0</v>
      </c>
    </row>
    <row r="279" spans="1:8" s="2" customFormat="1" ht="13.2" hidden="1" x14ac:dyDescent="0.25">
      <c r="A279" s="243"/>
      <c r="B279" s="246"/>
      <c r="C279" s="302">
        <f t="shared" si="35"/>
        <v>0</v>
      </c>
      <c r="D279" s="303"/>
      <c r="E279" s="265"/>
      <c r="F279" s="83">
        <f t="shared" si="36"/>
        <v>0</v>
      </c>
      <c r="G279" s="66">
        <f t="shared" si="36"/>
        <v>0</v>
      </c>
      <c r="H279" s="67">
        <f t="shared" si="34"/>
        <v>0</v>
      </c>
    </row>
    <row r="280" spans="1:8" s="2" customFormat="1" ht="12.75" customHeight="1" x14ac:dyDescent="0.25">
      <c r="A280" s="58" t="s">
        <v>66</v>
      </c>
      <c r="B280" s="256" t="s">
        <v>67</v>
      </c>
      <c r="C280" s="256"/>
      <c r="D280" s="256"/>
      <c r="E280" s="256"/>
      <c r="F280" s="256"/>
      <c r="G280" s="256"/>
      <c r="H280" s="47">
        <f>SUM(H281,H282,)</f>
        <v>0.33</v>
      </c>
    </row>
    <row r="281" spans="1:8" s="2" customFormat="1" ht="12.75" customHeight="1" x14ac:dyDescent="0.25">
      <c r="A281" s="132" t="s">
        <v>68</v>
      </c>
      <c r="B281" s="286" t="s">
        <v>469</v>
      </c>
      <c r="C281" s="286"/>
      <c r="D281" s="286"/>
      <c r="E281" s="286"/>
      <c r="F281" s="286"/>
      <c r="G281" s="286"/>
      <c r="H281" s="48">
        <f>ROUNDUP((H216+H282)*0.2409,2)</f>
        <v>0.28000000000000003</v>
      </c>
    </row>
    <row r="282" spans="1:8" s="2" customFormat="1" ht="25.5" customHeight="1" x14ac:dyDescent="0.25">
      <c r="A282" s="241" t="s">
        <v>71</v>
      </c>
      <c r="B282" s="244" t="s">
        <v>72</v>
      </c>
      <c r="C282" s="277" t="s">
        <v>436</v>
      </c>
      <c r="D282" s="278"/>
      <c r="E282" s="53" t="s">
        <v>162</v>
      </c>
      <c r="F282" s="133" t="s">
        <v>40</v>
      </c>
      <c r="G282" s="53" t="s">
        <v>158</v>
      </c>
      <c r="H282" s="128">
        <f>SUM(H283:H302)</f>
        <v>0.05</v>
      </c>
    </row>
    <row r="283" spans="1:8" s="2" customFormat="1" ht="12.75" customHeight="1" x14ac:dyDescent="0.25">
      <c r="A283" s="242"/>
      <c r="B283" s="245"/>
      <c r="C283" s="279" t="str">
        <f t="shared" ref="C283:C292" si="37">C218</f>
        <v>VP koledžas direktors</v>
      </c>
      <c r="D283" s="280"/>
      <c r="E283" s="299">
        <v>4</v>
      </c>
      <c r="F283" s="71">
        <f t="shared" ref="F283:G292" si="38">F218</f>
        <v>3105</v>
      </c>
      <c r="G283" s="64">
        <f t="shared" si="38"/>
        <v>0.02</v>
      </c>
      <c r="H283" s="63">
        <f>ROUNDUP((F283*$E$283%)/168*G283,2)</f>
        <v>0.02</v>
      </c>
    </row>
    <row r="284" spans="1:8" s="2" customFormat="1" ht="12.75" hidden="1" customHeight="1" x14ac:dyDescent="0.25">
      <c r="A284" s="242"/>
      <c r="B284" s="245"/>
      <c r="C284" s="270">
        <f t="shared" si="37"/>
        <v>0</v>
      </c>
      <c r="D284" s="271"/>
      <c r="E284" s="300"/>
      <c r="F284" s="73">
        <f t="shared" si="38"/>
        <v>0</v>
      </c>
      <c r="G284" s="73">
        <f t="shared" si="38"/>
        <v>0</v>
      </c>
      <c r="H284" s="65">
        <f t="shared" ref="H284:H302" si="39">ROUNDUP((F284*$E$283%)/168*G284,2)</f>
        <v>0</v>
      </c>
    </row>
    <row r="285" spans="1:8" s="2" customFormat="1" ht="12.75" hidden="1" customHeight="1" x14ac:dyDescent="0.25">
      <c r="A285" s="242"/>
      <c r="B285" s="245"/>
      <c r="C285" s="270">
        <f t="shared" si="37"/>
        <v>0</v>
      </c>
      <c r="D285" s="271"/>
      <c r="E285" s="300"/>
      <c r="F285" s="73">
        <f t="shared" si="38"/>
        <v>0</v>
      </c>
      <c r="G285" s="73">
        <f t="shared" si="38"/>
        <v>0</v>
      </c>
      <c r="H285" s="65">
        <f t="shared" si="39"/>
        <v>0</v>
      </c>
    </row>
    <row r="286" spans="1:8" s="2" customFormat="1" ht="12.75" hidden="1" customHeight="1" x14ac:dyDescent="0.25">
      <c r="A286" s="242"/>
      <c r="B286" s="245"/>
      <c r="C286" s="270">
        <f t="shared" si="37"/>
        <v>0</v>
      </c>
      <c r="D286" s="271"/>
      <c r="E286" s="300"/>
      <c r="F286" s="73">
        <f t="shared" si="38"/>
        <v>0</v>
      </c>
      <c r="G286" s="73">
        <f t="shared" si="38"/>
        <v>0</v>
      </c>
      <c r="H286" s="65">
        <f t="shared" si="39"/>
        <v>0</v>
      </c>
    </row>
    <row r="287" spans="1:8" s="2" customFormat="1" ht="12.75" hidden="1" customHeight="1" x14ac:dyDescent="0.25">
      <c r="A287" s="242"/>
      <c r="B287" s="245"/>
      <c r="C287" s="270">
        <f t="shared" si="37"/>
        <v>0</v>
      </c>
      <c r="D287" s="271"/>
      <c r="E287" s="300"/>
      <c r="F287" s="73">
        <f t="shared" si="38"/>
        <v>0</v>
      </c>
      <c r="G287" s="73">
        <f t="shared" si="38"/>
        <v>0</v>
      </c>
      <c r="H287" s="65">
        <f t="shared" si="39"/>
        <v>0</v>
      </c>
    </row>
    <row r="288" spans="1:8" s="2" customFormat="1" ht="12.75" hidden="1" customHeight="1" x14ac:dyDescent="0.25">
      <c r="A288" s="242"/>
      <c r="B288" s="245"/>
      <c r="C288" s="270">
        <f t="shared" si="37"/>
        <v>0</v>
      </c>
      <c r="D288" s="271"/>
      <c r="E288" s="300"/>
      <c r="F288" s="73">
        <f t="shared" si="38"/>
        <v>0</v>
      </c>
      <c r="G288" s="73">
        <f t="shared" si="38"/>
        <v>0</v>
      </c>
      <c r="H288" s="65">
        <f t="shared" si="39"/>
        <v>0</v>
      </c>
    </row>
    <row r="289" spans="1:8" s="2" customFormat="1" ht="12.75" hidden="1" customHeight="1" x14ac:dyDescent="0.25">
      <c r="A289" s="242"/>
      <c r="B289" s="245"/>
      <c r="C289" s="270">
        <f t="shared" si="37"/>
        <v>0</v>
      </c>
      <c r="D289" s="271"/>
      <c r="E289" s="300"/>
      <c r="F289" s="73">
        <f t="shared" si="38"/>
        <v>0</v>
      </c>
      <c r="G289" s="73">
        <f t="shared" si="38"/>
        <v>0</v>
      </c>
      <c r="H289" s="65">
        <f t="shared" si="39"/>
        <v>0</v>
      </c>
    </row>
    <row r="290" spans="1:8" s="2" customFormat="1" ht="12.75" hidden="1" customHeight="1" x14ac:dyDescent="0.25">
      <c r="A290" s="242"/>
      <c r="B290" s="245"/>
      <c r="C290" s="270">
        <f t="shared" si="37"/>
        <v>0</v>
      </c>
      <c r="D290" s="271"/>
      <c r="E290" s="300"/>
      <c r="F290" s="73">
        <f t="shared" si="38"/>
        <v>0</v>
      </c>
      <c r="G290" s="73">
        <f t="shared" si="38"/>
        <v>0</v>
      </c>
      <c r="H290" s="65">
        <f t="shared" si="39"/>
        <v>0</v>
      </c>
    </row>
    <row r="291" spans="1:8" s="2" customFormat="1" ht="12.75" hidden="1" customHeight="1" x14ac:dyDescent="0.25">
      <c r="A291" s="242"/>
      <c r="B291" s="245"/>
      <c r="C291" s="270">
        <f t="shared" si="37"/>
        <v>0</v>
      </c>
      <c r="D291" s="271"/>
      <c r="E291" s="300"/>
      <c r="F291" s="73">
        <f t="shared" si="38"/>
        <v>0</v>
      </c>
      <c r="G291" s="73">
        <f t="shared" si="38"/>
        <v>0</v>
      </c>
      <c r="H291" s="65">
        <f t="shared" si="39"/>
        <v>0</v>
      </c>
    </row>
    <row r="292" spans="1:8" s="2" customFormat="1" ht="12.75" hidden="1" customHeight="1" x14ac:dyDescent="0.25">
      <c r="A292" s="242"/>
      <c r="B292" s="245"/>
      <c r="C292" s="270">
        <f t="shared" si="37"/>
        <v>0</v>
      </c>
      <c r="D292" s="271"/>
      <c r="E292" s="300"/>
      <c r="F292" s="73">
        <f t="shared" si="38"/>
        <v>0</v>
      </c>
      <c r="G292" s="73">
        <f t="shared" si="38"/>
        <v>0</v>
      </c>
      <c r="H292" s="65">
        <f t="shared" si="39"/>
        <v>0</v>
      </c>
    </row>
    <row r="293" spans="1:8" s="2" customFormat="1" ht="13.2" x14ac:dyDescent="0.25">
      <c r="A293" s="242"/>
      <c r="B293" s="245"/>
      <c r="C293" s="270" t="str">
        <f t="shared" ref="C293:C302" si="40">C229</f>
        <v xml:space="preserve">Grāmatvedis </v>
      </c>
      <c r="D293" s="271"/>
      <c r="E293" s="300"/>
      <c r="F293" s="73">
        <f t="shared" ref="F293:G302" si="41">F229</f>
        <v>1190</v>
      </c>
      <c r="G293" s="64">
        <f t="shared" si="41"/>
        <v>8.4000000000000005E-2</v>
      </c>
      <c r="H293" s="65">
        <f t="shared" si="39"/>
        <v>0.03</v>
      </c>
    </row>
    <row r="294" spans="1:8" s="2" customFormat="1" ht="24.75" hidden="1" customHeight="1" x14ac:dyDescent="0.25">
      <c r="A294" s="242"/>
      <c r="B294" s="245"/>
      <c r="C294" s="270">
        <f t="shared" si="40"/>
        <v>0</v>
      </c>
      <c r="D294" s="271"/>
      <c r="E294" s="300"/>
      <c r="F294" s="73">
        <f t="shared" si="41"/>
        <v>0</v>
      </c>
      <c r="G294" s="64">
        <f t="shared" si="41"/>
        <v>0</v>
      </c>
      <c r="H294" s="65">
        <f t="shared" si="39"/>
        <v>0</v>
      </c>
    </row>
    <row r="295" spans="1:8" s="2" customFormat="1" ht="13.2" hidden="1" x14ac:dyDescent="0.25">
      <c r="A295" s="242"/>
      <c r="B295" s="245"/>
      <c r="C295" s="270">
        <f t="shared" si="40"/>
        <v>0</v>
      </c>
      <c r="D295" s="271"/>
      <c r="E295" s="300"/>
      <c r="F295" s="73">
        <f t="shared" si="41"/>
        <v>0</v>
      </c>
      <c r="G295" s="64">
        <f t="shared" si="41"/>
        <v>0</v>
      </c>
      <c r="H295" s="65">
        <f t="shared" si="39"/>
        <v>0</v>
      </c>
    </row>
    <row r="296" spans="1:8" s="2" customFormat="1" ht="13.2" hidden="1" x14ac:dyDescent="0.25">
      <c r="A296" s="242"/>
      <c r="B296" s="245"/>
      <c r="C296" s="270">
        <f t="shared" si="40"/>
        <v>0</v>
      </c>
      <c r="D296" s="271"/>
      <c r="E296" s="300"/>
      <c r="F296" s="73">
        <f t="shared" si="41"/>
        <v>0</v>
      </c>
      <c r="G296" s="64">
        <f t="shared" si="41"/>
        <v>0</v>
      </c>
      <c r="H296" s="65">
        <f t="shared" si="39"/>
        <v>0</v>
      </c>
    </row>
    <row r="297" spans="1:8" s="2" customFormat="1" ht="13.2" hidden="1" x14ac:dyDescent="0.25">
      <c r="A297" s="242"/>
      <c r="B297" s="245"/>
      <c r="C297" s="270">
        <f t="shared" si="40"/>
        <v>0</v>
      </c>
      <c r="D297" s="271"/>
      <c r="E297" s="300"/>
      <c r="F297" s="73">
        <f t="shared" si="41"/>
        <v>0</v>
      </c>
      <c r="G297" s="64">
        <f t="shared" si="41"/>
        <v>0</v>
      </c>
      <c r="H297" s="65">
        <f t="shared" si="39"/>
        <v>0</v>
      </c>
    </row>
    <row r="298" spans="1:8" s="2" customFormat="1" ht="13.2" hidden="1" x14ac:dyDescent="0.25">
      <c r="A298" s="242"/>
      <c r="B298" s="245"/>
      <c r="C298" s="270">
        <f t="shared" si="40"/>
        <v>0</v>
      </c>
      <c r="D298" s="271"/>
      <c r="E298" s="300"/>
      <c r="F298" s="73">
        <f t="shared" si="41"/>
        <v>0</v>
      </c>
      <c r="G298" s="64">
        <f t="shared" si="41"/>
        <v>0</v>
      </c>
      <c r="H298" s="65">
        <f t="shared" si="39"/>
        <v>0</v>
      </c>
    </row>
    <row r="299" spans="1:8" s="2" customFormat="1" ht="13.2" hidden="1" x14ac:dyDescent="0.25">
      <c r="A299" s="242"/>
      <c r="B299" s="245"/>
      <c r="C299" s="270">
        <f t="shared" si="40"/>
        <v>0</v>
      </c>
      <c r="D299" s="271"/>
      <c r="E299" s="300"/>
      <c r="F299" s="73">
        <f t="shared" si="41"/>
        <v>0</v>
      </c>
      <c r="G299" s="64">
        <f t="shared" si="41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40"/>
        <v>0</v>
      </c>
      <c r="D300" s="271"/>
      <c r="E300" s="300"/>
      <c r="F300" s="73">
        <f t="shared" si="41"/>
        <v>0</v>
      </c>
      <c r="G300" s="64">
        <f t="shared" si="41"/>
        <v>0</v>
      </c>
      <c r="H300" s="65">
        <f t="shared" si="39"/>
        <v>0</v>
      </c>
    </row>
    <row r="301" spans="1:8" s="2" customFormat="1" ht="13.2" hidden="1" x14ac:dyDescent="0.25">
      <c r="A301" s="242"/>
      <c r="B301" s="245"/>
      <c r="C301" s="270">
        <f t="shared" si="40"/>
        <v>0</v>
      </c>
      <c r="D301" s="271"/>
      <c r="E301" s="300"/>
      <c r="F301" s="73">
        <f t="shared" si="41"/>
        <v>0</v>
      </c>
      <c r="G301" s="64">
        <f t="shared" si="41"/>
        <v>0</v>
      </c>
      <c r="H301" s="65">
        <f t="shared" si="39"/>
        <v>0</v>
      </c>
    </row>
    <row r="302" spans="1:8" s="2" customFormat="1" ht="13.2" hidden="1" x14ac:dyDescent="0.25">
      <c r="A302" s="243"/>
      <c r="B302" s="246"/>
      <c r="C302" s="270">
        <f t="shared" si="40"/>
        <v>0</v>
      </c>
      <c r="D302" s="271"/>
      <c r="E302" s="301"/>
      <c r="F302" s="75">
        <f t="shared" si="41"/>
        <v>0</v>
      </c>
      <c r="G302" s="64">
        <f t="shared" si="41"/>
        <v>0</v>
      </c>
      <c r="H302" s="67">
        <f t="shared" si="39"/>
        <v>0</v>
      </c>
    </row>
    <row r="303" spans="1:8" s="2" customFormat="1" ht="27" hidden="1" customHeight="1" x14ac:dyDescent="0.25">
      <c r="A303" s="242"/>
      <c r="B303" s="245"/>
      <c r="C303" s="270">
        <f t="shared" ref="C303:C311" si="42">C230</f>
        <v>0</v>
      </c>
      <c r="D303" s="271"/>
      <c r="E303" s="300"/>
      <c r="F303" s="73">
        <f t="shared" ref="F303:G311" si="43">F230</f>
        <v>0</v>
      </c>
      <c r="G303" s="64">
        <f t="shared" si="43"/>
        <v>0</v>
      </c>
      <c r="H303" s="65" t="e">
        <f>ROUNDUP((F303*#REF!%)/168*G303,2)</f>
        <v>#REF!</v>
      </c>
    </row>
    <row r="304" spans="1:8" s="2" customFormat="1" ht="13.2" hidden="1" x14ac:dyDescent="0.25">
      <c r="A304" s="242"/>
      <c r="B304" s="245"/>
      <c r="C304" s="270">
        <f t="shared" si="42"/>
        <v>0</v>
      </c>
      <c r="D304" s="271"/>
      <c r="E304" s="300"/>
      <c r="F304" s="73">
        <f t="shared" si="43"/>
        <v>0</v>
      </c>
      <c r="G304" s="73">
        <f t="shared" si="43"/>
        <v>0</v>
      </c>
      <c r="H304" s="65" t="e">
        <f>ROUNDUP((F304*#REF!%)/168*G304,2)</f>
        <v>#REF!</v>
      </c>
    </row>
    <row r="305" spans="1:9" s="2" customFormat="1" ht="13.2" hidden="1" x14ac:dyDescent="0.25">
      <c r="A305" s="242"/>
      <c r="B305" s="245"/>
      <c r="C305" s="270">
        <f t="shared" si="42"/>
        <v>0</v>
      </c>
      <c r="D305" s="271"/>
      <c r="E305" s="300"/>
      <c r="F305" s="73">
        <f t="shared" si="43"/>
        <v>0</v>
      </c>
      <c r="G305" s="73">
        <f t="shared" si="43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42"/>
        <v>0</v>
      </c>
      <c r="D306" s="271"/>
      <c r="E306" s="300"/>
      <c r="F306" s="73">
        <f t="shared" si="43"/>
        <v>0</v>
      </c>
      <c r="G306" s="73">
        <f t="shared" si="43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2"/>
        <v>0</v>
      </c>
      <c r="D307" s="271"/>
      <c r="E307" s="300"/>
      <c r="F307" s="73">
        <f t="shared" si="43"/>
        <v>0</v>
      </c>
      <c r="G307" s="73">
        <f t="shared" si="43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42"/>
        <v>0</v>
      </c>
      <c r="D308" s="271"/>
      <c r="E308" s="300"/>
      <c r="F308" s="73">
        <f t="shared" si="43"/>
        <v>0</v>
      </c>
      <c r="G308" s="73">
        <f t="shared" si="43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42"/>
        <v>0</v>
      </c>
      <c r="D309" s="271"/>
      <c r="E309" s="300"/>
      <c r="F309" s="73">
        <f t="shared" si="43"/>
        <v>0</v>
      </c>
      <c r="G309" s="73">
        <f t="shared" si="43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42"/>
        <v>0</v>
      </c>
      <c r="D310" s="271"/>
      <c r="E310" s="300"/>
      <c r="F310" s="73">
        <f t="shared" si="43"/>
        <v>0</v>
      </c>
      <c r="G310" s="73">
        <f t="shared" si="43"/>
        <v>0</v>
      </c>
      <c r="H310" s="65" t="e">
        <f>ROUNDUP((F310*#REF!%)/168*G310,2)</f>
        <v>#REF!</v>
      </c>
    </row>
    <row r="311" spans="1:9" s="2" customFormat="1" ht="13.2" hidden="1" x14ac:dyDescent="0.25">
      <c r="A311" s="243"/>
      <c r="B311" s="246"/>
      <c r="C311" s="281">
        <f t="shared" si="42"/>
        <v>0</v>
      </c>
      <c r="D311" s="282"/>
      <c r="E311" s="301"/>
      <c r="F311" s="75">
        <f t="shared" si="43"/>
        <v>0</v>
      </c>
      <c r="G311" s="75">
        <f t="shared" si="43"/>
        <v>0</v>
      </c>
      <c r="H311" s="67" t="e">
        <f>ROUNDUP((F311*#REF!%)/168*G311,2)</f>
        <v>#REF!</v>
      </c>
    </row>
    <row r="312" spans="1:9" s="2" customFormat="1" ht="13.2" x14ac:dyDescent="0.25">
      <c r="A312" s="58" t="s">
        <v>85</v>
      </c>
      <c r="B312" s="256" t="s">
        <v>18</v>
      </c>
      <c r="C312" s="256"/>
      <c r="D312" s="256"/>
      <c r="E312" s="256"/>
      <c r="F312" s="256"/>
      <c r="G312" s="256"/>
      <c r="H312" s="47">
        <f>SUM(H313,H336)</f>
        <v>2.31</v>
      </c>
    </row>
    <row r="313" spans="1:9" s="2" customFormat="1" ht="13.2" x14ac:dyDescent="0.25">
      <c r="A313" s="57" t="s">
        <v>86</v>
      </c>
      <c r="B313" s="256" t="s">
        <v>87</v>
      </c>
      <c r="C313" s="256"/>
      <c r="D313" s="256"/>
      <c r="E313" s="256"/>
      <c r="F313" s="256"/>
      <c r="G313" s="256"/>
      <c r="H313" s="47">
        <f>SUM(H314,H325)</f>
        <v>0.14000000000000001</v>
      </c>
    </row>
    <row r="314" spans="1:9" s="2" customFormat="1" ht="26.4" x14ac:dyDescent="0.25">
      <c r="A314" s="241">
        <v>2220</v>
      </c>
      <c r="B314" s="244" t="s">
        <v>89</v>
      </c>
      <c r="C314" s="251" t="s">
        <v>171</v>
      </c>
      <c r="D314" s="252"/>
      <c r="E314" s="287"/>
      <c r="F314" s="53" t="s">
        <v>402</v>
      </c>
      <c r="G314" s="53" t="s">
        <v>158</v>
      </c>
      <c r="H314" s="128">
        <f>SUM(H315:H324)</f>
        <v>0.14000000000000001</v>
      </c>
    </row>
    <row r="315" spans="1:9" s="2" customFormat="1" ht="12" customHeight="1" x14ac:dyDescent="0.25">
      <c r="A315" s="242"/>
      <c r="B315" s="245"/>
      <c r="C315" s="247" t="s">
        <v>202</v>
      </c>
      <c r="D315" s="248"/>
      <c r="E315" s="273"/>
      <c r="F315" s="86">
        <v>7</v>
      </c>
      <c r="G315" s="86">
        <f>G16+G17+G26+G218+G229</f>
        <v>3.2909999999999999</v>
      </c>
      <c r="H315" s="87">
        <f>ROUNDUP(F315/168*G315,2)</f>
        <v>0.14000000000000001</v>
      </c>
      <c r="I315" s="2" t="s">
        <v>230</v>
      </c>
    </row>
    <row r="316" spans="1:9" s="2" customFormat="1" ht="12" hidden="1" customHeight="1" x14ac:dyDescent="0.25">
      <c r="A316" s="242"/>
      <c r="B316" s="245"/>
      <c r="C316" s="249"/>
      <c r="D316" s="250"/>
      <c r="E316" s="272"/>
      <c r="F316" s="88"/>
      <c r="G316" s="88"/>
      <c r="H316" s="89">
        <f t="shared" ref="H316:H324" si="44">ROUNDUP(F316/168*G316,2)</f>
        <v>0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si="44"/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4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4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4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4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4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4"/>
        <v>0</v>
      </c>
    </row>
    <row r="324" spans="1:8" s="2" customFormat="1" ht="12" hidden="1" customHeight="1" x14ac:dyDescent="0.25">
      <c r="A324" s="243"/>
      <c r="B324" s="246"/>
      <c r="C324" s="253"/>
      <c r="D324" s="254"/>
      <c r="E324" s="255"/>
      <c r="F324" s="90"/>
      <c r="G324" s="90"/>
      <c r="H324" s="91">
        <f t="shared" si="44"/>
        <v>0</v>
      </c>
    </row>
    <row r="325" spans="1:8" s="2" customFormat="1" ht="12" hidden="1" customHeight="1" x14ac:dyDescent="0.25">
      <c r="A325" s="241"/>
      <c r="B325" s="244"/>
      <c r="C325" s="251"/>
      <c r="D325" s="252"/>
      <c r="E325" s="287"/>
      <c r="F325" s="53"/>
      <c r="G325" s="53"/>
      <c r="H325" s="128">
        <f>SUM(H326:H335)</f>
        <v>0</v>
      </c>
    </row>
    <row r="326" spans="1:8" s="2" customFormat="1" ht="12" hidden="1" customHeight="1" x14ac:dyDescent="0.25">
      <c r="A326" s="242"/>
      <c r="B326" s="245"/>
      <c r="C326" s="247"/>
      <c r="D326" s="248"/>
      <c r="E326" s="273"/>
      <c r="F326" s="86"/>
      <c r="G326" s="86"/>
      <c r="H326" s="87">
        <f>ROUNDUP(F326/168*G326,2)</f>
        <v>0</v>
      </c>
    </row>
    <row r="327" spans="1:8" s="2" customFormat="1" ht="12" hidden="1" customHeight="1" x14ac:dyDescent="0.25">
      <c r="A327" s="242"/>
      <c r="B327" s="245"/>
      <c r="C327" s="249"/>
      <c r="D327" s="250"/>
      <c r="E327" s="272"/>
      <c r="F327" s="88"/>
      <c r="G327" s="88"/>
      <c r="H327" s="89">
        <f t="shared" ref="H327:H335" si="45">ROUNDUP(F327/168*G327,2)</f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si="45"/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5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5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5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5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/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5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5"/>
        <v>0</v>
      </c>
    </row>
    <row r="336" spans="1:8" s="2" customFormat="1" ht="12.75" customHeight="1" x14ac:dyDescent="0.25">
      <c r="A336" s="57" t="s">
        <v>94</v>
      </c>
      <c r="B336" s="256" t="s">
        <v>95</v>
      </c>
      <c r="C336" s="256"/>
      <c r="D336" s="256"/>
      <c r="E336" s="256"/>
      <c r="F336" s="256"/>
      <c r="G336" s="256"/>
      <c r="H336" s="47">
        <f>SUM(H337,H359,H348)</f>
        <v>2.17</v>
      </c>
    </row>
    <row r="337" spans="1:9" s="2" customFormat="1" ht="15" customHeight="1" x14ac:dyDescent="0.25">
      <c r="A337" s="241">
        <v>2311</v>
      </c>
      <c r="B337" s="244" t="s">
        <v>20</v>
      </c>
      <c r="C337" s="251" t="s">
        <v>171</v>
      </c>
      <c r="D337" s="252"/>
      <c r="E337" s="287"/>
      <c r="F337" s="53" t="s">
        <v>401</v>
      </c>
      <c r="G337" s="53" t="s">
        <v>166</v>
      </c>
      <c r="H337" s="128">
        <f>SUM(H338:H347)</f>
        <v>0.36</v>
      </c>
    </row>
    <row r="338" spans="1:9" s="2" customFormat="1" ht="13.2" x14ac:dyDescent="0.25">
      <c r="A338" s="242"/>
      <c r="B338" s="245"/>
      <c r="C338" s="247" t="s">
        <v>225</v>
      </c>
      <c r="D338" s="248"/>
      <c r="E338" s="273"/>
      <c r="F338" s="86">
        <v>0.01</v>
      </c>
      <c r="G338" s="86">
        <v>6</v>
      </c>
      <c r="H338" s="87">
        <f>ROUND(F338*G338,2)</f>
        <v>0.06</v>
      </c>
      <c r="I338" s="2" t="s">
        <v>381</v>
      </c>
    </row>
    <row r="339" spans="1:9" s="2" customFormat="1" ht="13.2" x14ac:dyDescent="0.25">
      <c r="A339" s="242"/>
      <c r="B339" s="245"/>
      <c r="C339" s="249" t="s">
        <v>173</v>
      </c>
      <c r="D339" s="250"/>
      <c r="E339" s="272"/>
      <c r="F339" s="88">
        <v>0.05</v>
      </c>
      <c r="G339" s="88">
        <v>6</v>
      </c>
      <c r="H339" s="89">
        <f>ROUND(F339*G339,2)</f>
        <v>0.3</v>
      </c>
    </row>
    <row r="340" spans="1:9" s="2" customFormat="1" ht="13.2" hidden="1" x14ac:dyDescent="0.25">
      <c r="A340" s="242"/>
      <c r="B340" s="245"/>
      <c r="C340" s="249"/>
      <c r="D340" s="250"/>
      <c r="E340" s="272"/>
      <c r="F340" s="88"/>
      <c r="G340" s="88"/>
      <c r="H340" s="89">
        <f t="shared" ref="H340:H347" si="46">ROUND(F340*G340,2)</f>
        <v>0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si="46"/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6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6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6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6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6"/>
        <v>0</v>
      </c>
    </row>
    <row r="347" spans="1:9" s="2" customFormat="1" ht="13.2" hidden="1" x14ac:dyDescent="0.25">
      <c r="A347" s="243"/>
      <c r="B347" s="246"/>
      <c r="C347" s="253"/>
      <c r="D347" s="254"/>
      <c r="E347" s="255"/>
      <c r="F347" s="90"/>
      <c r="G347" s="90"/>
      <c r="H347" s="91">
        <f t="shared" si="46"/>
        <v>0</v>
      </c>
    </row>
    <row r="348" spans="1:9" s="2" customFormat="1" ht="39.6" x14ac:dyDescent="0.25">
      <c r="A348" s="241">
        <v>2312</v>
      </c>
      <c r="B348" s="244" t="s">
        <v>394</v>
      </c>
      <c r="C348" s="251" t="s">
        <v>171</v>
      </c>
      <c r="D348" s="252"/>
      <c r="E348" s="60" t="s">
        <v>400</v>
      </c>
      <c r="F348" s="60" t="s">
        <v>397</v>
      </c>
      <c r="G348" s="53" t="s">
        <v>158</v>
      </c>
      <c r="H348" s="128">
        <f>SUM(H349:H358)</f>
        <v>0.1</v>
      </c>
    </row>
    <row r="349" spans="1:9" s="2" customFormat="1" ht="13.2" x14ac:dyDescent="0.25">
      <c r="A349" s="242"/>
      <c r="B349" s="245"/>
      <c r="C349" s="247" t="s">
        <v>395</v>
      </c>
      <c r="D349" s="248"/>
      <c r="E349" s="86">
        <v>157</v>
      </c>
      <c r="F349" s="86">
        <v>5</v>
      </c>
      <c r="G349" s="190">
        <f>G26+G229</f>
        <v>3.0840000000000001</v>
      </c>
      <c r="H349" s="87">
        <f>ROUNDUP(E349/F349/12/168*G349,2)</f>
        <v>0.05</v>
      </c>
    </row>
    <row r="350" spans="1:9" s="2" customFormat="1" ht="13.2" x14ac:dyDescent="0.25">
      <c r="A350" s="242"/>
      <c r="B350" s="245"/>
      <c r="C350" s="249" t="s">
        <v>396</v>
      </c>
      <c r="D350" s="250"/>
      <c r="E350" s="189">
        <v>150</v>
      </c>
      <c r="F350" s="88">
        <v>5</v>
      </c>
      <c r="G350" s="191">
        <f>G349</f>
        <v>3.0840000000000001</v>
      </c>
      <c r="H350" s="89">
        <f>ROUNDUP(E350/F350/12/168*G350,2)</f>
        <v>0.05</v>
      </c>
    </row>
    <row r="351" spans="1:9" s="2" customFormat="1" ht="13.2" hidden="1" x14ac:dyDescent="0.25">
      <c r="A351" s="242"/>
      <c r="B351" s="245"/>
      <c r="C351" s="249"/>
      <c r="D351" s="250"/>
      <c r="E351" s="186"/>
      <c r="F351" s="88"/>
      <c r="G351" s="88"/>
      <c r="H351" s="89">
        <f t="shared" ref="H351:H358" si="47">ROUNDUP(F351/168*G351,2)</f>
        <v>0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si="47"/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7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7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7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7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7"/>
        <v>0</v>
      </c>
    </row>
    <row r="358" spans="1:9" s="2" customFormat="1" ht="13.2" hidden="1" x14ac:dyDescent="0.25">
      <c r="A358" s="243"/>
      <c r="B358" s="246"/>
      <c r="C358" s="249"/>
      <c r="D358" s="250"/>
      <c r="E358" s="186"/>
      <c r="F358" s="90"/>
      <c r="G358" s="90"/>
      <c r="H358" s="91">
        <f t="shared" si="47"/>
        <v>0</v>
      </c>
    </row>
    <row r="359" spans="1:9" s="2" customFormat="1" ht="26.4" x14ac:dyDescent="0.25">
      <c r="A359" s="241">
        <v>2350</v>
      </c>
      <c r="B359" s="244" t="s">
        <v>25</v>
      </c>
      <c r="C359" s="251" t="s">
        <v>171</v>
      </c>
      <c r="D359" s="252"/>
      <c r="E359" s="287"/>
      <c r="F359" s="60" t="s">
        <v>402</v>
      </c>
      <c r="G359" s="53" t="s">
        <v>158</v>
      </c>
      <c r="H359" s="128">
        <f>SUM(H360:H369)</f>
        <v>1.71</v>
      </c>
    </row>
    <row r="360" spans="1:9" s="2" customFormat="1" ht="26.25" customHeight="1" x14ac:dyDescent="0.25">
      <c r="A360" s="242"/>
      <c r="B360" s="245"/>
      <c r="C360" s="247" t="s">
        <v>231</v>
      </c>
      <c r="D360" s="248"/>
      <c r="E360" s="273"/>
      <c r="F360" s="86">
        <v>85</v>
      </c>
      <c r="G360" s="190">
        <f>G349</f>
        <v>3.0840000000000001</v>
      </c>
      <c r="H360" s="87">
        <f>ROUNDUP(F360/168*G360,2)</f>
        <v>1.57</v>
      </c>
      <c r="I360" s="2" t="s">
        <v>206</v>
      </c>
    </row>
    <row r="361" spans="1:9" s="2" customFormat="1" ht="13.2" x14ac:dyDescent="0.25">
      <c r="A361" s="242"/>
      <c r="B361" s="245"/>
      <c r="C361" s="249" t="s">
        <v>226</v>
      </c>
      <c r="D361" s="250"/>
      <c r="E361" s="272"/>
      <c r="F361" s="88">
        <v>7</v>
      </c>
      <c r="G361" s="88">
        <f>G315</f>
        <v>3.2909999999999999</v>
      </c>
      <c r="H361" s="89">
        <f t="shared" ref="H361:H369" si="48">ROUNDUP(F361/168*G361,2)</f>
        <v>0.14000000000000001</v>
      </c>
      <c r="I361" s="2" t="s">
        <v>208</v>
      </c>
    </row>
    <row r="362" spans="1:9" s="2" customFormat="1" ht="13.2" hidden="1" x14ac:dyDescent="0.25">
      <c r="A362" s="242"/>
      <c r="B362" s="245"/>
      <c r="C362" s="249"/>
      <c r="D362" s="250"/>
      <c r="E362" s="272"/>
      <c r="F362" s="88"/>
      <c r="G362" s="88"/>
      <c r="H362" s="89">
        <f t="shared" si="48"/>
        <v>0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8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8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8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8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8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8"/>
        <v>0</v>
      </c>
    </row>
    <row r="369" spans="1:8" s="2" customFormat="1" ht="13.2" hidden="1" x14ac:dyDescent="0.25">
      <c r="A369" s="243"/>
      <c r="B369" s="246"/>
      <c r="C369" s="253"/>
      <c r="D369" s="254"/>
      <c r="E369" s="255"/>
      <c r="F369" s="90"/>
      <c r="G369" s="90"/>
      <c r="H369" s="91">
        <f t="shared" si="48"/>
        <v>0</v>
      </c>
    </row>
    <row r="370" spans="1:8" s="2" customFormat="1" ht="13.2" x14ac:dyDescent="0.25">
      <c r="A370" s="58" t="s">
        <v>110</v>
      </c>
      <c r="B370" s="256" t="s">
        <v>26</v>
      </c>
      <c r="C370" s="256"/>
      <c r="D370" s="256"/>
      <c r="E370" s="256"/>
      <c r="F370" s="256"/>
      <c r="G370" s="256"/>
      <c r="H370" s="47">
        <f>SUM(H371,H383)</f>
        <v>0.37</v>
      </c>
    </row>
    <row r="371" spans="1:8" s="2" customFormat="1" ht="12.75" hidden="1" customHeight="1" x14ac:dyDescent="0.25">
      <c r="A371" s="57">
        <v>5120</v>
      </c>
      <c r="B371" s="256" t="s">
        <v>168</v>
      </c>
      <c r="C371" s="256"/>
      <c r="D371" s="256"/>
      <c r="E371" s="256"/>
      <c r="F371" s="256"/>
      <c r="G371" s="256"/>
      <c r="H371" s="47">
        <f>SUM(H373:H382)</f>
        <v>0</v>
      </c>
    </row>
    <row r="372" spans="1:8" s="2" customFormat="1" ht="26.4" hidden="1" x14ac:dyDescent="0.25">
      <c r="A372" s="257">
        <v>5121</v>
      </c>
      <c r="B372" s="260" t="s">
        <v>169</v>
      </c>
      <c r="C372" s="277" t="s">
        <v>171</v>
      </c>
      <c r="D372" s="278"/>
      <c r="E372" s="53" t="s">
        <v>170</v>
      </c>
      <c r="F372" s="187" t="s">
        <v>400</v>
      </c>
      <c r="G372" s="53" t="s">
        <v>158</v>
      </c>
      <c r="H372" s="128">
        <f>SUM(H373:H382)</f>
        <v>0</v>
      </c>
    </row>
    <row r="373" spans="1:8" s="2" customFormat="1" ht="13.2" hidden="1" x14ac:dyDescent="0.25">
      <c r="A373" s="258"/>
      <c r="B373" s="261"/>
      <c r="C373" s="304"/>
      <c r="D373" s="305"/>
      <c r="E373" s="263"/>
      <c r="F373" s="79"/>
      <c r="G373" s="192"/>
      <c r="H373" s="63">
        <f>ROUNDUP(F373*$E$385%/12/168*G373,2)</f>
        <v>0</v>
      </c>
    </row>
    <row r="374" spans="1:8" s="2" customFormat="1" ht="13.2" hidden="1" x14ac:dyDescent="0.25">
      <c r="A374" s="258"/>
      <c r="B374" s="261"/>
      <c r="C374" s="302"/>
      <c r="D374" s="303"/>
      <c r="E374" s="264"/>
      <c r="F374" s="80"/>
      <c r="G374" s="80"/>
      <c r="H374" s="65">
        <f>ROUNDUP(F374*$E$385%/12/168*G374,2)</f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 t="shared" ref="H375:H382" si="49">ROUNDUP(F375*$D$396%/12/168*E375*$G$396,2)</f>
        <v>0</v>
      </c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>
        <f t="shared" si="49"/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 t="shared" si="49"/>
        <v>0</v>
      </c>
    </row>
    <row r="378" spans="1:8" s="2" customFormat="1" ht="13.5" hidden="1" customHeight="1" x14ac:dyDescent="0.25">
      <c r="A378" s="258"/>
      <c r="B378" s="261"/>
      <c r="C378" s="302"/>
      <c r="D378" s="303"/>
      <c r="E378" s="264"/>
      <c r="F378" s="80"/>
      <c r="G378" s="80"/>
      <c r="H378" s="65">
        <f t="shared" si="49"/>
        <v>0</v>
      </c>
    </row>
    <row r="379" spans="1:8" s="2" customFormat="1" ht="12.75" hidden="1" customHeight="1" x14ac:dyDescent="0.25">
      <c r="A379" s="258"/>
      <c r="B379" s="261"/>
      <c r="C379" s="302"/>
      <c r="D379" s="303"/>
      <c r="E379" s="264"/>
      <c r="F379" s="80"/>
      <c r="G379" s="80"/>
      <c r="H379" s="65">
        <f t="shared" si="49"/>
        <v>0</v>
      </c>
    </row>
    <row r="380" spans="1:8" s="2" customFormat="1" ht="12.75" hidden="1" customHeight="1" x14ac:dyDescent="0.25">
      <c r="A380" s="258"/>
      <c r="B380" s="261"/>
      <c r="C380" s="302"/>
      <c r="D380" s="303"/>
      <c r="E380" s="264"/>
      <c r="F380" s="80"/>
      <c r="G380" s="80"/>
      <c r="H380" s="65">
        <f t="shared" si="49"/>
        <v>0</v>
      </c>
    </row>
    <row r="381" spans="1:8" s="2" customFormat="1" ht="12.7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9"/>
        <v>0</v>
      </c>
    </row>
    <row r="382" spans="1:8" s="2" customFormat="1" ht="12.75" hidden="1" customHeight="1" x14ac:dyDescent="0.25">
      <c r="A382" s="259"/>
      <c r="B382" s="262"/>
      <c r="C382" s="302"/>
      <c r="D382" s="303"/>
      <c r="E382" s="265"/>
      <c r="F382" s="82"/>
      <c r="G382" s="82"/>
      <c r="H382" s="67">
        <f t="shared" si="49"/>
        <v>0</v>
      </c>
    </row>
    <row r="383" spans="1:8" s="2" customFormat="1" ht="13.2" x14ac:dyDescent="0.25">
      <c r="A383" s="57" t="s">
        <v>111</v>
      </c>
      <c r="B383" s="256" t="s">
        <v>112</v>
      </c>
      <c r="C383" s="256"/>
      <c r="D383" s="256"/>
      <c r="E383" s="256"/>
      <c r="F383" s="256"/>
      <c r="G383" s="256"/>
      <c r="H383" s="47">
        <f>SUM(H384,H395)</f>
        <v>0.37</v>
      </c>
    </row>
    <row r="384" spans="1:8" s="2" customFormat="1" ht="26.4" x14ac:dyDescent="0.25">
      <c r="A384" s="257" t="s">
        <v>118</v>
      </c>
      <c r="B384" s="260" t="s">
        <v>34</v>
      </c>
      <c r="C384" s="277" t="s">
        <v>171</v>
      </c>
      <c r="D384" s="278"/>
      <c r="E384" s="53" t="s">
        <v>170</v>
      </c>
      <c r="F384" s="187" t="s">
        <v>400</v>
      </c>
      <c r="G384" s="53" t="s">
        <v>158</v>
      </c>
      <c r="H384" s="128">
        <f>SUM(H385:H394)</f>
        <v>0.37</v>
      </c>
    </row>
    <row r="385" spans="1:8" s="2" customFormat="1" ht="13.2" x14ac:dyDescent="0.25">
      <c r="A385" s="258"/>
      <c r="B385" s="261"/>
      <c r="C385" s="304" t="s">
        <v>398</v>
      </c>
      <c r="D385" s="305"/>
      <c r="E385" s="263">
        <v>20</v>
      </c>
      <c r="F385" s="79">
        <v>1147</v>
      </c>
      <c r="G385" s="192">
        <f>G360</f>
        <v>3.0840000000000001</v>
      </c>
      <c r="H385" s="63">
        <f>ROUNDUP(F385*$E$385%/12/168*G385,2)</f>
        <v>0.36</v>
      </c>
    </row>
    <row r="386" spans="1:8" s="2" customFormat="1" ht="13.2" x14ac:dyDescent="0.25">
      <c r="A386" s="258"/>
      <c r="B386" s="261"/>
      <c r="C386" s="302" t="s">
        <v>399</v>
      </c>
      <c r="D386" s="303"/>
      <c r="E386" s="264"/>
      <c r="F386" s="80">
        <v>475</v>
      </c>
      <c r="G386" s="80">
        <v>8.4000000000000005E-2</v>
      </c>
      <c r="H386" s="65">
        <f>ROUNDUP(F386*$E$385%/12/168*G386,2)</f>
        <v>0.01</v>
      </c>
    </row>
    <row r="387" spans="1:8" s="2" customFormat="1" ht="13.2" hidden="1" x14ac:dyDescent="0.25">
      <c r="A387" s="258"/>
      <c r="B387" s="261"/>
      <c r="C387" s="302"/>
      <c r="D387" s="303"/>
      <c r="E387" s="264"/>
      <c r="F387" s="80"/>
      <c r="G387" s="80"/>
      <c r="H387" s="65">
        <f t="shared" ref="H387:H394" si="50">ROUNDUP(F387*$D$396%/12/168*E387*$G$396,2)</f>
        <v>0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si="50"/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50"/>
        <v>0</v>
      </c>
    </row>
    <row r="390" spans="1:8" s="2" customFormat="1" ht="12.75" hidden="1" customHeight="1" x14ac:dyDescent="0.25">
      <c r="A390" s="258"/>
      <c r="B390" s="261"/>
      <c r="C390" s="302"/>
      <c r="D390" s="303"/>
      <c r="E390" s="264"/>
      <c r="F390" s="80"/>
      <c r="G390" s="80"/>
      <c r="H390" s="65">
        <f t="shared" si="50"/>
        <v>0</v>
      </c>
    </row>
    <row r="391" spans="1:8" s="2" customFormat="1" ht="12.75" hidden="1" customHeight="1" x14ac:dyDescent="0.25">
      <c r="A391" s="258"/>
      <c r="B391" s="261"/>
      <c r="C391" s="302"/>
      <c r="D391" s="303"/>
      <c r="E391" s="264"/>
      <c r="F391" s="80"/>
      <c r="G391" s="80"/>
      <c r="H391" s="65">
        <f t="shared" si="50"/>
        <v>0</v>
      </c>
    </row>
    <row r="392" spans="1:8" s="2" customFormat="1" ht="12.75" hidden="1" customHeight="1" x14ac:dyDescent="0.25">
      <c r="A392" s="258"/>
      <c r="B392" s="261"/>
      <c r="C392" s="302"/>
      <c r="D392" s="303"/>
      <c r="E392" s="264"/>
      <c r="F392" s="80"/>
      <c r="G392" s="80"/>
      <c r="H392" s="65">
        <f t="shared" si="50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50"/>
        <v>0</v>
      </c>
    </row>
    <row r="394" spans="1:8" s="2" customFormat="1" ht="12.75" hidden="1" customHeight="1" x14ac:dyDescent="0.25">
      <c r="A394" s="259"/>
      <c r="B394" s="262"/>
      <c r="C394" s="302"/>
      <c r="D394" s="303"/>
      <c r="E394" s="265"/>
      <c r="F394" s="82"/>
      <c r="G394" s="82"/>
      <c r="H394" s="67">
        <f t="shared" si="50"/>
        <v>0</v>
      </c>
    </row>
    <row r="395" spans="1:8" s="2" customFormat="1" ht="26.4" hidden="1" x14ac:dyDescent="0.25">
      <c r="A395" s="257" t="s">
        <v>119</v>
      </c>
      <c r="B395" s="260" t="s">
        <v>32</v>
      </c>
      <c r="C395" s="133" t="s">
        <v>171</v>
      </c>
      <c r="D395" s="53" t="s">
        <v>170</v>
      </c>
      <c r="E395" s="133" t="s">
        <v>166</v>
      </c>
      <c r="F395" s="133" t="s">
        <v>167</v>
      </c>
      <c r="G395" s="53" t="s">
        <v>158</v>
      </c>
      <c r="H395" s="128">
        <f>SUM(H396:H405)</f>
        <v>0</v>
      </c>
    </row>
    <row r="396" spans="1:8" s="2" customFormat="1" ht="13.2" hidden="1" x14ac:dyDescent="0.25">
      <c r="A396" s="258"/>
      <c r="B396" s="261"/>
      <c r="C396" s="79"/>
      <c r="D396" s="263">
        <v>20</v>
      </c>
      <c r="E396" s="79"/>
      <c r="F396" s="79"/>
      <c r="G396" s="274"/>
      <c r="H396" s="63">
        <f>ROUNDUP(F396*$D$373%/12/168*E396*$G$373,2)</f>
        <v>0</v>
      </c>
    </row>
    <row r="397" spans="1:8" s="2" customFormat="1" ht="13.2" hidden="1" x14ac:dyDescent="0.25">
      <c r="A397" s="258"/>
      <c r="B397" s="261"/>
      <c r="C397" s="80"/>
      <c r="D397" s="264"/>
      <c r="E397" s="80"/>
      <c r="F397" s="80"/>
      <c r="G397" s="275"/>
      <c r="H397" s="65">
        <f t="shared" ref="H397:H405" si="51">ROUNDUP(F397*$D$373%/12/168*E397*$G$373,2)</f>
        <v>0</v>
      </c>
    </row>
    <row r="398" spans="1:8" s="2" customFormat="1" ht="13.2" hidden="1" x14ac:dyDescent="0.25">
      <c r="A398" s="258"/>
      <c r="B398" s="261"/>
      <c r="C398" s="80"/>
      <c r="D398" s="264"/>
      <c r="E398" s="80"/>
      <c r="F398" s="80"/>
      <c r="G398" s="275"/>
      <c r="H398" s="65">
        <f t="shared" si="51"/>
        <v>0</v>
      </c>
    </row>
    <row r="399" spans="1:8" s="2" customFormat="1" ht="13.2" hidden="1" x14ac:dyDescent="0.25">
      <c r="A399" s="258"/>
      <c r="B399" s="261"/>
      <c r="C399" s="80"/>
      <c r="D399" s="264"/>
      <c r="E399" s="80"/>
      <c r="F399" s="80"/>
      <c r="G399" s="275"/>
      <c r="H399" s="65">
        <f t="shared" si="51"/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si="51"/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51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51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51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51"/>
        <v>0</v>
      </c>
    </row>
    <row r="405" spans="1:8" s="2" customFormat="1" ht="13.2" hidden="1" x14ac:dyDescent="0.25">
      <c r="A405" s="258"/>
      <c r="B405" s="261"/>
      <c r="C405" s="80"/>
      <c r="D405" s="265"/>
      <c r="E405" s="80"/>
      <c r="F405" s="80"/>
      <c r="G405" s="276"/>
      <c r="H405" s="65">
        <f t="shared" si="51"/>
        <v>0</v>
      </c>
    </row>
    <row r="406" spans="1:8" s="2" customFormat="1" ht="13.2" x14ac:dyDescent="0.25">
      <c r="A406" s="235" t="s">
        <v>123</v>
      </c>
      <c r="B406" s="236"/>
      <c r="C406" s="236"/>
      <c r="D406" s="236"/>
      <c r="E406" s="236"/>
      <c r="F406" s="236"/>
      <c r="G406" s="237"/>
      <c r="H406" s="52">
        <f>SUM(H370,H312,H215)</f>
        <v>4.1000000000000005</v>
      </c>
    </row>
    <row r="407" spans="1:8" s="2" customFormat="1" ht="13.2" x14ac:dyDescent="0.25">
      <c r="A407" s="238" t="s">
        <v>122</v>
      </c>
      <c r="B407" s="239"/>
      <c r="C407" s="239"/>
      <c r="D407" s="239"/>
      <c r="E407" s="239"/>
      <c r="F407" s="239"/>
      <c r="G407" s="240"/>
      <c r="H407" s="92">
        <f>H406+H212</f>
        <v>39.530000000000008</v>
      </c>
    </row>
    <row r="408" spans="1:8" x14ac:dyDescent="0.25">
      <c r="H408" s="29"/>
    </row>
    <row r="409" spans="1:8" hidden="1" x14ac:dyDescent="0.25">
      <c r="H409" s="30"/>
    </row>
    <row r="410" spans="1:8" hidden="1" x14ac:dyDescent="0.25"/>
    <row r="411" spans="1:8" hidden="1" x14ac:dyDescent="0.25"/>
    <row r="412" spans="1:8" hidden="1" x14ac:dyDescent="0.25"/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t="15.6" hidden="1" x14ac:dyDescent="0.3">
      <c r="A445" s="121" t="s">
        <v>14</v>
      </c>
      <c r="B445" s="121"/>
      <c r="C445" s="121"/>
      <c r="D445" s="121"/>
      <c r="E445" s="121"/>
      <c r="F445" s="121"/>
      <c r="G445" s="121"/>
      <c r="H445" s="122">
        <f ca="1">H446+H458+H469</f>
        <v>35.430000000000007</v>
      </c>
      <c r="I445" s="123" t="b">
        <f ca="1">H445=H212</f>
        <v>1</v>
      </c>
    </row>
    <row r="446" spans="1:9" hidden="1" x14ac:dyDescent="0.25">
      <c r="A446" s="115">
        <v>1000</v>
      </c>
      <c r="B446" s="114"/>
      <c r="H446" s="118">
        <f ca="1">SUM(H447,H454)</f>
        <v>35.430000000000007</v>
      </c>
    </row>
    <row r="447" spans="1:9" hidden="1" x14ac:dyDescent="0.25">
      <c r="A447" s="127">
        <v>1100</v>
      </c>
      <c r="B447" s="114"/>
      <c r="H447" s="117">
        <f ca="1">SUM(H448:H453)</f>
        <v>27.550000000000004</v>
      </c>
    </row>
    <row r="448" spans="1:9" hidden="1" x14ac:dyDescent="0.25">
      <c r="A448" s="1">
        <v>1116</v>
      </c>
      <c r="B448" s="114"/>
      <c r="H448" s="116">
        <f t="shared" ref="H448:H453" ca="1" si="52">SUMIF($A$14:$H$212,A448,$H$14:$H$212)</f>
        <v>1.92</v>
      </c>
    </row>
    <row r="449" spans="1:8" hidden="1" x14ac:dyDescent="0.25">
      <c r="A449" s="1">
        <v>1119</v>
      </c>
      <c r="B449" s="114"/>
      <c r="H449" s="116">
        <f t="shared" ca="1" si="52"/>
        <v>22.990000000000002</v>
      </c>
    </row>
    <row r="450" spans="1:8" hidden="1" x14ac:dyDescent="0.25">
      <c r="A450" s="1">
        <v>1143</v>
      </c>
      <c r="B450" s="114"/>
      <c r="H450" s="116">
        <f t="shared" ca="1" si="52"/>
        <v>0.13999999999999999</v>
      </c>
    </row>
    <row r="451" spans="1:8" hidden="1" x14ac:dyDescent="0.25">
      <c r="A451" s="1">
        <v>1146</v>
      </c>
      <c r="B451" s="114"/>
      <c r="H451" s="116">
        <f t="shared" ca="1" si="52"/>
        <v>0</v>
      </c>
    </row>
    <row r="452" spans="1:8" hidden="1" x14ac:dyDescent="0.25">
      <c r="A452" s="1">
        <v>1147</v>
      </c>
      <c r="B452" s="114"/>
      <c r="H452" s="116">
        <f t="shared" ca="1" si="52"/>
        <v>0</v>
      </c>
    </row>
    <row r="453" spans="1:8" hidden="1" x14ac:dyDescent="0.25">
      <c r="A453" s="1">
        <v>1148</v>
      </c>
      <c r="B453" s="114"/>
      <c r="H453" s="116">
        <f t="shared" ca="1" si="52"/>
        <v>2.5</v>
      </c>
    </row>
    <row r="454" spans="1:8" hidden="1" x14ac:dyDescent="0.25">
      <c r="A454" s="127">
        <v>1200</v>
      </c>
      <c r="B454" s="114"/>
      <c r="H454" s="117">
        <f ca="1">SUM(H455:H457)</f>
        <v>7.88</v>
      </c>
    </row>
    <row r="455" spans="1:8" hidden="1" x14ac:dyDescent="0.25">
      <c r="A455" s="1">
        <v>1210</v>
      </c>
      <c r="B455" s="114"/>
      <c r="H455" s="116">
        <f ca="1">SUMIF($A$14:$H$212,A455,$H$14:$H$212)</f>
        <v>6.88</v>
      </c>
    </row>
    <row r="456" spans="1:8" hidden="1" x14ac:dyDescent="0.25">
      <c r="A456" s="1">
        <v>1221</v>
      </c>
      <c r="B456" s="114"/>
      <c r="H456" s="116">
        <f ca="1">SUMIF($A$14:$H$212,A456,$H$14:$H$212)</f>
        <v>1</v>
      </c>
    </row>
    <row r="457" spans="1:8" hidden="1" x14ac:dyDescent="0.25">
      <c r="A457" s="1">
        <v>1228</v>
      </c>
      <c r="B457" s="114"/>
      <c r="H457" s="116">
        <f ca="1">SUMIF($A$14:$H$212,A457,$H$14:$H$212)</f>
        <v>0</v>
      </c>
    </row>
    <row r="458" spans="1:8" hidden="1" x14ac:dyDescent="0.25">
      <c r="A458" s="115">
        <v>2000</v>
      </c>
      <c r="B458" s="114"/>
      <c r="H458" s="118">
        <f ca="1">H459+H462+H464</f>
        <v>0</v>
      </c>
    </row>
    <row r="459" spans="1:8" hidden="1" x14ac:dyDescent="0.25">
      <c r="A459" s="127">
        <v>2100</v>
      </c>
      <c r="B459" s="114"/>
      <c r="H459" s="117">
        <f ca="1">SUM(H460:H461)</f>
        <v>0</v>
      </c>
    </row>
    <row r="460" spans="1:8" hidden="1" x14ac:dyDescent="0.25">
      <c r="A460" s="1">
        <v>2111</v>
      </c>
      <c r="B460" s="114"/>
      <c r="H460" s="116">
        <f ca="1">SUMIF($A$14:$H$212,A460,$H$14:$H$212)</f>
        <v>0</v>
      </c>
    </row>
    <row r="461" spans="1:8" hidden="1" x14ac:dyDescent="0.25">
      <c r="A461" s="1">
        <v>2112</v>
      </c>
      <c r="B461" s="114"/>
      <c r="H461" s="116">
        <f ca="1">SUMIF($A$14:$H$212,A461,$H$14:$H$212)</f>
        <v>0</v>
      </c>
    </row>
    <row r="462" spans="1:8" hidden="1" x14ac:dyDescent="0.25">
      <c r="A462" s="127">
        <v>2200</v>
      </c>
      <c r="B462" s="114"/>
      <c r="H462" s="117">
        <f ca="1">SUM(H463)</f>
        <v>0</v>
      </c>
    </row>
    <row r="463" spans="1:8" hidden="1" x14ac:dyDescent="0.25">
      <c r="A463" s="1">
        <v>2220</v>
      </c>
      <c r="B463" s="114"/>
      <c r="H463" s="116">
        <f ca="1">SUMIF($A$14:$H$212,A463,$H$14:$H$212)</f>
        <v>0</v>
      </c>
    </row>
    <row r="464" spans="1:8" hidden="1" x14ac:dyDescent="0.25">
      <c r="A464" s="127">
        <v>2300</v>
      </c>
      <c r="B464" s="114"/>
      <c r="H464" s="117">
        <f ca="1">SUM(H465:H468)</f>
        <v>0</v>
      </c>
    </row>
    <row r="465" spans="1:9" hidden="1" x14ac:dyDescent="0.25">
      <c r="A465" s="1">
        <v>2311</v>
      </c>
      <c r="B465" s="114"/>
      <c r="H465" s="116">
        <f ca="1">SUMIF($A$14:$H$212,A465,$H$14:$H$212)</f>
        <v>0</v>
      </c>
    </row>
    <row r="466" spans="1:9" hidden="1" x14ac:dyDescent="0.25">
      <c r="A466" s="1">
        <v>2322</v>
      </c>
      <c r="B466" s="114"/>
      <c r="H466" s="116">
        <f ca="1">SUMIF($A$14:$H$212,A466,$H$14:$H$212)</f>
        <v>0</v>
      </c>
    </row>
    <row r="467" spans="1:9" hidden="1" x14ac:dyDescent="0.25">
      <c r="A467" s="1">
        <v>2329</v>
      </c>
      <c r="B467" s="114"/>
      <c r="H467" s="116">
        <f ca="1">SUMIF($A$14:$H$212,A467,$H$14:$H$212)</f>
        <v>0</v>
      </c>
    </row>
    <row r="468" spans="1:9" hidden="1" x14ac:dyDescent="0.25">
      <c r="A468" s="1">
        <v>2350</v>
      </c>
      <c r="B468" s="114"/>
      <c r="H468" s="116">
        <f ca="1">SUMIF($A$14:$H$212,A468,$H$14:$H$212)</f>
        <v>0</v>
      </c>
    </row>
    <row r="469" spans="1:9" hidden="1" x14ac:dyDescent="0.25">
      <c r="A469" s="115">
        <v>5000</v>
      </c>
      <c r="B469" s="114"/>
      <c r="H469" s="118">
        <f ca="1">SUMIF($A$14:$H$212,A469,$H$14:$H$212)</f>
        <v>0</v>
      </c>
    </row>
    <row r="470" spans="1:9" hidden="1" x14ac:dyDescent="0.25">
      <c r="A470" s="127">
        <v>5200</v>
      </c>
      <c r="B470" s="114"/>
      <c r="H470" s="120"/>
    </row>
    <row r="471" spans="1:9" hidden="1" x14ac:dyDescent="0.25">
      <c r="A471" s="1">
        <v>5231</v>
      </c>
      <c r="B471" s="114"/>
      <c r="H471" s="116">
        <f ca="1">SUMIF($A$14:$H$212,A471,$H$14:$H$212)</f>
        <v>0</v>
      </c>
    </row>
    <row r="472" spans="1:9" hidden="1" x14ac:dyDescent="0.25">
      <c r="B472" s="114"/>
    </row>
    <row r="473" spans="1:9" hidden="1" x14ac:dyDescent="0.25">
      <c r="B473" s="114"/>
    </row>
    <row r="474" spans="1:9" hidden="1" x14ac:dyDescent="0.25">
      <c r="B474" s="114"/>
    </row>
    <row r="475" spans="1:9" s="123" customFormat="1" ht="15.6" hidden="1" x14ac:dyDescent="0.3">
      <c r="A475" s="121" t="s">
        <v>19</v>
      </c>
      <c r="B475" s="121"/>
      <c r="C475" s="121"/>
      <c r="D475" s="121"/>
      <c r="E475" s="121"/>
      <c r="F475" s="121"/>
      <c r="G475" s="121"/>
      <c r="H475" s="122">
        <f ca="1">H476+H488+H500</f>
        <v>4.1000000000000005</v>
      </c>
      <c r="I475" s="123" t="b">
        <f ca="1">H475=H406</f>
        <v>1</v>
      </c>
    </row>
    <row r="476" spans="1:9" hidden="1" x14ac:dyDescent="0.25">
      <c r="A476" s="115">
        <v>1000</v>
      </c>
      <c r="B476" s="114"/>
      <c r="H476" s="118">
        <f ca="1">SUM(H477,H484)</f>
        <v>1.4200000000000002</v>
      </c>
    </row>
    <row r="477" spans="1:9" hidden="1" x14ac:dyDescent="0.25">
      <c r="A477" s="134">
        <v>1100</v>
      </c>
      <c r="B477" s="114"/>
      <c r="H477" s="117">
        <f ca="1">SUM(H478:H483)</f>
        <v>1.0900000000000001</v>
      </c>
    </row>
    <row r="478" spans="1:9" hidden="1" x14ac:dyDescent="0.25">
      <c r="A478" s="1">
        <v>1116</v>
      </c>
      <c r="B478" s="114"/>
      <c r="H478" s="116">
        <f t="shared" ref="H478:H483" ca="1" si="53">SUMIF($A$217:$H$405,A478,$H$217:$H$405)</f>
        <v>0.37</v>
      </c>
    </row>
    <row r="479" spans="1:9" hidden="1" x14ac:dyDescent="0.25">
      <c r="A479" s="1">
        <v>1119</v>
      </c>
      <c r="B479" s="114"/>
      <c r="H479" s="116">
        <f t="shared" ca="1" si="53"/>
        <v>0.6</v>
      </c>
    </row>
    <row r="480" spans="1:9" hidden="1" x14ac:dyDescent="0.25">
      <c r="A480" s="1">
        <v>1143</v>
      </c>
      <c r="B480" s="114"/>
      <c r="H480" s="116">
        <f t="shared" ca="1" si="53"/>
        <v>0.02</v>
      </c>
    </row>
    <row r="481" spans="1:8" hidden="1" x14ac:dyDescent="0.25">
      <c r="A481" s="1">
        <v>1146</v>
      </c>
      <c r="B481" s="114"/>
      <c r="H481" s="116">
        <f t="shared" ca="1" si="53"/>
        <v>0</v>
      </c>
    </row>
    <row r="482" spans="1:8" hidden="1" x14ac:dyDescent="0.25">
      <c r="A482" s="1">
        <v>1147</v>
      </c>
      <c r="B482" s="114"/>
      <c r="H482" s="116">
        <f t="shared" ca="1" si="53"/>
        <v>0</v>
      </c>
    </row>
    <row r="483" spans="1:8" hidden="1" x14ac:dyDescent="0.25">
      <c r="A483" s="1">
        <v>1148</v>
      </c>
      <c r="B483" s="114"/>
      <c r="H483" s="116">
        <f t="shared" ca="1" si="53"/>
        <v>0.1</v>
      </c>
    </row>
    <row r="484" spans="1:8" hidden="1" x14ac:dyDescent="0.25">
      <c r="A484" s="134">
        <v>1200</v>
      </c>
      <c r="B484" s="114"/>
      <c r="H484" s="117">
        <f ca="1">SUM(H485:H487)</f>
        <v>0.33</v>
      </c>
    </row>
    <row r="485" spans="1:8" hidden="1" x14ac:dyDescent="0.25">
      <c r="A485" s="1">
        <v>1210</v>
      </c>
      <c r="B485" s="114"/>
      <c r="H485" s="116">
        <f ca="1">SUMIF($A$217:$H$405,A485,$H$217:$H$405)</f>
        <v>0.28000000000000003</v>
      </c>
    </row>
    <row r="486" spans="1:8" hidden="1" x14ac:dyDescent="0.25">
      <c r="A486" s="1">
        <v>1221</v>
      </c>
      <c r="B486" s="114"/>
      <c r="H486" s="116">
        <f ca="1">SUMIF($A$217:$H$405,A486,$H$217:$H$405)</f>
        <v>0.05</v>
      </c>
    </row>
    <row r="487" spans="1:8" hidden="1" x14ac:dyDescent="0.25">
      <c r="A487" s="1">
        <v>1228</v>
      </c>
      <c r="B487" s="114"/>
      <c r="H487" s="116">
        <f ca="1">SUMIF($A$217:$H$405,A487,$H$217:$H$405)</f>
        <v>0</v>
      </c>
    </row>
    <row r="488" spans="1:8" hidden="1" x14ac:dyDescent="0.25">
      <c r="A488" s="115">
        <v>2000</v>
      </c>
      <c r="B488" s="114"/>
      <c r="H488" s="118">
        <f ca="1">H489+H492+H494</f>
        <v>2.31</v>
      </c>
    </row>
    <row r="489" spans="1:8" hidden="1" x14ac:dyDescent="0.25">
      <c r="A489" s="134">
        <v>2100</v>
      </c>
      <c r="B489" s="114"/>
      <c r="H489" s="120">
        <f ca="1">SUM(H490:H491)</f>
        <v>0</v>
      </c>
    </row>
    <row r="490" spans="1:8" hidden="1" x14ac:dyDescent="0.25">
      <c r="A490" s="1">
        <v>2111</v>
      </c>
      <c r="B490" s="114"/>
      <c r="H490" s="2">
        <f ca="1">SUMIF($A$217:$H$405,A490,$H$217:$H$405)</f>
        <v>0</v>
      </c>
    </row>
    <row r="491" spans="1:8" hidden="1" x14ac:dyDescent="0.25">
      <c r="A491" s="1">
        <v>2112</v>
      </c>
      <c r="B491" s="114"/>
      <c r="H491" s="2">
        <f ca="1">SUMIF($A$217:$H$405,A491,$H$217:$H$405)</f>
        <v>0</v>
      </c>
    </row>
    <row r="492" spans="1:8" hidden="1" x14ac:dyDescent="0.25">
      <c r="A492" s="134">
        <v>2200</v>
      </c>
      <c r="B492" s="114"/>
      <c r="H492" s="117">
        <f ca="1">SUM(H493)</f>
        <v>0.14000000000000001</v>
      </c>
    </row>
    <row r="493" spans="1:8" hidden="1" x14ac:dyDescent="0.25">
      <c r="A493" s="1">
        <v>2220</v>
      </c>
      <c r="B493" s="114"/>
      <c r="H493" s="116">
        <f ca="1">SUMIF($A$217:$H$405,A493,$H$217:$H$405)</f>
        <v>0.14000000000000001</v>
      </c>
    </row>
    <row r="494" spans="1:8" hidden="1" x14ac:dyDescent="0.25">
      <c r="A494" s="134">
        <v>2300</v>
      </c>
      <c r="B494" s="114"/>
      <c r="H494" s="117">
        <f ca="1">SUM(H495:H499)</f>
        <v>2.17</v>
      </c>
    </row>
    <row r="495" spans="1:8" hidden="1" x14ac:dyDescent="0.25">
      <c r="A495" s="1">
        <v>2311</v>
      </c>
      <c r="B495" s="114"/>
      <c r="H495" s="116">
        <f ca="1">SUMIF($A$217:$H$405,A495,$H$217:$H$405)</f>
        <v>0.36</v>
      </c>
    </row>
    <row r="496" spans="1:8" hidden="1" x14ac:dyDescent="0.25">
      <c r="A496" s="1">
        <v>2312</v>
      </c>
      <c r="B496" s="114"/>
      <c r="H496" s="116">
        <f ca="1">SUMIF($A$217:$H$405,A496,$H$217:$H$405)</f>
        <v>0.1</v>
      </c>
    </row>
    <row r="497" spans="1:9" hidden="1" x14ac:dyDescent="0.25">
      <c r="A497" s="1">
        <v>2322</v>
      </c>
      <c r="B497" s="114"/>
      <c r="H497" s="2">
        <f ca="1">SUMIF($A$217:$H$405,A497,$H$217:$H$405)</f>
        <v>0</v>
      </c>
    </row>
    <row r="498" spans="1:9" hidden="1" x14ac:dyDescent="0.25">
      <c r="A498" s="1">
        <v>2329</v>
      </c>
      <c r="B498" s="114"/>
      <c r="H498" s="2">
        <f ca="1">SUMIF($A$217:$H$405,A498,$H$217:$H$405)</f>
        <v>0</v>
      </c>
    </row>
    <row r="499" spans="1:9" hidden="1" x14ac:dyDescent="0.25">
      <c r="A499" s="1">
        <v>2350</v>
      </c>
      <c r="B499" s="114"/>
      <c r="H499" s="116">
        <f ca="1">SUMIF($A$217:$H$405,A499,$H$217:$H$405)</f>
        <v>1.71</v>
      </c>
    </row>
    <row r="500" spans="1:9" hidden="1" x14ac:dyDescent="0.25">
      <c r="A500" s="115">
        <v>5000</v>
      </c>
      <c r="B500" s="114"/>
      <c r="H500" s="118">
        <f ca="1">H501+H503</f>
        <v>0.37</v>
      </c>
    </row>
    <row r="501" spans="1:9" hidden="1" x14ac:dyDescent="0.25">
      <c r="A501" s="134">
        <v>5100</v>
      </c>
      <c r="B501" s="114"/>
      <c r="H501" s="117">
        <f ca="1">SUM(H502)</f>
        <v>0</v>
      </c>
    </row>
    <row r="502" spans="1:9" hidden="1" x14ac:dyDescent="0.25">
      <c r="A502" s="1">
        <v>5121</v>
      </c>
      <c r="B502" s="114"/>
      <c r="H502" s="116">
        <f ca="1">SUMIF($A$217:$H$405,A502,$H$217:$H$405)</f>
        <v>0</v>
      </c>
    </row>
    <row r="503" spans="1:9" hidden="1" x14ac:dyDescent="0.25">
      <c r="A503" s="134">
        <v>5200</v>
      </c>
      <c r="B503" s="114"/>
      <c r="H503" s="117">
        <f ca="1">SUM(H504:H505)</f>
        <v>0.37</v>
      </c>
    </row>
    <row r="504" spans="1:9" hidden="1" x14ac:dyDescent="0.25">
      <c r="A504" s="1">
        <v>5238</v>
      </c>
      <c r="B504" s="114"/>
      <c r="H504" s="116">
        <f ca="1">SUMIF($A$217:$H$405,A504,$H$217:$H$405)</f>
        <v>0.37</v>
      </c>
    </row>
    <row r="505" spans="1:9" hidden="1" x14ac:dyDescent="0.25">
      <c r="A505" s="1">
        <v>5239</v>
      </c>
      <c r="B505" s="114"/>
      <c r="H505" s="116">
        <f ca="1">SUMIF($A$217:$H$405,A505,$H$217:$H$405)</f>
        <v>0</v>
      </c>
    </row>
    <row r="506" spans="1:9" s="123" customFormat="1" ht="15.6" hidden="1" x14ac:dyDescent="0.3">
      <c r="A506" s="121" t="s">
        <v>340</v>
      </c>
      <c r="B506" s="121"/>
      <c r="C506" s="121"/>
      <c r="D506" s="121"/>
      <c r="E506" s="121"/>
      <c r="F506" s="121"/>
      <c r="G506" s="121"/>
      <c r="H506" s="122">
        <f ca="1">H475+H445</f>
        <v>39.530000000000008</v>
      </c>
      <c r="I506" s="123" t="b">
        <f ca="1">H506=H407</f>
        <v>1</v>
      </c>
    </row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</sheetData>
  <mergeCells count="434">
    <mergeCell ref="E56:E65"/>
    <mergeCell ref="E78:E87"/>
    <mergeCell ref="I9:I10"/>
    <mergeCell ref="C324:E324"/>
    <mergeCell ref="A325:A335"/>
    <mergeCell ref="B325:B335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4:E334"/>
    <mergeCell ref="C335:E335"/>
    <mergeCell ref="C333:E333"/>
    <mergeCell ref="C20:D20"/>
    <mergeCell ref="C21:D21"/>
    <mergeCell ref="C22:D22"/>
    <mergeCell ref="C23:D23"/>
    <mergeCell ref="C41:E41"/>
    <mergeCell ref="C42:E42"/>
    <mergeCell ref="C43:E4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5:D35"/>
    <mergeCell ref="A36:A45"/>
    <mergeCell ref="B36:B45"/>
    <mergeCell ref="C36:E36"/>
    <mergeCell ref="C37:E37"/>
    <mergeCell ref="C38:E38"/>
    <mergeCell ref="C39:E39"/>
    <mergeCell ref="C40:E40"/>
    <mergeCell ref="A25:A35"/>
    <mergeCell ref="B25:B35"/>
    <mergeCell ref="C28:D2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34:D34"/>
    <mergeCell ref="A3:H3"/>
    <mergeCell ref="C44:E44"/>
    <mergeCell ref="C45:E45"/>
    <mergeCell ref="A46:A54"/>
    <mergeCell ref="B46:B54"/>
    <mergeCell ref="C46:D46"/>
    <mergeCell ref="C47:D47"/>
    <mergeCell ref="C48:D48"/>
    <mergeCell ref="C49:D49"/>
    <mergeCell ref="C50:D50"/>
    <mergeCell ref="C51:D51"/>
    <mergeCell ref="C52:D52"/>
    <mergeCell ref="C54:D54"/>
    <mergeCell ref="A55:A74"/>
    <mergeCell ref="B55:B74"/>
    <mergeCell ref="C55:D5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B75:G75"/>
    <mergeCell ref="B76:G76"/>
    <mergeCell ref="A77:A96"/>
    <mergeCell ref="B77:B96"/>
    <mergeCell ref="C77:D77"/>
    <mergeCell ref="C78:D78"/>
    <mergeCell ref="C79:D79"/>
    <mergeCell ref="C80:D80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3:D93"/>
    <mergeCell ref="C94:D94"/>
    <mergeCell ref="B130:G130"/>
    <mergeCell ref="A108:A118"/>
    <mergeCell ref="B108:B118"/>
    <mergeCell ref="C95:D95"/>
    <mergeCell ref="C96:D96"/>
    <mergeCell ref="A97:A105"/>
    <mergeCell ref="B97:B105"/>
    <mergeCell ref="C97:D97"/>
    <mergeCell ref="C104:D104"/>
    <mergeCell ref="C105:D105"/>
    <mergeCell ref="B106:G106"/>
    <mergeCell ref="B107:G107"/>
    <mergeCell ref="C108:E108"/>
    <mergeCell ref="C109:E109"/>
    <mergeCell ref="C98:D98"/>
    <mergeCell ref="C99:D99"/>
    <mergeCell ref="C100:D100"/>
    <mergeCell ref="C101:D101"/>
    <mergeCell ref="C102:D102"/>
    <mergeCell ref="C103:D103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B153:G153"/>
    <mergeCell ref="A154:A164"/>
    <mergeCell ref="B154:B164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A142:A152"/>
    <mergeCell ref="B142:B152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B176:G176"/>
    <mergeCell ref="B177:G177"/>
    <mergeCell ref="C168:E168"/>
    <mergeCell ref="C169:E169"/>
    <mergeCell ref="C170:E170"/>
    <mergeCell ref="C171:E171"/>
    <mergeCell ref="C172:E172"/>
    <mergeCell ref="C173:E173"/>
    <mergeCell ref="A201:A211"/>
    <mergeCell ref="B201:B211"/>
    <mergeCell ref="D202:D211"/>
    <mergeCell ref="A165:A175"/>
    <mergeCell ref="B165:B175"/>
    <mergeCell ref="C165:E165"/>
    <mergeCell ref="C166:E166"/>
    <mergeCell ref="C167:E167"/>
    <mergeCell ref="C174:E174"/>
    <mergeCell ref="C175:E175"/>
    <mergeCell ref="A212:G212"/>
    <mergeCell ref="A213:H213"/>
    <mergeCell ref="A178:A188"/>
    <mergeCell ref="B178:B188"/>
    <mergeCell ref="D179:D188"/>
    <mergeCell ref="B189:G189"/>
    <mergeCell ref="A190:A200"/>
    <mergeCell ref="B190:B200"/>
    <mergeCell ref="D191:D200"/>
    <mergeCell ref="C222:D222"/>
    <mergeCell ref="C223:D223"/>
    <mergeCell ref="C224:D224"/>
    <mergeCell ref="C225:D225"/>
    <mergeCell ref="C226:D226"/>
    <mergeCell ref="C227:D227"/>
    <mergeCell ref="A214:H214"/>
    <mergeCell ref="B215:G215"/>
    <mergeCell ref="B216:G216"/>
    <mergeCell ref="A217:A227"/>
    <mergeCell ref="B217:B227"/>
    <mergeCell ref="C217:D217"/>
    <mergeCell ref="C218:D218"/>
    <mergeCell ref="C219:D219"/>
    <mergeCell ref="C220:D220"/>
    <mergeCell ref="C221:D221"/>
    <mergeCell ref="A228:A238"/>
    <mergeCell ref="B228:B238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7:D237"/>
    <mergeCell ref="C238:D238"/>
    <mergeCell ref="C236:D236"/>
    <mergeCell ref="A239:A249"/>
    <mergeCell ref="B239:B249"/>
    <mergeCell ref="C239:E239"/>
    <mergeCell ref="C240:E240"/>
    <mergeCell ref="C241:E241"/>
    <mergeCell ref="C242:E242"/>
    <mergeCell ref="C243:E243"/>
    <mergeCell ref="E250:E258"/>
    <mergeCell ref="C257:D257"/>
    <mergeCell ref="C258:D258"/>
    <mergeCell ref="C251:D251"/>
    <mergeCell ref="C252:D252"/>
    <mergeCell ref="C244:E244"/>
    <mergeCell ref="C245:E245"/>
    <mergeCell ref="C246:E246"/>
    <mergeCell ref="C247:E247"/>
    <mergeCell ref="C248:E248"/>
    <mergeCell ref="C249:E249"/>
    <mergeCell ref="A259:A279"/>
    <mergeCell ref="B259:B279"/>
    <mergeCell ref="C259:D259"/>
    <mergeCell ref="C260:D260"/>
    <mergeCell ref="C270:D270"/>
    <mergeCell ref="C271:D271"/>
    <mergeCell ref="C272:D272"/>
    <mergeCell ref="C273:D273"/>
    <mergeCell ref="A250:A258"/>
    <mergeCell ref="B250:B258"/>
    <mergeCell ref="C274:D274"/>
    <mergeCell ref="C275:D275"/>
    <mergeCell ref="C276:D276"/>
    <mergeCell ref="C277:D277"/>
    <mergeCell ref="C278:D278"/>
    <mergeCell ref="C279:D279"/>
    <mergeCell ref="C253:D253"/>
    <mergeCell ref="C254:D254"/>
    <mergeCell ref="C255:D255"/>
    <mergeCell ref="C256:D256"/>
    <mergeCell ref="C250:D250"/>
    <mergeCell ref="E260:E279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B280:G280"/>
    <mergeCell ref="B281:G281"/>
    <mergeCell ref="A282:A302"/>
    <mergeCell ref="B282:B302"/>
    <mergeCell ref="C282:D282"/>
    <mergeCell ref="C283:D283"/>
    <mergeCell ref="E283:E302"/>
    <mergeCell ref="C284:D284"/>
    <mergeCell ref="C285:D285"/>
    <mergeCell ref="C286:D286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99:D299"/>
    <mergeCell ref="C300:D300"/>
    <mergeCell ref="C301:D301"/>
    <mergeCell ref="C302:D302"/>
    <mergeCell ref="A303:A311"/>
    <mergeCell ref="B303:B311"/>
    <mergeCell ref="C303:D303"/>
    <mergeCell ref="C310:D310"/>
    <mergeCell ref="C311:D311"/>
    <mergeCell ref="B312:G312"/>
    <mergeCell ref="B313:G313"/>
    <mergeCell ref="C314:E314"/>
    <mergeCell ref="C315:E315"/>
    <mergeCell ref="C304:D304"/>
    <mergeCell ref="C305:D305"/>
    <mergeCell ref="C306:D306"/>
    <mergeCell ref="C307:D307"/>
    <mergeCell ref="C308:D308"/>
    <mergeCell ref="C309:D309"/>
    <mergeCell ref="E303:E311"/>
    <mergeCell ref="A314:A324"/>
    <mergeCell ref="B314:B324"/>
    <mergeCell ref="B336:G336"/>
    <mergeCell ref="A337:A347"/>
    <mergeCell ref="B337:B347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A359:A369"/>
    <mergeCell ref="B359:B369"/>
    <mergeCell ref="C359:E359"/>
    <mergeCell ref="C360:E360"/>
    <mergeCell ref="C361:E361"/>
    <mergeCell ref="C368:E368"/>
    <mergeCell ref="C369:E369"/>
    <mergeCell ref="E373:E382"/>
    <mergeCell ref="C374:D374"/>
    <mergeCell ref="C375:D375"/>
    <mergeCell ref="C376:D376"/>
    <mergeCell ref="C377:D377"/>
    <mergeCell ref="C372:D372"/>
    <mergeCell ref="C373:D373"/>
    <mergeCell ref="B370:G370"/>
    <mergeCell ref="B371:G371"/>
    <mergeCell ref="C362:E362"/>
    <mergeCell ref="C363:E363"/>
    <mergeCell ref="C364:E364"/>
    <mergeCell ref="C365:E365"/>
    <mergeCell ref="C378:D378"/>
    <mergeCell ref="C379:D379"/>
    <mergeCell ref="C380:D380"/>
    <mergeCell ref="C381:D381"/>
    <mergeCell ref="C382:D382"/>
    <mergeCell ref="A395:A405"/>
    <mergeCell ref="B395:B405"/>
    <mergeCell ref="D396:D405"/>
    <mergeCell ref="G396:G405"/>
    <mergeCell ref="E385:E394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A119:A129"/>
    <mergeCell ref="B119:B129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A131:A141"/>
    <mergeCell ref="B131:B141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A406:G406"/>
    <mergeCell ref="A407:G407"/>
    <mergeCell ref="A348:A358"/>
    <mergeCell ref="B348:B358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A372:A382"/>
    <mergeCell ref="B372:B382"/>
    <mergeCell ref="B383:G383"/>
    <mergeCell ref="A384:A394"/>
    <mergeCell ref="C366:E366"/>
    <mergeCell ref="C367:E367"/>
    <mergeCell ref="B384:B394"/>
    <mergeCell ref="C384:D384"/>
    <mergeCell ref="C385:D385"/>
  </mergeCells>
  <conditionalFormatting sqref="G37:H45 C56:D74 C46:D54 F46:H54 C78:D105 F97:G105 F250:H258 C303:D311 F303:H311">
    <cfRule type="cellIs" dxfId="842" priority="134" operator="equal">
      <formula>0</formula>
    </cfRule>
  </conditionalFormatting>
  <conditionalFormatting sqref="H155:H164">
    <cfRule type="cellIs" dxfId="841" priority="75" operator="equal">
      <formula>0</formula>
    </cfRule>
  </conditionalFormatting>
  <conditionalFormatting sqref="H166:H175">
    <cfRule type="cellIs" dxfId="840" priority="73" operator="equal">
      <formula>0</formula>
    </cfRule>
  </conditionalFormatting>
  <conditionalFormatting sqref="H179:H188 H191:H200 H202:H211">
    <cfRule type="cellIs" dxfId="839" priority="65" operator="equal">
      <formula>0</formula>
    </cfRule>
  </conditionalFormatting>
  <conditionalFormatting sqref="H132:H141">
    <cfRule type="cellIs" dxfId="838" priority="64" operator="equal">
      <formula>0</formula>
    </cfRule>
  </conditionalFormatting>
  <conditionalFormatting sqref="H143:H152">
    <cfRule type="cellIs" dxfId="837" priority="63" operator="equal">
      <formula>0</formula>
    </cfRule>
  </conditionalFormatting>
  <conditionalFormatting sqref="H26:H35">
    <cfRule type="cellIs" dxfId="836" priority="106" operator="equal">
      <formula>0</formula>
    </cfRule>
  </conditionalFormatting>
  <conditionalFormatting sqref="H15:H24">
    <cfRule type="cellIs" dxfId="835" priority="105" operator="equal">
      <formula>0</formula>
    </cfRule>
  </conditionalFormatting>
  <conditionalFormatting sqref="F56:G74 H56:H64">
    <cfRule type="cellIs" dxfId="834" priority="99" operator="equal">
      <formula>0</formula>
    </cfRule>
  </conditionalFormatting>
  <conditionalFormatting sqref="H65:H74">
    <cfRule type="cellIs" dxfId="833" priority="98" operator="equal">
      <formula>0</formula>
    </cfRule>
  </conditionalFormatting>
  <conditionalFormatting sqref="C55:D55">
    <cfRule type="cellIs" dxfId="832" priority="96" operator="equal">
      <formula>0</formula>
    </cfRule>
  </conditionalFormatting>
  <conditionalFormatting sqref="C77:D77">
    <cfRule type="cellIs" dxfId="831" priority="95" operator="equal">
      <formula>0</formula>
    </cfRule>
  </conditionalFormatting>
  <conditionalFormatting sqref="F78:G96 H78:H86">
    <cfRule type="cellIs" dxfId="830" priority="94" operator="equal">
      <formula>0</formula>
    </cfRule>
  </conditionalFormatting>
  <conditionalFormatting sqref="H87:H96">
    <cfRule type="cellIs" dxfId="829" priority="93" operator="equal">
      <formula>0</formula>
    </cfRule>
  </conditionalFormatting>
  <conditionalFormatting sqref="H97:H105">
    <cfRule type="cellIs" dxfId="828" priority="90" operator="equal">
      <formula>0</formula>
    </cfRule>
  </conditionalFormatting>
  <conditionalFormatting sqref="H260">
    <cfRule type="cellIs" dxfId="827" priority="39" operator="equal">
      <formula>0</formula>
    </cfRule>
  </conditionalFormatting>
  <conditionalFormatting sqref="H260">
    <cfRule type="cellIs" dxfId="826" priority="38" operator="equal">
      <formula>0</formula>
    </cfRule>
  </conditionalFormatting>
  <conditionalFormatting sqref="G260:G279">
    <cfRule type="cellIs" dxfId="825" priority="37" operator="equal">
      <formula>0</formula>
    </cfRule>
  </conditionalFormatting>
  <conditionalFormatting sqref="C270:C271 C260:C261">
    <cfRule type="cellIs" dxfId="824" priority="36" operator="equal">
      <formula>0</formula>
    </cfRule>
  </conditionalFormatting>
  <conditionalFormatting sqref="F260:H279">
    <cfRule type="cellIs" dxfId="823" priority="35" operator="equal">
      <formula>0</formula>
    </cfRule>
  </conditionalFormatting>
  <conditionalFormatting sqref="H283:H302">
    <cfRule type="cellIs" dxfId="822" priority="34" operator="equal">
      <formula>0</formula>
    </cfRule>
  </conditionalFormatting>
  <conditionalFormatting sqref="H283:H302">
    <cfRule type="cellIs" dxfId="821" priority="33" operator="equal">
      <formula>0</formula>
    </cfRule>
  </conditionalFormatting>
  <conditionalFormatting sqref="H283:H302">
    <cfRule type="cellIs" dxfId="820" priority="32" operator="equal">
      <formula>0</formula>
    </cfRule>
  </conditionalFormatting>
  <conditionalFormatting sqref="G293:G302">
    <cfRule type="cellIs" dxfId="819" priority="27" operator="equal">
      <formula>0</formula>
    </cfRule>
  </conditionalFormatting>
  <conditionalFormatting sqref="H338:H347">
    <cfRule type="cellIs" dxfId="818" priority="26" operator="equal">
      <formula>0</formula>
    </cfRule>
  </conditionalFormatting>
  <conditionalFormatting sqref="H360:H369">
    <cfRule type="cellIs" dxfId="817" priority="25" operator="equal">
      <formula>0</formula>
    </cfRule>
  </conditionalFormatting>
  <conditionalFormatting sqref="H396:H405">
    <cfRule type="cellIs" dxfId="816" priority="24" operator="equal">
      <formula>0</formula>
    </cfRule>
  </conditionalFormatting>
  <conditionalFormatting sqref="C250">
    <cfRule type="cellIs" dxfId="815" priority="22" operator="equal">
      <formula>0</formula>
    </cfRule>
  </conditionalFormatting>
  <conditionalFormatting sqref="H109:H118">
    <cfRule type="cellIs" dxfId="814" priority="62" operator="equal">
      <formula>0</formula>
    </cfRule>
  </conditionalFormatting>
  <conditionalFormatting sqref="H120:H129">
    <cfRule type="cellIs" dxfId="813" priority="61" operator="equal">
      <formula>0</formula>
    </cfRule>
  </conditionalFormatting>
  <conditionalFormatting sqref="I506">
    <cfRule type="cellIs" dxfId="812" priority="49" operator="equal">
      <formula>TRUE</formula>
    </cfRule>
  </conditionalFormatting>
  <conditionalFormatting sqref="I445:I474">
    <cfRule type="cellIs" dxfId="811" priority="60" operator="equal">
      <formula>TRUE</formula>
    </cfRule>
  </conditionalFormatting>
  <conditionalFormatting sqref="I475">
    <cfRule type="cellIs" dxfId="810" priority="53" operator="equal">
      <formula>TRUE</formula>
    </cfRule>
  </conditionalFormatting>
  <conditionalFormatting sqref="I500">
    <cfRule type="cellIs" dxfId="809" priority="52" operator="equal">
      <formula>TRUE</formula>
    </cfRule>
  </conditionalFormatting>
  <conditionalFormatting sqref="I501">
    <cfRule type="cellIs" dxfId="808" priority="51" operator="equal">
      <formula>TRUE</formula>
    </cfRule>
  </conditionalFormatting>
  <conditionalFormatting sqref="I503">
    <cfRule type="cellIs" dxfId="807" priority="50" operator="equal">
      <formula>TRUE</formula>
    </cfRule>
  </conditionalFormatting>
  <conditionalFormatting sqref="I476:I499 I502 I504:I505">
    <cfRule type="cellIs" dxfId="806" priority="54" operator="equal">
      <formula>TRUE</formula>
    </cfRule>
  </conditionalFormatting>
  <conditionalFormatting sqref="G240:H249">
    <cfRule type="cellIs" dxfId="805" priority="45" operator="equal">
      <formula>0</formula>
    </cfRule>
  </conditionalFormatting>
  <conditionalFormatting sqref="H229:H238">
    <cfRule type="cellIs" dxfId="804" priority="46" operator="equal">
      <formula>0</formula>
    </cfRule>
  </conditionalFormatting>
  <conditionalFormatting sqref="H218:H227">
    <cfRule type="cellIs" dxfId="803" priority="47" operator="equal">
      <formula>0</formula>
    </cfRule>
  </conditionalFormatting>
  <conditionalFormatting sqref="G293:G302">
    <cfRule type="cellIs" dxfId="802" priority="28" operator="equal">
      <formula>0</formula>
    </cfRule>
  </conditionalFormatting>
  <conditionalFormatting sqref="F295:H302">
    <cfRule type="cellIs" dxfId="801" priority="20" operator="equal">
      <formula>0</formula>
    </cfRule>
  </conditionalFormatting>
  <conditionalFormatting sqref="C293:D302">
    <cfRule type="cellIs" dxfId="800" priority="21" operator="equal">
      <formula>0</formula>
    </cfRule>
  </conditionalFormatting>
  <conditionalFormatting sqref="C283:D292">
    <cfRule type="cellIs" dxfId="799" priority="16" operator="equal">
      <formula>0</formula>
    </cfRule>
  </conditionalFormatting>
  <conditionalFormatting sqref="F284:H292 F283 H283">
    <cfRule type="cellIs" dxfId="798" priority="15" operator="equal">
      <formula>0</formula>
    </cfRule>
  </conditionalFormatting>
  <conditionalFormatting sqref="G283">
    <cfRule type="cellIs" dxfId="797" priority="8" operator="equal">
      <formula>0</formula>
    </cfRule>
  </conditionalFormatting>
  <conditionalFormatting sqref="C272:C279">
    <cfRule type="cellIs" dxfId="796" priority="10" operator="equal">
      <formula>0</formula>
    </cfRule>
  </conditionalFormatting>
  <conditionalFormatting sqref="G283">
    <cfRule type="cellIs" dxfId="795" priority="9" operator="equal">
      <formula>0</formula>
    </cfRule>
  </conditionalFormatting>
  <conditionalFormatting sqref="C251:C258">
    <cfRule type="cellIs" dxfId="794" priority="12" operator="equal">
      <formula>0</formula>
    </cfRule>
  </conditionalFormatting>
  <conditionalFormatting sqref="C262:C269">
    <cfRule type="cellIs" dxfId="793" priority="11" operator="equal">
      <formula>0</formula>
    </cfRule>
  </conditionalFormatting>
  <conditionalFormatting sqref="H326:H332 H334:H335">
    <cfRule type="cellIs" dxfId="792" priority="5" operator="equal">
      <formula>0</formula>
    </cfRule>
  </conditionalFormatting>
  <conditionalFormatting sqref="H333">
    <cfRule type="cellIs" dxfId="791" priority="4" operator="equal">
      <formula>0</formula>
    </cfRule>
  </conditionalFormatting>
  <conditionalFormatting sqref="H315:H324">
    <cfRule type="cellIs" dxfId="790" priority="6" operator="equal">
      <formula>0</formula>
    </cfRule>
  </conditionalFormatting>
  <conditionalFormatting sqref="H349:H358">
    <cfRule type="cellIs" dxfId="789" priority="3" operator="equal">
      <formula>0</formula>
    </cfRule>
  </conditionalFormatting>
  <conditionalFormatting sqref="H385:H394">
    <cfRule type="cellIs" dxfId="788" priority="2" operator="equal">
      <formula>0</formula>
    </cfRule>
  </conditionalFormatting>
  <conditionalFormatting sqref="H373:H382">
    <cfRule type="cellIs" dxfId="787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7"/>
  <sheetViews>
    <sheetView zoomScaleNormal="100" workbookViewId="0">
      <pane ySplit="10" topLeftCell="A296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6.109375" style="1" customWidth="1"/>
    <col min="4" max="4" width="9.44140625" style="1" customWidth="1"/>
    <col min="5" max="5" width="8.5546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49.5" customHeight="1" x14ac:dyDescent="0.3">
      <c r="A1" s="317" t="s">
        <v>35</v>
      </c>
      <c r="B1" s="317"/>
      <c r="C1" s="317"/>
      <c r="D1" s="318" t="s">
        <v>456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424</v>
      </c>
    </row>
    <row r="5" spans="1:9" x14ac:dyDescent="0.25">
      <c r="A5" s="223" t="s">
        <v>233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10.86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8.44</v>
      </c>
    </row>
    <row r="14" spans="1:9" s="2" customFormat="1" ht="26.4" hidden="1" x14ac:dyDescent="0.25">
      <c r="A14" s="241" t="s">
        <v>43</v>
      </c>
      <c r="B14" s="24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0</v>
      </c>
    </row>
    <row r="15" spans="1:9" s="2" customFormat="1" ht="13.2" hidden="1" x14ac:dyDescent="0.25">
      <c r="A15" s="242"/>
      <c r="B15" s="24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2.75" hidden="1" customHeight="1" x14ac:dyDescent="0.25">
      <c r="A16" s="242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42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7.67</v>
      </c>
    </row>
    <row r="26" spans="1:8" s="2" customFormat="1" ht="13.2" x14ac:dyDescent="0.25">
      <c r="A26" s="242"/>
      <c r="B26" s="245"/>
      <c r="C26" s="270" t="s">
        <v>221</v>
      </c>
      <c r="D26" s="271"/>
      <c r="E26" s="174">
        <v>10</v>
      </c>
      <c r="F26" s="73">
        <v>1287</v>
      </c>
      <c r="G26" s="70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59">
        <f>SUM(H57:H76)</f>
        <v>0.77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85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1</v>
      </c>
      <c r="H67" s="65">
        <f>ROUNDUP((F67*$E$57%)/168*$G$67,2)</f>
        <v>0.77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2.42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2.11</v>
      </c>
    </row>
    <row r="79" spans="1:8" s="2" customFormat="1" ht="26.4" x14ac:dyDescent="0.25">
      <c r="A79" s="344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59">
        <f>SUM(H80:H99)</f>
        <v>0.31</v>
      </c>
    </row>
    <row r="80" spans="1:8" s="2" customFormat="1" ht="13.2" hidden="1" x14ac:dyDescent="0.25">
      <c r="A80" s="340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85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340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340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340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340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340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340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340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340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340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340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1</v>
      </c>
      <c r="H90" s="65">
        <f t="shared" si="12"/>
        <v>0.31</v>
      </c>
    </row>
    <row r="91" spans="1:8" s="2" customFormat="1" ht="13.2" hidden="1" x14ac:dyDescent="0.25">
      <c r="A91" s="340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340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340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340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340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340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340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340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341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340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340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340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340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340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340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340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340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341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3.1099999999999994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9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9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9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9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9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9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9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9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9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9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9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9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3.1099999999999994</v>
      </c>
    </row>
    <row r="157" spans="1:9" s="2" customFormat="1" ht="13.2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59">
        <f>SUM(H158:H167)</f>
        <v>3.1099999999999994</v>
      </c>
    </row>
    <row r="158" spans="1:9" s="2" customFormat="1" ht="13.2" x14ac:dyDescent="0.25">
      <c r="A158" s="242"/>
      <c r="B158" s="245"/>
      <c r="C158" s="247" t="s">
        <v>234</v>
      </c>
      <c r="D158" s="248"/>
      <c r="E158" s="273"/>
      <c r="F158" s="86">
        <v>3.05</v>
      </c>
      <c r="G158" s="86">
        <v>1</v>
      </c>
      <c r="H158" s="87">
        <f>ROUND(F158*G158,2)</f>
        <v>3.05</v>
      </c>
    </row>
    <row r="159" spans="1:9" s="2" customFormat="1" ht="12.75" customHeight="1" x14ac:dyDescent="0.25">
      <c r="A159" s="242"/>
      <c r="B159" s="245"/>
      <c r="C159" s="249" t="s">
        <v>225</v>
      </c>
      <c r="D159" s="250"/>
      <c r="E159" s="272"/>
      <c r="F159" s="88">
        <v>0.01</v>
      </c>
      <c r="G159" s="88">
        <v>1</v>
      </c>
      <c r="H159" s="89">
        <f>ROUND(F159*G159,2)</f>
        <v>0.01</v>
      </c>
      <c r="I159" s="2" t="s">
        <v>382</v>
      </c>
    </row>
    <row r="160" spans="1:9" s="2" customFormat="1" ht="13.2" x14ac:dyDescent="0.25">
      <c r="A160" s="242"/>
      <c r="B160" s="245"/>
      <c r="C160" s="249" t="s">
        <v>172</v>
      </c>
      <c r="D160" s="250"/>
      <c r="E160" s="272"/>
      <c r="F160" s="88">
        <v>0.05</v>
      </c>
      <c r="G160" s="88">
        <v>1</v>
      </c>
      <c r="H160" s="89">
        <f t="shared" ref="H160:H167" si="19">ROUND(F160*G160,2)</f>
        <v>0.05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13.969999999999999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157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42"/>
      <c r="B232" s="245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42"/>
      <c r="B233" s="245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42"/>
      <c r="B243" s="245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69" t="s">
        <v>58</v>
      </c>
      <c r="B262" s="286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69"/>
      <c r="B263" s="286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69"/>
      <c r="B264" s="286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69"/>
      <c r="B265" s="286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69"/>
      <c r="B266" s="286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69"/>
      <c r="B267" s="286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69"/>
      <c r="B268" s="286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69"/>
      <c r="B269" s="286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69"/>
      <c r="B270" s="286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69"/>
      <c r="B271" s="286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69"/>
      <c r="B272" s="286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69"/>
      <c r="B273" s="286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69"/>
      <c r="B274" s="286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69"/>
      <c r="B275" s="286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69"/>
      <c r="B276" s="286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69"/>
      <c r="B277" s="286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69"/>
      <c r="B278" s="286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69"/>
      <c r="B279" s="286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69"/>
      <c r="B280" s="286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69"/>
      <c r="B281" s="286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69"/>
      <c r="B282" s="28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0.22999999999999998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0.05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0.05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G26+G221+G232</f>
        <v>1.1040000000000001</v>
      </c>
      <c r="H318" s="87">
        <f>ROUNDUP(F318/168*G318,2)</f>
        <v>0.05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0.18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6.0000000000000005E-2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1</v>
      </c>
      <c r="H341" s="87">
        <f>ROUND(F341*G341,2)</f>
        <v>0.01</v>
      </c>
      <c r="I341" s="2" t="s">
        <v>383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1</v>
      </c>
      <c r="H342" s="89">
        <f>ROUND(F342*G342,2)</f>
        <v>0.05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0.02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G296</f>
        <v>8.4000000000000005E-2</v>
      </c>
      <c r="H352" s="87">
        <f>ROUNDUP(E352/F352/12/168*G352,2)</f>
        <v>0.01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8.4000000000000005E-2</v>
      </c>
      <c r="H353" s="89">
        <f>ROUNDUP(E353/F353/12/168*G353,2)</f>
        <v>0.01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0.1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86">
        <f>G232</f>
        <v>8.4000000000000005E-2</v>
      </c>
      <c r="H363" s="87">
        <f>ROUNDUP(F363/168*G363,2)</f>
        <v>0.05</v>
      </c>
      <c r="I363" s="2" t="s">
        <v>206</v>
      </c>
    </row>
    <row r="364" spans="1:9" s="2" customFormat="1" ht="12" customHeight="1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f>G318</f>
        <v>1.1040000000000001</v>
      </c>
      <c r="H364" s="89">
        <f t="shared" ref="H364:H372" si="45">ROUNDUP(F364/168*G364,2)</f>
        <v>0.05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0.02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0.02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0.02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8.4000000000000005E-2</v>
      </c>
      <c r="H388" s="63">
        <f>ROUNDUP(F388*$E$388%/12/168*G388,2)</f>
        <v>0.01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1.6700000000000002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15.639999999999999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13.969999999999999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10.86</v>
      </c>
    </row>
    <row r="450" spans="1:8" hidden="1" x14ac:dyDescent="0.25">
      <c r="A450" s="127">
        <v>1100</v>
      </c>
      <c r="B450" s="114"/>
      <c r="H450" s="117">
        <f ca="1">SUM(H451:H456)</f>
        <v>8.44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7.67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0.77</v>
      </c>
    </row>
    <row r="457" spans="1:8" hidden="1" x14ac:dyDescent="0.25">
      <c r="A457" s="127">
        <v>1200</v>
      </c>
      <c r="B457" s="114"/>
      <c r="H457" s="117">
        <f ca="1">SUM(H458:H460)</f>
        <v>2.42</v>
      </c>
    </row>
    <row r="458" spans="1:8" hidden="1" x14ac:dyDescent="0.25">
      <c r="A458" s="1">
        <v>1210</v>
      </c>
      <c r="B458" s="114"/>
      <c r="H458" s="116">
        <f ca="1">SUMIF($A$14:$H$215,A458,$H$14:$H$215)</f>
        <v>2.11</v>
      </c>
    </row>
    <row r="459" spans="1:8" hidden="1" x14ac:dyDescent="0.25">
      <c r="A459" s="1">
        <v>1221</v>
      </c>
      <c r="B459" s="114"/>
      <c r="H459" s="116">
        <f ca="1">SUMIF($A$14:$H$215,A459,$H$14:$H$215)</f>
        <v>0.31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3.1099999999999994</v>
      </c>
    </row>
    <row r="462" spans="1:8" hidden="1" x14ac:dyDescent="0.25">
      <c r="A462" s="12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2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27">
        <v>2300</v>
      </c>
      <c r="B467" s="114"/>
      <c r="H467" s="117">
        <f ca="1">SUM(H468:H471)</f>
        <v>3.1099999999999994</v>
      </c>
    </row>
    <row r="468" spans="1:9" hidden="1" x14ac:dyDescent="0.25">
      <c r="A468" s="1">
        <v>2311</v>
      </c>
      <c r="B468" s="114"/>
      <c r="H468" s="116">
        <f ca="1">SUMIF($A$14:$H$215,A468,$H$14:$H$215)</f>
        <v>3.1099999999999994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2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1.6700000000000002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0.22999999999999998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0.05</v>
      </c>
    </row>
    <row r="496" spans="1:8" hidden="1" x14ac:dyDescent="0.25">
      <c r="A496" s="1">
        <v>2220</v>
      </c>
      <c r="B496" s="114"/>
      <c r="H496" s="116">
        <f ca="1">SUMIF($A$220:$H$425,A496,$H$220:$H$425)</f>
        <v>0.05</v>
      </c>
    </row>
    <row r="497" spans="1:9" hidden="1" x14ac:dyDescent="0.25">
      <c r="A497" s="134">
        <v>2300</v>
      </c>
      <c r="B497" s="114"/>
      <c r="H497" s="117">
        <f ca="1">SUM(H498:H502)</f>
        <v>0.18</v>
      </c>
    </row>
    <row r="498" spans="1:9" hidden="1" x14ac:dyDescent="0.25">
      <c r="A498" s="1">
        <v>2311</v>
      </c>
      <c r="B498" s="114"/>
      <c r="H498" s="116">
        <f ca="1">SUMIF($A$220:$H$425,A498,$H$220:$H$425)</f>
        <v>6.0000000000000005E-2</v>
      </c>
    </row>
    <row r="499" spans="1:9" hidden="1" x14ac:dyDescent="0.25">
      <c r="A499" s="1">
        <v>2312</v>
      </c>
      <c r="B499" s="114"/>
      <c r="H499" s="116">
        <f ca="1">SUMIF($A$220:$H$425,A499,$H$220:$H$425)</f>
        <v>0.02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0.1</v>
      </c>
    </row>
    <row r="503" spans="1:9" hidden="1" x14ac:dyDescent="0.25">
      <c r="A503" s="115">
        <v>5000</v>
      </c>
      <c r="B503" s="114"/>
      <c r="H503" s="118">
        <f ca="1">H504+H506</f>
        <v>0.02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0.02</v>
      </c>
    </row>
    <row r="507" spans="1:9" hidden="1" x14ac:dyDescent="0.25">
      <c r="A507" s="1">
        <v>5238</v>
      </c>
      <c r="B507" s="114"/>
      <c r="H507" s="116">
        <f ca="1">SUMIF($A$220:$H$425,A507,$H$220:$H$425)</f>
        <v>0.02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15.639999999999999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</sheetData>
  <mergeCells count="439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2:E42"/>
    <mergeCell ref="C43:E43"/>
    <mergeCell ref="C44:E44"/>
    <mergeCell ref="C45:E45"/>
    <mergeCell ref="C46:E46"/>
    <mergeCell ref="A47:A55"/>
    <mergeCell ref="B47:B55"/>
    <mergeCell ref="E47:E55"/>
    <mergeCell ref="C47:D47"/>
    <mergeCell ref="C48:D48"/>
    <mergeCell ref="C49:D49"/>
    <mergeCell ref="C50:D50"/>
    <mergeCell ref="C51:D51"/>
    <mergeCell ref="C52:D52"/>
    <mergeCell ref="C53:D53"/>
    <mergeCell ref="C55:D55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B133:G133"/>
    <mergeCell ref="A111:A121"/>
    <mergeCell ref="B111:B121"/>
    <mergeCell ref="C98:D98"/>
    <mergeCell ref="C99:D99"/>
    <mergeCell ref="A100:A108"/>
    <mergeCell ref="B100:B108"/>
    <mergeCell ref="C100:D100"/>
    <mergeCell ref="C107:D107"/>
    <mergeCell ref="C108:D108"/>
    <mergeCell ref="B109:G109"/>
    <mergeCell ref="B110:G110"/>
    <mergeCell ref="C111:E111"/>
    <mergeCell ref="C112:E112"/>
    <mergeCell ref="C101:D101"/>
    <mergeCell ref="C102:D102"/>
    <mergeCell ref="C103:D103"/>
    <mergeCell ref="C104:D104"/>
    <mergeCell ref="C105:D105"/>
    <mergeCell ref="C106:D106"/>
    <mergeCell ref="E100:E108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362:A372"/>
    <mergeCell ref="B362:B372"/>
    <mergeCell ref="C362:E362"/>
    <mergeCell ref="C363:E363"/>
    <mergeCell ref="C364:E364"/>
    <mergeCell ref="C371:E371"/>
    <mergeCell ref="C372:E372"/>
    <mergeCell ref="E376:E385"/>
    <mergeCell ref="C377:D377"/>
    <mergeCell ref="C378:D378"/>
    <mergeCell ref="C379:D379"/>
    <mergeCell ref="C380:D380"/>
    <mergeCell ref="C375:D375"/>
    <mergeCell ref="C376:D376"/>
    <mergeCell ref="B373:G373"/>
    <mergeCell ref="B374:G374"/>
    <mergeCell ref="C365:E365"/>
    <mergeCell ref="C366:E366"/>
    <mergeCell ref="C367:E367"/>
    <mergeCell ref="C368:E368"/>
    <mergeCell ref="C381:D381"/>
    <mergeCell ref="C382:D382"/>
    <mergeCell ref="C383:D383"/>
    <mergeCell ref="C384:D384"/>
    <mergeCell ref="C385:D385"/>
    <mergeCell ref="A398:A408"/>
    <mergeCell ref="B398:B408"/>
    <mergeCell ref="D399:D408"/>
    <mergeCell ref="G399:G40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A409:G409"/>
    <mergeCell ref="A410:G410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86:G386"/>
    <mergeCell ref="A387:A397"/>
    <mergeCell ref="C369:E369"/>
    <mergeCell ref="C370:E370"/>
    <mergeCell ref="B387:B397"/>
    <mergeCell ref="C387:D387"/>
    <mergeCell ref="C388:D388"/>
  </mergeCells>
  <conditionalFormatting sqref="G38:H46 C47:D55 F47:H55 C100:D108 F100:H108 F253:H261 C306:D314 F306:H314">
    <cfRule type="cellIs" dxfId="786" priority="93" operator="equal">
      <formula>0</formula>
    </cfRule>
  </conditionalFormatting>
  <conditionalFormatting sqref="G244:H252 H243">
    <cfRule type="cellIs" dxfId="785" priority="88" operator="equal">
      <formula>0</formula>
    </cfRule>
  </conditionalFormatting>
  <conditionalFormatting sqref="H232:H241">
    <cfRule type="cellIs" dxfId="784" priority="89" operator="equal">
      <formula>0</formula>
    </cfRule>
  </conditionalFormatting>
  <conditionalFormatting sqref="H221:H230">
    <cfRule type="cellIs" dxfId="783" priority="90" operator="equal">
      <formula>0</formula>
    </cfRule>
  </conditionalFormatting>
  <conditionalFormatting sqref="H263">
    <cfRule type="cellIs" dxfId="782" priority="82" operator="equal">
      <formula>0</formula>
    </cfRule>
  </conditionalFormatting>
  <conditionalFormatting sqref="H263">
    <cfRule type="cellIs" dxfId="781" priority="81" operator="equal">
      <formula>0</formula>
    </cfRule>
  </conditionalFormatting>
  <conditionalFormatting sqref="G263:G282">
    <cfRule type="cellIs" dxfId="780" priority="80" operator="equal">
      <formula>0</formula>
    </cfRule>
  </conditionalFormatting>
  <conditionalFormatting sqref="C273:C274 C263:C264">
    <cfRule type="cellIs" dxfId="779" priority="79" operator="equal">
      <formula>0</formula>
    </cfRule>
  </conditionalFormatting>
  <conditionalFormatting sqref="F263:H282">
    <cfRule type="cellIs" dxfId="778" priority="78" operator="equal">
      <formula>0</formula>
    </cfRule>
  </conditionalFormatting>
  <conditionalFormatting sqref="H286:H305">
    <cfRule type="cellIs" dxfId="777" priority="77" operator="equal">
      <formula>0</formula>
    </cfRule>
  </conditionalFormatting>
  <conditionalFormatting sqref="H286:H305">
    <cfRule type="cellIs" dxfId="776" priority="76" operator="equal">
      <formula>0</formula>
    </cfRule>
  </conditionalFormatting>
  <conditionalFormatting sqref="H286:H305">
    <cfRule type="cellIs" dxfId="775" priority="75" operator="equal">
      <formula>0</formula>
    </cfRule>
  </conditionalFormatting>
  <conditionalFormatting sqref="G296:G305">
    <cfRule type="cellIs" dxfId="774" priority="71" operator="equal">
      <formula>0</formula>
    </cfRule>
  </conditionalFormatting>
  <conditionalFormatting sqref="G296:G305">
    <cfRule type="cellIs" dxfId="773" priority="70" operator="equal">
      <formula>0</formula>
    </cfRule>
  </conditionalFormatting>
  <conditionalFormatting sqref="H341:H350">
    <cfRule type="cellIs" dxfId="772" priority="69" operator="equal">
      <formula>0</formula>
    </cfRule>
  </conditionalFormatting>
  <conditionalFormatting sqref="H399:H408">
    <cfRule type="cellIs" dxfId="771" priority="66" operator="equal">
      <formula>0</formula>
    </cfRule>
  </conditionalFormatting>
  <conditionalFormatting sqref="H363:H372">
    <cfRule type="cellIs" dxfId="770" priority="67" operator="equal">
      <formula>0</formula>
    </cfRule>
  </conditionalFormatting>
  <conditionalFormatting sqref="H26:H35">
    <cfRule type="cellIs" dxfId="769" priority="65" operator="equal">
      <formula>0</formula>
    </cfRule>
  </conditionalFormatting>
  <conditionalFormatting sqref="H15:H24">
    <cfRule type="cellIs" dxfId="768" priority="64" operator="equal">
      <formula>0</formula>
    </cfRule>
  </conditionalFormatting>
  <conditionalFormatting sqref="F57:H57 H58:H64 F58:G76">
    <cfRule type="cellIs" dxfId="767" priority="58" operator="equal">
      <formula>0</formula>
    </cfRule>
  </conditionalFormatting>
  <conditionalFormatting sqref="C57:D76">
    <cfRule type="cellIs" dxfId="766" priority="56" operator="equal">
      <formula>0</formula>
    </cfRule>
  </conditionalFormatting>
  <conditionalFormatting sqref="H65:H76">
    <cfRule type="cellIs" dxfId="765" priority="57" operator="equal">
      <formula>0</formula>
    </cfRule>
  </conditionalFormatting>
  <conditionalFormatting sqref="C56:D56">
    <cfRule type="cellIs" dxfId="764" priority="55" operator="equal">
      <formula>0</formula>
    </cfRule>
  </conditionalFormatting>
  <conditionalFormatting sqref="C79:D79">
    <cfRule type="cellIs" dxfId="763" priority="54" operator="equal">
      <formula>0</formula>
    </cfRule>
  </conditionalFormatting>
  <conditionalFormatting sqref="F80:H80 H81:H87 F81:G99">
    <cfRule type="cellIs" dxfId="762" priority="53" operator="equal">
      <formula>0</formula>
    </cfRule>
  </conditionalFormatting>
  <conditionalFormatting sqref="C80:D99">
    <cfRule type="cellIs" dxfId="761" priority="51" operator="equal">
      <formula>0</formula>
    </cfRule>
  </conditionalFormatting>
  <conditionalFormatting sqref="H88:H99">
    <cfRule type="cellIs" dxfId="760" priority="52" operator="equal">
      <formula>0</formula>
    </cfRule>
  </conditionalFormatting>
  <conditionalFormatting sqref="C253">
    <cfRule type="cellIs" dxfId="759" priority="42" operator="equal">
      <formula>0</formula>
    </cfRule>
  </conditionalFormatting>
  <conditionalFormatting sqref="C296:D305">
    <cfRule type="cellIs" dxfId="758" priority="41" operator="equal">
      <formula>0</formula>
    </cfRule>
  </conditionalFormatting>
  <conditionalFormatting sqref="F298:H305">
    <cfRule type="cellIs" dxfId="757" priority="40" operator="equal">
      <formula>0</formula>
    </cfRule>
  </conditionalFormatting>
  <conditionalFormatting sqref="C286:D295">
    <cfRule type="cellIs" dxfId="756" priority="36" operator="equal">
      <formula>0</formula>
    </cfRule>
  </conditionalFormatting>
  <conditionalFormatting sqref="F286:H295">
    <cfRule type="cellIs" dxfId="755" priority="35" operator="equal">
      <formula>0</formula>
    </cfRule>
  </conditionalFormatting>
  <conditionalFormatting sqref="C254:C261">
    <cfRule type="cellIs" dxfId="754" priority="28" operator="equal">
      <formula>0</formula>
    </cfRule>
  </conditionalFormatting>
  <conditionalFormatting sqref="C265:C272">
    <cfRule type="cellIs" dxfId="753" priority="27" operator="equal">
      <formula>0</formula>
    </cfRule>
  </conditionalFormatting>
  <conditionalFormatting sqref="C275:C282">
    <cfRule type="cellIs" dxfId="752" priority="26" operator="equal">
      <formula>0</formula>
    </cfRule>
  </conditionalFormatting>
  <conditionalFormatting sqref="G243">
    <cfRule type="cellIs" dxfId="751" priority="25" operator="equal">
      <formula>0</formula>
    </cfRule>
  </conditionalFormatting>
  <conditionalFormatting sqref="H146:H155">
    <cfRule type="cellIs" dxfId="750" priority="23" operator="equal">
      <formula>0</formula>
    </cfRule>
  </conditionalFormatting>
  <conditionalFormatting sqref="H135:H144">
    <cfRule type="cellIs" dxfId="749" priority="24" operator="equal">
      <formula>0</formula>
    </cfRule>
  </conditionalFormatting>
  <conditionalFormatting sqref="H112:H121">
    <cfRule type="cellIs" dxfId="748" priority="22" operator="equal">
      <formula>0</formula>
    </cfRule>
  </conditionalFormatting>
  <conditionalFormatting sqref="H123:H132">
    <cfRule type="cellIs" dxfId="747" priority="21" operator="equal">
      <formula>0</formula>
    </cfRule>
  </conditionalFormatting>
  <conditionalFormatting sqref="H158:H167">
    <cfRule type="cellIs" dxfId="746" priority="20" operator="equal">
      <formula>0</formula>
    </cfRule>
  </conditionalFormatting>
  <conditionalFormatting sqref="H169:H178">
    <cfRule type="cellIs" dxfId="745" priority="19" operator="equal">
      <formula>0</formula>
    </cfRule>
  </conditionalFormatting>
  <conditionalFormatting sqref="H182:H191 H194:H203 H205:H214">
    <cfRule type="cellIs" dxfId="744" priority="18" operator="equal">
      <formula>0</formula>
    </cfRule>
  </conditionalFormatting>
  <conditionalFormatting sqref="I509">
    <cfRule type="cellIs" dxfId="743" priority="6" operator="equal">
      <formula>TRUE</formula>
    </cfRule>
  </conditionalFormatting>
  <conditionalFormatting sqref="I448:I477">
    <cfRule type="cellIs" dxfId="742" priority="17" operator="equal">
      <formula>TRUE</formula>
    </cfRule>
  </conditionalFormatting>
  <conditionalFormatting sqref="I478">
    <cfRule type="cellIs" dxfId="741" priority="10" operator="equal">
      <formula>TRUE</formula>
    </cfRule>
  </conditionalFormatting>
  <conditionalFormatting sqref="I503">
    <cfRule type="cellIs" dxfId="740" priority="9" operator="equal">
      <formula>TRUE</formula>
    </cfRule>
  </conditionalFormatting>
  <conditionalFormatting sqref="I504">
    <cfRule type="cellIs" dxfId="739" priority="8" operator="equal">
      <formula>TRUE</formula>
    </cfRule>
  </conditionalFormatting>
  <conditionalFormatting sqref="I506">
    <cfRule type="cellIs" dxfId="738" priority="7" operator="equal">
      <formula>TRUE</formula>
    </cfRule>
  </conditionalFormatting>
  <conditionalFormatting sqref="I479:I502 I505 I507:I508">
    <cfRule type="cellIs" dxfId="737" priority="11" operator="equal">
      <formula>TRUE</formula>
    </cfRule>
  </conditionalFormatting>
  <conditionalFormatting sqref="H318:H327">
    <cfRule type="cellIs" dxfId="736" priority="5" operator="equal">
      <formula>0</formula>
    </cfRule>
  </conditionalFormatting>
  <conditionalFormatting sqref="H329:H338">
    <cfRule type="cellIs" dxfId="735" priority="4" operator="equal">
      <formula>0</formula>
    </cfRule>
  </conditionalFormatting>
  <conditionalFormatting sqref="H352:H361">
    <cfRule type="cellIs" dxfId="734" priority="3" operator="equal">
      <formula>0</formula>
    </cfRule>
  </conditionalFormatting>
  <conditionalFormatting sqref="H388:H397">
    <cfRule type="cellIs" dxfId="733" priority="2" operator="equal">
      <formula>0</formula>
    </cfRule>
  </conditionalFormatting>
  <conditionalFormatting sqref="H376:H385">
    <cfRule type="cellIs" dxfId="732" priority="1" operator="equal">
      <formula>0</formula>
    </cfRule>
  </conditionalFormatting>
  <printOptions horizontalCentered="1"/>
  <pageMargins left="0.23622047244094491" right="0.23622047244094491" top="0.79" bottom="0.15748031496062992" header="0.31496062992125984" footer="0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8"/>
  <sheetViews>
    <sheetView zoomScaleNormal="100" workbookViewId="0">
      <pane ySplit="10" topLeftCell="A339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6" style="1" customWidth="1"/>
    <col min="4" max="4" width="10.109375" style="1" customWidth="1"/>
    <col min="5" max="5" width="8.3320312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4" customHeight="1" x14ac:dyDescent="0.3">
      <c r="A1" s="317" t="s">
        <v>35</v>
      </c>
      <c r="B1" s="317"/>
      <c r="C1" s="317"/>
      <c r="D1" s="318" t="s">
        <v>457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425</v>
      </c>
    </row>
    <row r="5" spans="1:9" x14ac:dyDescent="0.25">
      <c r="A5" s="223" t="s">
        <v>441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21.71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16.87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15.33</v>
      </c>
    </row>
    <row r="26" spans="1:8" s="2" customFormat="1" ht="13.2" x14ac:dyDescent="0.25">
      <c r="A26" s="242"/>
      <c r="B26" s="245"/>
      <c r="C26" s="270" t="s">
        <v>221</v>
      </c>
      <c r="D26" s="271"/>
      <c r="E26" s="174">
        <v>10</v>
      </c>
      <c r="F26" s="73">
        <v>1287</v>
      </c>
      <c r="G26" s="201">
        <v>2</v>
      </c>
      <c r="H26" s="63">
        <f>ROUNDUP((F26/168*G26),2)</f>
        <v>15.33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98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59">
        <f>SUM(H57:H76)</f>
        <v>1.54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99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99">
        <f t="shared" si="9"/>
        <v>2</v>
      </c>
      <c r="H67" s="65">
        <f>ROUNDUP((F67*$E$57%)/168*$G$67,2)</f>
        <v>1.54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SUM(H78,H79)</f>
        <v>4.84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4.22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59">
        <f>SUM(H80:H99)</f>
        <v>0.62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99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99">
        <f t="shared" si="14"/>
        <v>2</v>
      </c>
      <c r="H90" s="65">
        <f t="shared" si="12"/>
        <v>0.62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1.82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1.82</v>
      </c>
    </row>
    <row r="157" spans="1:8" s="2" customFormat="1" ht="13.2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59">
        <f>SUM(H158:H167)</f>
        <v>1.82</v>
      </c>
    </row>
    <row r="158" spans="1:8" s="2" customFormat="1" ht="13.2" x14ac:dyDescent="0.25">
      <c r="A158" s="242"/>
      <c r="B158" s="245"/>
      <c r="C158" s="247" t="s">
        <v>361</v>
      </c>
      <c r="D158" s="248"/>
      <c r="E158" s="273"/>
      <c r="F158" s="88">
        <v>0.08</v>
      </c>
      <c r="G158" s="88">
        <v>14</v>
      </c>
      <c r="H158" s="87">
        <f>ROUND(F158*G158,2)</f>
        <v>1.1200000000000001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14</v>
      </c>
      <c r="H159" s="89">
        <f>ROUND(F159*G159,2)</f>
        <v>0.7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23.53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SUM(H220,H231,H242,H262,,)</f>
        <v>1.0900000000000001</v>
      </c>
    </row>
    <row r="220" spans="1:9" s="2" customFormat="1" ht="26.4" x14ac:dyDescent="0.25">
      <c r="A220" s="269" t="s">
        <v>43</v>
      </c>
      <c r="B220" s="286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69"/>
      <c r="B221" s="286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69"/>
      <c r="B222" s="286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69"/>
      <c r="B223" s="286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69"/>
      <c r="B224" s="286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69"/>
      <c r="B225" s="286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69"/>
      <c r="B226" s="286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69"/>
      <c r="B227" s="286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69"/>
      <c r="B228" s="286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69"/>
      <c r="B229" s="286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69"/>
      <c r="B230" s="28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69" t="s">
        <v>45</v>
      </c>
      <c r="B231" s="286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69"/>
      <c r="B232" s="286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69"/>
      <c r="B233" s="286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69"/>
      <c r="B234" s="286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69"/>
      <c r="B235" s="286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69"/>
      <c r="B236" s="286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69"/>
      <c r="B237" s="286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69"/>
      <c r="B238" s="286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69"/>
      <c r="B239" s="286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69"/>
      <c r="B240" s="286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69"/>
      <c r="B241" s="28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42"/>
      <c r="B263" s="245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157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1.25" hidden="1" customHeight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1.3800000000000003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0.09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0.09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G26+G221+G232</f>
        <v>2.1040000000000001</v>
      </c>
      <c r="H318" s="87">
        <f>ROUNDUP(F318/168*G318,2)</f>
        <v>0.09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60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1.2900000000000003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6.0000000000000005E-2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1</v>
      </c>
      <c r="H341" s="87">
        <f>ROUND(F341*G341,2)</f>
        <v>0.01</v>
      </c>
      <c r="I341" s="2" t="s">
        <v>383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1</v>
      </c>
      <c r="H342" s="89">
        <f>ROUND(F342*G342,2)</f>
        <v>0.05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0.08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2.0840000000000001</v>
      </c>
      <c r="H352" s="87">
        <f>ROUNDUP(E352/F352/12/168*G352,2)</f>
        <v>0.04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2.0840000000000001</v>
      </c>
      <c r="H353" s="89">
        <f>ROUNDUP(E353/F353/12/168*G353,2)</f>
        <v>0.04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1.1500000000000001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190">
        <f>G352</f>
        <v>2.0840000000000001</v>
      </c>
      <c r="H363" s="87">
        <f>ROUNDUP(F363/168*G363,2)</f>
        <v>1.06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f>G318</f>
        <v>2.1040000000000001</v>
      </c>
      <c r="H364" s="89">
        <f t="shared" ref="H364:H372" si="45">ROUNDUP(F364/168*G364,2)</f>
        <v>0.09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0.25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0.25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0.25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2.0840000000000001</v>
      </c>
      <c r="H388" s="63">
        <f>ROUNDUP(F388*$E$388%/12/168*G388,2)</f>
        <v>0.24000000000000002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3.0500000000000007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26.580000000000002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23.53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21.71</v>
      </c>
    </row>
    <row r="450" spans="1:8" hidden="1" x14ac:dyDescent="0.25">
      <c r="A450" s="127">
        <v>1100</v>
      </c>
      <c r="B450" s="114"/>
      <c r="H450" s="117">
        <f ca="1">SUM(H451:H456)</f>
        <v>16.87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15.33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1.54</v>
      </c>
    </row>
    <row r="457" spans="1:8" hidden="1" x14ac:dyDescent="0.25">
      <c r="A457" s="127">
        <v>1200</v>
      </c>
      <c r="B457" s="114"/>
      <c r="H457" s="117">
        <f ca="1">SUM(H458:H460)</f>
        <v>4.84</v>
      </c>
    </row>
    <row r="458" spans="1:8" hidden="1" x14ac:dyDescent="0.25">
      <c r="A458" s="1">
        <v>1210</v>
      </c>
      <c r="B458" s="114"/>
      <c r="H458" s="116">
        <f ca="1">SUMIF($A$14:$H$215,A458,$H$14:$H$215)</f>
        <v>4.22</v>
      </c>
    </row>
    <row r="459" spans="1:8" hidden="1" x14ac:dyDescent="0.25">
      <c r="A459" s="1">
        <v>1221</v>
      </c>
      <c r="B459" s="114"/>
      <c r="H459" s="116">
        <f ca="1">SUMIF($A$14:$H$215,A459,$H$14:$H$215)</f>
        <v>0.62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1.82</v>
      </c>
    </row>
    <row r="462" spans="1:8" hidden="1" x14ac:dyDescent="0.25">
      <c r="A462" s="12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2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27">
        <v>2300</v>
      </c>
      <c r="B467" s="114"/>
      <c r="H467" s="117">
        <f ca="1">SUM(H468:H471)</f>
        <v>1.82</v>
      </c>
    </row>
    <row r="468" spans="1:9" hidden="1" x14ac:dyDescent="0.25">
      <c r="A468" s="1">
        <v>2311</v>
      </c>
      <c r="B468" s="114"/>
      <c r="H468" s="116">
        <f ca="1">SUMIF($A$14:$H$215,A468,$H$14:$H$215)</f>
        <v>1.82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2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3.0500000000000003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1.3800000000000001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0.09</v>
      </c>
    </row>
    <row r="496" spans="1:8" hidden="1" x14ac:dyDescent="0.25">
      <c r="A496" s="1">
        <v>2220</v>
      </c>
      <c r="B496" s="114"/>
      <c r="H496" s="116">
        <f ca="1">SUMIF($A$220:$H$425,A496,$H$220:$H$425)</f>
        <v>0.09</v>
      </c>
    </row>
    <row r="497" spans="1:9" hidden="1" x14ac:dyDescent="0.25">
      <c r="A497" s="134">
        <v>2300</v>
      </c>
      <c r="B497" s="114"/>
      <c r="H497" s="117">
        <f ca="1">SUM(H498:H502)</f>
        <v>1.29</v>
      </c>
    </row>
    <row r="498" spans="1:9" hidden="1" x14ac:dyDescent="0.25">
      <c r="A498" s="1">
        <v>2311</v>
      </c>
      <c r="B498" s="114"/>
      <c r="H498" s="116">
        <f ca="1">SUMIF($A$220:$H$425,A498,$H$220:$H$425)</f>
        <v>6.0000000000000005E-2</v>
      </c>
    </row>
    <row r="499" spans="1:9" hidden="1" x14ac:dyDescent="0.25">
      <c r="A499" s="1">
        <v>2312</v>
      </c>
      <c r="B499" s="114"/>
      <c r="H499" s="116">
        <f ca="1">SUMIF($A$220:$H$425,A499,$H$220:$H$425)</f>
        <v>0.08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1.1500000000000001</v>
      </c>
    </row>
    <row r="503" spans="1:9" hidden="1" x14ac:dyDescent="0.25">
      <c r="A503" s="115">
        <v>5000</v>
      </c>
      <c r="B503" s="114"/>
      <c r="H503" s="118">
        <f ca="1">H504+H506</f>
        <v>0.25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0.25</v>
      </c>
    </row>
    <row r="507" spans="1:9" hidden="1" x14ac:dyDescent="0.25">
      <c r="A507" s="1">
        <v>5238</v>
      </c>
      <c r="B507" s="114"/>
      <c r="H507" s="116">
        <f ca="1">SUMIF($A$220:$H$425,A507,$H$220:$H$425)</f>
        <v>0.25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26.580000000000002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</sheetData>
  <mergeCells count="439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2:E42"/>
    <mergeCell ref="C43:E43"/>
    <mergeCell ref="C44:E44"/>
    <mergeCell ref="C45:E45"/>
    <mergeCell ref="C46:E46"/>
    <mergeCell ref="A47:A55"/>
    <mergeCell ref="B47:B55"/>
    <mergeCell ref="E47:E55"/>
    <mergeCell ref="C47:D47"/>
    <mergeCell ref="C48:D48"/>
    <mergeCell ref="C49:D49"/>
    <mergeCell ref="C50:D50"/>
    <mergeCell ref="C51:D51"/>
    <mergeCell ref="C52:D52"/>
    <mergeCell ref="C53:D53"/>
    <mergeCell ref="C55:D55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B133:G133"/>
    <mergeCell ref="A111:A121"/>
    <mergeCell ref="B111:B121"/>
    <mergeCell ref="C98:D98"/>
    <mergeCell ref="C99:D99"/>
    <mergeCell ref="A100:A108"/>
    <mergeCell ref="B100:B108"/>
    <mergeCell ref="C100:D100"/>
    <mergeCell ref="C107:D107"/>
    <mergeCell ref="C108:D108"/>
    <mergeCell ref="B109:G109"/>
    <mergeCell ref="B110:G110"/>
    <mergeCell ref="C111:E111"/>
    <mergeCell ref="C112:E112"/>
    <mergeCell ref="C101:D101"/>
    <mergeCell ref="C102:D102"/>
    <mergeCell ref="C103:D103"/>
    <mergeCell ref="C104:D104"/>
    <mergeCell ref="C105:D105"/>
    <mergeCell ref="C106:D106"/>
    <mergeCell ref="E100:E108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B156:G156"/>
    <mergeCell ref="A157:A167"/>
    <mergeCell ref="B157:B167"/>
    <mergeCell ref="C157:E157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58:E158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362:A372"/>
    <mergeCell ref="B362:B372"/>
    <mergeCell ref="C362:E362"/>
    <mergeCell ref="C363:E363"/>
    <mergeCell ref="C364:E364"/>
    <mergeCell ref="C371:E371"/>
    <mergeCell ref="C372:E372"/>
    <mergeCell ref="E376:E385"/>
    <mergeCell ref="C377:D377"/>
    <mergeCell ref="C378:D378"/>
    <mergeCell ref="C379:D379"/>
    <mergeCell ref="C380:D380"/>
    <mergeCell ref="C375:D375"/>
    <mergeCell ref="C376:D376"/>
    <mergeCell ref="B373:G373"/>
    <mergeCell ref="B374:G374"/>
    <mergeCell ref="C365:E365"/>
    <mergeCell ref="C366:E366"/>
    <mergeCell ref="C367:E367"/>
    <mergeCell ref="C368:E368"/>
    <mergeCell ref="C381:D381"/>
    <mergeCell ref="C382:D382"/>
    <mergeCell ref="C383:D383"/>
    <mergeCell ref="C384:D384"/>
    <mergeCell ref="C385:D385"/>
    <mergeCell ref="A398:A408"/>
    <mergeCell ref="B398:B408"/>
    <mergeCell ref="D399:D408"/>
    <mergeCell ref="G399:G40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A409:G409"/>
    <mergeCell ref="A410:G410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86:G386"/>
    <mergeCell ref="A387:A397"/>
    <mergeCell ref="C369:E369"/>
    <mergeCell ref="C370:E370"/>
    <mergeCell ref="B387:B397"/>
    <mergeCell ref="C387:D387"/>
    <mergeCell ref="C388:D388"/>
  </mergeCells>
  <conditionalFormatting sqref="G38:H46 C47:D55 F47:H55 C100:D108 F100:H108 F253:H261 C306:D314 F306:H314">
    <cfRule type="cellIs" dxfId="731" priority="117" operator="equal">
      <formula>0</formula>
    </cfRule>
  </conditionalFormatting>
  <conditionalFormatting sqref="G244:G252">
    <cfRule type="cellIs" dxfId="730" priority="112" operator="equal">
      <formula>0</formula>
    </cfRule>
  </conditionalFormatting>
  <conditionalFormatting sqref="G263:G282">
    <cfRule type="cellIs" dxfId="729" priority="104" operator="equal">
      <formula>0</formula>
    </cfRule>
  </conditionalFormatting>
  <conditionalFormatting sqref="C273:C274 C263:C264">
    <cfRule type="cellIs" dxfId="728" priority="103" operator="equal">
      <formula>0</formula>
    </cfRule>
  </conditionalFormatting>
  <conditionalFormatting sqref="F263:G282">
    <cfRule type="cellIs" dxfId="727" priority="102" operator="equal">
      <formula>0</formula>
    </cfRule>
  </conditionalFormatting>
  <conditionalFormatting sqref="G296:G305">
    <cfRule type="cellIs" dxfId="726" priority="95" operator="equal">
      <formula>0</formula>
    </cfRule>
  </conditionalFormatting>
  <conditionalFormatting sqref="G296:G305">
    <cfRule type="cellIs" dxfId="725" priority="94" operator="equal">
      <formula>0</formula>
    </cfRule>
  </conditionalFormatting>
  <conditionalFormatting sqref="H26:H35">
    <cfRule type="cellIs" dxfId="724" priority="89" operator="equal">
      <formula>0</formula>
    </cfRule>
  </conditionalFormatting>
  <conditionalFormatting sqref="H15:H24">
    <cfRule type="cellIs" dxfId="723" priority="88" operator="equal">
      <formula>0</formula>
    </cfRule>
  </conditionalFormatting>
  <conditionalFormatting sqref="F57:H57 H58:H64 F58:G76">
    <cfRule type="cellIs" dxfId="722" priority="82" operator="equal">
      <formula>0</formula>
    </cfRule>
  </conditionalFormatting>
  <conditionalFormatting sqref="C57:D76">
    <cfRule type="cellIs" dxfId="721" priority="80" operator="equal">
      <formula>0</formula>
    </cfRule>
  </conditionalFormatting>
  <conditionalFormatting sqref="H65:H76">
    <cfRule type="cellIs" dxfId="720" priority="81" operator="equal">
      <formula>0</formula>
    </cfRule>
  </conditionalFormatting>
  <conditionalFormatting sqref="C56:D56">
    <cfRule type="cellIs" dxfId="719" priority="79" operator="equal">
      <formula>0</formula>
    </cfRule>
  </conditionalFormatting>
  <conditionalFormatting sqref="C79:D79">
    <cfRule type="cellIs" dxfId="718" priority="78" operator="equal">
      <formula>0</formula>
    </cfRule>
  </conditionalFormatting>
  <conditionalFormatting sqref="F80:H80 H81:H87 F81:G99">
    <cfRule type="cellIs" dxfId="717" priority="77" operator="equal">
      <formula>0</formula>
    </cfRule>
  </conditionalFormatting>
  <conditionalFormatting sqref="C80:D99">
    <cfRule type="cellIs" dxfId="716" priority="75" operator="equal">
      <formula>0</formula>
    </cfRule>
  </conditionalFormatting>
  <conditionalFormatting sqref="H88:H99">
    <cfRule type="cellIs" dxfId="715" priority="76" operator="equal">
      <formula>0</formula>
    </cfRule>
  </conditionalFormatting>
  <conditionalFormatting sqref="C253">
    <cfRule type="cellIs" dxfId="714" priority="66" operator="equal">
      <formula>0</formula>
    </cfRule>
  </conditionalFormatting>
  <conditionalFormatting sqref="C296:D305">
    <cfRule type="cellIs" dxfId="713" priority="65" operator="equal">
      <formula>0</formula>
    </cfRule>
  </conditionalFormatting>
  <conditionalFormatting sqref="F298:G305">
    <cfRule type="cellIs" dxfId="712" priority="64" operator="equal">
      <formula>0</formula>
    </cfRule>
  </conditionalFormatting>
  <conditionalFormatting sqref="C286:D295">
    <cfRule type="cellIs" dxfId="711" priority="60" operator="equal">
      <formula>0</formula>
    </cfRule>
  </conditionalFormatting>
  <conditionalFormatting sqref="F286:G295">
    <cfRule type="cellIs" dxfId="710" priority="59" operator="equal">
      <formula>0</formula>
    </cfRule>
  </conditionalFormatting>
  <conditionalFormatting sqref="C254:C261">
    <cfRule type="cellIs" dxfId="709" priority="52" operator="equal">
      <formula>0</formula>
    </cfRule>
  </conditionalFormatting>
  <conditionalFormatting sqref="C265:C272">
    <cfRule type="cellIs" dxfId="708" priority="51" operator="equal">
      <formula>0</formula>
    </cfRule>
  </conditionalFormatting>
  <conditionalFormatting sqref="C275:C282">
    <cfRule type="cellIs" dxfId="707" priority="50" operator="equal">
      <formula>0</formula>
    </cfRule>
  </conditionalFormatting>
  <conditionalFormatting sqref="G243">
    <cfRule type="cellIs" dxfId="706" priority="49" operator="equal">
      <formula>0</formula>
    </cfRule>
  </conditionalFormatting>
  <conditionalFormatting sqref="H146:H155">
    <cfRule type="cellIs" dxfId="705" priority="47" operator="equal">
      <formula>0</formula>
    </cfRule>
  </conditionalFormatting>
  <conditionalFormatting sqref="H135:H144">
    <cfRule type="cellIs" dxfId="704" priority="48" operator="equal">
      <formula>0</formula>
    </cfRule>
  </conditionalFormatting>
  <conditionalFormatting sqref="H112:H121">
    <cfRule type="cellIs" dxfId="703" priority="46" operator="equal">
      <formula>0</formula>
    </cfRule>
  </conditionalFormatting>
  <conditionalFormatting sqref="H123:H132">
    <cfRule type="cellIs" dxfId="702" priority="45" operator="equal">
      <formula>0</formula>
    </cfRule>
  </conditionalFormatting>
  <conditionalFormatting sqref="H158:H167">
    <cfRule type="cellIs" dxfId="701" priority="44" operator="equal">
      <formula>0</formula>
    </cfRule>
  </conditionalFormatting>
  <conditionalFormatting sqref="H169:H178">
    <cfRule type="cellIs" dxfId="700" priority="43" operator="equal">
      <formula>0</formula>
    </cfRule>
  </conditionalFormatting>
  <conditionalFormatting sqref="H182:H191 H194:H203 H205:H214">
    <cfRule type="cellIs" dxfId="699" priority="42" operator="equal">
      <formula>0</formula>
    </cfRule>
  </conditionalFormatting>
  <conditionalFormatting sqref="I509">
    <cfRule type="cellIs" dxfId="698" priority="30" operator="equal">
      <formula>TRUE</formula>
    </cfRule>
  </conditionalFormatting>
  <conditionalFormatting sqref="I448:I477">
    <cfRule type="cellIs" dxfId="697" priority="41" operator="equal">
      <formula>TRUE</formula>
    </cfRule>
  </conditionalFormatting>
  <conditionalFormatting sqref="I478">
    <cfRule type="cellIs" dxfId="696" priority="34" operator="equal">
      <formula>TRUE</formula>
    </cfRule>
  </conditionalFormatting>
  <conditionalFormatting sqref="I503">
    <cfRule type="cellIs" dxfId="695" priority="33" operator="equal">
      <formula>TRUE</formula>
    </cfRule>
  </conditionalFormatting>
  <conditionalFormatting sqref="I504">
    <cfRule type="cellIs" dxfId="694" priority="32" operator="equal">
      <formula>TRUE</formula>
    </cfRule>
  </conditionalFormatting>
  <conditionalFormatting sqref="I506">
    <cfRule type="cellIs" dxfId="693" priority="31" operator="equal">
      <formula>TRUE</formula>
    </cfRule>
  </conditionalFormatting>
  <conditionalFormatting sqref="I479:I502 I505 I507:I508">
    <cfRule type="cellIs" dxfId="692" priority="35" operator="equal">
      <formula>TRUE</formula>
    </cfRule>
  </conditionalFormatting>
  <conditionalFormatting sqref="H243:H252">
    <cfRule type="cellIs" dxfId="691" priority="25" operator="equal">
      <formula>0</formula>
    </cfRule>
  </conditionalFormatting>
  <conditionalFormatting sqref="H232:H241">
    <cfRule type="cellIs" dxfId="690" priority="26" operator="equal">
      <formula>0</formula>
    </cfRule>
  </conditionalFormatting>
  <conditionalFormatting sqref="H221:H230">
    <cfRule type="cellIs" dxfId="689" priority="27" operator="equal">
      <formula>0</formula>
    </cfRule>
  </conditionalFormatting>
  <conditionalFormatting sqref="H263">
    <cfRule type="cellIs" dxfId="688" priority="21" operator="equal">
      <formula>0</formula>
    </cfRule>
  </conditionalFormatting>
  <conditionalFormatting sqref="H263">
    <cfRule type="cellIs" dxfId="687" priority="20" operator="equal">
      <formula>0</formula>
    </cfRule>
  </conditionalFormatting>
  <conditionalFormatting sqref="H263:H282">
    <cfRule type="cellIs" dxfId="686" priority="19" operator="equal">
      <formula>0</formula>
    </cfRule>
  </conditionalFormatting>
  <conditionalFormatting sqref="H286:H305">
    <cfRule type="cellIs" dxfId="685" priority="18" operator="equal">
      <formula>0</formula>
    </cfRule>
  </conditionalFormatting>
  <conditionalFormatting sqref="H286:H305">
    <cfRule type="cellIs" dxfId="684" priority="17" operator="equal">
      <formula>0</formula>
    </cfRule>
  </conditionalFormatting>
  <conditionalFormatting sqref="H286:H305">
    <cfRule type="cellIs" dxfId="683" priority="16" operator="equal">
      <formula>0</formula>
    </cfRule>
  </conditionalFormatting>
  <conditionalFormatting sqref="H341:H350">
    <cfRule type="cellIs" dxfId="682" priority="12" operator="equal">
      <formula>0</formula>
    </cfRule>
  </conditionalFormatting>
  <conditionalFormatting sqref="H399:H408">
    <cfRule type="cellIs" dxfId="681" priority="10" operator="equal">
      <formula>0</formula>
    </cfRule>
  </conditionalFormatting>
  <conditionalFormatting sqref="H363:H372">
    <cfRule type="cellIs" dxfId="680" priority="11" operator="equal">
      <formula>0</formula>
    </cfRule>
  </conditionalFormatting>
  <conditionalFormatting sqref="H298:H305">
    <cfRule type="cellIs" dxfId="679" priority="8" operator="equal">
      <formula>0</formula>
    </cfRule>
  </conditionalFormatting>
  <conditionalFormatting sqref="H286:H295">
    <cfRule type="cellIs" dxfId="678" priority="6" operator="equal">
      <formula>0</formula>
    </cfRule>
  </conditionalFormatting>
  <conditionalFormatting sqref="H318:H327">
    <cfRule type="cellIs" dxfId="677" priority="5" operator="equal">
      <formula>0</formula>
    </cfRule>
  </conditionalFormatting>
  <conditionalFormatting sqref="H329:H338">
    <cfRule type="cellIs" dxfId="676" priority="4" operator="equal">
      <formula>0</formula>
    </cfRule>
  </conditionalFormatting>
  <conditionalFormatting sqref="H352:H361">
    <cfRule type="cellIs" dxfId="675" priority="3" operator="equal">
      <formula>0</formula>
    </cfRule>
  </conditionalFormatting>
  <conditionalFormatting sqref="H388:H397">
    <cfRule type="cellIs" dxfId="674" priority="2" operator="equal">
      <formula>0</formula>
    </cfRule>
  </conditionalFormatting>
  <conditionalFormatting sqref="H376:H385">
    <cfRule type="cellIs" dxfId="673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8"/>
  <sheetViews>
    <sheetView zoomScaleNormal="100" workbookViewId="0">
      <pane ySplit="10" topLeftCell="A306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6.33203125" style="1" customWidth="1"/>
    <col min="4" max="4" width="9.6640625" style="1" customWidth="1"/>
    <col min="5" max="5" width="8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49.5" customHeight="1" x14ac:dyDescent="0.3">
      <c r="A1" s="317" t="s">
        <v>35</v>
      </c>
      <c r="B1" s="317"/>
      <c r="C1" s="317"/>
      <c r="D1" s="318" t="s">
        <v>458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426</v>
      </c>
    </row>
    <row r="5" spans="1:9" x14ac:dyDescent="0.25">
      <c r="A5" s="223" t="s">
        <v>236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32.53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25.290000000000003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59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22.990000000000002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3</v>
      </c>
      <c r="H26" s="63">
        <f>ROUNDUP((F26/168*G26),2)</f>
        <v>22.990000000000002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59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59">
        <f>SUM(H57:H76)</f>
        <v>2.2999999999999998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3</v>
      </c>
      <c r="H67" s="65">
        <f>ROUNDUP((F67*$E$57%)/168*$G$67,2)</f>
        <v>2.2999999999999998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7.2399999999999993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6.3199999999999994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59">
        <f>SUM(H80:H99)</f>
        <v>0.92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3</v>
      </c>
      <c r="H90" s="65">
        <f t="shared" si="12"/>
        <v>0.92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4.87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5" hidden="1" customHeight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4.87</v>
      </c>
    </row>
    <row r="157" spans="1:8" s="2" customFormat="1" ht="13.2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59">
        <f>SUM(H158:H167)</f>
        <v>4.87</v>
      </c>
    </row>
    <row r="158" spans="1:8" s="2" customFormat="1" ht="13.2" x14ac:dyDescent="0.25">
      <c r="A158" s="242"/>
      <c r="B158" s="245"/>
      <c r="C158" s="249" t="s">
        <v>234</v>
      </c>
      <c r="D158" s="250"/>
      <c r="E158" s="272"/>
      <c r="F158" s="88">
        <v>3.05</v>
      </c>
      <c r="G158" s="88">
        <v>1</v>
      </c>
      <c r="H158" s="87">
        <f>ROUND(F158*G158,2)</f>
        <v>3.05</v>
      </c>
    </row>
    <row r="159" spans="1:8" s="2" customFormat="1" ht="12.75" customHeight="1" x14ac:dyDescent="0.25">
      <c r="A159" s="242"/>
      <c r="B159" s="245"/>
      <c r="C159" s="249" t="s">
        <v>361</v>
      </c>
      <c r="D159" s="250"/>
      <c r="E159" s="272"/>
      <c r="F159" s="88">
        <v>0.08</v>
      </c>
      <c r="G159" s="88">
        <v>14</v>
      </c>
      <c r="H159" s="89">
        <f>ROUND(F159*G159,2)</f>
        <v>1.1200000000000001</v>
      </c>
    </row>
    <row r="160" spans="1:8" s="2" customFormat="1" ht="13.2" x14ac:dyDescent="0.25">
      <c r="A160" s="242"/>
      <c r="B160" s="245"/>
      <c r="C160" s="249" t="s">
        <v>172</v>
      </c>
      <c r="D160" s="250"/>
      <c r="E160" s="272"/>
      <c r="F160" s="88">
        <v>0.05</v>
      </c>
      <c r="G160" s="88">
        <v>14</v>
      </c>
      <c r="H160" s="89">
        <f t="shared" ref="H160:H167" si="19">ROUND(F160*G160,2)</f>
        <v>0.7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37.4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69" t="s">
        <v>43</v>
      </c>
      <c r="B220" s="286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69"/>
      <c r="B221" s="286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69"/>
      <c r="B222" s="286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69"/>
      <c r="B223" s="286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69"/>
      <c r="B224" s="286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69"/>
      <c r="B225" s="286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69"/>
      <c r="B226" s="286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69"/>
      <c r="B227" s="286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69"/>
      <c r="B228" s="286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69"/>
      <c r="B229" s="286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69"/>
      <c r="B230" s="28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69" t="s">
        <v>45</v>
      </c>
      <c r="B231" s="286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69"/>
      <c r="B232" s="286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69"/>
      <c r="B233" s="286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69"/>
      <c r="B234" s="286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69"/>
      <c r="B235" s="286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69"/>
      <c r="B236" s="286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69"/>
      <c r="B237" s="286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69"/>
      <c r="B238" s="286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69"/>
      <c r="B239" s="286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69"/>
      <c r="B240" s="286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69"/>
      <c r="B241" s="28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42"/>
      <c r="B263" s="245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13.2" x14ac:dyDescent="0.25">
      <c r="A306" s="58" t="s">
        <v>85</v>
      </c>
      <c r="B306" s="256" t="s">
        <v>18</v>
      </c>
      <c r="C306" s="256"/>
      <c r="D306" s="256"/>
      <c r="E306" s="256"/>
      <c r="F306" s="256"/>
      <c r="G306" s="256"/>
      <c r="H306" s="47">
        <f>SUM(H307,H330)</f>
        <v>2</v>
      </c>
    </row>
    <row r="307" spans="1:9" s="2" customFormat="1" ht="13.2" x14ac:dyDescent="0.25">
      <c r="A307" s="57" t="s">
        <v>86</v>
      </c>
      <c r="B307" s="256" t="s">
        <v>87</v>
      </c>
      <c r="C307" s="256"/>
      <c r="D307" s="256"/>
      <c r="E307" s="256"/>
      <c r="F307" s="256"/>
      <c r="G307" s="256"/>
      <c r="H307" s="47">
        <f>SUM(H308,H319)</f>
        <v>0.13</v>
      </c>
    </row>
    <row r="308" spans="1:9" s="2" customFormat="1" ht="26.4" x14ac:dyDescent="0.25">
      <c r="A308" s="241">
        <v>2220</v>
      </c>
      <c r="B308" s="244" t="s">
        <v>89</v>
      </c>
      <c r="C308" s="251" t="s">
        <v>171</v>
      </c>
      <c r="D308" s="252"/>
      <c r="E308" s="287"/>
      <c r="F308" s="53" t="s">
        <v>402</v>
      </c>
      <c r="G308" s="53" t="s">
        <v>158</v>
      </c>
      <c r="H308" s="128">
        <f>SUM(H309:H318)</f>
        <v>0.13</v>
      </c>
    </row>
    <row r="309" spans="1:9" s="2" customFormat="1" ht="12" customHeight="1" x14ac:dyDescent="0.25">
      <c r="A309" s="242"/>
      <c r="B309" s="245"/>
      <c r="C309" s="247" t="s">
        <v>202</v>
      </c>
      <c r="D309" s="248"/>
      <c r="E309" s="273"/>
      <c r="F309" s="86">
        <v>7</v>
      </c>
      <c r="G309" s="86">
        <v>3.1040000000000001</v>
      </c>
      <c r="H309" s="87">
        <f>ROUNDUP(F309/168*G309,2)</f>
        <v>0.13</v>
      </c>
      <c r="I309" s="2" t="s">
        <v>230</v>
      </c>
    </row>
    <row r="310" spans="1:9" s="2" customFormat="1" ht="12" hidden="1" customHeight="1" x14ac:dyDescent="0.25">
      <c r="A310" s="242"/>
      <c r="B310" s="245"/>
      <c r="C310" s="249"/>
      <c r="D310" s="250"/>
      <c r="E310" s="272"/>
      <c r="F310" s="88"/>
      <c r="G310" s="88"/>
      <c r="H310" s="89">
        <f t="shared" ref="H310:H318" si="39">ROUNDUP(F310/168*G310,2)</f>
        <v>0</v>
      </c>
    </row>
    <row r="311" spans="1:9" s="2" customFormat="1" ht="12" hidden="1" customHeight="1" x14ac:dyDescent="0.25">
      <c r="A311" s="242"/>
      <c r="B311" s="245"/>
      <c r="C311" s="249"/>
      <c r="D311" s="250"/>
      <c r="E311" s="272"/>
      <c r="F311" s="88"/>
      <c r="G311" s="88"/>
      <c r="H311" s="89">
        <f t="shared" si="39"/>
        <v>0</v>
      </c>
    </row>
    <row r="312" spans="1:9" s="2" customFormat="1" ht="12" hidden="1" customHeight="1" x14ac:dyDescent="0.25">
      <c r="A312" s="242"/>
      <c r="B312" s="245"/>
      <c r="C312" s="249"/>
      <c r="D312" s="250"/>
      <c r="E312" s="272"/>
      <c r="F312" s="88"/>
      <c r="G312" s="88"/>
      <c r="H312" s="89">
        <f t="shared" si="39"/>
        <v>0</v>
      </c>
    </row>
    <row r="313" spans="1:9" s="2" customFormat="1" ht="12" hidden="1" customHeight="1" x14ac:dyDescent="0.25">
      <c r="A313" s="242"/>
      <c r="B313" s="245"/>
      <c r="C313" s="249"/>
      <c r="D313" s="250"/>
      <c r="E313" s="272"/>
      <c r="F313" s="88"/>
      <c r="G313" s="88"/>
      <c r="H313" s="89">
        <f t="shared" si="39"/>
        <v>0</v>
      </c>
    </row>
    <row r="314" spans="1:9" s="2" customFormat="1" ht="12" hidden="1" customHeight="1" x14ac:dyDescent="0.25">
      <c r="A314" s="242"/>
      <c r="B314" s="245"/>
      <c r="C314" s="249"/>
      <c r="D314" s="250"/>
      <c r="E314" s="272"/>
      <c r="F314" s="88"/>
      <c r="G314" s="88"/>
      <c r="H314" s="89">
        <f t="shared" si="39"/>
        <v>0</v>
      </c>
    </row>
    <row r="315" spans="1:9" s="2" customFormat="1" ht="12" hidden="1" customHeight="1" x14ac:dyDescent="0.25">
      <c r="A315" s="242"/>
      <c r="B315" s="245"/>
      <c r="C315" s="249"/>
      <c r="D315" s="250"/>
      <c r="E315" s="272"/>
      <c r="F315" s="88"/>
      <c r="G315" s="88"/>
      <c r="H315" s="89">
        <f t="shared" si="39"/>
        <v>0</v>
      </c>
    </row>
    <row r="316" spans="1:9" s="2" customFormat="1" ht="12" hidden="1" customHeight="1" x14ac:dyDescent="0.25">
      <c r="A316" s="242"/>
      <c r="B316" s="245"/>
      <c r="C316" s="249"/>
      <c r="D316" s="250"/>
      <c r="E316" s="272"/>
      <c r="F316" s="88"/>
      <c r="G316" s="88"/>
      <c r="H316" s="89">
        <f t="shared" si="39"/>
        <v>0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si="39"/>
        <v>0</v>
      </c>
    </row>
    <row r="318" spans="1:9" s="2" customFormat="1" ht="12" hidden="1" customHeight="1" x14ac:dyDescent="0.25">
      <c r="A318" s="243"/>
      <c r="B318" s="246"/>
      <c r="C318" s="253"/>
      <c r="D318" s="254"/>
      <c r="E318" s="255"/>
      <c r="F318" s="90"/>
      <c r="G318" s="90"/>
      <c r="H318" s="91">
        <f t="shared" si="39"/>
        <v>0</v>
      </c>
    </row>
    <row r="319" spans="1:9" s="2" customFormat="1" ht="12" hidden="1" customHeight="1" x14ac:dyDescent="0.25">
      <c r="A319" s="241"/>
      <c r="B319" s="244"/>
      <c r="C319" s="251" t="s">
        <v>171</v>
      </c>
      <c r="D319" s="252"/>
      <c r="E319" s="287"/>
      <c r="F319" s="60" t="s">
        <v>167</v>
      </c>
      <c r="G319" s="53" t="s">
        <v>158</v>
      </c>
      <c r="H319" s="128">
        <f>SUM(H320:H329)</f>
        <v>0</v>
      </c>
    </row>
    <row r="320" spans="1:9" s="2" customFormat="1" ht="12" hidden="1" customHeight="1" x14ac:dyDescent="0.25">
      <c r="A320" s="242"/>
      <c r="B320" s="245"/>
      <c r="C320" s="247"/>
      <c r="D320" s="248"/>
      <c r="E320" s="273"/>
      <c r="F320" s="86"/>
      <c r="G320" s="86"/>
      <c r="H320" s="87">
        <f>ROUNDUP(F320/168*G320,2)</f>
        <v>0</v>
      </c>
    </row>
    <row r="321" spans="1:9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ref="H321:H329" si="40">ROUNDUP(F321/168*G321,2)</f>
        <v>0</v>
      </c>
    </row>
    <row r="322" spans="1:9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0"/>
        <v>0</v>
      </c>
    </row>
    <row r="323" spans="1:9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0"/>
        <v>0</v>
      </c>
    </row>
    <row r="324" spans="1:9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0"/>
        <v>0</v>
      </c>
    </row>
    <row r="325" spans="1:9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0"/>
        <v>0</v>
      </c>
    </row>
    <row r="326" spans="1:9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0"/>
        <v>0</v>
      </c>
    </row>
    <row r="327" spans="1:9" s="2" customFormat="1" ht="12" hidden="1" customHeight="1" x14ac:dyDescent="0.25">
      <c r="A327" s="242"/>
      <c r="B327" s="245"/>
      <c r="C327" s="249"/>
      <c r="D327" s="250"/>
      <c r="E327" s="272"/>
      <c r="F327" s="88"/>
      <c r="G327" s="88"/>
      <c r="H327" s="89"/>
    </row>
    <row r="328" spans="1:9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si="40"/>
        <v>0</v>
      </c>
    </row>
    <row r="329" spans="1:9" s="2" customFormat="1" ht="13.2" hidden="1" x14ac:dyDescent="0.25">
      <c r="A329" s="243"/>
      <c r="B329" s="246"/>
      <c r="C329" s="253"/>
      <c r="D329" s="254"/>
      <c r="E329" s="255"/>
      <c r="F329" s="90"/>
      <c r="G329" s="90"/>
      <c r="H329" s="91">
        <f t="shared" si="40"/>
        <v>0</v>
      </c>
    </row>
    <row r="330" spans="1:9" s="2" customFormat="1" ht="13.2" x14ac:dyDescent="0.25">
      <c r="A330" s="57" t="s">
        <v>94</v>
      </c>
      <c r="B330" s="256" t="s">
        <v>95</v>
      </c>
      <c r="C330" s="256"/>
      <c r="D330" s="256"/>
      <c r="E330" s="256"/>
      <c r="F330" s="256"/>
      <c r="G330" s="256"/>
      <c r="H330" s="47">
        <f>SUM(H331,H353,H342)</f>
        <v>1.87</v>
      </c>
    </row>
    <row r="331" spans="1:9" s="2" customFormat="1" ht="15" customHeight="1" x14ac:dyDescent="0.25">
      <c r="A331" s="241">
        <v>2311</v>
      </c>
      <c r="B331" s="244" t="s">
        <v>20</v>
      </c>
      <c r="C331" s="251" t="s">
        <v>171</v>
      </c>
      <c r="D331" s="252"/>
      <c r="E331" s="287"/>
      <c r="F331" s="53" t="s">
        <v>401</v>
      </c>
      <c r="G331" s="53" t="s">
        <v>166</v>
      </c>
      <c r="H331" s="128">
        <f>SUM(H332:H341)</f>
        <v>6.0000000000000005E-2</v>
      </c>
    </row>
    <row r="332" spans="1:9" s="2" customFormat="1" ht="13.2" x14ac:dyDescent="0.25">
      <c r="A332" s="242"/>
      <c r="B332" s="245"/>
      <c r="C332" s="247" t="s">
        <v>225</v>
      </c>
      <c r="D332" s="248"/>
      <c r="E332" s="273"/>
      <c r="F332" s="86">
        <v>0.01</v>
      </c>
      <c r="G332" s="86">
        <v>1</v>
      </c>
      <c r="H332" s="87">
        <f>ROUND(F332*G332,2)</f>
        <v>0.01</v>
      </c>
      <c r="I332" s="2" t="s">
        <v>362</v>
      </c>
    </row>
    <row r="333" spans="1:9" s="2" customFormat="1" ht="13.2" x14ac:dyDescent="0.25">
      <c r="A333" s="242"/>
      <c r="B333" s="245"/>
      <c r="C333" s="249" t="s">
        <v>173</v>
      </c>
      <c r="D333" s="250"/>
      <c r="E333" s="272"/>
      <c r="F333" s="88">
        <v>0.05</v>
      </c>
      <c r="G333" s="88">
        <v>1</v>
      </c>
      <c r="H333" s="89">
        <f>ROUND(F333*G333,2)</f>
        <v>0.05</v>
      </c>
    </row>
    <row r="334" spans="1:9" s="2" customFormat="1" ht="13.2" hidden="1" x14ac:dyDescent="0.25">
      <c r="A334" s="242"/>
      <c r="B334" s="245"/>
      <c r="C334" s="249"/>
      <c r="D334" s="250"/>
      <c r="E334" s="272"/>
      <c r="F334" s="88"/>
      <c r="G334" s="88"/>
      <c r="H334" s="89">
        <f t="shared" ref="H334:H341" si="41">ROUND(F334*G334,2)</f>
        <v>0</v>
      </c>
    </row>
    <row r="335" spans="1:9" s="2" customFormat="1" ht="13.2" hidden="1" x14ac:dyDescent="0.25">
      <c r="A335" s="242"/>
      <c r="B335" s="245"/>
      <c r="C335" s="249"/>
      <c r="D335" s="250"/>
      <c r="E335" s="272"/>
      <c r="F335" s="88"/>
      <c r="G335" s="88"/>
      <c r="H335" s="89">
        <f t="shared" si="41"/>
        <v>0</v>
      </c>
    </row>
    <row r="336" spans="1:9" s="2" customFormat="1" ht="13.2" hidden="1" x14ac:dyDescent="0.25">
      <c r="A336" s="242"/>
      <c r="B336" s="245"/>
      <c r="C336" s="249"/>
      <c r="D336" s="250"/>
      <c r="E336" s="272"/>
      <c r="F336" s="88"/>
      <c r="G336" s="88"/>
      <c r="H336" s="89">
        <f t="shared" si="41"/>
        <v>0</v>
      </c>
    </row>
    <row r="337" spans="1:8" s="2" customFormat="1" ht="13.2" hidden="1" x14ac:dyDescent="0.25">
      <c r="A337" s="242"/>
      <c r="B337" s="245"/>
      <c r="C337" s="249"/>
      <c r="D337" s="250"/>
      <c r="E337" s="272"/>
      <c r="F337" s="88"/>
      <c r="G337" s="88"/>
      <c r="H337" s="89">
        <f t="shared" si="41"/>
        <v>0</v>
      </c>
    </row>
    <row r="338" spans="1:8" s="2" customFormat="1" ht="13.2" hidden="1" x14ac:dyDescent="0.25">
      <c r="A338" s="242"/>
      <c r="B338" s="245"/>
      <c r="C338" s="249"/>
      <c r="D338" s="250"/>
      <c r="E338" s="272"/>
      <c r="F338" s="88"/>
      <c r="G338" s="88"/>
      <c r="H338" s="89">
        <f t="shared" si="41"/>
        <v>0</v>
      </c>
    </row>
    <row r="339" spans="1:8" s="2" customFormat="1" ht="13.2" hidden="1" x14ac:dyDescent="0.25">
      <c r="A339" s="242"/>
      <c r="B339" s="245"/>
      <c r="C339" s="249"/>
      <c r="D339" s="250"/>
      <c r="E339" s="272"/>
      <c r="F339" s="88"/>
      <c r="G339" s="88"/>
      <c r="H339" s="89">
        <f t="shared" si="41"/>
        <v>0</v>
      </c>
    </row>
    <row r="340" spans="1:8" s="2" customFormat="1" ht="13.2" hidden="1" x14ac:dyDescent="0.25">
      <c r="A340" s="242"/>
      <c r="B340" s="245"/>
      <c r="C340" s="249"/>
      <c r="D340" s="250"/>
      <c r="E340" s="272"/>
      <c r="F340" s="88"/>
      <c r="G340" s="88"/>
      <c r="H340" s="89">
        <f t="shared" si="41"/>
        <v>0</v>
      </c>
    </row>
    <row r="341" spans="1:8" s="2" customFormat="1" ht="13.2" hidden="1" x14ac:dyDescent="0.25">
      <c r="A341" s="243"/>
      <c r="B341" s="246"/>
      <c r="C341" s="253"/>
      <c r="D341" s="254"/>
      <c r="E341" s="255"/>
      <c r="F341" s="90"/>
      <c r="G341" s="90"/>
      <c r="H341" s="91">
        <f t="shared" si="41"/>
        <v>0</v>
      </c>
    </row>
    <row r="342" spans="1:8" s="2" customFormat="1" ht="39.6" x14ac:dyDescent="0.25">
      <c r="A342" s="241">
        <v>2312</v>
      </c>
      <c r="B342" s="244" t="s">
        <v>394</v>
      </c>
      <c r="C342" s="251" t="s">
        <v>171</v>
      </c>
      <c r="D342" s="252"/>
      <c r="E342" s="60" t="s">
        <v>400</v>
      </c>
      <c r="F342" s="60" t="s">
        <v>397</v>
      </c>
      <c r="G342" s="53" t="s">
        <v>158</v>
      </c>
      <c r="H342" s="128">
        <f>SUM(H343:H352)</f>
        <v>0.1</v>
      </c>
    </row>
    <row r="343" spans="1:8" s="2" customFormat="1" ht="13.2" x14ac:dyDescent="0.25">
      <c r="A343" s="242"/>
      <c r="B343" s="245"/>
      <c r="C343" s="247" t="s">
        <v>395</v>
      </c>
      <c r="D343" s="248"/>
      <c r="E343" s="86">
        <v>157</v>
      </c>
      <c r="F343" s="86">
        <v>5</v>
      </c>
      <c r="G343" s="190">
        <f>G26+G232</f>
        <v>3.0840000000000001</v>
      </c>
      <c r="H343" s="87">
        <f>ROUNDUP(E343/F343/12/168*G343,2)</f>
        <v>0.05</v>
      </c>
    </row>
    <row r="344" spans="1:8" s="2" customFormat="1" ht="13.2" x14ac:dyDescent="0.25">
      <c r="A344" s="242"/>
      <c r="B344" s="245"/>
      <c r="C344" s="249" t="s">
        <v>396</v>
      </c>
      <c r="D344" s="250"/>
      <c r="E344" s="189">
        <v>150</v>
      </c>
      <c r="F344" s="88">
        <v>5</v>
      </c>
      <c r="G344" s="191">
        <f>G343</f>
        <v>3.0840000000000001</v>
      </c>
      <c r="H344" s="89">
        <f>ROUNDUP(E344/F344/12/168*G344,2)</f>
        <v>0.05</v>
      </c>
    </row>
    <row r="345" spans="1:8" s="2" customFormat="1" ht="13.2" hidden="1" x14ac:dyDescent="0.25">
      <c r="A345" s="242"/>
      <c r="B345" s="245"/>
      <c r="C345" s="249"/>
      <c r="D345" s="250"/>
      <c r="E345" s="186"/>
      <c r="F345" s="88"/>
      <c r="G345" s="88"/>
      <c r="H345" s="89">
        <f t="shared" ref="H345:H352" si="42">ROUNDUP(F345/168*G345,2)</f>
        <v>0</v>
      </c>
    </row>
    <row r="346" spans="1:8" s="2" customFormat="1" ht="13.2" hidden="1" x14ac:dyDescent="0.25">
      <c r="A346" s="242"/>
      <c r="B346" s="245"/>
      <c r="C346" s="249"/>
      <c r="D346" s="250"/>
      <c r="E346" s="186"/>
      <c r="F346" s="88"/>
      <c r="G346" s="88"/>
      <c r="H346" s="89">
        <f t="shared" si="42"/>
        <v>0</v>
      </c>
    </row>
    <row r="347" spans="1:8" s="2" customFormat="1" ht="13.2" hidden="1" x14ac:dyDescent="0.25">
      <c r="A347" s="242"/>
      <c r="B347" s="245"/>
      <c r="C347" s="249"/>
      <c r="D347" s="250"/>
      <c r="E347" s="186"/>
      <c r="F347" s="88"/>
      <c r="G347" s="88"/>
      <c r="H347" s="89">
        <f t="shared" si="42"/>
        <v>0</v>
      </c>
    </row>
    <row r="348" spans="1:8" s="2" customFormat="1" ht="13.2" hidden="1" x14ac:dyDescent="0.25">
      <c r="A348" s="242"/>
      <c r="B348" s="245"/>
      <c r="C348" s="249"/>
      <c r="D348" s="250"/>
      <c r="E348" s="186"/>
      <c r="F348" s="88"/>
      <c r="G348" s="88"/>
      <c r="H348" s="89">
        <f t="shared" si="42"/>
        <v>0</v>
      </c>
    </row>
    <row r="349" spans="1:8" s="2" customFormat="1" ht="13.2" hidden="1" x14ac:dyDescent="0.25">
      <c r="A349" s="242"/>
      <c r="B349" s="245"/>
      <c r="C349" s="249"/>
      <c r="D349" s="250"/>
      <c r="E349" s="186"/>
      <c r="F349" s="88"/>
      <c r="G349" s="88"/>
      <c r="H349" s="89">
        <f t="shared" si="42"/>
        <v>0</v>
      </c>
    </row>
    <row r="350" spans="1:8" s="2" customFormat="1" ht="13.2" hidden="1" x14ac:dyDescent="0.25">
      <c r="A350" s="242"/>
      <c r="B350" s="245"/>
      <c r="C350" s="249"/>
      <c r="D350" s="250"/>
      <c r="E350" s="186"/>
      <c r="F350" s="88"/>
      <c r="G350" s="88"/>
      <c r="H350" s="89">
        <f t="shared" si="42"/>
        <v>0</v>
      </c>
    </row>
    <row r="351" spans="1:8" s="2" customFormat="1" ht="13.2" hidden="1" x14ac:dyDescent="0.25">
      <c r="A351" s="242"/>
      <c r="B351" s="245"/>
      <c r="C351" s="249"/>
      <c r="D351" s="250"/>
      <c r="E351" s="186"/>
      <c r="F351" s="88"/>
      <c r="G351" s="88"/>
      <c r="H351" s="89">
        <f t="shared" si="42"/>
        <v>0</v>
      </c>
    </row>
    <row r="352" spans="1:8" s="2" customFormat="1" ht="13.2" hidden="1" x14ac:dyDescent="0.25">
      <c r="A352" s="243"/>
      <c r="B352" s="246"/>
      <c r="C352" s="249"/>
      <c r="D352" s="250"/>
      <c r="E352" s="186"/>
      <c r="F352" s="90"/>
      <c r="G352" s="90"/>
      <c r="H352" s="91">
        <f t="shared" si="42"/>
        <v>0</v>
      </c>
    </row>
    <row r="353" spans="1:9" s="2" customFormat="1" ht="26.4" x14ac:dyDescent="0.25">
      <c r="A353" s="241">
        <v>2350</v>
      </c>
      <c r="B353" s="244" t="s">
        <v>25</v>
      </c>
      <c r="C353" s="251" t="s">
        <v>171</v>
      </c>
      <c r="D353" s="252"/>
      <c r="E353" s="287"/>
      <c r="F353" s="60" t="s">
        <v>402</v>
      </c>
      <c r="G353" s="53" t="s">
        <v>158</v>
      </c>
      <c r="H353" s="128">
        <f>SUM(H354:H363)</f>
        <v>1.71</v>
      </c>
    </row>
    <row r="354" spans="1:9" s="2" customFormat="1" ht="27" customHeight="1" x14ac:dyDescent="0.25">
      <c r="A354" s="242"/>
      <c r="B354" s="245"/>
      <c r="C354" s="247" t="s">
        <v>231</v>
      </c>
      <c r="D354" s="248"/>
      <c r="E354" s="273"/>
      <c r="F354" s="86">
        <v>85</v>
      </c>
      <c r="G354" s="86">
        <v>3.0840000000000001</v>
      </c>
      <c r="H354" s="87">
        <f>ROUNDUP(F354/168*G354,2)</f>
        <v>1.57</v>
      </c>
      <c r="I354" s="2" t="s">
        <v>206</v>
      </c>
    </row>
    <row r="355" spans="1:9" s="2" customFormat="1" ht="13.2" x14ac:dyDescent="0.25">
      <c r="A355" s="242"/>
      <c r="B355" s="245"/>
      <c r="C355" s="249" t="s">
        <v>226</v>
      </c>
      <c r="D355" s="250"/>
      <c r="E355" s="272"/>
      <c r="F355" s="88">
        <v>7</v>
      </c>
      <c r="G355" s="88">
        <v>3.1680000000000001</v>
      </c>
      <c r="H355" s="89">
        <f t="shared" ref="H355:H363" si="43">ROUNDUP(F355/168*G355,2)</f>
        <v>0.14000000000000001</v>
      </c>
      <c r="I355" s="2" t="s">
        <v>208</v>
      </c>
    </row>
    <row r="356" spans="1:9" s="2" customFormat="1" ht="13.2" hidden="1" x14ac:dyDescent="0.25">
      <c r="A356" s="242"/>
      <c r="B356" s="245"/>
      <c r="C356" s="249"/>
      <c r="D356" s="250"/>
      <c r="E356" s="272"/>
      <c r="F356" s="88"/>
      <c r="G356" s="88"/>
      <c r="H356" s="89">
        <f t="shared" si="43"/>
        <v>0</v>
      </c>
    </row>
    <row r="357" spans="1:9" s="2" customFormat="1" ht="13.2" hidden="1" x14ac:dyDescent="0.25">
      <c r="A357" s="242"/>
      <c r="B357" s="245"/>
      <c r="C357" s="249"/>
      <c r="D357" s="250"/>
      <c r="E357" s="272"/>
      <c r="F357" s="88"/>
      <c r="G357" s="88"/>
      <c r="H357" s="89">
        <f t="shared" si="43"/>
        <v>0</v>
      </c>
    </row>
    <row r="358" spans="1:9" s="2" customFormat="1" ht="13.2" hidden="1" x14ac:dyDescent="0.25">
      <c r="A358" s="242"/>
      <c r="B358" s="245"/>
      <c r="C358" s="249"/>
      <c r="D358" s="250"/>
      <c r="E358" s="272"/>
      <c r="F358" s="88"/>
      <c r="G358" s="88"/>
      <c r="H358" s="89">
        <f t="shared" si="43"/>
        <v>0</v>
      </c>
    </row>
    <row r="359" spans="1:9" s="2" customFormat="1" ht="13.2" hidden="1" x14ac:dyDescent="0.25">
      <c r="A359" s="242"/>
      <c r="B359" s="245"/>
      <c r="C359" s="249"/>
      <c r="D359" s="250"/>
      <c r="E359" s="272"/>
      <c r="F359" s="88"/>
      <c r="G359" s="88"/>
      <c r="H359" s="89">
        <f t="shared" si="43"/>
        <v>0</v>
      </c>
    </row>
    <row r="360" spans="1:9" s="2" customFormat="1" ht="13.2" hidden="1" x14ac:dyDescent="0.25">
      <c r="A360" s="242"/>
      <c r="B360" s="245"/>
      <c r="C360" s="249"/>
      <c r="D360" s="250"/>
      <c r="E360" s="272"/>
      <c r="F360" s="88"/>
      <c r="G360" s="88"/>
      <c r="H360" s="89">
        <f t="shared" si="43"/>
        <v>0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si="43"/>
        <v>0</v>
      </c>
    </row>
    <row r="362" spans="1:9" s="2" customFormat="1" ht="13.2" hidden="1" x14ac:dyDescent="0.25">
      <c r="A362" s="242"/>
      <c r="B362" s="245"/>
      <c r="C362" s="249"/>
      <c r="D362" s="250"/>
      <c r="E362" s="272"/>
      <c r="F362" s="88"/>
      <c r="G362" s="88"/>
      <c r="H362" s="89">
        <f t="shared" si="43"/>
        <v>0</v>
      </c>
    </row>
    <row r="363" spans="1:9" s="2" customFormat="1" ht="13.2" hidden="1" x14ac:dyDescent="0.25">
      <c r="A363" s="243"/>
      <c r="B363" s="246"/>
      <c r="C363" s="253"/>
      <c r="D363" s="254"/>
      <c r="E363" s="255"/>
      <c r="F363" s="90"/>
      <c r="G363" s="90"/>
      <c r="H363" s="91">
        <f t="shared" si="43"/>
        <v>0</v>
      </c>
    </row>
    <row r="364" spans="1:9" s="2" customFormat="1" ht="13.2" x14ac:dyDescent="0.25">
      <c r="A364" s="58" t="s">
        <v>110</v>
      </c>
      <c r="B364" s="256" t="s">
        <v>26</v>
      </c>
      <c r="C364" s="256"/>
      <c r="D364" s="256"/>
      <c r="E364" s="256"/>
      <c r="F364" s="256"/>
      <c r="G364" s="256"/>
      <c r="H364" s="47">
        <f>SUM(H365,H377)</f>
        <v>0.37</v>
      </c>
    </row>
    <row r="365" spans="1:9" s="2" customFormat="1" ht="13.2" hidden="1" x14ac:dyDescent="0.25">
      <c r="A365" s="57">
        <v>5120</v>
      </c>
      <c r="B365" s="256" t="s">
        <v>168</v>
      </c>
      <c r="C365" s="256"/>
      <c r="D365" s="256"/>
      <c r="E365" s="256"/>
      <c r="F365" s="256"/>
      <c r="G365" s="256"/>
      <c r="H365" s="47">
        <f>SUM(H367:H376)</f>
        <v>0</v>
      </c>
    </row>
    <row r="366" spans="1:9" s="2" customFormat="1" ht="26.4" hidden="1" x14ac:dyDescent="0.25">
      <c r="A366" s="257">
        <v>5121</v>
      </c>
      <c r="B366" s="260" t="s">
        <v>169</v>
      </c>
      <c r="C366" s="277" t="s">
        <v>171</v>
      </c>
      <c r="D366" s="278"/>
      <c r="E366" s="53" t="s">
        <v>170</v>
      </c>
      <c r="F366" s="187" t="s">
        <v>400</v>
      </c>
      <c r="G366" s="53" t="s">
        <v>158</v>
      </c>
      <c r="H366" s="128">
        <f>SUM(H367:H376)</f>
        <v>0</v>
      </c>
    </row>
    <row r="367" spans="1:9" s="2" customFormat="1" ht="13.2" hidden="1" x14ac:dyDescent="0.25">
      <c r="A367" s="258"/>
      <c r="B367" s="261"/>
      <c r="C367" s="304"/>
      <c r="D367" s="305"/>
      <c r="E367" s="263"/>
      <c r="F367" s="79"/>
      <c r="G367" s="192"/>
      <c r="H367" s="63">
        <f>ROUNDUP(F367*$E$379%/12/168*G367,2)</f>
        <v>0</v>
      </c>
    </row>
    <row r="368" spans="1:9" s="2" customFormat="1" ht="13.2" hidden="1" x14ac:dyDescent="0.25">
      <c r="A368" s="258"/>
      <c r="B368" s="261"/>
      <c r="C368" s="302"/>
      <c r="D368" s="303"/>
      <c r="E368" s="264"/>
      <c r="F368" s="80"/>
      <c r="G368" s="80"/>
      <c r="H368" s="65">
        <f>ROUNDUP(F368*$E$379%/12/168*G368,2)</f>
        <v>0</v>
      </c>
    </row>
    <row r="369" spans="1:8" s="2" customFormat="1" ht="13.2" hidden="1" x14ac:dyDescent="0.25">
      <c r="A369" s="258"/>
      <c r="B369" s="261"/>
      <c r="C369" s="302"/>
      <c r="D369" s="303"/>
      <c r="E369" s="264"/>
      <c r="F369" s="80"/>
      <c r="G369" s="80"/>
      <c r="H369" s="65">
        <f t="shared" ref="H369:H376" si="44">ROUNDUP(F369*$D$390%/12/168*E369*$G$390,2)</f>
        <v>0</v>
      </c>
    </row>
    <row r="370" spans="1:8" s="2" customFormat="1" ht="13.2" hidden="1" x14ac:dyDescent="0.25">
      <c r="A370" s="258"/>
      <c r="B370" s="261"/>
      <c r="C370" s="302"/>
      <c r="D370" s="303"/>
      <c r="E370" s="264"/>
      <c r="F370" s="80"/>
      <c r="G370" s="80"/>
      <c r="H370" s="65">
        <f t="shared" si="44"/>
        <v>0</v>
      </c>
    </row>
    <row r="371" spans="1:8" s="2" customFormat="1" ht="13.2" hidden="1" x14ac:dyDescent="0.25">
      <c r="A371" s="258"/>
      <c r="B371" s="261"/>
      <c r="C371" s="302"/>
      <c r="D371" s="303"/>
      <c r="E371" s="264"/>
      <c r="F371" s="80"/>
      <c r="G371" s="80"/>
      <c r="H371" s="65">
        <f t="shared" si="44"/>
        <v>0</v>
      </c>
    </row>
    <row r="372" spans="1:8" s="2" customFormat="1" ht="13.5" hidden="1" customHeight="1" x14ac:dyDescent="0.25">
      <c r="A372" s="258"/>
      <c r="B372" s="261"/>
      <c r="C372" s="302"/>
      <c r="D372" s="303"/>
      <c r="E372" s="264"/>
      <c r="F372" s="80"/>
      <c r="G372" s="80"/>
      <c r="H372" s="65">
        <f t="shared" si="44"/>
        <v>0</v>
      </c>
    </row>
    <row r="373" spans="1:8" s="2" customFormat="1" ht="12.75" hidden="1" customHeight="1" x14ac:dyDescent="0.25">
      <c r="A373" s="258"/>
      <c r="B373" s="261"/>
      <c r="C373" s="302"/>
      <c r="D373" s="303"/>
      <c r="E373" s="264"/>
      <c r="F373" s="80"/>
      <c r="G373" s="80"/>
      <c r="H373" s="65">
        <f t="shared" si="44"/>
        <v>0</v>
      </c>
    </row>
    <row r="374" spans="1:8" s="2" customFormat="1" ht="12.75" hidden="1" customHeight="1" x14ac:dyDescent="0.25">
      <c r="A374" s="258"/>
      <c r="B374" s="261"/>
      <c r="C374" s="302"/>
      <c r="D374" s="303"/>
      <c r="E374" s="264"/>
      <c r="F374" s="80"/>
      <c r="G374" s="80"/>
      <c r="H374" s="65">
        <f t="shared" si="44"/>
        <v>0</v>
      </c>
    </row>
    <row r="375" spans="1:8" s="2" customFormat="1" ht="12.75" hidden="1" customHeight="1" x14ac:dyDescent="0.25">
      <c r="A375" s="258"/>
      <c r="B375" s="261"/>
      <c r="C375" s="302"/>
      <c r="D375" s="303"/>
      <c r="E375" s="264"/>
      <c r="F375" s="80"/>
      <c r="G375" s="80"/>
      <c r="H375" s="65">
        <f t="shared" si="44"/>
        <v>0</v>
      </c>
    </row>
    <row r="376" spans="1:8" s="2" customFormat="1" ht="12.75" hidden="1" customHeight="1" x14ac:dyDescent="0.25">
      <c r="A376" s="259"/>
      <c r="B376" s="262"/>
      <c r="C376" s="302"/>
      <c r="D376" s="303"/>
      <c r="E376" s="265"/>
      <c r="F376" s="82"/>
      <c r="G376" s="82"/>
      <c r="H376" s="67">
        <f t="shared" si="44"/>
        <v>0</v>
      </c>
    </row>
    <row r="377" spans="1:8" s="2" customFormat="1" ht="13.2" x14ac:dyDescent="0.25">
      <c r="A377" s="57" t="s">
        <v>111</v>
      </c>
      <c r="B377" s="256" t="s">
        <v>112</v>
      </c>
      <c r="C377" s="256"/>
      <c r="D377" s="256"/>
      <c r="E377" s="256"/>
      <c r="F377" s="256"/>
      <c r="G377" s="256"/>
      <c r="H377" s="47">
        <f>SUM(H378,H389)</f>
        <v>0.37</v>
      </c>
    </row>
    <row r="378" spans="1:8" s="2" customFormat="1" ht="26.4" x14ac:dyDescent="0.25">
      <c r="A378" s="257" t="s">
        <v>118</v>
      </c>
      <c r="B378" s="260" t="s">
        <v>34</v>
      </c>
      <c r="C378" s="277" t="s">
        <v>171</v>
      </c>
      <c r="D378" s="278"/>
      <c r="E378" s="53" t="s">
        <v>170</v>
      </c>
      <c r="F378" s="187" t="s">
        <v>400</v>
      </c>
      <c r="G378" s="53" t="s">
        <v>158</v>
      </c>
      <c r="H378" s="128">
        <f>SUM(H379:H388)</f>
        <v>0.37</v>
      </c>
    </row>
    <row r="379" spans="1:8" s="2" customFormat="1" ht="13.2" x14ac:dyDescent="0.25">
      <c r="A379" s="258"/>
      <c r="B379" s="261"/>
      <c r="C379" s="304" t="s">
        <v>398</v>
      </c>
      <c r="D379" s="305"/>
      <c r="E379" s="263">
        <v>20</v>
      </c>
      <c r="F379" s="79">
        <v>1147</v>
      </c>
      <c r="G379" s="192">
        <f>G354</f>
        <v>3.0840000000000001</v>
      </c>
      <c r="H379" s="63">
        <f>ROUNDUP(F379*$E$379%/12/168*G379,2)</f>
        <v>0.36</v>
      </c>
    </row>
    <row r="380" spans="1:8" s="2" customFormat="1" ht="13.2" x14ac:dyDescent="0.25">
      <c r="A380" s="258"/>
      <c r="B380" s="261"/>
      <c r="C380" s="302" t="s">
        <v>399</v>
      </c>
      <c r="D380" s="303"/>
      <c r="E380" s="264"/>
      <c r="F380" s="80">
        <v>475</v>
      </c>
      <c r="G380" s="80">
        <v>8.4000000000000005E-2</v>
      </c>
      <c r="H380" s="65">
        <f>ROUNDUP(F380*$E$379%/12/168*G380,2)</f>
        <v>0.01</v>
      </c>
    </row>
    <row r="381" spans="1:8" s="2" customFormat="1" ht="13.2" hidden="1" x14ac:dyDescent="0.25">
      <c r="A381" s="258"/>
      <c r="B381" s="261"/>
      <c r="C381" s="302"/>
      <c r="D381" s="303"/>
      <c r="E381" s="264"/>
      <c r="F381" s="80"/>
      <c r="G381" s="80"/>
      <c r="H381" s="65">
        <f t="shared" ref="H381:H388" si="45">ROUNDUP(F381*$D$390%/12/168*E381*$G$390,2)</f>
        <v>0</v>
      </c>
    </row>
    <row r="382" spans="1:8" s="2" customFormat="1" ht="13.2" hidden="1" x14ac:dyDescent="0.25">
      <c r="A382" s="258"/>
      <c r="B382" s="261"/>
      <c r="C382" s="302"/>
      <c r="D382" s="303"/>
      <c r="E382" s="264"/>
      <c r="F382" s="80"/>
      <c r="G382" s="80"/>
      <c r="H382" s="65">
        <f t="shared" si="45"/>
        <v>0</v>
      </c>
    </row>
    <row r="383" spans="1:8" s="2" customFormat="1" ht="13.2" hidden="1" x14ac:dyDescent="0.25">
      <c r="A383" s="258"/>
      <c r="B383" s="261"/>
      <c r="C383" s="302"/>
      <c r="D383" s="303"/>
      <c r="E383" s="264"/>
      <c r="F383" s="80"/>
      <c r="G383" s="80"/>
      <c r="H383" s="65">
        <f t="shared" si="45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5"/>
        <v>0</v>
      </c>
    </row>
    <row r="385" spans="1:8" s="2" customFormat="1" ht="12.75" hidden="1" customHeight="1" x14ac:dyDescent="0.25">
      <c r="A385" s="258"/>
      <c r="B385" s="261"/>
      <c r="C385" s="302"/>
      <c r="D385" s="303"/>
      <c r="E385" s="264"/>
      <c r="F385" s="80"/>
      <c r="G385" s="80"/>
      <c r="H385" s="65">
        <f t="shared" si="45"/>
        <v>0</v>
      </c>
    </row>
    <row r="386" spans="1:8" s="2" customFormat="1" ht="12.75" hidden="1" customHeight="1" x14ac:dyDescent="0.25">
      <c r="A386" s="258"/>
      <c r="B386" s="261"/>
      <c r="C386" s="302"/>
      <c r="D386" s="303"/>
      <c r="E386" s="264"/>
      <c r="F386" s="80"/>
      <c r="G386" s="80"/>
      <c r="H386" s="65">
        <f t="shared" si="45"/>
        <v>0</v>
      </c>
    </row>
    <row r="387" spans="1:8" s="2" customFormat="1" ht="12.75" hidden="1" customHeight="1" x14ac:dyDescent="0.25">
      <c r="A387" s="258"/>
      <c r="B387" s="261"/>
      <c r="C387" s="302"/>
      <c r="D387" s="303"/>
      <c r="E387" s="264"/>
      <c r="F387" s="80"/>
      <c r="G387" s="80"/>
      <c r="H387" s="65">
        <f t="shared" si="45"/>
        <v>0</v>
      </c>
    </row>
    <row r="388" spans="1:8" s="2" customFormat="1" ht="12.75" hidden="1" customHeight="1" x14ac:dyDescent="0.25">
      <c r="A388" s="259"/>
      <c r="B388" s="262"/>
      <c r="C388" s="302"/>
      <c r="D388" s="303"/>
      <c r="E388" s="265"/>
      <c r="F388" s="82"/>
      <c r="G388" s="82"/>
      <c r="H388" s="67">
        <f t="shared" si="45"/>
        <v>0</v>
      </c>
    </row>
    <row r="389" spans="1:8" s="2" customFormat="1" ht="26.4" hidden="1" x14ac:dyDescent="0.25">
      <c r="A389" s="257" t="s">
        <v>119</v>
      </c>
      <c r="B389" s="260" t="s">
        <v>32</v>
      </c>
      <c r="C389" s="93" t="s">
        <v>171</v>
      </c>
      <c r="D389" s="53" t="s">
        <v>170</v>
      </c>
      <c r="E389" s="93" t="s">
        <v>166</v>
      </c>
      <c r="F389" s="93" t="s">
        <v>167</v>
      </c>
      <c r="G389" s="53" t="s">
        <v>158</v>
      </c>
      <c r="H389" s="128">
        <f>SUM(H390:H399)</f>
        <v>0</v>
      </c>
    </row>
    <row r="390" spans="1:8" s="2" customFormat="1" ht="13.2" hidden="1" x14ac:dyDescent="0.25">
      <c r="A390" s="258"/>
      <c r="B390" s="261"/>
      <c r="C390" s="79"/>
      <c r="D390" s="263">
        <v>20</v>
      </c>
      <c r="E390" s="79"/>
      <c r="F390" s="79"/>
      <c r="G390" s="274"/>
      <c r="H390" s="63">
        <f>ROUNDUP(F390*$D$367%/12/168*E390*$G$367,2)</f>
        <v>0</v>
      </c>
    </row>
    <row r="391" spans="1:8" s="2" customFormat="1" ht="13.2" hidden="1" x14ac:dyDescent="0.25">
      <c r="A391" s="258"/>
      <c r="B391" s="261"/>
      <c r="C391" s="80"/>
      <c r="D391" s="264"/>
      <c r="E391" s="80"/>
      <c r="F391" s="80"/>
      <c r="G391" s="275"/>
      <c r="H391" s="65">
        <f t="shared" ref="H391:H399" si="46">ROUNDUP(F391*$D$367%/12/168*E391*$G$367,2)</f>
        <v>0</v>
      </c>
    </row>
    <row r="392" spans="1:8" s="2" customFormat="1" ht="13.2" hidden="1" x14ac:dyDescent="0.25">
      <c r="A392" s="258"/>
      <c r="B392" s="261"/>
      <c r="C392" s="80"/>
      <c r="D392" s="264"/>
      <c r="E392" s="80"/>
      <c r="F392" s="80"/>
      <c r="G392" s="275"/>
      <c r="H392" s="65">
        <f t="shared" si="46"/>
        <v>0</v>
      </c>
    </row>
    <row r="393" spans="1:8" s="2" customFormat="1" ht="13.2" hidden="1" x14ac:dyDescent="0.25">
      <c r="A393" s="258"/>
      <c r="B393" s="261"/>
      <c r="C393" s="80"/>
      <c r="D393" s="264"/>
      <c r="E393" s="80"/>
      <c r="F393" s="80"/>
      <c r="G393" s="275"/>
      <c r="H393" s="65">
        <f t="shared" si="46"/>
        <v>0</v>
      </c>
    </row>
    <row r="394" spans="1:8" s="2" customFormat="1" ht="13.2" hidden="1" x14ac:dyDescent="0.25">
      <c r="A394" s="258"/>
      <c r="B394" s="261"/>
      <c r="C394" s="80"/>
      <c r="D394" s="264"/>
      <c r="E394" s="80"/>
      <c r="F394" s="80"/>
      <c r="G394" s="275"/>
      <c r="H394" s="65">
        <f t="shared" si="46"/>
        <v>0</v>
      </c>
    </row>
    <row r="395" spans="1:8" s="2" customFormat="1" ht="13.2" hidden="1" x14ac:dyDescent="0.25">
      <c r="A395" s="258"/>
      <c r="B395" s="261"/>
      <c r="C395" s="80"/>
      <c r="D395" s="264"/>
      <c r="E395" s="80"/>
      <c r="F395" s="80"/>
      <c r="G395" s="275"/>
      <c r="H395" s="65">
        <f t="shared" si="46"/>
        <v>0</v>
      </c>
    </row>
    <row r="396" spans="1:8" s="2" customFormat="1" ht="13.2" hidden="1" x14ac:dyDescent="0.25">
      <c r="A396" s="258"/>
      <c r="B396" s="261"/>
      <c r="C396" s="80"/>
      <c r="D396" s="264"/>
      <c r="E396" s="80"/>
      <c r="F396" s="80"/>
      <c r="G396" s="275"/>
      <c r="H396" s="65">
        <f t="shared" si="46"/>
        <v>0</v>
      </c>
    </row>
    <row r="397" spans="1:8" s="2" customFormat="1" ht="13.2" hidden="1" x14ac:dyDescent="0.25">
      <c r="A397" s="258"/>
      <c r="B397" s="261"/>
      <c r="C397" s="80"/>
      <c r="D397" s="264"/>
      <c r="E397" s="80"/>
      <c r="F397" s="80"/>
      <c r="G397" s="275"/>
      <c r="H397" s="65">
        <f t="shared" si="46"/>
        <v>0</v>
      </c>
    </row>
    <row r="398" spans="1:8" s="2" customFormat="1" ht="13.2" hidden="1" x14ac:dyDescent="0.25">
      <c r="A398" s="258"/>
      <c r="B398" s="261"/>
      <c r="C398" s="80"/>
      <c r="D398" s="264"/>
      <c r="E398" s="80"/>
      <c r="F398" s="80"/>
      <c r="G398" s="275"/>
      <c r="H398" s="65">
        <f t="shared" si="46"/>
        <v>0</v>
      </c>
    </row>
    <row r="399" spans="1:8" s="2" customFormat="1" ht="13.2" hidden="1" x14ac:dyDescent="0.25">
      <c r="A399" s="258"/>
      <c r="B399" s="261"/>
      <c r="C399" s="80"/>
      <c r="D399" s="265"/>
      <c r="E399" s="80"/>
      <c r="F399" s="80"/>
      <c r="G399" s="276"/>
      <c r="H399" s="65">
        <f t="shared" si="46"/>
        <v>0</v>
      </c>
    </row>
    <row r="400" spans="1:8" s="2" customFormat="1" ht="13.2" x14ac:dyDescent="0.25">
      <c r="A400" s="235" t="s">
        <v>123</v>
      </c>
      <c r="B400" s="236"/>
      <c r="C400" s="236"/>
      <c r="D400" s="236"/>
      <c r="E400" s="236"/>
      <c r="F400" s="236"/>
      <c r="G400" s="237"/>
      <c r="H400" s="52">
        <f>SUM(H364,H306,H218)</f>
        <v>3.79</v>
      </c>
    </row>
    <row r="401" spans="1:8" s="2" customFormat="1" ht="13.2" x14ac:dyDescent="0.25">
      <c r="A401" s="238" t="s">
        <v>122</v>
      </c>
      <c r="B401" s="239"/>
      <c r="C401" s="239"/>
      <c r="D401" s="239"/>
      <c r="E401" s="239"/>
      <c r="F401" s="239"/>
      <c r="G401" s="240"/>
      <c r="H401" s="92">
        <f>H400+H215</f>
        <v>41.19</v>
      </c>
    </row>
    <row r="402" spans="1:8" x14ac:dyDescent="0.25">
      <c r="H402" s="29"/>
    </row>
    <row r="403" spans="1:8" hidden="1" x14ac:dyDescent="0.25">
      <c r="H403" s="30"/>
    </row>
    <row r="404" spans="1:8" hidden="1" x14ac:dyDescent="0.25"/>
    <row r="405" spans="1:8" hidden="1" x14ac:dyDescent="0.25"/>
    <row r="406" spans="1:8" hidden="1" x14ac:dyDescent="0.25"/>
    <row r="407" spans="1:8" hidden="1" x14ac:dyDescent="0.25"/>
    <row r="408" spans="1:8" hidden="1" x14ac:dyDescent="0.25"/>
    <row r="409" spans="1:8" hidden="1" x14ac:dyDescent="0.25"/>
    <row r="410" spans="1:8" hidden="1" x14ac:dyDescent="0.25"/>
    <row r="411" spans="1:8" hidden="1" x14ac:dyDescent="0.25"/>
    <row r="412" spans="1:8" hidden="1" x14ac:dyDescent="0.25"/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t="15.6" hidden="1" x14ac:dyDescent="0.3">
      <c r="A439" s="121" t="s">
        <v>14</v>
      </c>
      <c r="B439" s="121"/>
      <c r="C439" s="121"/>
      <c r="D439" s="121"/>
      <c r="E439" s="121"/>
      <c r="F439" s="121"/>
      <c r="G439" s="121"/>
      <c r="H439" s="122">
        <f ca="1">H440+H452+H463</f>
        <v>37.4</v>
      </c>
      <c r="I439" s="202"/>
    </row>
    <row r="440" spans="1:9" hidden="1" x14ac:dyDescent="0.25">
      <c r="A440" s="115">
        <v>1000</v>
      </c>
      <c r="B440" s="114"/>
      <c r="H440" s="118">
        <f ca="1">SUM(H441,H448)</f>
        <v>32.53</v>
      </c>
    </row>
    <row r="441" spans="1:9" hidden="1" x14ac:dyDescent="0.25">
      <c r="A441" s="127">
        <v>1100</v>
      </c>
      <c r="B441" s="114"/>
      <c r="H441" s="117">
        <f ca="1">SUM(H442:H447)</f>
        <v>25.290000000000003</v>
      </c>
    </row>
    <row r="442" spans="1:9" hidden="1" x14ac:dyDescent="0.25">
      <c r="A442" s="1">
        <v>1116</v>
      </c>
      <c r="B442" s="114"/>
      <c r="H442" s="116">
        <f t="shared" ref="H442:H447" ca="1" si="47">SUMIF($A$14:$H$215,A442,$H$14:$H$215)</f>
        <v>0</v>
      </c>
    </row>
    <row r="443" spans="1:9" hidden="1" x14ac:dyDescent="0.25">
      <c r="A443" s="1">
        <v>1119</v>
      </c>
      <c r="B443" s="114"/>
      <c r="H443" s="116">
        <f t="shared" ca="1" si="47"/>
        <v>22.990000000000002</v>
      </c>
    </row>
    <row r="444" spans="1:9" hidden="1" x14ac:dyDescent="0.25">
      <c r="A444" s="1">
        <v>1143</v>
      </c>
      <c r="B444" s="114"/>
      <c r="H444" s="116">
        <f t="shared" ca="1" si="47"/>
        <v>0</v>
      </c>
    </row>
    <row r="445" spans="1:9" hidden="1" x14ac:dyDescent="0.25">
      <c r="A445" s="1">
        <v>1146</v>
      </c>
      <c r="B445" s="114"/>
      <c r="H445" s="116">
        <f t="shared" ca="1" si="47"/>
        <v>0</v>
      </c>
    </row>
    <row r="446" spans="1:9" hidden="1" x14ac:dyDescent="0.25">
      <c r="A446" s="1">
        <v>1147</v>
      </c>
      <c r="B446" s="114"/>
      <c r="H446" s="116">
        <f t="shared" ca="1" si="47"/>
        <v>0</v>
      </c>
    </row>
    <row r="447" spans="1:9" hidden="1" x14ac:dyDescent="0.25">
      <c r="A447" s="1">
        <v>1148</v>
      </c>
      <c r="B447" s="114"/>
      <c r="H447" s="116">
        <f t="shared" ca="1" si="47"/>
        <v>2.2999999999999998</v>
      </c>
    </row>
    <row r="448" spans="1:9" hidden="1" x14ac:dyDescent="0.25">
      <c r="A448" s="127">
        <v>1200</v>
      </c>
      <c r="B448" s="114"/>
      <c r="H448" s="117">
        <f ca="1">SUM(H449:H451)</f>
        <v>7.2399999999999993</v>
      </c>
    </row>
    <row r="449" spans="1:8" hidden="1" x14ac:dyDescent="0.25">
      <c r="A449" s="1">
        <v>1210</v>
      </c>
      <c r="B449" s="114"/>
      <c r="H449" s="116">
        <f ca="1">SUMIF($A$14:$H$215,A449,$H$14:$H$215)</f>
        <v>6.3199999999999994</v>
      </c>
    </row>
    <row r="450" spans="1:8" hidden="1" x14ac:dyDescent="0.25">
      <c r="A450" s="1">
        <v>1221</v>
      </c>
      <c r="B450" s="114"/>
      <c r="H450" s="116">
        <f ca="1">SUMIF($A$14:$H$215,A450,$H$14:$H$215)</f>
        <v>0.92</v>
      </c>
    </row>
    <row r="451" spans="1:8" hidden="1" x14ac:dyDescent="0.25">
      <c r="A451" s="1">
        <v>1228</v>
      </c>
      <c r="B451" s="114"/>
      <c r="H451" s="116">
        <f ca="1">SUMIF($A$14:$H$215,A451,$H$14:$H$215)</f>
        <v>0</v>
      </c>
    </row>
    <row r="452" spans="1:8" hidden="1" x14ac:dyDescent="0.25">
      <c r="A452" s="115">
        <v>2000</v>
      </c>
      <c r="B452" s="114"/>
      <c r="H452" s="118">
        <f ca="1">H453+H456+H458</f>
        <v>4.87</v>
      </c>
    </row>
    <row r="453" spans="1:8" hidden="1" x14ac:dyDescent="0.25">
      <c r="A453" s="127">
        <v>2100</v>
      </c>
      <c r="B453" s="114"/>
      <c r="H453" s="117">
        <f ca="1">SUM(H454:H455)</f>
        <v>0</v>
      </c>
    </row>
    <row r="454" spans="1:8" hidden="1" x14ac:dyDescent="0.25">
      <c r="A454" s="1">
        <v>2111</v>
      </c>
      <c r="B454" s="114"/>
      <c r="H454" s="116">
        <f ca="1">SUMIF($A$14:$H$215,A454,$H$14:$H$215)</f>
        <v>0</v>
      </c>
    </row>
    <row r="455" spans="1:8" hidden="1" x14ac:dyDescent="0.25">
      <c r="A455" s="1">
        <v>2112</v>
      </c>
      <c r="B455" s="114"/>
      <c r="H455" s="116">
        <f ca="1">SUMIF($A$14:$H$215,A455,$H$14:$H$215)</f>
        <v>0</v>
      </c>
    </row>
    <row r="456" spans="1:8" hidden="1" x14ac:dyDescent="0.25">
      <c r="A456" s="127">
        <v>2200</v>
      </c>
      <c r="B456" s="114"/>
      <c r="H456" s="117">
        <f ca="1">SUM(H457)</f>
        <v>0</v>
      </c>
    </row>
    <row r="457" spans="1:8" hidden="1" x14ac:dyDescent="0.25">
      <c r="A457" s="1">
        <v>2220</v>
      </c>
      <c r="B457" s="114"/>
      <c r="H457" s="116">
        <f ca="1">SUMIF($A$14:$H$215,A457,$H$14:$H$215)</f>
        <v>0</v>
      </c>
    </row>
    <row r="458" spans="1:8" hidden="1" x14ac:dyDescent="0.25">
      <c r="A458" s="127">
        <v>2300</v>
      </c>
      <c r="B458" s="114"/>
      <c r="H458" s="117">
        <f ca="1">SUM(H459:H462)</f>
        <v>4.87</v>
      </c>
    </row>
    <row r="459" spans="1:8" hidden="1" x14ac:dyDescent="0.25">
      <c r="A459" s="1">
        <v>2311</v>
      </c>
      <c r="B459" s="114"/>
      <c r="H459" s="116">
        <f ca="1">SUMIF($A$14:$H$215,A459,$H$14:$H$215)</f>
        <v>4.87</v>
      </c>
    </row>
    <row r="460" spans="1:8" hidden="1" x14ac:dyDescent="0.25">
      <c r="A460" s="1">
        <v>2322</v>
      </c>
      <c r="B460" s="114"/>
      <c r="H460" s="116">
        <f ca="1">SUMIF($A$14:$H$215,A460,$H$14:$H$215)</f>
        <v>0</v>
      </c>
    </row>
    <row r="461" spans="1:8" hidden="1" x14ac:dyDescent="0.25">
      <c r="A461" s="1">
        <v>2329</v>
      </c>
      <c r="B461" s="114"/>
      <c r="H461" s="116">
        <f ca="1">SUMIF($A$14:$H$215,A461,$H$14:$H$215)</f>
        <v>0</v>
      </c>
    </row>
    <row r="462" spans="1:8" hidden="1" x14ac:dyDescent="0.25">
      <c r="A462" s="1">
        <v>2350</v>
      </c>
      <c r="B462" s="114"/>
      <c r="H462" s="116">
        <f ca="1">SUMIF($A$14:$H$215,A462,$H$14:$H$215)</f>
        <v>0</v>
      </c>
    </row>
    <row r="463" spans="1:8" hidden="1" x14ac:dyDescent="0.25">
      <c r="A463" s="115">
        <v>5000</v>
      </c>
      <c r="B463" s="114"/>
      <c r="H463" s="118">
        <f ca="1">SUMIF($A$14:$H$215,A463,$H$14:$H$215)</f>
        <v>0</v>
      </c>
    </row>
    <row r="464" spans="1:8" hidden="1" x14ac:dyDescent="0.25">
      <c r="A464" s="127">
        <v>5200</v>
      </c>
      <c r="B464" s="114"/>
      <c r="H464" s="120"/>
    </row>
    <row r="465" spans="1:9" hidden="1" x14ac:dyDescent="0.25">
      <c r="A465" s="1">
        <v>5231</v>
      </c>
      <c r="B465" s="114"/>
      <c r="H465" s="116">
        <f ca="1">SUMIF($A$14:$H$215,A465,$H$14:$H$215)</f>
        <v>0</v>
      </c>
    </row>
    <row r="466" spans="1:9" hidden="1" x14ac:dyDescent="0.25">
      <c r="B466" s="114"/>
    </row>
    <row r="467" spans="1:9" hidden="1" x14ac:dyDescent="0.25">
      <c r="B467" s="114"/>
    </row>
    <row r="468" spans="1:9" hidden="1" x14ac:dyDescent="0.25">
      <c r="B468" s="114"/>
    </row>
    <row r="469" spans="1:9" s="123" customFormat="1" ht="15.6" hidden="1" x14ac:dyDescent="0.3">
      <c r="A469" s="121" t="s">
        <v>19</v>
      </c>
      <c r="B469" s="121"/>
      <c r="C469" s="121"/>
      <c r="D469" s="121"/>
      <c r="E469" s="121"/>
      <c r="F469" s="121"/>
      <c r="G469" s="121"/>
      <c r="H469" s="122">
        <f ca="1">H470+H482+H494</f>
        <v>3.79</v>
      </c>
      <c r="I469" s="123" t="b">
        <f ca="1">H469=H400</f>
        <v>1</v>
      </c>
    </row>
    <row r="470" spans="1:9" hidden="1" x14ac:dyDescent="0.25">
      <c r="A470" s="115">
        <v>1000</v>
      </c>
      <c r="B470" s="114"/>
      <c r="H470" s="118">
        <f ca="1">SUM(H471,H478)</f>
        <v>1.4200000000000002</v>
      </c>
    </row>
    <row r="471" spans="1:9" hidden="1" x14ac:dyDescent="0.25">
      <c r="A471" s="134">
        <v>1100</v>
      </c>
      <c r="B471" s="114"/>
      <c r="H471" s="117">
        <f ca="1">SUM(H472:H477)</f>
        <v>1.0900000000000001</v>
      </c>
    </row>
    <row r="472" spans="1:9" hidden="1" x14ac:dyDescent="0.25">
      <c r="A472" s="1">
        <v>1116</v>
      </c>
      <c r="B472" s="114"/>
      <c r="H472" s="116">
        <f t="shared" ref="H472:H477" ca="1" si="48">SUMIF($A$220:$H$416,A472,$H$220:$H$416)</f>
        <v>0.37</v>
      </c>
    </row>
    <row r="473" spans="1:9" hidden="1" x14ac:dyDescent="0.25">
      <c r="A473" s="1">
        <v>1119</v>
      </c>
      <c r="B473" s="114"/>
      <c r="H473" s="116">
        <f t="shared" ca="1" si="48"/>
        <v>0.6</v>
      </c>
    </row>
    <row r="474" spans="1:9" hidden="1" x14ac:dyDescent="0.25">
      <c r="A474" s="1">
        <v>1143</v>
      </c>
      <c r="B474" s="114"/>
      <c r="H474" s="116">
        <f t="shared" ca="1" si="48"/>
        <v>0.02</v>
      </c>
    </row>
    <row r="475" spans="1:9" hidden="1" x14ac:dyDescent="0.25">
      <c r="A475" s="1">
        <v>1146</v>
      </c>
      <c r="B475" s="114"/>
      <c r="H475" s="116">
        <f t="shared" ca="1" si="48"/>
        <v>0</v>
      </c>
    </row>
    <row r="476" spans="1:9" hidden="1" x14ac:dyDescent="0.25">
      <c r="A476" s="1">
        <v>1147</v>
      </c>
      <c r="B476" s="114"/>
      <c r="H476" s="116">
        <f t="shared" ca="1" si="48"/>
        <v>0</v>
      </c>
    </row>
    <row r="477" spans="1:9" hidden="1" x14ac:dyDescent="0.25">
      <c r="A477" s="1">
        <v>1148</v>
      </c>
      <c r="B477" s="114"/>
      <c r="H477" s="116">
        <f t="shared" ca="1" si="48"/>
        <v>0.1</v>
      </c>
    </row>
    <row r="478" spans="1:9" hidden="1" x14ac:dyDescent="0.25">
      <c r="A478" s="134">
        <v>1200</v>
      </c>
      <c r="B478" s="114"/>
      <c r="H478" s="117">
        <f ca="1">SUM(H479:H481)</f>
        <v>0.33</v>
      </c>
    </row>
    <row r="479" spans="1:9" hidden="1" x14ac:dyDescent="0.25">
      <c r="A479" s="1">
        <v>1210</v>
      </c>
      <c r="B479" s="114"/>
      <c r="H479" s="116">
        <f ca="1">SUMIF($A$220:$H$416,A479,$H$220:$H$416)</f>
        <v>0.28000000000000003</v>
      </c>
    </row>
    <row r="480" spans="1:9" hidden="1" x14ac:dyDescent="0.25">
      <c r="A480" s="1">
        <v>1221</v>
      </c>
      <c r="B480" s="114"/>
      <c r="H480" s="116">
        <f ca="1">SUMIF($A$220:$H$416,A480,$H$220:$H$416)</f>
        <v>0.05</v>
      </c>
    </row>
    <row r="481" spans="1:8" hidden="1" x14ac:dyDescent="0.25">
      <c r="A481" s="1">
        <v>1228</v>
      </c>
      <c r="B481" s="114"/>
      <c r="H481" s="116">
        <f ca="1">SUMIF($A$220:$H$416,A481,$H$220:$H$416)</f>
        <v>0</v>
      </c>
    </row>
    <row r="482" spans="1:8" hidden="1" x14ac:dyDescent="0.25">
      <c r="A482" s="115">
        <v>2000</v>
      </c>
      <c r="B482" s="114"/>
      <c r="H482" s="118">
        <f ca="1">H483+H486+H488</f>
        <v>2</v>
      </c>
    </row>
    <row r="483" spans="1:8" hidden="1" x14ac:dyDescent="0.25">
      <c r="A483" s="134">
        <v>2100</v>
      </c>
      <c r="B483" s="114"/>
      <c r="H483" s="120">
        <f ca="1">SUM(H484:H485)</f>
        <v>0</v>
      </c>
    </row>
    <row r="484" spans="1:8" hidden="1" x14ac:dyDescent="0.25">
      <c r="A484" s="1">
        <v>2111</v>
      </c>
      <c r="B484" s="114"/>
      <c r="H484" s="2">
        <f ca="1">SUMIF($A$220:$H$416,A484,$H$220:$H$416)</f>
        <v>0</v>
      </c>
    </row>
    <row r="485" spans="1:8" hidden="1" x14ac:dyDescent="0.25">
      <c r="A485" s="1">
        <v>2112</v>
      </c>
      <c r="B485" s="114"/>
      <c r="H485" s="2">
        <f ca="1">SUMIF($A$220:$H$416,A485,$H$220:$H$416)</f>
        <v>0</v>
      </c>
    </row>
    <row r="486" spans="1:8" hidden="1" x14ac:dyDescent="0.25">
      <c r="A486" s="134">
        <v>2200</v>
      </c>
      <c r="B486" s="114"/>
      <c r="H486" s="117">
        <f ca="1">SUM(H487)</f>
        <v>0.13</v>
      </c>
    </row>
    <row r="487" spans="1:8" hidden="1" x14ac:dyDescent="0.25">
      <c r="A487" s="1">
        <v>2220</v>
      </c>
      <c r="B487" s="114"/>
      <c r="H487" s="116">
        <f ca="1">SUMIF($A$220:$H$416,A487,$H$220:$H$416)</f>
        <v>0.13</v>
      </c>
    </row>
    <row r="488" spans="1:8" hidden="1" x14ac:dyDescent="0.25">
      <c r="A488" s="134">
        <v>2300</v>
      </c>
      <c r="B488" s="114"/>
      <c r="H488" s="117">
        <f ca="1">SUM(H489:H493)</f>
        <v>1.8699999999999999</v>
      </c>
    </row>
    <row r="489" spans="1:8" hidden="1" x14ac:dyDescent="0.25">
      <c r="A489" s="1">
        <v>2311</v>
      </c>
      <c r="B489" s="114"/>
      <c r="H489" s="116">
        <f ca="1">SUMIF($A$220:$H$416,A489,$H$220:$H$416)</f>
        <v>6.0000000000000005E-2</v>
      </c>
    </row>
    <row r="490" spans="1:8" hidden="1" x14ac:dyDescent="0.25">
      <c r="A490" s="1">
        <v>2312</v>
      </c>
      <c r="B490" s="114"/>
      <c r="H490" s="116">
        <f ca="1">SUMIF($A$220:$H$416,A490,$H$220:$H$416)</f>
        <v>0.1</v>
      </c>
    </row>
    <row r="491" spans="1:8" hidden="1" x14ac:dyDescent="0.25">
      <c r="A491" s="1">
        <v>2322</v>
      </c>
      <c r="B491" s="114"/>
      <c r="H491" s="2">
        <f ca="1">SUMIF($A$220:$H$416,A491,$H$220:$H$416)</f>
        <v>0</v>
      </c>
    </row>
    <row r="492" spans="1:8" hidden="1" x14ac:dyDescent="0.25">
      <c r="A492" s="1">
        <v>2329</v>
      </c>
      <c r="B492" s="114"/>
      <c r="H492" s="2">
        <f ca="1">SUMIF($A$220:$H$416,A492,$H$220:$H$416)</f>
        <v>0</v>
      </c>
    </row>
    <row r="493" spans="1:8" hidden="1" x14ac:dyDescent="0.25">
      <c r="A493" s="1">
        <v>2350</v>
      </c>
      <c r="B493" s="114"/>
      <c r="H493" s="116">
        <f ca="1">SUMIF($A$220:$H$416,A493,$H$220:$H$416)</f>
        <v>1.71</v>
      </c>
    </row>
    <row r="494" spans="1:8" hidden="1" x14ac:dyDescent="0.25">
      <c r="A494" s="115">
        <v>5000</v>
      </c>
      <c r="B494" s="114"/>
      <c r="H494" s="118">
        <f ca="1">H495+H497</f>
        <v>0.37</v>
      </c>
    </row>
    <row r="495" spans="1:8" hidden="1" x14ac:dyDescent="0.25">
      <c r="A495" s="134">
        <v>5100</v>
      </c>
      <c r="B495" s="114"/>
      <c r="H495" s="117">
        <f ca="1">SUM(H496)</f>
        <v>0</v>
      </c>
    </row>
    <row r="496" spans="1:8" hidden="1" x14ac:dyDescent="0.25">
      <c r="A496" s="1">
        <v>5121</v>
      </c>
      <c r="B496" s="114"/>
      <c r="H496" s="116">
        <f ca="1">SUMIF($A$220:$H$416,A496,$H$220:$H$416)</f>
        <v>0</v>
      </c>
    </row>
    <row r="497" spans="1:9" hidden="1" x14ac:dyDescent="0.25">
      <c r="A497" s="134">
        <v>5200</v>
      </c>
      <c r="B497" s="114"/>
      <c r="H497" s="117">
        <f ca="1">SUM(H498:H499)</f>
        <v>0.37</v>
      </c>
    </row>
    <row r="498" spans="1:9" hidden="1" x14ac:dyDescent="0.25">
      <c r="A498" s="1">
        <v>5238</v>
      </c>
      <c r="B498" s="114"/>
      <c r="H498" s="116">
        <f ca="1">SUMIF($A$220:$H$416,A498,$H$220:$H$416)</f>
        <v>0.37</v>
      </c>
    </row>
    <row r="499" spans="1:9" hidden="1" x14ac:dyDescent="0.25">
      <c r="A499" s="1">
        <v>5239</v>
      </c>
      <c r="B499" s="114"/>
      <c r="H499" s="116">
        <f ca="1">SUMIF($A$220:$H$416,A499,$H$220:$H$416)</f>
        <v>0</v>
      </c>
    </row>
    <row r="500" spans="1:9" s="123" customFormat="1" ht="15.6" hidden="1" x14ac:dyDescent="0.3">
      <c r="A500" s="121" t="s">
        <v>340</v>
      </c>
      <c r="B500" s="121"/>
      <c r="C500" s="121"/>
      <c r="D500" s="121"/>
      <c r="E500" s="121"/>
      <c r="F500" s="121"/>
      <c r="G500" s="121"/>
      <c r="H500" s="122">
        <f ca="1">H469+H439</f>
        <v>41.19</v>
      </c>
      <c r="I500" s="123" t="b">
        <f ca="1">H500=H401</f>
        <v>1</v>
      </c>
    </row>
    <row r="501" spans="1:9" hidden="1" x14ac:dyDescent="0.25"/>
    <row r="502" spans="1:9" hidden="1" x14ac:dyDescent="0.25"/>
    <row r="503" spans="1:9" hidden="1" x14ac:dyDescent="0.25"/>
    <row r="504" spans="1:9" hidden="1" x14ac:dyDescent="0.25"/>
    <row r="505" spans="1:9" hidden="1" x14ac:dyDescent="0.25"/>
    <row r="506" spans="1:9" hidden="1" x14ac:dyDescent="0.25"/>
    <row r="507" spans="1:9" hidden="1" x14ac:dyDescent="0.25"/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</sheetData>
  <mergeCells count="427">
    <mergeCell ref="I9:I10"/>
    <mergeCell ref="C20:D20"/>
    <mergeCell ref="C21:D21"/>
    <mergeCell ref="C22:D22"/>
    <mergeCell ref="C23:D23"/>
    <mergeCell ref="C24:D24"/>
    <mergeCell ref="C25:D25"/>
    <mergeCell ref="C26:D26"/>
    <mergeCell ref="C27:D27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:C1"/>
    <mergeCell ref="D1:H1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A3:H3"/>
    <mergeCell ref="A5:B5"/>
    <mergeCell ref="C9:H9"/>
    <mergeCell ref="C10:H10"/>
    <mergeCell ref="C42:E42"/>
    <mergeCell ref="C43:E43"/>
    <mergeCell ref="C44:E44"/>
    <mergeCell ref="C45:E45"/>
    <mergeCell ref="C46:E46"/>
    <mergeCell ref="A47:A55"/>
    <mergeCell ref="B47:B55"/>
    <mergeCell ref="E47:E55"/>
    <mergeCell ref="C47:D47"/>
    <mergeCell ref="C48:D48"/>
    <mergeCell ref="C49:D49"/>
    <mergeCell ref="C50:D50"/>
    <mergeCell ref="C51:D51"/>
    <mergeCell ref="C52:D52"/>
    <mergeCell ref="C53:D53"/>
    <mergeCell ref="C55:D55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C98:D98"/>
    <mergeCell ref="C99:D99"/>
    <mergeCell ref="A100:A108"/>
    <mergeCell ref="B100:B108"/>
    <mergeCell ref="C100:D100"/>
    <mergeCell ref="C107:D107"/>
    <mergeCell ref="C108:D108"/>
    <mergeCell ref="C101:D101"/>
    <mergeCell ref="C102:D102"/>
    <mergeCell ref="C103:D103"/>
    <mergeCell ref="C104:D104"/>
    <mergeCell ref="C105:D105"/>
    <mergeCell ref="C106:D106"/>
    <mergeCell ref="E100:E108"/>
    <mergeCell ref="C148:E148"/>
    <mergeCell ref="C149:E149"/>
    <mergeCell ref="C150:E150"/>
    <mergeCell ref="C151:E151"/>
    <mergeCell ref="C152:E152"/>
    <mergeCell ref="C153:E153"/>
    <mergeCell ref="C154:E154"/>
    <mergeCell ref="B109:G109"/>
    <mergeCell ref="B110:G110"/>
    <mergeCell ref="C111:E111"/>
    <mergeCell ref="C112:E112"/>
    <mergeCell ref="C126:E126"/>
    <mergeCell ref="C127:E127"/>
    <mergeCell ref="C128:E128"/>
    <mergeCell ref="C129:E129"/>
    <mergeCell ref="C130:E130"/>
    <mergeCell ref="C131:E131"/>
    <mergeCell ref="C132:E132"/>
    <mergeCell ref="B133:G133"/>
    <mergeCell ref="C155:E155"/>
    <mergeCell ref="B156:G156"/>
    <mergeCell ref="B192:G192"/>
    <mergeCell ref="A193:A203"/>
    <mergeCell ref="B193:B203"/>
    <mergeCell ref="D194:D203"/>
    <mergeCell ref="A157:A167"/>
    <mergeCell ref="B157:B167"/>
    <mergeCell ref="C157:E157"/>
    <mergeCell ref="C159:E159"/>
    <mergeCell ref="C160:E160"/>
    <mergeCell ref="C161:E161"/>
    <mergeCell ref="C162:E162"/>
    <mergeCell ref="C163:E163"/>
    <mergeCell ref="C158:E158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A204:A214"/>
    <mergeCell ref="B204:B214"/>
    <mergeCell ref="D205:D214"/>
    <mergeCell ref="C178:E178"/>
    <mergeCell ref="B179:G179"/>
    <mergeCell ref="B180:G180"/>
    <mergeCell ref="A181:A191"/>
    <mergeCell ref="B181:B191"/>
    <mergeCell ref="D182:D191"/>
    <mergeCell ref="A168:A178"/>
    <mergeCell ref="B168:B178"/>
    <mergeCell ref="C172:E172"/>
    <mergeCell ref="C173:E173"/>
    <mergeCell ref="C174:E174"/>
    <mergeCell ref="C175:E175"/>
    <mergeCell ref="C176:E176"/>
    <mergeCell ref="C177:E177"/>
    <mergeCell ref="C168:E168"/>
    <mergeCell ref="C169:E169"/>
    <mergeCell ref="C170:E170"/>
    <mergeCell ref="C171:E171"/>
    <mergeCell ref="C223:D223"/>
    <mergeCell ref="C224:D224"/>
    <mergeCell ref="C225:D225"/>
    <mergeCell ref="C226:D226"/>
    <mergeCell ref="C227:D227"/>
    <mergeCell ref="C228:D228"/>
    <mergeCell ref="A215:G215"/>
    <mergeCell ref="A216:H216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9:D229"/>
    <mergeCell ref="C230:D230"/>
    <mergeCell ref="C237:D237"/>
    <mergeCell ref="C238:D238"/>
    <mergeCell ref="C239:D239"/>
    <mergeCell ref="C240:D240"/>
    <mergeCell ref="C241:D241"/>
    <mergeCell ref="C242:E242"/>
    <mergeCell ref="C243:E243"/>
    <mergeCell ref="C244:E244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51:E251"/>
    <mergeCell ref="C252:E252"/>
    <mergeCell ref="A242:A252"/>
    <mergeCell ref="B242:B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E253:E261"/>
    <mergeCell ref="C260:D260"/>
    <mergeCell ref="C261:D261"/>
    <mergeCell ref="C246:E246"/>
    <mergeCell ref="C247:E247"/>
    <mergeCell ref="C248:E248"/>
    <mergeCell ref="C249:E249"/>
    <mergeCell ref="C250:E250"/>
    <mergeCell ref="C245:E245"/>
    <mergeCell ref="A262:A282"/>
    <mergeCell ref="B262:B282"/>
    <mergeCell ref="C262:D262"/>
    <mergeCell ref="C263:D263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E263:E282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B283:G283"/>
    <mergeCell ref="B284:G284"/>
    <mergeCell ref="A285:A305"/>
    <mergeCell ref="B285:B305"/>
    <mergeCell ref="C285:D285"/>
    <mergeCell ref="C286:D286"/>
    <mergeCell ref="E286:E305"/>
    <mergeCell ref="C287:D287"/>
    <mergeCell ref="C288:D288"/>
    <mergeCell ref="C289:D289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302:D302"/>
    <mergeCell ref="C303:D303"/>
    <mergeCell ref="A308:A318"/>
    <mergeCell ref="B308:B318"/>
    <mergeCell ref="C304:D304"/>
    <mergeCell ref="C305:D305"/>
    <mergeCell ref="B306:G306"/>
    <mergeCell ref="B307:G307"/>
    <mergeCell ref="C308:E308"/>
    <mergeCell ref="C309:E309"/>
    <mergeCell ref="C329:E32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49:D349"/>
    <mergeCell ref="C350:D350"/>
    <mergeCell ref="A319:A329"/>
    <mergeCell ref="B319:B329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B330:G330"/>
    <mergeCell ref="A331:A341"/>
    <mergeCell ref="B331:B341"/>
    <mergeCell ref="C331:E331"/>
    <mergeCell ref="C332:E332"/>
    <mergeCell ref="C333:E333"/>
    <mergeCell ref="C334:E334"/>
    <mergeCell ref="C335:E335"/>
    <mergeCell ref="C336:E336"/>
    <mergeCell ref="A400:G400"/>
    <mergeCell ref="A401:G401"/>
    <mergeCell ref="C361:E361"/>
    <mergeCell ref="C337:E337"/>
    <mergeCell ref="C338:E338"/>
    <mergeCell ref="C339:E339"/>
    <mergeCell ref="C340:E340"/>
    <mergeCell ref="C341:E341"/>
    <mergeCell ref="A353:A363"/>
    <mergeCell ref="B353:B363"/>
    <mergeCell ref="C353:E353"/>
    <mergeCell ref="C354:E354"/>
    <mergeCell ref="C355:E355"/>
    <mergeCell ref="C362:E362"/>
    <mergeCell ref="C363:E363"/>
    <mergeCell ref="A342:A352"/>
    <mergeCell ref="B342:B352"/>
    <mergeCell ref="C342:D342"/>
    <mergeCell ref="C343:D343"/>
    <mergeCell ref="C344:D344"/>
    <mergeCell ref="C345:D345"/>
    <mergeCell ref="C346:D346"/>
    <mergeCell ref="C347:D347"/>
    <mergeCell ref="C348:D348"/>
    <mergeCell ref="A389:A399"/>
    <mergeCell ref="B389:B399"/>
    <mergeCell ref="D390:D399"/>
    <mergeCell ref="G390:G399"/>
    <mergeCell ref="A366:A376"/>
    <mergeCell ref="B366:B376"/>
    <mergeCell ref="B377:G377"/>
    <mergeCell ref="A378:A388"/>
    <mergeCell ref="B378:B388"/>
    <mergeCell ref="C375:D375"/>
    <mergeCell ref="C376:D376"/>
    <mergeCell ref="B364:G364"/>
    <mergeCell ref="B365:G365"/>
    <mergeCell ref="C356:E356"/>
    <mergeCell ref="C357:E357"/>
    <mergeCell ref="C358:E358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A122:A132"/>
    <mergeCell ref="B122:B132"/>
    <mergeCell ref="C122:E122"/>
    <mergeCell ref="C123:E123"/>
    <mergeCell ref="C124:E124"/>
    <mergeCell ref="C125:E125"/>
    <mergeCell ref="C359:E359"/>
    <mergeCell ref="C360:E360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351:D351"/>
    <mergeCell ref="C352:D352"/>
    <mergeCell ref="C378:D378"/>
    <mergeCell ref="C379:D379"/>
    <mergeCell ref="E379:E38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66:D366"/>
    <mergeCell ref="C367:D367"/>
    <mergeCell ref="E367:E376"/>
    <mergeCell ref="C368:D368"/>
    <mergeCell ref="C369:D369"/>
    <mergeCell ref="C370:D370"/>
    <mergeCell ref="C371:D371"/>
    <mergeCell ref="C372:D372"/>
    <mergeCell ref="C373:D373"/>
    <mergeCell ref="C374:D374"/>
  </mergeCells>
  <conditionalFormatting sqref="G38:H46 C47:D55 F47:H55 C100:D108 F100:H108 F253:H261">
    <cfRule type="cellIs" dxfId="672" priority="117" operator="equal">
      <formula>0</formula>
    </cfRule>
  </conditionalFormatting>
  <conditionalFormatting sqref="G244:G252">
    <cfRule type="cellIs" dxfId="671" priority="112" operator="equal">
      <formula>0</formula>
    </cfRule>
  </conditionalFormatting>
  <conditionalFormatting sqref="G263:G282">
    <cfRule type="cellIs" dxfId="670" priority="104" operator="equal">
      <formula>0</formula>
    </cfRule>
  </conditionalFormatting>
  <conditionalFormatting sqref="C273:C274 C263:C264">
    <cfRule type="cellIs" dxfId="669" priority="103" operator="equal">
      <formula>0</formula>
    </cfRule>
  </conditionalFormatting>
  <conditionalFormatting sqref="F263:G282">
    <cfRule type="cellIs" dxfId="668" priority="102" operator="equal">
      <formula>0</formula>
    </cfRule>
  </conditionalFormatting>
  <conditionalFormatting sqref="G296:G305">
    <cfRule type="cellIs" dxfId="667" priority="95" operator="equal">
      <formula>0</formula>
    </cfRule>
  </conditionalFormatting>
  <conditionalFormatting sqref="G296:G305">
    <cfRule type="cellIs" dxfId="666" priority="94" operator="equal">
      <formula>0</formula>
    </cfRule>
  </conditionalFormatting>
  <conditionalFormatting sqref="H26:H35">
    <cfRule type="cellIs" dxfId="665" priority="89" operator="equal">
      <formula>0</formula>
    </cfRule>
  </conditionalFormatting>
  <conditionalFormatting sqref="H15:H24">
    <cfRule type="cellIs" dxfId="664" priority="88" operator="equal">
      <formula>0</formula>
    </cfRule>
  </conditionalFormatting>
  <conditionalFormatting sqref="F57:H57 H58:H64 F58:G76">
    <cfRule type="cellIs" dxfId="663" priority="82" operator="equal">
      <formula>0</formula>
    </cfRule>
  </conditionalFormatting>
  <conditionalFormatting sqref="C57:D76">
    <cfRule type="cellIs" dxfId="662" priority="80" operator="equal">
      <formula>0</formula>
    </cfRule>
  </conditionalFormatting>
  <conditionalFormatting sqref="H65:H76">
    <cfRule type="cellIs" dxfId="661" priority="81" operator="equal">
      <formula>0</formula>
    </cfRule>
  </conditionalFormatting>
  <conditionalFormatting sqref="C56:D56">
    <cfRule type="cellIs" dxfId="660" priority="79" operator="equal">
      <formula>0</formula>
    </cfRule>
  </conditionalFormatting>
  <conditionalFormatting sqref="C79:D79">
    <cfRule type="cellIs" dxfId="659" priority="78" operator="equal">
      <formula>0</formula>
    </cfRule>
  </conditionalFormatting>
  <conditionalFormatting sqref="F80:H80 H81:H87 F81:G99">
    <cfRule type="cellIs" dxfId="658" priority="77" operator="equal">
      <formula>0</formula>
    </cfRule>
  </conditionalFormatting>
  <conditionalFormatting sqref="C80:D99">
    <cfRule type="cellIs" dxfId="657" priority="75" operator="equal">
      <formula>0</formula>
    </cfRule>
  </conditionalFormatting>
  <conditionalFormatting sqref="H88:H99">
    <cfRule type="cellIs" dxfId="656" priority="76" operator="equal">
      <formula>0</formula>
    </cfRule>
  </conditionalFormatting>
  <conditionalFormatting sqref="C253">
    <cfRule type="cellIs" dxfId="655" priority="66" operator="equal">
      <formula>0</formula>
    </cfRule>
  </conditionalFormatting>
  <conditionalFormatting sqref="C296:D305">
    <cfRule type="cellIs" dxfId="654" priority="65" operator="equal">
      <formula>0</formula>
    </cfRule>
  </conditionalFormatting>
  <conditionalFormatting sqref="F298:G305">
    <cfRule type="cellIs" dxfId="653" priority="64" operator="equal">
      <formula>0</formula>
    </cfRule>
  </conditionalFormatting>
  <conditionalFormatting sqref="C286:D295">
    <cfRule type="cellIs" dxfId="652" priority="60" operator="equal">
      <formula>0</formula>
    </cfRule>
  </conditionalFormatting>
  <conditionalFormatting sqref="F286:G295">
    <cfRule type="cellIs" dxfId="651" priority="59" operator="equal">
      <formula>0</formula>
    </cfRule>
  </conditionalFormatting>
  <conditionalFormatting sqref="C254:C261">
    <cfRule type="cellIs" dxfId="650" priority="52" operator="equal">
      <formula>0</formula>
    </cfRule>
  </conditionalFormatting>
  <conditionalFormatting sqref="C265:C272">
    <cfRule type="cellIs" dxfId="649" priority="51" operator="equal">
      <formula>0</formula>
    </cfRule>
  </conditionalFormatting>
  <conditionalFormatting sqref="C275:C282">
    <cfRule type="cellIs" dxfId="648" priority="50" operator="equal">
      <formula>0</formula>
    </cfRule>
  </conditionalFormatting>
  <conditionalFormatting sqref="G243">
    <cfRule type="cellIs" dxfId="647" priority="49" operator="equal">
      <formula>0</formula>
    </cfRule>
  </conditionalFormatting>
  <conditionalFormatting sqref="H146:H155">
    <cfRule type="cellIs" dxfId="646" priority="47" operator="equal">
      <formula>0</formula>
    </cfRule>
  </conditionalFormatting>
  <conditionalFormatting sqref="H135:H144">
    <cfRule type="cellIs" dxfId="645" priority="48" operator="equal">
      <formula>0</formula>
    </cfRule>
  </conditionalFormatting>
  <conditionalFormatting sqref="H112:H121">
    <cfRule type="cellIs" dxfId="644" priority="46" operator="equal">
      <formula>0</formula>
    </cfRule>
  </conditionalFormatting>
  <conditionalFormatting sqref="H123:H132">
    <cfRule type="cellIs" dxfId="643" priority="45" operator="equal">
      <formula>0</formula>
    </cfRule>
  </conditionalFormatting>
  <conditionalFormatting sqref="H158:H167">
    <cfRule type="cellIs" dxfId="642" priority="44" operator="equal">
      <formula>0</formula>
    </cfRule>
  </conditionalFormatting>
  <conditionalFormatting sqref="H169:H178">
    <cfRule type="cellIs" dxfId="641" priority="43" operator="equal">
      <formula>0</formula>
    </cfRule>
  </conditionalFormatting>
  <conditionalFormatting sqref="H182:H191 H194:H203 H205:H214">
    <cfRule type="cellIs" dxfId="640" priority="42" operator="equal">
      <formula>0</formula>
    </cfRule>
  </conditionalFormatting>
  <conditionalFormatting sqref="I500">
    <cfRule type="cellIs" dxfId="639" priority="30" operator="equal">
      <formula>TRUE</formula>
    </cfRule>
  </conditionalFormatting>
  <conditionalFormatting sqref="I439:I468">
    <cfRule type="cellIs" dxfId="638" priority="41" operator="equal">
      <formula>TRUE</formula>
    </cfRule>
  </conditionalFormatting>
  <conditionalFormatting sqref="I469">
    <cfRule type="cellIs" dxfId="637" priority="34" operator="equal">
      <formula>TRUE</formula>
    </cfRule>
  </conditionalFormatting>
  <conditionalFormatting sqref="I494">
    <cfRule type="cellIs" dxfId="636" priority="33" operator="equal">
      <formula>TRUE</formula>
    </cfRule>
  </conditionalFormatting>
  <conditionalFormatting sqref="I495">
    <cfRule type="cellIs" dxfId="635" priority="32" operator="equal">
      <formula>TRUE</formula>
    </cfRule>
  </conditionalFormatting>
  <conditionalFormatting sqref="I497">
    <cfRule type="cellIs" dxfId="634" priority="31" operator="equal">
      <formula>TRUE</formula>
    </cfRule>
  </conditionalFormatting>
  <conditionalFormatting sqref="I470:I493 I496 I498:I499">
    <cfRule type="cellIs" dxfId="633" priority="35" operator="equal">
      <formula>TRUE</formula>
    </cfRule>
  </conditionalFormatting>
  <conditionalFormatting sqref="H243:H252">
    <cfRule type="cellIs" dxfId="632" priority="25" operator="equal">
      <formula>0</formula>
    </cfRule>
  </conditionalFormatting>
  <conditionalFormatting sqref="H232:H241">
    <cfRule type="cellIs" dxfId="631" priority="26" operator="equal">
      <formula>0</formula>
    </cfRule>
  </conditionalFormatting>
  <conditionalFormatting sqref="H221:H230">
    <cfRule type="cellIs" dxfId="630" priority="27" operator="equal">
      <formula>0</formula>
    </cfRule>
  </conditionalFormatting>
  <conditionalFormatting sqref="H263">
    <cfRule type="cellIs" dxfId="629" priority="21" operator="equal">
      <formula>0</formula>
    </cfRule>
  </conditionalFormatting>
  <conditionalFormatting sqref="H263">
    <cfRule type="cellIs" dxfId="628" priority="20" operator="equal">
      <formula>0</formula>
    </cfRule>
  </conditionalFormatting>
  <conditionalFormatting sqref="H263:H282">
    <cfRule type="cellIs" dxfId="627" priority="19" operator="equal">
      <formula>0</formula>
    </cfRule>
  </conditionalFormatting>
  <conditionalFormatting sqref="H286:H305">
    <cfRule type="cellIs" dxfId="626" priority="18" operator="equal">
      <formula>0</formula>
    </cfRule>
  </conditionalFormatting>
  <conditionalFormatting sqref="H286:H305">
    <cfRule type="cellIs" dxfId="625" priority="17" operator="equal">
      <formula>0</formula>
    </cfRule>
  </conditionalFormatting>
  <conditionalFormatting sqref="H286:H305">
    <cfRule type="cellIs" dxfId="624" priority="16" operator="equal">
      <formula>0</formula>
    </cfRule>
  </conditionalFormatting>
  <conditionalFormatting sqref="H332:H341">
    <cfRule type="cellIs" dxfId="623" priority="12" operator="equal">
      <formula>0</formula>
    </cfRule>
  </conditionalFormatting>
  <conditionalFormatting sqref="H390:H399">
    <cfRule type="cellIs" dxfId="622" priority="10" operator="equal">
      <formula>0</formula>
    </cfRule>
  </conditionalFormatting>
  <conditionalFormatting sqref="H354:H363">
    <cfRule type="cellIs" dxfId="621" priority="11" operator="equal">
      <formula>0</formula>
    </cfRule>
  </conditionalFormatting>
  <conditionalFormatting sqref="H298:H305">
    <cfRule type="cellIs" dxfId="620" priority="8" operator="equal">
      <formula>0</formula>
    </cfRule>
  </conditionalFormatting>
  <conditionalFormatting sqref="H286:H295">
    <cfRule type="cellIs" dxfId="619" priority="6" operator="equal">
      <formula>0</formula>
    </cfRule>
  </conditionalFormatting>
  <conditionalFormatting sqref="H309:H318">
    <cfRule type="cellIs" dxfId="618" priority="5" operator="equal">
      <formula>0</formula>
    </cfRule>
  </conditionalFormatting>
  <conditionalFormatting sqref="H320:H329">
    <cfRule type="cellIs" dxfId="617" priority="4" operator="equal">
      <formula>0</formula>
    </cfRule>
  </conditionalFormatting>
  <conditionalFormatting sqref="H343:H352">
    <cfRule type="cellIs" dxfId="616" priority="3" operator="equal">
      <formula>0</formula>
    </cfRule>
  </conditionalFormatting>
  <conditionalFormatting sqref="H379:H388">
    <cfRule type="cellIs" dxfId="615" priority="2" operator="equal">
      <formula>0</formula>
    </cfRule>
  </conditionalFormatting>
  <conditionalFormatting sqref="H367:H376">
    <cfRule type="cellIs" dxfId="614" priority="1" operator="equal">
      <formula>0</formula>
    </cfRule>
  </conditionalFormatting>
  <printOptions horizontalCentered="1"/>
  <pageMargins left="0.23622047244094491" right="0.23622047244094491" top="0.53" bottom="0.15748031496062992" header="0.31496062992125984" footer="0"/>
  <pageSetup paperSize="9" scale="66" orientation="portrait" r:id="rId1"/>
  <rowBreaks count="1" manualBreakCount="1">
    <brk id="3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5"/>
  <sheetViews>
    <sheetView zoomScaleNormal="100" workbookViewId="0">
      <pane ySplit="10" topLeftCell="A11" activePane="bottomLeft" state="frozen"/>
      <selection pane="bottomLeft" activeCell="B276" sqref="B276:G276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5.88671875" style="1" customWidth="1"/>
    <col min="4" max="4" width="10.5546875" style="1" customWidth="1"/>
    <col min="5" max="5" width="8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0.25" customHeight="1" x14ac:dyDescent="0.3">
      <c r="A1" s="317" t="s">
        <v>35</v>
      </c>
      <c r="B1" s="317"/>
      <c r="C1" s="317"/>
      <c r="D1" s="318" t="s">
        <v>444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421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128</v>
      </c>
    </row>
    <row r="5" spans="1:9" x14ac:dyDescent="0.25">
      <c r="A5" s="223" t="s">
        <v>438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2" t="s">
        <v>165</v>
      </c>
      <c r="B9" s="42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3">
        <v>1</v>
      </c>
      <c r="B10" s="43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H13+H68</f>
        <v>9.51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SUM(H14,H25,H36,H47)</f>
        <v>7.41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6.24</v>
      </c>
    </row>
    <row r="15" spans="1:9" s="2" customFormat="1" ht="13.2" x14ac:dyDescent="0.25">
      <c r="A15" s="242"/>
      <c r="B15" s="245"/>
      <c r="C15" s="279" t="s">
        <v>163</v>
      </c>
      <c r="D15" s="280"/>
      <c r="E15" s="76">
        <v>9</v>
      </c>
      <c r="F15" s="71">
        <v>1397</v>
      </c>
      <c r="G15" s="70">
        <v>0.75</v>
      </c>
      <c r="H15" s="63">
        <f>ROUNDUP((F15/168*G15),2)</f>
        <v>6.24</v>
      </c>
    </row>
    <row r="16" spans="1:9" s="2" customFormat="1" ht="12.75" hidden="1" customHeight="1" x14ac:dyDescent="0.25">
      <c r="A16" s="242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42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41" t="s">
        <v>45</v>
      </c>
      <c r="B25" s="244" t="s">
        <v>46</v>
      </c>
      <c r="C25" s="277" t="s">
        <v>157</v>
      </c>
      <c r="D25" s="278"/>
      <c r="E25" s="53" t="s">
        <v>164</v>
      </c>
      <c r="F25" s="49" t="s">
        <v>40</v>
      </c>
      <c r="G25" s="53" t="s">
        <v>158</v>
      </c>
      <c r="H25" s="128">
        <f>SUM(H27:H35)</f>
        <v>0</v>
      </c>
    </row>
    <row r="26" spans="1:8" s="2" customFormat="1" ht="13.2" hidden="1" x14ac:dyDescent="0.25">
      <c r="A26" s="242"/>
      <c r="B26" s="245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0.54</v>
      </c>
    </row>
    <row r="37" spans="1:8" s="2" customFormat="1" ht="13.2" x14ac:dyDescent="0.25">
      <c r="A37" s="242"/>
      <c r="B37" s="245"/>
      <c r="C37" s="288" t="s">
        <v>161</v>
      </c>
      <c r="D37" s="289"/>
      <c r="E37" s="290"/>
      <c r="F37" s="61">
        <v>120</v>
      </c>
      <c r="G37" s="175">
        <f>G15</f>
        <v>0.75</v>
      </c>
      <c r="H37" s="63">
        <f>ROUNDUP((F37/168*G37),2)</f>
        <v>0.54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ref="G38:G46" si="2">G16</f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26.4" x14ac:dyDescent="0.25">
      <c r="A47" s="241" t="s">
        <v>58</v>
      </c>
      <c r="B47" s="244" t="s">
        <v>59</v>
      </c>
      <c r="C47" s="277" t="s">
        <v>436</v>
      </c>
      <c r="D47" s="278"/>
      <c r="E47" s="53" t="s">
        <v>162</v>
      </c>
      <c r="F47" s="49" t="s">
        <v>40</v>
      </c>
      <c r="G47" s="53" t="s">
        <v>158</v>
      </c>
      <c r="H47" s="128">
        <f>SUM(H48:H67)</f>
        <v>0.63</v>
      </c>
    </row>
    <row r="48" spans="1:8" s="2" customFormat="1" ht="13.2" x14ac:dyDescent="0.25">
      <c r="A48" s="242"/>
      <c r="B48" s="245"/>
      <c r="C48" s="270" t="str">
        <f t="shared" ref="C48:C57" si="4">C15</f>
        <v>Lektors (ar SDP)</v>
      </c>
      <c r="D48" s="271"/>
      <c r="E48" s="283">
        <v>10</v>
      </c>
      <c r="F48" s="68">
        <f t="shared" ref="F48:G57" si="5">F15</f>
        <v>1397</v>
      </c>
      <c r="G48" s="176">
        <f t="shared" si="5"/>
        <v>0.75</v>
      </c>
      <c r="H48" s="65">
        <f>ROUNDUP((F48*$E$48%)/168*$G$48,2)</f>
        <v>0.63</v>
      </c>
    </row>
    <row r="49" spans="1:8" s="2" customFormat="1" ht="13.2" hidden="1" x14ac:dyDescent="0.25">
      <c r="A49" s="242"/>
      <c r="B49" s="245"/>
      <c r="C49" s="270">
        <f t="shared" si="4"/>
        <v>0</v>
      </c>
      <c r="D49" s="271"/>
      <c r="E49" s="284"/>
      <c r="F49" s="68">
        <f t="shared" si="5"/>
        <v>0</v>
      </c>
      <c r="G49" s="85">
        <f t="shared" si="5"/>
        <v>0</v>
      </c>
      <c r="H49" s="65">
        <f t="shared" ref="H49:H66" si="6">ROUNDUP((F49*$E$48%)/168*$G$48,2)</f>
        <v>0</v>
      </c>
    </row>
    <row r="50" spans="1:8" s="2" customFormat="1" ht="13.2" hidden="1" x14ac:dyDescent="0.25">
      <c r="A50" s="242"/>
      <c r="B50" s="245"/>
      <c r="C50" s="270">
        <f t="shared" si="4"/>
        <v>0</v>
      </c>
      <c r="D50" s="271"/>
      <c r="E50" s="284"/>
      <c r="F50" s="68">
        <f t="shared" si="5"/>
        <v>0</v>
      </c>
      <c r="G50" s="85">
        <f t="shared" si="5"/>
        <v>0</v>
      </c>
      <c r="H50" s="65">
        <f t="shared" si="6"/>
        <v>0</v>
      </c>
    </row>
    <row r="51" spans="1:8" s="2" customFormat="1" ht="13.2" hidden="1" x14ac:dyDescent="0.25">
      <c r="A51" s="242"/>
      <c r="B51" s="245"/>
      <c r="C51" s="270">
        <f t="shared" si="4"/>
        <v>0</v>
      </c>
      <c r="D51" s="271"/>
      <c r="E51" s="284"/>
      <c r="F51" s="68">
        <f t="shared" si="5"/>
        <v>0</v>
      </c>
      <c r="G51" s="85">
        <f t="shared" si="5"/>
        <v>0</v>
      </c>
      <c r="H51" s="65">
        <f t="shared" si="6"/>
        <v>0</v>
      </c>
    </row>
    <row r="52" spans="1:8" s="2" customFormat="1" ht="13.2" hidden="1" x14ac:dyDescent="0.25">
      <c r="A52" s="242"/>
      <c r="B52" s="245"/>
      <c r="C52" s="270">
        <f t="shared" si="4"/>
        <v>0</v>
      </c>
      <c r="D52" s="271"/>
      <c r="E52" s="284"/>
      <c r="F52" s="68">
        <f t="shared" si="5"/>
        <v>0</v>
      </c>
      <c r="G52" s="85">
        <f t="shared" si="5"/>
        <v>0</v>
      </c>
      <c r="H52" s="65">
        <f t="shared" si="6"/>
        <v>0</v>
      </c>
    </row>
    <row r="53" spans="1:8" s="2" customFormat="1" ht="13.2" hidden="1" x14ac:dyDescent="0.25">
      <c r="A53" s="242"/>
      <c r="B53" s="245"/>
      <c r="C53" s="270">
        <f t="shared" si="4"/>
        <v>0</v>
      </c>
      <c r="D53" s="271"/>
      <c r="E53" s="284"/>
      <c r="F53" s="68">
        <f t="shared" si="5"/>
        <v>0</v>
      </c>
      <c r="G53" s="85">
        <f t="shared" si="5"/>
        <v>0</v>
      </c>
      <c r="H53" s="65">
        <f t="shared" si="6"/>
        <v>0</v>
      </c>
    </row>
    <row r="54" spans="1:8" s="2" customFormat="1" ht="13.2" hidden="1" x14ac:dyDescent="0.25">
      <c r="A54" s="242"/>
      <c r="B54" s="245"/>
      <c r="C54" s="270">
        <f t="shared" si="4"/>
        <v>0</v>
      </c>
      <c r="D54" s="271"/>
      <c r="E54" s="284"/>
      <c r="F54" s="68">
        <f t="shared" si="5"/>
        <v>0</v>
      </c>
      <c r="G54" s="85">
        <f t="shared" si="5"/>
        <v>0</v>
      </c>
      <c r="H54" s="65">
        <f t="shared" si="6"/>
        <v>0</v>
      </c>
    </row>
    <row r="55" spans="1:8" s="2" customFormat="1" ht="13.2" hidden="1" x14ac:dyDescent="0.25">
      <c r="A55" s="242"/>
      <c r="B55" s="245"/>
      <c r="C55" s="270">
        <f t="shared" si="4"/>
        <v>0</v>
      </c>
      <c r="D55" s="271"/>
      <c r="E55" s="284"/>
      <c r="F55" s="68">
        <f t="shared" si="5"/>
        <v>0</v>
      </c>
      <c r="G55" s="85">
        <f t="shared" si="5"/>
        <v>0</v>
      </c>
      <c r="H55" s="65">
        <f t="shared" si="6"/>
        <v>0</v>
      </c>
    </row>
    <row r="56" spans="1:8" s="2" customFormat="1" ht="13.2" hidden="1" x14ac:dyDescent="0.25">
      <c r="A56" s="242"/>
      <c r="B56" s="245"/>
      <c r="C56" s="270">
        <f t="shared" si="4"/>
        <v>0</v>
      </c>
      <c r="D56" s="271"/>
      <c r="E56" s="284"/>
      <c r="F56" s="68">
        <f t="shared" si="5"/>
        <v>0</v>
      </c>
      <c r="G56" s="85">
        <f t="shared" si="5"/>
        <v>0</v>
      </c>
      <c r="H56" s="65">
        <f t="shared" si="6"/>
        <v>0</v>
      </c>
    </row>
    <row r="57" spans="1:8" s="2" customFormat="1" ht="13.2" hidden="1" x14ac:dyDescent="0.25">
      <c r="A57" s="242"/>
      <c r="B57" s="245"/>
      <c r="C57" s="270">
        <f t="shared" si="4"/>
        <v>0</v>
      </c>
      <c r="D57" s="271"/>
      <c r="E57" s="284"/>
      <c r="F57" s="68">
        <f t="shared" si="5"/>
        <v>0</v>
      </c>
      <c r="G57" s="85">
        <f t="shared" si="5"/>
        <v>0</v>
      </c>
      <c r="H57" s="65">
        <f t="shared" si="6"/>
        <v>0</v>
      </c>
    </row>
    <row r="58" spans="1:8" s="2" customFormat="1" ht="13.2" hidden="1" x14ac:dyDescent="0.25">
      <c r="A58" s="242"/>
      <c r="B58" s="245"/>
      <c r="C58" s="270">
        <f t="shared" ref="C58:C67" si="7">C26</f>
        <v>0</v>
      </c>
      <c r="D58" s="271"/>
      <c r="E58" s="284"/>
      <c r="F58" s="68">
        <f t="shared" ref="F58:G67" si="8">F26</f>
        <v>0</v>
      </c>
      <c r="G58" s="68">
        <f t="shared" si="8"/>
        <v>0</v>
      </c>
      <c r="H58" s="65">
        <f t="shared" si="6"/>
        <v>0</v>
      </c>
    </row>
    <row r="59" spans="1:8" s="2" customFormat="1" ht="13.2" hidden="1" x14ac:dyDescent="0.25">
      <c r="A59" s="242"/>
      <c r="B59" s="245"/>
      <c r="C59" s="270">
        <f t="shared" si="7"/>
        <v>0</v>
      </c>
      <c r="D59" s="271"/>
      <c r="E59" s="284"/>
      <c r="F59" s="68">
        <f t="shared" si="8"/>
        <v>0</v>
      </c>
      <c r="G59" s="68">
        <f t="shared" si="8"/>
        <v>0</v>
      </c>
      <c r="H59" s="65">
        <f t="shared" si="6"/>
        <v>0</v>
      </c>
    </row>
    <row r="60" spans="1:8" s="2" customFormat="1" ht="13.2" hidden="1" x14ac:dyDescent="0.25">
      <c r="A60" s="242"/>
      <c r="B60" s="245"/>
      <c r="C60" s="270">
        <f t="shared" si="7"/>
        <v>0</v>
      </c>
      <c r="D60" s="271"/>
      <c r="E60" s="284"/>
      <c r="F60" s="68">
        <f t="shared" si="8"/>
        <v>0</v>
      </c>
      <c r="G60" s="68">
        <f t="shared" si="8"/>
        <v>0</v>
      </c>
      <c r="H60" s="65">
        <f t="shared" si="6"/>
        <v>0</v>
      </c>
    </row>
    <row r="61" spans="1:8" s="2" customFormat="1" ht="13.2" hidden="1" x14ac:dyDescent="0.25">
      <c r="A61" s="242"/>
      <c r="B61" s="245"/>
      <c r="C61" s="270">
        <f t="shared" si="7"/>
        <v>0</v>
      </c>
      <c r="D61" s="271"/>
      <c r="E61" s="284"/>
      <c r="F61" s="68">
        <f t="shared" si="8"/>
        <v>0</v>
      </c>
      <c r="G61" s="68">
        <f t="shared" si="8"/>
        <v>0</v>
      </c>
      <c r="H61" s="65">
        <f t="shared" si="6"/>
        <v>0</v>
      </c>
    </row>
    <row r="62" spans="1:8" s="2" customFormat="1" ht="13.2" hidden="1" x14ac:dyDescent="0.25">
      <c r="A62" s="242"/>
      <c r="B62" s="245"/>
      <c r="C62" s="270">
        <f t="shared" si="7"/>
        <v>0</v>
      </c>
      <c r="D62" s="271"/>
      <c r="E62" s="284"/>
      <c r="F62" s="68">
        <f t="shared" si="8"/>
        <v>0</v>
      </c>
      <c r="G62" s="68">
        <f t="shared" si="8"/>
        <v>0</v>
      </c>
      <c r="H62" s="65">
        <f t="shared" si="6"/>
        <v>0</v>
      </c>
    </row>
    <row r="63" spans="1:8" s="2" customFormat="1" ht="13.2" hidden="1" x14ac:dyDescent="0.25">
      <c r="A63" s="242"/>
      <c r="B63" s="245"/>
      <c r="C63" s="270">
        <f t="shared" si="7"/>
        <v>0</v>
      </c>
      <c r="D63" s="271"/>
      <c r="E63" s="284"/>
      <c r="F63" s="68">
        <f t="shared" si="8"/>
        <v>0</v>
      </c>
      <c r="G63" s="68">
        <f t="shared" si="8"/>
        <v>0</v>
      </c>
      <c r="H63" s="65">
        <f t="shared" si="6"/>
        <v>0</v>
      </c>
    </row>
    <row r="64" spans="1:8" s="2" customFormat="1" ht="13.2" hidden="1" x14ac:dyDescent="0.25">
      <c r="A64" s="242"/>
      <c r="B64" s="245"/>
      <c r="C64" s="270">
        <f t="shared" si="7"/>
        <v>0</v>
      </c>
      <c r="D64" s="271"/>
      <c r="E64" s="284"/>
      <c r="F64" s="68">
        <f t="shared" si="8"/>
        <v>0</v>
      </c>
      <c r="G64" s="68">
        <f t="shared" si="8"/>
        <v>0</v>
      </c>
      <c r="H64" s="65">
        <f t="shared" si="6"/>
        <v>0</v>
      </c>
    </row>
    <row r="65" spans="1:8" s="2" customFormat="1" ht="13.2" hidden="1" x14ac:dyDescent="0.25">
      <c r="A65" s="242"/>
      <c r="B65" s="245"/>
      <c r="C65" s="270">
        <f t="shared" si="7"/>
        <v>0</v>
      </c>
      <c r="D65" s="271"/>
      <c r="E65" s="284"/>
      <c r="F65" s="68">
        <f t="shared" si="8"/>
        <v>0</v>
      </c>
      <c r="G65" s="68">
        <f t="shared" si="8"/>
        <v>0</v>
      </c>
      <c r="H65" s="65">
        <f t="shared" si="6"/>
        <v>0</v>
      </c>
    </row>
    <row r="66" spans="1:8" s="2" customFormat="1" ht="13.2" hidden="1" x14ac:dyDescent="0.25">
      <c r="A66" s="242"/>
      <c r="B66" s="245"/>
      <c r="C66" s="270">
        <f t="shared" si="7"/>
        <v>0</v>
      </c>
      <c r="D66" s="271"/>
      <c r="E66" s="284"/>
      <c r="F66" s="68">
        <f t="shared" si="8"/>
        <v>0</v>
      </c>
      <c r="G66" s="68">
        <f t="shared" si="8"/>
        <v>0</v>
      </c>
      <c r="H66" s="65">
        <f t="shared" si="6"/>
        <v>0</v>
      </c>
    </row>
    <row r="67" spans="1:8" s="2" customFormat="1" ht="13.2" hidden="1" x14ac:dyDescent="0.25">
      <c r="A67" s="243"/>
      <c r="B67" s="246"/>
      <c r="C67" s="270">
        <f t="shared" si="7"/>
        <v>0</v>
      </c>
      <c r="D67" s="271"/>
      <c r="E67" s="285"/>
      <c r="F67" s="68">
        <f t="shared" si="8"/>
        <v>0</v>
      </c>
      <c r="G67" s="68">
        <f t="shared" si="8"/>
        <v>0</v>
      </c>
      <c r="H67" s="65">
        <f>ROUNDUP((F67*$E$48%)/168*$G$48,2)</f>
        <v>0</v>
      </c>
    </row>
    <row r="68" spans="1:8" s="5" customFormat="1" ht="13.2" x14ac:dyDescent="0.2">
      <c r="A68" s="58" t="s">
        <v>66</v>
      </c>
      <c r="B68" s="256" t="s">
        <v>67</v>
      </c>
      <c r="C68" s="256"/>
      <c r="D68" s="256"/>
      <c r="E68" s="256"/>
      <c r="F68" s="256"/>
      <c r="G68" s="256"/>
      <c r="H68" s="47">
        <f>SUM(H69,H70,)</f>
        <v>2.1</v>
      </c>
    </row>
    <row r="69" spans="1:8" s="2" customFormat="1" ht="13.2" x14ac:dyDescent="0.25">
      <c r="A69" s="51" t="s">
        <v>68</v>
      </c>
      <c r="B69" s="286" t="s">
        <v>469</v>
      </c>
      <c r="C69" s="286"/>
      <c r="D69" s="286"/>
      <c r="E69" s="286"/>
      <c r="F69" s="286"/>
      <c r="G69" s="286"/>
      <c r="H69" s="48">
        <f>ROUNDUP((H13+H70)*0.2409,2)</f>
        <v>1.85</v>
      </c>
    </row>
    <row r="70" spans="1:8" s="2" customFormat="1" ht="26.4" x14ac:dyDescent="0.25">
      <c r="A70" s="269" t="s">
        <v>71</v>
      </c>
      <c r="B70" s="286" t="s">
        <v>72</v>
      </c>
      <c r="C70" s="277" t="s">
        <v>436</v>
      </c>
      <c r="D70" s="278"/>
      <c r="E70" s="53" t="s">
        <v>162</v>
      </c>
      <c r="F70" s="49" t="s">
        <v>40</v>
      </c>
      <c r="G70" s="53" t="s">
        <v>158</v>
      </c>
      <c r="H70" s="128">
        <f>SUM(H71:H90)</f>
        <v>0.25</v>
      </c>
    </row>
    <row r="71" spans="1:8" s="2" customFormat="1" ht="13.2" x14ac:dyDescent="0.25">
      <c r="A71" s="269"/>
      <c r="B71" s="286"/>
      <c r="C71" s="270" t="str">
        <f t="shared" ref="C71:C80" si="9">C15</f>
        <v>Lektors (ar SDP)</v>
      </c>
      <c r="D71" s="271"/>
      <c r="E71" s="283">
        <v>4</v>
      </c>
      <c r="F71" s="68">
        <f t="shared" ref="F71:G80" si="10">F15</f>
        <v>1397</v>
      </c>
      <c r="G71" s="176">
        <f t="shared" si="10"/>
        <v>0.75</v>
      </c>
      <c r="H71" s="65">
        <f>ROUNDUP((F71*$E$71%)/168*G71,2)</f>
        <v>0.25</v>
      </c>
    </row>
    <row r="72" spans="1:8" s="2" customFormat="1" ht="13.2" hidden="1" x14ac:dyDescent="0.25">
      <c r="A72" s="269"/>
      <c r="B72" s="286"/>
      <c r="C72" s="270">
        <f t="shared" si="9"/>
        <v>0</v>
      </c>
      <c r="D72" s="271"/>
      <c r="E72" s="284"/>
      <c r="F72" s="68">
        <f t="shared" si="10"/>
        <v>0</v>
      </c>
      <c r="G72" s="85">
        <f t="shared" si="10"/>
        <v>0</v>
      </c>
      <c r="H72" s="65">
        <f t="shared" ref="H72:H90" si="11">ROUNDUP((F72*$E$71%)/168*G72,2)</f>
        <v>0</v>
      </c>
    </row>
    <row r="73" spans="1:8" s="2" customFormat="1" ht="13.2" hidden="1" x14ac:dyDescent="0.25">
      <c r="A73" s="269"/>
      <c r="B73" s="286"/>
      <c r="C73" s="270">
        <f t="shared" si="9"/>
        <v>0</v>
      </c>
      <c r="D73" s="271"/>
      <c r="E73" s="284"/>
      <c r="F73" s="68">
        <f t="shared" si="10"/>
        <v>0</v>
      </c>
      <c r="G73" s="85">
        <f t="shared" si="10"/>
        <v>0</v>
      </c>
      <c r="H73" s="65">
        <f t="shared" si="11"/>
        <v>0</v>
      </c>
    </row>
    <row r="74" spans="1:8" s="2" customFormat="1" ht="13.2" hidden="1" x14ac:dyDescent="0.25">
      <c r="A74" s="269"/>
      <c r="B74" s="286"/>
      <c r="C74" s="270">
        <f t="shared" si="9"/>
        <v>0</v>
      </c>
      <c r="D74" s="271"/>
      <c r="E74" s="284"/>
      <c r="F74" s="68">
        <f t="shared" si="10"/>
        <v>0</v>
      </c>
      <c r="G74" s="85">
        <f t="shared" si="10"/>
        <v>0</v>
      </c>
      <c r="H74" s="65">
        <f t="shared" si="11"/>
        <v>0</v>
      </c>
    </row>
    <row r="75" spans="1:8" s="2" customFormat="1" ht="13.2" hidden="1" x14ac:dyDescent="0.25">
      <c r="A75" s="269"/>
      <c r="B75" s="286"/>
      <c r="C75" s="270">
        <f t="shared" si="9"/>
        <v>0</v>
      </c>
      <c r="D75" s="271"/>
      <c r="E75" s="284"/>
      <c r="F75" s="68">
        <f t="shared" si="10"/>
        <v>0</v>
      </c>
      <c r="G75" s="85">
        <f t="shared" si="10"/>
        <v>0</v>
      </c>
      <c r="H75" s="65">
        <f t="shared" si="11"/>
        <v>0</v>
      </c>
    </row>
    <row r="76" spans="1:8" s="2" customFormat="1" ht="13.2" hidden="1" x14ac:dyDescent="0.25">
      <c r="A76" s="269"/>
      <c r="B76" s="286"/>
      <c r="C76" s="270">
        <f t="shared" si="9"/>
        <v>0</v>
      </c>
      <c r="D76" s="271"/>
      <c r="E76" s="284"/>
      <c r="F76" s="68">
        <f t="shared" si="10"/>
        <v>0</v>
      </c>
      <c r="G76" s="85">
        <f t="shared" si="10"/>
        <v>0</v>
      </c>
      <c r="H76" s="65">
        <f t="shared" si="11"/>
        <v>0</v>
      </c>
    </row>
    <row r="77" spans="1:8" s="2" customFormat="1" ht="13.2" hidden="1" x14ac:dyDescent="0.25">
      <c r="A77" s="269"/>
      <c r="B77" s="286"/>
      <c r="C77" s="270">
        <f t="shared" si="9"/>
        <v>0</v>
      </c>
      <c r="D77" s="271"/>
      <c r="E77" s="284"/>
      <c r="F77" s="68">
        <f t="shared" si="10"/>
        <v>0</v>
      </c>
      <c r="G77" s="85">
        <f t="shared" si="10"/>
        <v>0</v>
      </c>
      <c r="H77" s="65">
        <f t="shared" si="11"/>
        <v>0</v>
      </c>
    </row>
    <row r="78" spans="1:8" s="2" customFormat="1" ht="13.2" hidden="1" x14ac:dyDescent="0.25">
      <c r="A78" s="269"/>
      <c r="B78" s="286"/>
      <c r="C78" s="270">
        <f t="shared" si="9"/>
        <v>0</v>
      </c>
      <c r="D78" s="271"/>
      <c r="E78" s="284"/>
      <c r="F78" s="68">
        <f t="shared" si="10"/>
        <v>0</v>
      </c>
      <c r="G78" s="85">
        <f t="shared" si="10"/>
        <v>0</v>
      </c>
      <c r="H78" s="65">
        <f t="shared" si="11"/>
        <v>0</v>
      </c>
    </row>
    <row r="79" spans="1:8" s="2" customFormat="1" ht="13.2" hidden="1" x14ac:dyDescent="0.25">
      <c r="A79" s="269"/>
      <c r="B79" s="286"/>
      <c r="C79" s="270">
        <f t="shared" si="9"/>
        <v>0</v>
      </c>
      <c r="D79" s="271"/>
      <c r="E79" s="284"/>
      <c r="F79" s="68">
        <f t="shared" si="10"/>
        <v>0</v>
      </c>
      <c r="G79" s="85">
        <f t="shared" si="10"/>
        <v>0</v>
      </c>
      <c r="H79" s="65">
        <f t="shared" si="11"/>
        <v>0</v>
      </c>
    </row>
    <row r="80" spans="1:8" s="2" customFormat="1" ht="13.2" hidden="1" x14ac:dyDescent="0.25">
      <c r="A80" s="269"/>
      <c r="B80" s="286"/>
      <c r="C80" s="270">
        <f t="shared" si="9"/>
        <v>0</v>
      </c>
      <c r="D80" s="271"/>
      <c r="E80" s="284"/>
      <c r="F80" s="68">
        <f t="shared" si="10"/>
        <v>0</v>
      </c>
      <c r="G80" s="85">
        <f t="shared" si="10"/>
        <v>0</v>
      </c>
      <c r="H80" s="65">
        <f t="shared" si="11"/>
        <v>0</v>
      </c>
    </row>
    <row r="81" spans="1:8" s="2" customFormat="1" ht="13.2" hidden="1" x14ac:dyDescent="0.25">
      <c r="A81" s="269"/>
      <c r="B81" s="286"/>
      <c r="C81" s="270">
        <f t="shared" ref="C81:C90" si="12">C26</f>
        <v>0</v>
      </c>
      <c r="D81" s="271"/>
      <c r="E81" s="284"/>
      <c r="F81" s="68">
        <f t="shared" ref="F81:G90" si="13">F26</f>
        <v>0</v>
      </c>
      <c r="G81" s="68">
        <f t="shared" si="13"/>
        <v>0</v>
      </c>
      <c r="H81" s="65">
        <f t="shared" si="11"/>
        <v>0</v>
      </c>
    </row>
    <row r="82" spans="1:8" s="2" customFormat="1" ht="13.2" hidden="1" x14ac:dyDescent="0.25">
      <c r="A82" s="269"/>
      <c r="B82" s="286"/>
      <c r="C82" s="270">
        <f t="shared" si="12"/>
        <v>0</v>
      </c>
      <c r="D82" s="271"/>
      <c r="E82" s="284"/>
      <c r="F82" s="68">
        <f t="shared" si="13"/>
        <v>0</v>
      </c>
      <c r="G82" s="68">
        <f t="shared" si="13"/>
        <v>0</v>
      </c>
      <c r="H82" s="65">
        <f t="shared" si="11"/>
        <v>0</v>
      </c>
    </row>
    <row r="83" spans="1:8" s="2" customFormat="1" ht="13.2" hidden="1" x14ac:dyDescent="0.25">
      <c r="A83" s="269"/>
      <c r="B83" s="286"/>
      <c r="C83" s="270">
        <f t="shared" si="12"/>
        <v>0</v>
      </c>
      <c r="D83" s="271"/>
      <c r="E83" s="284"/>
      <c r="F83" s="68">
        <f t="shared" si="13"/>
        <v>0</v>
      </c>
      <c r="G83" s="68">
        <f t="shared" si="13"/>
        <v>0</v>
      </c>
      <c r="H83" s="65">
        <f t="shared" si="11"/>
        <v>0</v>
      </c>
    </row>
    <row r="84" spans="1:8" s="2" customFormat="1" ht="13.2" hidden="1" x14ac:dyDescent="0.25">
      <c r="A84" s="269"/>
      <c r="B84" s="286"/>
      <c r="C84" s="270">
        <f t="shared" si="12"/>
        <v>0</v>
      </c>
      <c r="D84" s="271"/>
      <c r="E84" s="284"/>
      <c r="F84" s="68">
        <f t="shared" si="13"/>
        <v>0</v>
      </c>
      <c r="G84" s="68">
        <f t="shared" si="13"/>
        <v>0</v>
      </c>
      <c r="H84" s="65">
        <f t="shared" si="11"/>
        <v>0</v>
      </c>
    </row>
    <row r="85" spans="1:8" s="2" customFormat="1" ht="13.2" hidden="1" x14ac:dyDescent="0.25">
      <c r="A85" s="269"/>
      <c r="B85" s="286"/>
      <c r="C85" s="270">
        <f t="shared" si="12"/>
        <v>0</v>
      </c>
      <c r="D85" s="271"/>
      <c r="E85" s="284"/>
      <c r="F85" s="68">
        <f t="shared" si="13"/>
        <v>0</v>
      </c>
      <c r="G85" s="68">
        <f t="shared" si="13"/>
        <v>0</v>
      </c>
      <c r="H85" s="65">
        <f t="shared" si="11"/>
        <v>0</v>
      </c>
    </row>
    <row r="86" spans="1:8" s="2" customFormat="1" ht="13.2" hidden="1" x14ac:dyDescent="0.25">
      <c r="A86" s="269"/>
      <c r="B86" s="286"/>
      <c r="C86" s="270">
        <f t="shared" si="12"/>
        <v>0</v>
      </c>
      <c r="D86" s="271"/>
      <c r="E86" s="284"/>
      <c r="F86" s="68">
        <f t="shared" si="13"/>
        <v>0</v>
      </c>
      <c r="G86" s="68">
        <f t="shared" si="13"/>
        <v>0</v>
      </c>
      <c r="H86" s="65">
        <f t="shared" si="11"/>
        <v>0</v>
      </c>
    </row>
    <row r="87" spans="1:8" s="2" customFormat="1" ht="13.2" hidden="1" x14ac:dyDescent="0.25">
      <c r="A87" s="269"/>
      <c r="B87" s="286"/>
      <c r="C87" s="270">
        <f t="shared" si="12"/>
        <v>0</v>
      </c>
      <c r="D87" s="271"/>
      <c r="E87" s="284"/>
      <c r="F87" s="68">
        <f t="shared" si="13"/>
        <v>0</v>
      </c>
      <c r="G87" s="68">
        <f t="shared" si="13"/>
        <v>0</v>
      </c>
      <c r="H87" s="65">
        <f t="shared" si="11"/>
        <v>0</v>
      </c>
    </row>
    <row r="88" spans="1:8" s="2" customFormat="1" ht="13.2" hidden="1" x14ac:dyDescent="0.25">
      <c r="A88" s="269"/>
      <c r="B88" s="286"/>
      <c r="C88" s="270">
        <f t="shared" si="12"/>
        <v>0</v>
      </c>
      <c r="D88" s="271"/>
      <c r="E88" s="284"/>
      <c r="F88" s="68">
        <f t="shared" si="13"/>
        <v>0</v>
      </c>
      <c r="G88" s="68">
        <f t="shared" si="13"/>
        <v>0</v>
      </c>
      <c r="H88" s="65">
        <f t="shared" si="11"/>
        <v>0</v>
      </c>
    </row>
    <row r="89" spans="1:8" s="2" customFormat="1" ht="13.2" hidden="1" x14ac:dyDescent="0.25">
      <c r="A89" s="269"/>
      <c r="B89" s="286"/>
      <c r="C89" s="270">
        <f t="shared" si="12"/>
        <v>0</v>
      </c>
      <c r="D89" s="271"/>
      <c r="E89" s="284"/>
      <c r="F89" s="68">
        <f t="shared" si="13"/>
        <v>0</v>
      </c>
      <c r="G89" s="68">
        <f t="shared" si="13"/>
        <v>0</v>
      </c>
      <c r="H89" s="65">
        <f t="shared" si="11"/>
        <v>0</v>
      </c>
    </row>
    <row r="90" spans="1:8" s="2" customFormat="1" ht="13.2" hidden="1" x14ac:dyDescent="0.25">
      <c r="A90" s="269"/>
      <c r="B90" s="286"/>
      <c r="C90" s="270">
        <f t="shared" si="12"/>
        <v>0</v>
      </c>
      <c r="D90" s="271"/>
      <c r="E90" s="285"/>
      <c r="F90" s="68">
        <f t="shared" si="13"/>
        <v>0</v>
      </c>
      <c r="G90" s="68">
        <f t="shared" si="13"/>
        <v>0</v>
      </c>
      <c r="H90" s="65">
        <f t="shared" si="11"/>
        <v>0</v>
      </c>
    </row>
    <row r="91" spans="1:8" s="2" customFormat="1" ht="13.2" hidden="1" x14ac:dyDescent="0.25">
      <c r="A91" s="269"/>
      <c r="B91" s="286"/>
      <c r="C91" s="270">
        <f t="shared" ref="C91:C99" si="14">C16</f>
        <v>0</v>
      </c>
      <c r="D91" s="271"/>
      <c r="E91" s="284"/>
      <c r="F91" s="68">
        <f t="shared" ref="F91:G99" si="15">F16</f>
        <v>0</v>
      </c>
      <c r="G91" s="85">
        <f t="shared" si="15"/>
        <v>0</v>
      </c>
      <c r="H91" s="65" t="e">
        <f>ROUNDUP((F91*#REF!%)/168*G91,2)</f>
        <v>#REF!</v>
      </c>
    </row>
    <row r="92" spans="1:8" s="2" customFormat="1" ht="13.2" hidden="1" x14ac:dyDescent="0.25">
      <c r="A92" s="269"/>
      <c r="B92" s="286"/>
      <c r="C92" s="270">
        <f t="shared" si="14"/>
        <v>0</v>
      </c>
      <c r="D92" s="271"/>
      <c r="E92" s="284"/>
      <c r="F92" s="68">
        <f t="shared" si="15"/>
        <v>0</v>
      </c>
      <c r="G92" s="85">
        <f t="shared" si="15"/>
        <v>0</v>
      </c>
      <c r="H92" s="65" t="e">
        <f>ROUNDUP((F92*#REF!%)/168*G92,2)</f>
        <v>#REF!</v>
      </c>
    </row>
    <row r="93" spans="1:8" s="2" customFormat="1" ht="13.2" hidden="1" x14ac:dyDescent="0.25">
      <c r="A93" s="269"/>
      <c r="B93" s="286"/>
      <c r="C93" s="270">
        <f t="shared" si="14"/>
        <v>0</v>
      </c>
      <c r="D93" s="271"/>
      <c r="E93" s="284"/>
      <c r="F93" s="68">
        <f t="shared" si="15"/>
        <v>0</v>
      </c>
      <c r="G93" s="85">
        <f t="shared" si="15"/>
        <v>0</v>
      </c>
      <c r="H93" s="65" t="e">
        <f>ROUNDUP((F93*#REF!%)/168*G93,2)</f>
        <v>#REF!</v>
      </c>
    </row>
    <row r="94" spans="1:8" s="2" customFormat="1" ht="13.2" hidden="1" x14ac:dyDescent="0.25">
      <c r="A94" s="269"/>
      <c r="B94" s="286"/>
      <c r="C94" s="270">
        <f t="shared" si="14"/>
        <v>0</v>
      </c>
      <c r="D94" s="271"/>
      <c r="E94" s="284"/>
      <c r="F94" s="68">
        <f t="shared" si="15"/>
        <v>0</v>
      </c>
      <c r="G94" s="85">
        <f t="shared" si="15"/>
        <v>0</v>
      </c>
      <c r="H94" s="65" t="e">
        <f>ROUNDUP((F94*#REF!%)/168*G94,2)</f>
        <v>#REF!</v>
      </c>
    </row>
    <row r="95" spans="1:8" s="2" customFormat="1" ht="13.2" hidden="1" x14ac:dyDescent="0.25">
      <c r="A95" s="269"/>
      <c r="B95" s="286"/>
      <c r="C95" s="270">
        <f t="shared" si="14"/>
        <v>0</v>
      </c>
      <c r="D95" s="271"/>
      <c r="E95" s="284"/>
      <c r="F95" s="68">
        <f t="shared" si="15"/>
        <v>0</v>
      </c>
      <c r="G95" s="85">
        <f t="shared" si="15"/>
        <v>0</v>
      </c>
      <c r="H95" s="65" t="e">
        <f>ROUNDUP((F95*#REF!%)/168*G95,2)</f>
        <v>#REF!</v>
      </c>
    </row>
    <row r="96" spans="1:8" s="2" customFormat="1" ht="13.2" hidden="1" x14ac:dyDescent="0.25">
      <c r="A96" s="269"/>
      <c r="B96" s="286"/>
      <c r="C96" s="270">
        <f t="shared" si="14"/>
        <v>0</v>
      </c>
      <c r="D96" s="271"/>
      <c r="E96" s="284"/>
      <c r="F96" s="68">
        <f t="shared" si="15"/>
        <v>0</v>
      </c>
      <c r="G96" s="85">
        <f t="shared" si="15"/>
        <v>0</v>
      </c>
      <c r="H96" s="65" t="e">
        <f>ROUNDUP((F96*#REF!%)/168*G96,2)</f>
        <v>#REF!</v>
      </c>
    </row>
    <row r="97" spans="1:8" s="2" customFormat="1" ht="13.2" hidden="1" x14ac:dyDescent="0.25">
      <c r="A97" s="269"/>
      <c r="B97" s="286"/>
      <c r="C97" s="270">
        <f t="shared" si="14"/>
        <v>0</v>
      </c>
      <c r="D97" s="271"/>
      <c r="E97" s="284"/>
      <c r="F97" s="68">
        <f t="shared" si="15"/>
        <v>0</v>
      </c>
      <c r="G97" s="85">
        <f t="shared" si="15"/>
        <v>0</v>
      </c>
      <c r="H97" s="65" t="e">
        <f>ROUNDUP((F97*#REF!%)/168*G97,2)</f>
        <v>#REF!</v>
      </c>
    </row>
    <row r="98" spans="1:8" s="2" customFormat="1" ht="13.2" hidden="1" x14ac:dyDescent="0.25">
      <c r="A98" s="269"/>
      <c r="B98" s="286"/>
      <c r="C98" s="270">
        <f t="shared" si="14"/>
        <v>0</v>
      </c>
      <c r="D98" s="271"/>
      <c r="E98" s="284"/>
      <c r="F98" s="68">
        <f t="shared" si="15"/>
        <v>0</v>
      </c>
      <c r="G98" s="85">
        <f t="shared" si="15"/>
        <v>0</v>
      </c>
      <c r="H98" s="65" t="e">
        <f>ROUNDUP((F98*#REF!%)/168*G98,2)</f>
        <v>#REF!</v>
      </c>
    </row>
    <row r="99" spans="1:8" s="2" customFormat="1" ht="13.2" hidden="1" x14ac:dyDescent="0.25">
      <c r="A99" s="269"/>
      <c r="B99" s="286"/>
      <c r="C99" s="270">
        <f t="shared" si="14"/>
        <v>0</v>
      </c>
      <c r="D99" s="271"/>
      <c r="E99" s="284"/>
      <c r="F99" s="68">
        <f t="shared" si="15"/>
        <v>0</v>
      </c>
      <c r="G99" s="85">
        <f t="shared" si="15"/>
        <v>0</v>
      </c>
      <c r="H99" s="65" t="e">
        <f>ROUNDUP((F99*#REF!%)/168*G99,2)</f>
        <v>#REF!</v>
      </c>
    </row>
    <row r="100" spans="1:8" s="2" customFormat="1" ht="13.2" hidden="1" x14ac:dyDescent="0.25">
      <c r="A100" s="269"/>
      <c r="B100" s="286"/>
      <c r="C100" s="270">
        <f t="shared" ref="C100:C109" si="16">C26</f>
        <v>0</v>
      </c>
      <c r="D100" s="271"/>
      <c r="E100" s="284"/>
      <c r="F100" s="68">
        <f t="shared" ref="F100:G109" si="17">F26</f>
        <v>0</v>
      </c>
      <c r="G100" s="68">
        <f t="shared" si="17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6"/>
        <v>0</v>
      </c>
      <c r="D101" s="271"/>
      <c r="E101" s="284"/>
      <c r="F101" s="68">
        <f t="shared" si="17"/>
        <v>0</v>
      </c>
      <c r="G101" s="68">
        <f t="shared" si="17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6"/>
        <v>0</v>
      </c>
      <c r="D102" s="271"/>
      <c r="E102" s="284"/>
      <c r="F102" s="68">
        <f t="shared" si="17"/>
        <v>0</v>
      </c>
      <c r="G102" s="68">
        <f t="shared" si="17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6"/>
        <v>0</v>
      </c>
      <c r="D103" s="271"/>
      <c r="E103" s="284"/>
      <c r="F103" s="68">
        <f t="shared" si="17"/>
        <v>0</v>
      </c>
      <c r="G103" s="68">
        <f t="shared" si="17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6"/>
        <v>0</v>
      </c>
      <c r="D104" s="271"/>
      <c r="E104" s="284"/>
      <c r="F104" s="68">
        <f t="shared" si="17"/>
        <v>0</v>
      </c>
      <c r="G104" s="68">
        <f t="shared" si="17"/>
        <v>0</v>
      </c>
      <c r="H104" s="65" t="e">
        <f>ROUNDUP((F104*#REF!%)/168*G104,2)</f>
        <v>#REF!</v>
      </c>
    </row>
    <row r="105" spans="1:8" s="2" customFormat="1" ht="13.2" hidden="1" x14ac:dyDescent="0.25">
      <c r="A105" s="269"/>
      <c r="B105" s="286"/>
      <c r="C105" s="270">
        <f t="shared" si="16"/>
        <v>0</v>
      </c>
      <c r="D105" s="271"/>
      <c r="E105" s="284"/>
      <c r="F105" s="68">
        <f t="shared" si="17"/>
        <v>0</v>
      </c>
      <c r="G105" s="68">
        <f t="shared" si="17"/>
        <v>0</v>
      </c>
      <c r="H105" s="65" t="e">
        <f>ROUNDUP((F105*#REF!%)/168*G105,2)</f>
        <v>#REF!</v>
      </c>
    </row>
    <row r="106" spans="1:8" s="2" customFormat="1" ht="13.2" hidden="1" x14ac:dyDescent="0.25">
      <c r="A106" s="269"/>
      <c r="B106" s="286"/>
      <c r="C106" s="270">
        <f t="shared" si="16"/>
        <v>0</v>
      </c>
      <c r="D106" s="271"/>
      <c r="E106" s="284"/>
      <c r="F106" s="68">
        <f t="shared" si="17"/>
        <v>0</v>
      </c>
      <c r="G106" s="68">
        <f t="shared" si="17"/>
        <v>0</v>
      </c>
      <c r="H106" s="65" t="e">
        <f>ROUNDUP((F106*#REF!%)/168*G106,2)</f>
        <v>#REF!</v>
      </c>
    </row>
    <row r="107" spans="1:8" s="2" customFormat="1" ht="13.2" hidden="1" x14ac:dyDescent="0.25">
      <c r="A107" s="269"/>
      <c r="B107" s="286"/>
      <c r="C107" s="270">
        <f t="shared" si="16"/>
        <v>0</v>
      </c>
      <c r="D107" s="271"/>
      <c r="E107" s="284"/>
      <c r="F107" s="68">
        <f t="shared" si="17"/>
        <v>0</v>
      </c>
      <c r="G107" s="68">
        <f t="shared" si="17"/>
        <v>0</v>
      </c>
      <c r="H107" s="65" t="e">
        <f>ROUNDUP((F107*#REF!%)/168*G107,2)</f>
        <v>#REF!</v>
      </c>
    </row>
    <row r="108" spans="1:8" s="2" customFormat="1" ht="13.2" hidden="1" x14ac:dyDescent="0.25">
      <c r="A108" s="269"/>
      <c r="B108" s="286"/>
      <c r="C108" s="270">
        <f t="shared" si="16"/>
        <v>0</v>
      </c>
      <c r="D108" s="271"/>
      <c r="E108" s="284"/>
      <c r="F108" s="68">
        <f t="shared" si="17"/>
        <v>0</v>
      </c>
      <c r="G108" s="68">
        <f t="shared" si="17"/>
        <v>0</v>
      </c>
      <c r="H108" s="65" t="e">
        <f>ROUNDUP((F108*#REF!%)/168*G108,2)</f>
        <v>#REF!</v>
      </c>
    </row>
    <row r="109" spans="1:8" s="2" customFormat="1" ht="13.2" hidden="1" x14ac:dyDescent="0.25">
      <c r="A109" s="269"/>
      <c r="B109" s="286"/>
      <c r="C109" s="270">
        <f t="shared" si="16"/>
        <v>0</v>
      </c>
      <c r="D109" s="271"/>
      <c r="E109" s="285"/>
      <c r="F109" s="68">
        <f t="shared" si="17"/>
        <v>0</v>
      </c>
      <c r="G109" s="68">
        <f t="shared" si="17"/>
        <v>0</v>
      </c>
      <c r="H109" s="65" t="e">
        <f>ROUNDUP((F109*#REF!%)/168*G109,2)</f>
        <v>#REF!</v>
      </c>
    </row>
    <row r="110" spans="1:8" s="5" customFormat="1" ht="13.2" hidden="1" x14ac:dyDescent="0.2">
      <c r="A110" s="46" t="s">
        <v>85</v>
      </c>
      <c r="B110" s="256" t="s">
        <v>18</v>
      </c>
      <c r="C110" s="256"/>
      <c r="D110" s="256"/>
      <c r="E110" s="256"/>
      <c r="F110" s="256"/>
      <c r="G110" s="256"/>
      <c r="H110" s="47">
        <f>H134+H157</f>
        <v>0</v>
      </c>
    </row>
    <row r="111" spans="1:8" s="5" customFormat="1" ht="13.2" hidden="1" x14ac:dyDescent="0.2">
      <c r="A111" s="46">
        <v>2100</v>
      </c>
      <c r="B111" s="256" t="s">
        <v>214</v>
      </c>
      <c r="C111" s="256"/>
      <c r="D111" s="256"/>
      <c r="E111" s="256"/>
      <c r="F111" s="256"/>
      <c r="G111" s="256"/>
      <c r="H111" s="47">
        <f>H112+H123</f>
        <v>0</v>
      </c>
    </row>
    <row r="112" spans="1:8" s="5" customFormat="1" ht="26.4" hidden="1" x14ac:dyDescent="0.2">
      <c r="A112" s="274"/>
      <c r="B112" s="314"/>
      <c r="C112" s="251"/>
      <c r="D112" s="252"/>
      <c r="E112" s="287"/>
      <c r="F112" s="60" t="s">
        <v>167</v>
      </c>
      <c r="G112" s="53" t="s">
        <v>158</v>
      </c>
      <c r="H112" s="128">
        <f>SUM(H113:H122)</f>
        <v>0</v>
      </c>
    </row>
    <row r="113" spans="1:8" s="5" customFormat="1" ht="13.2" hidden="1" x14ac:dyDescent="0.2">
      <c r="A113" s="275"/>
      <c r="B113" s="315"/>
      <c r="C113" s="247"/>
      <c r="D113" s="248"/>
      <c r="E113" s="273"/>
      <c r="F113" s="86"/>
      <c r="G113" s="86"/>
      <c r="H113" s="87"/>
    </row>
    <row r="114" spans="1:8" s="5" customFormat="1" ht="13.2" hidden="1" x14ac:dyDescent="0.2">
      <c r="A114" s="275"/>
      <c r="B114" s="315"/>
      <c r="C114" s="249"/>
      <c r="D114" s="250"/>
      <c r="E114" s="272"/>
      <c r="F114" s="88"/>
      <c r="G114" s="88"/>
      <c r="H114" s="89"/>
    </row>
    <row r="115" spans="1:8" s="5" customFormat="1" ht="13.2" hidden="1" x14ac:dyDescent="0.2">
      <c r="A115" s="275"/>
      <c r="B115" s="315"/>
      <c r="C115" s="249"/>
      <c r="D115" s="250"/>
      <c r="E115" s="272"/>
      <c r="F115" s="88"/>
      <c r="G115" s="88"/>
      <c r="H115" s="89"/>
    </row>
    <row r="116" spans="1:8" s="5" customFormat="1" ht="13.2" hidden="1" x14ac:dyDescent="0.2">
      <c r="A116" s="275"/>
      <c r="B116" s="315"/>
      <c r="C116" s="249"/>
      <c r="D116" s="250"/>
      <c r="E116" s="272"/>
      <c r="F116" s="88"/>
      <c r="G116" s="88"/>
      <c r="H116" s="89"/>
    </row>
    <row r="117" spans="1:8" s="5" customFormat="1" ht="13.2" hidden="1" x14ac:dyDescent="0.2">
      <c r="A117" s="275"/>
      <c r="B117" s="315"/>
      <c r="C117" s="249"/>
      <c r="D117" s="250"/>
      <c r="E117" s="272"/>
      <c r="F117" s="88"/>
      <c r="G117" s="88"/>
      <c r="H117" s="89"/>
    </row>
    <row r="118" spans="1:8" s="5" customFormat="1" ht="13.2" hidden="1" x14ac:dyDescent="0.2">
      <c r="A118" s="275"/>
      <c r="B118" s="315"/>
      <c r="C118" s="249"/>
      <c r="D118" s="250"/>
      <c r="E118" s="272"/>
      <c r="F118" s="88"/>
      <c r="G118" s="88"/>
      <c r="H118" s="89"/>
    </row>
    <row r="119" spans="1:8" s="5" customFormat="1" ht="13.2" hidden="1" x14ac:dyDescent="0.2">
      <c r="A119" s="275"/>
      <c r="B119" s="315"/>
      <c r="C119" s="249"/>
      <c r="D119" s="250"/>
      <c r="E119" s="272"/>
      <c r="F119" s="88"/>
      <c r="G119" s="88"/>
      <c r="H119" s="89"/>
    </row>
    <row r="120" spans="1:8" s="5" customFormat="1" ht="13.2" hidden="1" x14ac:dyDescent="0.2">
      <c r="A120" s="275"/>
      <c r="B120" s="315"/>
      <c r="C120" s="249"/>
      <c r="D120" s="250"/>
      <c r="E120" s="272"/>
      <c r="F120" s="88"/>
      <c r="G120" s="88"/>
      <c r="H120" s="89"/>
    </row>
    <row r="121" spans="1:8" s="5" customFormat="1" ht="13.2" hidden="1" x14ac:dyDescent="0.2">
      <c r="A121" s="275"/>
      <c r="B121" s="315"/>
      <c r="C121" s="249"/>
      <c r="D121" s="250"/>
      <c r="E121" s="272"/>
      <c r="F121" s="88"/>
      <c r="G121" s="88"/>
      <c r="H121" s="89"/>
    </row>
    <row r="122" spans="1:8" s="5" customFormat="1" ht="13.2" hidden="1" x14ac:dyDescent="0.2">
      <c r="A122" s="276"/>
      <c r="B122" s="316"/>
      <c r="C122" s="253"/>
      <c r="D122" s="254"/>
      <c r="E122" s="255"/>
      <c r="F122" s="90"/>
      <c r="G122" s="90"/>
      <c r="H122" s="91">
        <f>ROUNDUP(F122/168*G122,2)</f>
        <v>0</v>
      </c>
    </row>
    <row r="123" spans="1:8" s="5" customFormat="1" ht="26.4" hidden="1" x14ac:dyDescent="0.2">
      <c r="A123" s="274"/>
      <c r="B123" s="314"/>
      <c r="C123" s="251"/>
      <c r="D123" s="252"/>
      <c r="E123" s="287"/>
      <c r="F123" s="60" t="s">
        <v>167</v>
      </c>
      <c r="G123" s="53" t="s">
        <v>158</v>
      </c>
      <c r="H123" s="128">
        <f>SUM(H124:H133)</f>
        <v>0</v>
      </c>
    </row>
    <row r="124" spans="1:8" s="5" customFormat="1" ht="13.2" hidden="1" x14ac:dyDescent="0.2">
      <c r="A124" s="275"/>
      <c r="B124" s="315"/>
      <c r="C124" s="247"/>
      <c r="D124" s="248"/>
      <c r="E124" s="273"/>
      <c r="F124" s="86"/>
      <c r="G124" s="86"/>
      <c r="H124" s="87"/>
    </row>
    <row r="125" spans="1:8" s="5" customFormat="1" ht="13.2" hidden="1" x14ac:dyDescent="0.2">
      <c r="A125" s="275"/>
      <c r="B125" s="315"/>
      <c r="C125" s="249"/>
      <c r="D125" s="250"/>
      <c r="E125" s="272"/>
      <c r="F125" s="88"/>
      <c r="G125" s="88"/>
      <c r="H125" s="89"/>
    </row>
    <row r="126" spans="1:8" s="5" customFormat="1" ht="13.2" hidden="1" x14ac:dyDescent="0.2">
      <c r="A126" s="275"/>
      <c r="B126" s="315"/>
      <c r="C126" s="249"/>
      <c r="D126" s="250"/>
      <c r="E126" s="272"/>
      <c r="F126" s="88"/>
      <c r="G126" s="88"/>
      <c r="H126" s="89"/>
    </row>
    <row r="127" spans="1:8" s="5" customFormat="1" ht="13.2" hidden="1" x14ac:dyDescent="0.2">
      <c r="A127" s="275"/>
      <c r="B127" s="315"/>
      <c r="C127" s="249"/>
      <c r="D127" s="250"/>
      <c r="E127" s="272"/>
      <c r="F127" s="88"/>
      <c r="G127" s="88"/>
      <c r="H127" s="89"/>
    </row>
    <row r="128" spans="1:8" s="5" customFormat="1" ht="13.2" hidden="1" x14ac:dyDescent="0.2">
      <c r="A128" s="275"/>
      <c r="B128" s="315"/>
      <c r="C128" s="249"/>
      <c r="D128" s="250"/>
      <c r="E128" s="272"/>
      <c r="F128" s="88"/>
      <c r="G128" s="88"/>
      <c r="H128" s="89"/>
    </row>
    <row r="129" spans="1:8" s="5" customFormat="1" ht="13.2" hidden="1" x14ac:dyDescent="0.2">
      <c r="A129" s="275"/>
      <c r="B129" s="315"/>
      <c r="C129" s="249"/>
      <c r="D129" s="250"/>
      <c r="E129" s="272"/>
      <c r="F129" s="88"/>
      <c r="G129" s="88"/>
      <c r="H129" s="89"/>
    </row>
    <row r="130" spans="1:8" s="5" customFormat="1" ht="13.2" hidden="1" x14ac:dyDescent="0.2">
      <c r="A130" s="275"/>
      <c r="B130" s="315"/>
      <c r="C130" s="249"/>
      <c r="D130" s="250"/>
      <c r="E130" s="272"/>
      <c r="F130" s="88"/>
      <c r="G130" s="88"/>
      <c r="H130" s="89"/>
    </row>
    <row r="131" spans="1:8" s="5" customFormat="1" ht="13.2" hidden="1" x14ac:dyDescent="0.2">
      <c r="A131" s="275"/>
      <c r="B131" s="315"/>
      <c r="C131" s="249"/>
      <c r="D131" s="250"/>
      <c r="E131" s="272"/>
      <c r="F131" s="88"/>
      <c r="G131" s="88"/>
      <c r="H131" s="89"/>
    </row>
    <row r="132" spans="1:8" s="5" customFormat="1" ht="13.2" hidden="1" x14ac:dyDescent="0.2">
      <c r="A132" s="275"/>
      <c r="B132" s="315"/>
      <c r="C132" s="249"/>
      <c r="D132" s="250"/>
      <c r="E132" s="272"/>
      <c r="F132" s="88"/>
      <c r="G132" s="88"/>
      <c r="H132" s="89"/>
    </row>
    <row r="133" spans="1:8" s="5" customFormat="1" ht="13.2" hidden="1" x14ac:dyDescent="0.2">
      <c r="A133" s="276"/>
      <c r="B133" s="316"/>
      <c r="C133" s="253"/>
      <c r="D133" s="254"/>
      <c r="E133" s="255"/>
      <c r="F133" s="90"/>
      <c r="G133" s="90"/>
      <c r="H133" s="91">
        <f>ROUNDUP(F133/168*G133,2)</f>
        <v>0</v>
      </c>
    </row>
    <row r="134" spans="1:8" s="5" customFormat="1" ht="13.2" hidden="1" x14ac:dyDescent="0.2">
      <c r="A134" s="46" t="s">
        <v>86</v>
      </c>
      <c r="B134" s="256" t="s">
        <v>87</v>
      </c>
      <c r="C134" s="256"/>
      <c r="D134" s="256"/>
      <c r="E134" s="256"/>
      <c r="F134" s="256"/>
      <c r="G134" s="256"/>
      <c r="H134" s="47">
        <f>H135+H146</f>
        <v>0</v>
      </c>
    </row>
    <row r="135" spans="1:8" s="2" customFormat="1" ht="26.4" hidden="1" x14ac:dyDescent="0.25">
      <c r="A135" s="274"/>
      <c r="B135" s="314"/>
      <c r="C135" s="251"/>
      <c r="D135" s="252"/>
      <c r="E135" s="287"/>
      <c r="F135" s="60" t="s">
        <v>167</v>
      </c>
      <c r="G135" s="53" t="s">
        <v>158</v>
      </c>
      <c r="H135" s="128">
        <f>SUM(H136:H145)</f>
        <v>0</v>
      </c>
    </row>
    <row r="136" spans="1:8" s="2" customFormat="1" ht="13.2" hidden="1" x14ac:dyDescent="0.25">
      <c r="A136" s="275"/>
      <c r="B136" s="315"/>
      <c r="C136" s="247"/>
      <c r="D136" s="248"/>
      <c r="E136" s="273"/>
      <c r="F136" s="86"/>
      <c r="G136" s="86"/>
      <c r="H136" s="87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5"/>
      <c r="B141" s="315"/>
      <c r="C141" s="249"/>
      <c r="D141" s="250"/>
      <c r="E141" s="272"/>
      <c r="F141" s="88"/>
      <c r="G141" s="88"/>
      <c r="H141" s="89"/>
    </row>
    <row r="142" spans="1:8" s="2" customFormat="1" ht="13.2" hidden="1" x14ac:dyDescent="0.25">
      <c r="A142" s="275"/>
      <c r="B142" s="315"/>
      <c r="C142" s="249"/>
      <c r="D142" s="250"/>
      <c r="E142" s="272"/>
      <c r="F142" s="88"/>
      <c r="G142" s="88"/>
      <c r="H142" s="89"/>
    </row>
    <row r="143" spans="1:8" s="2" customFormat="1" ht="13.2" hidden="1" x14ac:dyDescent="0.25">
      <c r="A143" s="275"/>
      <c r="B143" s="315"/>
      <c r="C143" s="249"/>
      <c r="D143" s="250"/>
      <c r="E143" s="272"/>
      <c r="F143" s="88"/>
      <c r="G143" s="88"/>
      <c r="H143" s="89"/>
    </row>
    <row r="144" spans="1:8" s="2" customFormat="1" ht="13.2" hidden="1" x14ac:dyDescent="0.25">
      <c r="A144" s="275"/>
      <c r="B144" s="315"/>
      <c r="C144" s="249"/>
      <c r="D144" s="250"/>
      <c r="E144" s="272"/>
      <c r="F144" s="88"/>
      <c r="G144" s="88"/>
      <c r="H144" s="89"/>
    </row>
    <row r="145" spans="1:8" s="2" customFormat="1" ht="13.2" hidden="1" x14ac:dyDescent="0.25">
      <c r="A145" s="276"/>
      <c r="B145" s="316"/>
      <c r="C145" s="253"/>
      <c r="D145" s="254"/>
      <c r="E145" s="255"/>
      <c r="F145" s="90"/>
      <c r="G145" s="90"/>
      <c r="H145" s="91">
        <f>ROUNDUP(F145/168*G145,2)</f>
        <v>0</v>
      </c>
    </row>
    <row r="146" spans="1:8" s="2" customFormat="1" ht="26.4" hidden="1" x14ac:dyDescent="0.25">
      <c r="A146" s="274"/>
      <c r="B146" s="314"/>
      <c r="C146" s="251"/>
      <c r="D146" s="252"/>
      <c r="E146" s="287"/>
      <c r="F146" s="60" t="s">
        <v>167</v>
      </c>
      <c r="G146" s="53" t="s">
        <v>158</v>
      </c>
      <c r="H146" s="128">
        <f>SUM(H147:H156)</f>
        <v>0</v>
      </c>
    </row>
    <row r="147" spans="1:8" s="2" customFormat="1" ht="13.2" hidden="1" x14ac:dyDescent="0.25">
      <c r="A147" s="275"/>
      <c r="B147" s="315"/>
      <c r="C147" s="247"/>
      <c r="D147" s="248"/>
      <c r="E147" s="273"/>
      <c r="F147" s="86"/>
      <c r="G147" s="86"/>
      <c r="H147" s="87"/>
    </row>
    <row r="148" spans="1:8" s="2" customFormat="1" ht="13.2" hidden="1" x14ac:dyDescent="0.25">
      <c r="A148" s="275"/>
      <c r="B148" s="315"/>
      <c r="C148" s="249"/>
      <c r="D148" s="250"/>
      <c r="E148" s="272"/>
      <c r="F148" s="88"/>
      <c r="G148" s="88"/>
      <c r="H148" s="89"/>
    </row>
    <row r="149" spans="1:8" s="2" customFormat="1" ht="13.2" hidden="1" x14ac:dyDescent="0.25">
      <c r="A149" s="275"/>
      <c r="B149" s="315"/>
      <c r="C149" s="249"/>
      <c r="D149" s="250"/>
      <c r="E149" s="272"/>
      <c r="F149" s="88"/>
      <c r="G149" s="88"/>
      <c r="H149" s="89"/>
    </row>
    <row r="150" spans="1:8" s="2" customFormat="1" ht="13.2" hidden="1" x14ac:dyDescent="0.25">
      <c r="A150" s="275"/>
      <c r="B150" s="315"/>
      <c r="C150" s="249"/>
      <c r="D150" s="250"/>
      <c r="E150" s="272"/>
      <c r="F150" s="88"/>
      <c r="G150" s="88"/>
      <c r="H150" s="89"/>
    </row>
    <row r="151" spans="1:8" s="2" customFormat="1" ht="13.2" hidden="1" x14ac:dyDescent="0.25">
      <c r="A151" s="275"/>
      <c r="B151" s="315"/>
      <c r="C151" s="249"/>
      <c r="D151" s="250"/>
      <c r="E151" s="272"/>
      <c r="F151" s="88"/>
      <c r="G151" s="88"/>
      <c r="H151" s="89"/>
    </row>
    <row r="152" spans="1:8" s="2" customFormat="1" ht="13.2" hidden="1" x14ac:dyDescent="0.25">
      <c r="A152" s="275"/>
      <c r="B152" s="315"/>
      <c r="C152" s="249"/>
      <c r="D152" s="250"/>
      <c r="E152" s="272"/>
      <c r="F152" s="88"/>
      <c r="G152" s="88"/>
      <c r="H152" s="89"/>
    </row>
    <row r="153" spans="1:8" s="2" customFormat="1" ht="13.2" hidden="1" x14ac:dyDescent="0.25">
      <c r="A153" s="275"/>
      <c r="B153" s="315"/>
      <c r="C153" s="249"/>
      <c r="D153" s="250"/>
      <c r="E153" s="272"/>
      <c r="F153" s="88"/>
      <c r="G153" s="88"/>
      <c r="H153" s="89"/>
    </row>
    <row r="154" spans="1:8" s="2" customFormat="1" ht="13.2" hidden="1" x14ac:dyDescent="0.25">
      <c r="A154" s="275"/>
      <c r="B154" s="315"/>
      <c r="C154" s="249"/>
      <c r="D154" s="250"/>
      <c r="E154" s="272"/>
      <c r="F154" s="88"/>
      <c r="G154" s="88"/>
      <c r="H154" s="89"/>
    </row>
    <row r="155" spans="1:8" s="2" customFormat="1" ht="13.2" hidden="1" x14ac:dyDescent="0.25">
      <c r="A155" s="275"/>
      <c r="B155" s="315"/>
      <c r="C155" s="249"/>
      <c r="D155" s="250"/>
      <c r="E155" s="272"/>
      <c r="F155" s="88"/>
      <c r="G155" s="88"/>
      <c r="H155" s="89"/>
    </row>
    <row r="156" spans="1:8" s="2" customFormat="1" ht="13.2" hidden="1" x14ac:dyDescent="0.25">
      <c r="A156" s="276"/>
      <c r="B156" s="316"/>
      <c r="C156" s="253"/>
      <c r="D156" s="254"/>
      <c r="E156" s="255"/>
      <c r="F156" s="90"/>
      <c r="G156" s="90"/>
      <c r="H156" s="91">
        <f>ROUNDUP(F156/168*G156,2)</f>
        <v>0</v>
      </c>
    </row>
    <row r="157" spans="1:8" s="5" customFormat="1" ht="12.75" hidden="1" customHeight="1" x14ac:dyDescent="0.2">
      <c r="A157" s="46" t="s">
        <v>94</v>
      </c>
      <c r="B157" s="256" t="s">
        <v>95</v>
      </c>
      <c r="C157" s="256"/>
      <c r="D157" s="256"/>
      <c r="E157" s="256"/>
      <c r="F157" s="256"/>
      <c r="G157" s="256"/>
      <c r="H157" s="47">
        <f>SUM(H158,H169)</f>
        <v>0</v>
      </c>
    </row>
    <row r="158" spans="1:8" s="2" customFormat="1" hidden="1" x14ac:dyDescent="0.25">
      <c r="A158" s="274"/>
      <c r="B158" s="244"/>
      <c r="C158" s="251"/>
      <c r="D158" s="252"/>
      <c r="E158" s="287"/>
      <c r="F158" s="53" t="s">
        <v>167</v>
      </c>
      <c r="G158" s="53" t="s">
        <v>166</v>
      </c>
      <c r="H158" s="128">
        <f>SUM(H159:H168)</f>
        <v>0</v>
      </c>
    </row>
    <row r="159" spans="1:8" s="2" customFormat="1" ht="13.2" hidden="1" x14ac:dyDescent="0.25">
      <c r="A159" s="275"/>
      <c r="B159" s="245"/>
      <c r="C159" s="247"/>
      <c r="D159" s="248"/>
      <c r="E159" s="273"/>
      <c r="F159" s="86"/>
      <c r="G159" s="86"/>
      <c r="H159" s="87">
        <f>ROUND(F159*G159,2)</f>
        <v>0</v>
      </c>
    </row>
    <row r="160" spans="1:8" s="2" customFormat="1" ht="13.2" hidden="1" x14ac:dyDescent="0.25">
      <c r="A160" s="275"/>
      <c r="B160" s="245"/>
      <c r="C160" s="249"/>
      <c r="D160" s="250"/>
      <c r="E160" s="272"/>
      <c r="F160" s="88"/>
      <c r="G160" s="88"/>
      <c r="H160" s="89">
        <f>ROUND(F160*G160,2)</f>
        <v>0</v>
      </c>
    </row>
    <row r="161" spans="1:8" s="2" customFormat="1" ht="13.2" hidden="1" x14ac:dyDescent="0.25">
      <c r="A161" s="275"/>
      <c r="B161" s="245"/>
      <c r="C161" s="249"/>
      <c r="D161" s="250"/>
      <c r="E161" s="272"/>
      <c r="F161" s="88"/>
      <c r="G161" s="88"/>
      <c r="H161" s="89">
        <f t="shared" ref="H161:H168" si="18">ROUND(F161*G161,2)</f>
        <v>0</v>
      </c>
    </row>
    <row r="162" spans="1:8" s="2" customFormat="1" ht="13.2" hidden="1" x14ac:dyDescent="0.25">
      <c r="A162" s="275"/>
      <c r="B162" s="245"/>
      <c r="C162" s="249"/>
      <c r="D162" s="250"/>
      <c r="E162" s="272"/>
      <c r="F162" s="88"/>
      <c r="G162" s="88"/>
      <c r="H162" s="89">
        <f t="shared" si="18"/>
        <v>0</v>
      </c>
    </row>
    <row r="163" spans="1:8" s="2" customFormat="1" ht="13.2" hidden="1" x14ac:dyDescent="0.25">
      <c r="A163" s="275"/>
      <c r="B163" s="245"/>
      <c r="C163" s="249"/>
      <c r="D163" s="250"/>
      <c r="E163" s="272"/>
      <c r="F163" s="88"/>
      <c r="G163" s="88"/>
      <c r="H163" s="89">
        <f t="shared" si="18"/>
        <v>0</v>
      </c>
    </row>
    <row r="164" spans="1:8" s="2" customFormat="1" ht="13.2" hidden="1" x14ac:dyDescent="0.25">
      <c r="A164" s="275"/>
      <c r="B164" s="245"/>
      <c r="C164" s="249"/>
      <c r="D164" s="250"/>
      <c r="E164" s="272"/>
      <c r="F164" s="88"/>
      <c r="G164" s="88"/>
      <c r="H164" s="89">
        <f t="shared" si="18"/>
        <v>0</v>
      </c>
    </row>
    <row r="165" spans="1:8" s="2" customFormat="1" ht="13.2" hidden="1" x14ac:dyDescent="0.25">
      <c r="A165" s="275"/>
      <c r="B165" s="245"/>
      <c r="C165" s="249"/>
      <c r="D165" s="250"/>
      <c r="E165" s="272"/>
      <c r="F165" s="88"/>
      <c r="G165" s="88"/>
      <c r="H165" s="89">
        <f t="shared" si="18"/>
        <v>0</v>
      </c>
    </row>
    <row r="166" spans="1:8" s="2" customFormat="1" ht="13.2" hidden="1" x14ac:dyDescent="0.25">
      <c r="A166" s="275"/>
      <c r="B166" s="245"/>
      <c r="C166" s="249"/>
      <c r="D166" s="250"/>
      <c r="E166" s="272"/>
      <c r="F166" s="88"/>
      <c r="G166" s="88"/>
      <c r="H166" s="89">
        <f t="shared" si="18"/>
        <v>0</v>
      </c>
    </row>
    <row r="167" spans="1:8" s="2" customFormat="1" ht="13.2" hidden="1" x14ac:dyDescent="0.25">
      <c r="A167" s="275"/>
      <c r="B167" s="245"/>
      <c r="C167" s="249"/>
      <c r="D167" s="250"/>
      <c r="E167" s="272"/>
      <c r="F167" s="88"/>
      <c r="G167" s="88"/>
      <c r="H167" s="89">
        <f t="shared" si="18"/>
        <v>0</v>
      </c>
    </row>
    <row r="168" spans="1:8" s="2" customFormat="1" ht="13.2" hidden="1" x14ac:dyDescent="0.25">
      <c r="A168" s="276"/>
      <c r="B168" s="246"/>
      <c r="C168" s="253"/>
      <c r="D168" s="254"/>
      <c r="E168" s="255"/>
      <c r="F168" s="90"/>
      <c r="G168" s="90"/>
      <c r="H168" s="91">
        <f t="shared" si="18"/>
        <v>0</v>
      </c>
    </row>
    <row r="169" spans="1:8" s="2" customFormat="1" ht="26.4" hidden="1" x14ac:dyDescent="0.25">
      <c r="A169" s="274"/>
      <c r="B169" s="244"/>
      <c r="C169" s="251"/>
      <c r="D169" s="252"/>
      <c r="E169" s="287"/>
      <c r="F169" s="60" t="s">
        <v>167</v>
      </c>
      <c r="G169" s="53" t="s">
        <v>158</v>
      </c>
      <c r="H169" s="128">
        <f>SUM(H170:H179)</f>
        <v>0</v>
      </c>
    </row>
    <row r="170" spans="1:8" s="2" customFormat="1" ht="13.2" hidden="1" x14ac:dyDescent="0.25">
      <c r="A170" s="275"/>
      <c r="B170" s="245"/>
      <c r="C170" s="247"/>
      <c r="D170" s="248"/>
      <c r="E170" s="273"/>
      <c r="F170" s="86"/>
      <c r="G170" s="86"/>
      <c r="H170" s="87">
        <f>ROUNDUP(F170/168*G170,2)</f>
        <v>0</v>
      </c>
    </row>
    <row r="171" spans="1:8" s="2" customFormat="1" ht="13.2" hidden="1" x14ac:dyDescent="0.25">
      <c r="A171" s="275"/>
      <c r="B171" s="245"/>
      <c r="C171" s="249"/>
      <c r="D171" s="250"/>
      <c r="E171" s="272"/>
      <c r="F171" s="88"/>
      <c r="G171" s="88"/>
      <c r="H171" s="89">
        <f t="shared" ref="H171:H179" si="19">ROUNDUP(F171/168*G171,2)</f>
        <v>0</v>
      </c>
    </row>
    <row r="172" spans="1:8" s="2" customFormat="1" ht="13.2" hidden="1" x14ac:dyDescent="0.25">
      <c r="A172" s="275"/>
      <c r="B172" s="245"/>
      <c r="C172" s="249"/>
      <c r="D172" s="250"/>
      <c r="E172" s="272"/>
      <c r="F172" s="88"/>
      <c r="G172" s="88"/>
      <c r="H172" s="89">
        <f t="shared" si="19"/>
        <v>0</v>
      </c>
    </row>
    <row r="173" spans="1:8" s="2" customFormat="1" ht="13.2" hidden="1" x14ac:dyDescent="0.25">
      <c r="A173" s="275"/>
      <c r="B173" s="245"/>
      <c r="C173" s="249"/>
      <c r="D173" s="250"/>
      <c r="E173" s="272"/>
      <c r="F173" s="88"/>
      <c r="G173" s="88"/>
      <c r="H173" s="89">
        <f t="shared" si="19"/>
        <v>0</v>
      </c>
    </row>
    <row r="174" spans="1:8" s="2" customFormat="1" ht="13.2" hidden="1" x14ac:dyDescent="0.25">
      <c r="A174" s="275"/>
      <c r="B174" s="245"/>
      <c r="C174" s="249"/>
      <c r="D174" s="250"/>
      <c r="E174" s="272"/>
      <c r="F174" s="88"/>
      <c r="G174" s="88"/>
      <c r="H174" s="89">
        <f t="shared" si="19"/>
        <v>0</v>
      </c>
    </row>
    <row r="175" spans="1:8" s="2" customFormat="1" ht="13.2" hidden="1" x14ac:dyDescent="0.25">
      <c r="A175" s="275"/>
      <c r="B175" s="245"/>
      <c r="C175" s="249"/>
      <c r="D175" s="250"/>
      <c r="E175" s="272"/>
      <c r="F175" s="88"/>
      <c r="G175" s="88"/>
      <c r="H175" s="89">
        <f t="shared" si="19"/>
        <v>0</v>
      </c>
    </row>
    <row r="176" spans="1:8" s="2" customFormat="1" ht="13.2" hidden="1" x14ac:dyDescent="0.25">
      <c r="A176" s="275"/>
      <c r="B176" s="245"/>
      <c r="C176" s="249"/>
      <c r="D176" s="250"/>
      <c r="E176" s="272"/>
      <c r="F176" s="88"/>
      <c r="G176" s="88"/>
      <c r="H176" s="89">
        <f t="shared" si="19"/>
        <v>0</v>
      </c>
    </row>
    <row r="177" spans="1:8" s="2" customFormat="1" ht="13.2" hidden="1" x14ac:dyDescent="0.25">
      <c r="A177" s="275"/>
      <c r="B177" s="245"/>
      <c r="C177" s="249"/>
      <c r="D177" s="250"/>
      <c r="E177" s="272"/>
      <c r="F177" s="88"/>
      <c r="G177" s="88"/>
      <c r="H177" s="89">
        <f t="shared" si="19"/>
        <v>0</v>
      </c>
    </row>
    <row r="178" spans="1:8" s="2" customFormat="1" ht="13.2" hidden="1" x14ac:dyDescent="0.25">
      <c r="A178" s="275"/>
      <c r="B178" s="245"/>
      <c r="C178" s="249"/>
      <c r="D178" s="250"/>
      <c r="E178" s="272"/>
      <c r="F178" s="88"/>
      <c r="G178" s="88"/>
      <c r="H178" s="89">
        <f t="shared" si="19"/>
        <v>0</v>
      </c>
    </row>
    <row r="179" spans="1:8" s="2" customFormat="1" ht="13.2" hidden="1" x14ac:dyDescent="0.25">
      <c r="A179" s="276"/>
      <c r="B179" s="246"/>
      <c r="C179" s="253"/>
      <c r="D179" s="254"/>
      <c r="E179" s="255"/>
      <c r="F179" s="90"/>
      <c r="G179" s="90"/>
      <c r="H179" s="91">
        <f t="shared" si="19"/>
        <v>0</v>
      </c>
    </row>
    <row r="180" spans="1:8" s="2" customFormat="1" ht="13.2" hidden="1" x14ac:dyDescent="0.25">
      <c r="A180" s="58" t="s">
        <v>110</v>
      </c>
      <c r="B180" s="256" t="s">
        <v>26</v>
      </c>
      <c r="C180" s="256"/>
      <c r="D180" s="256"/>
      <c r="E180" s="256"/>
      <c r="F180" s="256"/>
      <c r="G180" s="256"/>
      <c r="H180" s="47">
        <f>H181+H193</f>
        <v>0</v>
      </c>
    </row>
    <row r="181" spans="1:8" s="5" customFormat="1" ht="12.75" hidden="1" customHeight="1" x14ac:dyDescent="0.2">
      <c r="A181" s="46">
        <v>5100</v>
      </c>
      <c r="B181" s="256" t="s">
        <v>342</v>
      </c>
      <c r="C181" s="256"/>
      <c r="D181" s="256"/>
      <c r="E181" s="256"/>
      <c r="F181" s="256"/>
      <c r="G181" s="256"/>
      <c r="H181" s="47">
        <f>H182</f>
        <v>0</v>
      </c>
    </row>
    <row r="182" spans="1:8" s="2" customFormat="1" ht="26.4" hidden="1" x14ac:dyDescent="0.25">
      <c r="A182" s="274"/>
      <c r="B182" s="260"/>
      <c r="C182" s="49" t="s">
        <v>171</v>
      </c>
      <c r="D182" s="53" t="s">
        <v>170</v>
      </c>
      <c r="E182" s="49" t="s">
        <v>166</v>
      </c>
      <c r="F182" s="49" t="s">
        <v>167</v>
      </c>
      <c r="G182" s="53" t="s">
        <v>158</v>
      </c>
      <c r="H182" s="128">
        <f>SUM(H183:H192)</f>
        <v>0</v>
      </c>
    </row>
    <row r="183" spans="1:8" s="2" customFormat="1" ht="13.2" hidden="1" x14ac:dyDescent="0.25">
      <c r="A183" s="275"/>
      <c r="B183" s="261"/>
      <c r="C183" s="79"/>
      <c r="D183" s="263">
        <v>20</v>
      </c>
      <c r="E183" s="79"/>
      <c r="F183" s="79"/>
      <c r="G183" s="79"/>
      <c r="H183" s="63">
        <f t="shared" ref="H183:H192" si="20">ROUNDUP(F183*$D$359%/12/168*E183*$G$359,2)</f>
        <v>0</v>
      </c>
    </row>
    <row r="184" spans="1:8" s="2" customFormat="1" ht="13.2" hidden="1" x14ac:dyDescent="0.25">
      <c r="A184" s="275"/>
      <c r="B184" s="261"/>
      <c r="C184" s="80"/>
      <c r="D184" s="264"/>
      <c r="E184" s="80"/>
      <c r="F184" s="80"/>
      <c r="G184" s="80"/>
      <c r="H184" s="65">
        <f t="shared" si="20"/>
        <v>0</v>
      </c>
    </row>
    <row r="185" spans="1:8" s="2" customFormat="1" ht="13.2" hidden="1" x14ac:dyDescent="0.25">
      <c r="A185" s="275"/>
      <c r="B185" s="261"/>
      <c r="C185" s="80"/>
      <c r="D185" s="264"/>
      <c r="E185" s="80"/>
      <c r="F185" s="80"/>
      <c r="G185" s="80"/>
      <c r="H185" s="65">
        <f t="shared" si="20"/>
        <v>0</v>
      </c>
    </row>
    <row r="186" spans="1:8" s="2" customFormat="1" ht="13.2" hidden="1" x14ac:dyDescent="0.25">
      <c r="A186" s="275"/>
      <c r="B186" s="261"/>
      <c r="C186" s="80"/>
      <c r="D186" s="264"/>
      <c r="E186" s="80"/>
      <c r="F186" s="80"/>
      <c r="G186" s="80"/>
      <c r="H186" s="65">
        <f t="shared" si="20"/>
        <v>0</v>
      </c>
    </row>
    <row r="187" spans="1:8" s="2" customFormat="1" ht="13.2" hidden="1" x14ac:dyDescent="0.25">
      <c r="A187" s="275"/>
      <c r="B187" s="261"/>
      <c r="C187" s="80"/>
      <c r="D187" s="264"/>
      <c r="E187" s="80"/>
      <c r="F187" s="80"/>
      <c r="G187" s="80"/>
      <c r="H187" s="65">
        <f t="shared" si="20"/>
        <v>0</v>
      </c>
    </row>
    <row r="188" spans="1:8" s="2" customFormat="1" ht="13.2" hidden="1" x14ac:dyDescent="0.25">
      <c r="A188" s="275"/>
      <c r="B188" s="261"/>
      <c r="C188" s="80"/>
      <c r="D188" s="264"/>
      <c r="E188" s="80"/>
      <c r="F188" s="80"/>
      <c r="G188" s="80"/>
      <c r="H188" s="65">
        <f t="shared" si="20"/>
        <v>0</v>
      </c>
    </row>
    <row r="189" spans="1:8" s="2" customFormat="1" ht="13.2" hidden="1" x14ac:dyDescent="0.25">
      <c r="A189" s="275"/>
      <c r="B189" s="261"/>
      <c r="C189" s="80"/>
      <c r="D189" s="264"/>
      <c r="E189" s="80"/>
      <c r="F189" s="80"/>
      <c r="G189" s="80"/>
      <c r="H189" s="65">
        <f t="shared" si="20"/>
        <v>0</v>
      </c>
    </row>
    <row r="190" spans="1:8" s="2" customFormat="1" ht="13.2" hidden="1" x14ac:dyDescent="0.25">
      <c r="A190" s="275"/>
      <c r="B190" s="261"/>
      <c r="C190" s="80"/>
      <c r="D190" s="264"/>
      <c r="E190" s="80"/>
      <c r="F190" s="80"/>
      <c r="G190" s="80"/>
      <c r="H190" s="65">
        <f t="shared" si="20"/>
        <v>0</v>
      </c>
    </row>
    <row r="191" spans="1:8" s="2" customFormat="1" ht="13.2" hidden="1" x14ac:dyDescent="0.25">
      <c r="A191" s="275"/>
      <c r="B191" s="261"/>
      <c r="C191" s="80"/>
      <c r="D191" s="264"/>
      <c r="E191" s="80"/>
      <c r="F191" s="80"/>
      <c r="G191" s="80"/>
      <c r="H191" s="65">
        <f t="shared" si="20"/>
        <v>0</v>
      </c>
    </row>
    <row r="192" spans="1:8" s="2" customFormat="1" ht="13.2" hidden="1" x14ac:dyDescent="0.25">
      <c r="A192" s="276"/>
      <c r="B192" s="262"/>
      <c r="C192" s="82"/>
      <c r="D192" s="265"/>
      <c r="E192" s="82"/>
      <c r="F192" s="82"/>
      <c r="G192" s="82"/>
      <c r="H192" s="67">
        <f t="shared" si="20"/>
        <v>0</v>
      </c>
    </row>
    <row r="193" spans="1:8" s="5" customFormat="1" ht="12.75" hidden="1" customHeight="1" x14ac:dyDescent="0.2">
      <c r="A193" s="46">
        <v>5200</v>
      </c>
      <c r="B193" s="256" t="s">
        <v>112</v>
      </c>
      <c r="C193" s="256"/>
      <c r="D193" s="256"/>
      <c r="E193" s="256"/>
      <c r="F193" s="256"/>
      <c r="G193" s="256"/>
      <c r="H193" s="47">
        <f>SUM(H194,H205)</f>
        <v>0</v>
      </c>
    </row>
    <row r="194" spans="1:8" s="2" customFormat="1" ht="26.4" hidden="1" x14ac:dyDescent="0.25">
      <c r="A194" s="274"/>
      <c r="B194" s="260"/>
      <c r="C194" s="49" t="s">
        <v>171</v>
      </c>
      <c r="D194" s="53" t="s">
        <v>170</v>
      </c>
      <c r="E194" s="49" t="s">
        <v>166</v>
      </c>
      <c r="F194" s="49" t="s">
        <v>167</v>
      </c>
      <c r="G194" s="53" t="s">
        <v>158</v>
      </c>
      <c r="H194" s="128">
        <f>SUM(H195:H204)</f>
        <v>0</v>
      </c>
    </row>
    <row r="195" spans="1:8" s="2" customFormat="1" ht="13.2" hidden="1" x14ac:dyDescent="0.25">
      <c r="A195" s="275"/>
      <c r="B195" s="261"/>
      <c r="C195" s="79"/>
      <c r="D195" s="263">
        <v>20</v>
      </c>
      <c r="E195" s="79"/>
      <c r="F195" s="79"/>
      <c r="G195" s="79"/>
      <c r="H195" s="63">
        <f t="shared" ref="H195:H204" si="21">ROUNDUP(F195*$D$371%/12/168*E195*$G$371,2)</f>
        <v>0</v>
      </c>
    </row>
    <row r="196" spans="1:8" s="2" customFormat="1" ht="13.2" hidden="1" x14ac:dyDescent="0.25">
      <c r="A196" s="275"/>
      <c r="B196" s="261"/>
      <c r="C196" s="80"/>
      <c r="D196" s="264"/>
      <c r="E196" s="80"/>
      <c r="F196" s="80"/>
      <c r="G196" s="80"/>
      <c r="H196" s="65">
        <f t="shared" si="21"/>
        <v>0</v>
      </c>
    </row>
    <row r="197" spans="1:8" s="2" customFormat="1" ht="13.2" hidden="1" x14ac:dyDescent="0.25">
      <c r="A197" s="275"/>
      <c r="B197" s="261"/>
      <c r="C197" s="80"/>
      <c r="D197" s="264"/>
      <c r="E197" s="80"/>
      <c r="F197" s="80"/>
      <c r="G197" s="80"/>
      <c r="H197" s="65">
        <f t="shared" si="21"/>
        <v>0</v>
      </c>
    </row>
    <row r="198" spans="1:8" s="2" customFormat="1" ht="13.2" hidden="1" x14ac:dyDescent="0.25">
      <c r="A198" s="275"/>
      <c r="B198" s="261"/>
      <c r="C198" s="80"/>
      <c r="D198" s="264"/>
      <c r="E198" s="80"/>
      <c r="F198" s="80"/>
      <c r="G198" s="80"/>
      <c r="H198" s="65">
        <f t="shared" si="21"/>
        <v>0</v>
      </c>
    </row>
    <row r="199" spans="1:8" s="2" customFormat="1" ht="13.2" hidden="1" x14ac:dyDescent="0.25">
      <c r="A199" s="275"/>
      <c r="B199" s="261"/>
      <c r="C199" s="80"/>
      <c r="D199" s="264"/>
      <c r="E199" s="80"/>
      <c r="F199" s="80"/>
      <c r="G199" s="80"/>
      <c r="H199" s="65">
        <f t="shared" si="21"/>
        <v>0</v>
      </c>
    </row>
    <row r="200" spans="1:8" s="2" customFormat="1" ht="13.2" hidden="1" x14ac:dyDescent="0.25">
      <c r="A200" s="275"/>
      <c r="B200" s="261"/>
      <c r="C200" s="80"/>
      <c r="D200" s="264"/>
      <c r="E200" s="80"/>
      <c r="F200" s="80"/>
      <c r="G200" s="80"/>
      <c r="H200" s="65">
        <f t="shared" si="21"/>
        <v>0</v>
      </c>
    </row>
    <row r="201" spans="1:8" s="2" customFormat="1" ht="13.2" hidden="1" x14ac:dyDescent="0.25">
      <c r="A201" s="275"/>
      <c r="B201" s="261"/>
      <c r="C201" s="80"/>
      <c r="D201" s="264"/>
      <c r="E201" s="80"/>
      <c r="F201" s="80"/>
      <c r="G201" s="80"/>
      <c r="H201" s="65">
        <f t="shared" si="21"/>
        <v>0</v>
      </c>
    </row>
    <row r="202" spans="1:8" s="2" customFormat="1" ht="13.2" hidden="1" x14ac:dyDescent="0.25">
      <c r="A202" s="275"/>
      <c r="B202" s="261"/>
      <c r="C202" s="80"/>
      <c r="D202" s="264"/>
      <c r="E202" s="80"/>
      <c r="F202" s="80"/>
      <c r="G202" s="80"/>
      <c r="H202" s="65">
        <f t="shared" si="21"/>
        <v>0</v>
      </c>
    </row>
    <row r="203" spans="1:8" s="2" customFormat="1" ht="13.2" hidden="1" x14ac:dyDescent="0.25">
      <c r="A203" s="275"/>
      <c r="B203" s="261"/>
      <c r="C203" s="80"/>
      <c r="D203" s="264"/>
      <c r="E203" s="80"/>
      <c r="F203" s="80"/>
      <c r="G203" s="80"/>
      <c r="H203" s="65">
        <f t="shared" si="21"/>
        <v>0</v>
      </c>
    </row>
    <row r="204" spans="1:8" s="2" customFormat="1" ht="13.2" hidden="1" x14ac:dyDescent="0.25">
      <c r="A204" s="276"/>
      <c r="B204" s="262"/>
      <c r="C204" s="82"/>
      <c r="D204" s="265"/>
      <c r="E204" s="82"/>
      <c r="F204" s="82"/>
      <c r="G204" s="82"/>
      <c r="H204" s="67">
        <f t="shared" si="21"/>
        <v>0</v>
      </c>
    </row>
    <row r="205" spans="1:8" s="2" customFormat="1" ht="26.4" hidden="1" x14ac:dyDescent="0.25">
      <c r="A205" s="274"/>
      <c r="B205" s="260"/>
      <c r="C205" s="49" t="s">
        <v>171</v>
      </c>
      <c r="D205" s="53" t="s">
        <v>170</v>
      </c>
      <c r="E205" s="49" t="s">
        <v>166</v>
      </c>
      <c r="F205" s="49" t="s">
        <v>167</v>
      </c>
      <c r="G205" s="53" t="s">
        <v>158</v>
      </c>
      <c r="H205" s="128">
        <f>SUM(H206:H215)</f>
        <v>0</v>
      </c>
    </row>
    <row r="206" spans="1:8" s="2" customFormat="1" ht="13.2" hidden="1" x14ac:dyDescent="0.25">
      <c r="A206" s="275"/>
      <c r="B206" s="261"/>
      <c r="C206" s="79"/>
      <c r="D206" s="263">
        <v>20</v>
      </c>
      <c r="E206" s="79"/>
      <c r="F206" s="79"/>
      <c r="G206" s="79"/>
      <c r="H206" s="63">
        <f>ROUNDUP(F206*$D$382%/12/168*E206*$G$382,2)</f>
        <v>0</v>
      </c>
    </row>
    <row r="207" spans="1:8" s="2" customFormat="1" ht="13.2" hidden="1" x14ac:dyDescent="0.25">
      <c r="A207" s="275"/>
      <c r="B207" s="261"/>
      <c r="C207" s="80"/>
      <c r="D207" s="264"/>
      <c r="E207" s="80"/>
      <c r="F207" s="80"/>
      <c r="G207" s="80"/>
      <c r="H207" s="65"/>
    </row>
    <row r="208" spans="1:8" s="2" customFormat="1" ht="13.2" hidden="1" x14ac:dyDescent="0.25">
      <c r="A208" s="275"/>
      <c r="B208" s="261"/>
      <c r="C208" s="80"/>
      <c r="D208" s="264"/>
      <c r="E208" s="80"/>
      <c r="F208" s="80"/>
      <c r="G208" s="80"/>
      <c r="H208" s="65"/>
    </row>
    <row r="209" spans="1:9" s="5" customFormat="1" ht="13.2" hidden="1" x14ac:dyDescent="0.2">
      <c r="A209" s="275"/>
      <c r="B209" s="261"/>
      <c r="C209" s="80"/>
      <c r="D209" s="264"/>
      <c r="E209" s="80"/>
      <c r="F209" s="80"/>
      <c r="G209" s="80"/>
      <c r="H209" s="65"/>
    </row>
    <row r="210" spans="1:9" s="5" customFormat="1" ht="13.2" hidden="1" x14ac:dyDescent="0.2">
      <c r="A210" s="275"/>
      <c r="B210" s="261"/>
      <c r="C210" s="80"/>
      <c r="D210" s="264"/>
      <c r="E210" s="80"/>
      <c r="F210" s="80"/>
      <c r="G210" s="80"/>
      <c r="H210" s="65"/>
    </row>
    <row r="211" spans="1:9" s="2" customFormat="1" ht="13.2" hidden="1" x14ac:dyDescent="0.25">
      <c r="A211" s="275"/>
      <c r="B211" s="261"/>
      <c r="C211" s="80"/>
      <c r="D211" s="264"/>
      <c r="E211" s="80"/>
      <c r="F211" s="80"/>
      <c r="G211" s="80"/>
      <c r="H211" s="65"/>
    </row>
    <row r="212" spans="1:9" s="2" customFormat="1" ht="13.2" hidden="1" x14ac:dyDescent="0.25">
      <c r="A212" s="275"/>
      <c r="B212" s="261"/>
      <c r="C212" s="80"/>
      <c r="D212" s="264"/>
      <c r="E212" s="80"/>
      <c r="F212" s="80"/>
      <c r="G212" s="80"/>
      <c r="H212" s="65"/>
    </row>
    <row r="213" spans="1:9" s="2" customFormat="1" ht="13.2" hidden="1" x14ac:dyDescent="0.25">
      <c r="A213" s="275"/>
      <c r="B213" s="261"/>
      <c r="C213" s="80"/>
      <c r="D213" s="264"/>
      <c r="E213" s="80"/>
      <c r="F213" s="80"/>
      <c r="G213" s="80"/>
      <c r="H213" s="65"/>
    </row>
    <row r="214" spans="1:9" s="2" customFormat="1" ht="13.2" hidden="1" x14ac:dyDescent="0.25">
      <c r="A214" s="275"/>
      <c r="B214" s="261"/>
      <c r="C214" s="80"/>
      <c r="D214" s="264"/>
      <c r="E214" s="80"/>
      <c r="F214" s="80"/>
      <c r="G214" s="80"/>
      <c r="H214" s="65"/>
    </row>
    <row r="215" spans="1:9" s="2" customFormat="1" ht="13.2" hidden="1" x14ac:dyDescent="0.25">
      <c r="A215" s="276"/>
      <c r="B215" s="262"/>
      <c r="C215" s="80"/>
      <c r="D215" s="265"/>
      <c r="E215" s="80"/>
      <c r="F215" s="80"/>
      <c r="G215" s="80"/>
      <c r="H215" s="65"/>
    </row>
    <row r="216" spans="1:9" s="2" customFormat="1" ht="13.2" x14ac:dyDescent="0.25">
      <c r="A216" s="306" t="s">
        <v>121</v>
      </c>
      <c r="B216" s="307"/>
      <c r="C216" s="307"/>
      <c r="D216" s="307"/>
      <c r="E216" s="307"/>
      <c r="F216" s="307"/>
      <c r="G216" s="308"/>
      <c r="H216" s="50">
        <f>H180+H110+H12</f>
        <v>9.51</v>
      </c>
    </row>
    <row r="217" spans="1:9" s="2" customFormat="1" ht="6" customHeight="1" x14ac:dyDescent="0.25">
      <c r="A217" s="309"/>
      <c r="B217" s="309"/>
      <c r="C217" s="309"/>
      <c r="D217" s="309"/>
      <c r="E217" s="309"/>
      <c r="F217" s="309"/>
      <c r="G217" s="309"/>
      <c r="H217" s="309"/>
    </row>
    <row r="218" spans="1:9" s="2" customFormat="1" ht="13.2" x14ac:dyDescent="0.25">
      <c r="A218" s="266" t="s">
        <v>19</v>
      </c>
      <c r="B218" s="267"/>
      <c r="C218" s="267"/>
      <c r="D218" s="267"/>
      <c r="E218" s="267"/>
      <c r="F218" s="267"/>
      <c r="G218" s="267"/>
      <c r="H218" s="268"/>
    </row>
    <row r="219" spans="1:9" s="2" customFormat="1" ht="13.2" x14ac:dyDescent="0.25">
      <c r="A219" s="46" t="s">
        <v>37</v>
      </c>
      <c r="B219" s="256" t="s">
        <v>15</v>
      </c>
      <c r="C219" s="256"/>
      <c r="D219" s="256"/>
      <c r="E219" s="256"/>
      <c r="F219" s="256"/>
      <c r="G219" s="256"/>
      <c r="H219" s="47">
        <f>SUM(H220,H275)</f>
        <v>1.79</v>
      </c>
    </row>
    <row r="220" spans="1:9" s="2" customFormat="1" ht="13.2" x14ac:dyDescent="0.25">
      <c r="A220" s="58" t="s">
        <v>38</v>
      </c>
      <c r="B220" s="256" t="s">
        <v>39</v>
      </c>
      <c r="C220" s="256"/>
      <c r="D220" s="256"/>
      <c r="E220" s="256"/>
      <c r="F220" s="256"/>
      <c r="G220" s="256"/>
      <c r="H220" s="47">
        <f>SUM(H221,H232,H254,)</f>
        <v>1.38</v>
      </c>
    </row>
    <row r="221" spans="1:9" s="2" customFormat="1" ht="26.4" hidden="1" x14ac:dyDescent="0.25">
      <c r="A221" s="241" t="s">
        <v>43</v>
      </c>
      <c r="B221" s="244" t="s">
        <v>44</v>
      </c>
      <c r="C221" s="277" t="s">
        <v>157</v>
      </c>
      <c r="D221" s="278"/>
      <c r="E221" s="53" t="s">
        <v>164</v>
      </c>
      <c r="F221" s="49" t="s">
        <v>40</v>
      </c>
      <c r="G221" s="53" t="s">
        <v>158</v>
      </c>
      <c r="H221" s="59">
        <f>SUM(H222:H231)</f>
        <v>0</v>
      </c>
    </row>
    <row r="222" spans="1:9" s="2" customFormat="1" ht="13.2" hidden="1" x14ac:dyDescent="0.25">
      <c r="A222" s="242"/>
      <c r="B222" s="245"/>
      <c r="C222" s="279" t="s">
        <v>193</v>
      </c>
      <c r="D222" s="280"/>
      <c r="E222" s="149">
        <v>16</v>
      </c>
      <c r="F222" s="71"/>
      <c r="G222" s="70"/>
      <c r="H222" s="63">
        <f>ROUNDUP((F222/168*G222),2)</f>
        <v>0</v>
      </c>
      <c r="I222" s="2" t="s">
        <v>359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ref="H223:H242" si="22">ROUNDUP((F223/168*G223),2)</f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2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2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2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2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2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2"/>
        <v>0</v>
      </c>
    </row>
    <row r="230" spans="1:9" s="2" customFormat="1" ht="13.2" hidden="1" x14ac:dyDescent="0.25">
      <c r="A230" s="242"/>
      <c r="B230" s="245"/>
      <c r="C230" s="270"/>
      <c r="D230" s="271"/>
      <c r="E230" s="77"/>
      <c r="F230" s="73"/>
      <c r="G230" s="72"/>
      <c r="H230" s="65">
        <f t="shared" si="22"/>
        <v>0</v>
      </c>
    </row>
    <row r="231" spans="1:9" s="2" customFormat="1" ht="13.2" hidden="1" x14ac:dyDescent="0.25">
      <c r="A231" s="243"/>
      <c r="B231" s="246"/>
      <c r="C231" s="281"/>
      <c r="D231" s="282"/>
      <c r="E231" s="78"/>
      <c r="F231" s="75"/>
      <c r="G231" s="74"/>
      <c r="H231" s="67">
        <f t="shared" si="22"/>
        <v>0</v>
      </c>
    </row>
    <row r="232" spans="1:9" s="2" customFormat="1" ht="26.4" x14ac:dyDescent="0.25">
      <c r="A232" s="241" t="s">
        <v>45</v>
      </c>
      <c r="B232" s="244" t="s">
        <v>46</v>
      </c>
      <c r="C232" s="277" t="s">
        <v>436</v>
      </c>
      <c r="D232" s="278"/>
      <c r="E232" s="53" t="s">
        <v>164</v>
      </c>
      <c r="F232" s="49" t="s">
        <v>40</v>
      </c>
      <c r="G232" s="53" t="s">
        <v>158</v>
      </c>
      <c r="H232" s="128">
        <f>SUM(H233:H242)</f>
        <v>1.25</v>
      </c>
    </row>
    <row r="233" spans="1:9" s="2" customFormat="1" ht="13.2" x14ac:dyDescent="0.25">
      <c r="A233" s="242"/>
      <c r="B233" s="245"/>
      <c r="C233" s="279" t="s">
        <v>338</v>
      </c>
      <c r="D233" s="280"/>
      <c r="E233" s="76">
        <v>10</v>
      </c>
      <c r="F233" s="71">
        <v>1287</v>
      </c>
      <c r="G233" s="70">
        <v>8.4000000000000005E-2</v>
      </c>
      <c r="H233" s="63">
        <f t="shared" si="22"/>
        <v>0.65</v>
      </c>
      <c r="I233" s="2" t="s">
        <v>339</v>
      </c>
    </row>
    <row r="234" spans="1:9" s="2" customFormat="1" ht="13.2" x14ac:dyDescent="0.25">
      <c r="A234" s="242"/>
      <c r="B234" s="245"/>
      <c r="C234" s="270" t="s">
        <v>200</v>
      </c>
      <c r="D234" s="271"/>
      <c r="E234" s="77">
        <v>9</v>
      </c>
      <c r="F234" s="73">
        <v>1190</v>
      </c>
      <c r="G234" s="72">
        <v>8.4000000000000005E-2</v>
      </c>
      <c r="H234" s="65">
        <f t="shared" si="22"/>
        <v>0.6</v>
      </c>
      <c r="I234" s="2" t="s">
        <v>223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2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2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2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2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2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2"/>
        <v>0</v>
      </c>
    </row>
    <row r="241" spans="1:8" s="2" customFormat="1" ht="13.2" hidden="1" x14ac:dyDescent="0.25">
      <c r="A241" s="242"/>
      <c r="B241" s="245"/>
      <c r="C241" s="270"/>
      <c r="D241" s="271"/>
      <c r="E241" s="77"/>
      <c r="F241" s="73"/>
      <c r="G241" s="72"/>
      <c r="H241" s="65">
        <f t="shared" si="22"/>
        <v>0</v>
      </c>
    </row>
    <row r="242" spans="1:8" s="2" customFormat="1" ht="13.2" hidden="1" x14ac:dyDescent="0.25">
      <c r="A242" s="243"/>
      <c r="B242" s="246"/>
      <c r="C242" s="281"/>
      <c r="D242" s="282"/>
      <c r="E242" s="78"/>
      <c r="F242" s="75"/>
      <c r="G242" s="74"/>
      <c r="H242" s="67">
        <f t="shared" si="22"/>
        <v>0</v>
      </c>
    </row>
    <row r="243" spans="1:8" s="2" customFormat="1" ht="26.4" hidden="1" x14ac:dyDescent="0.25">
      <c r="A243" s="241" t="s">
        <v>52</v>
      </c>
      <c r="B243" s="244" t="s">
        <v>16</v>
      </c>
      <c r="C243" s="251" t="s">
        <v>159</v>
      </c>
      <c r="D243" s="252"/>
      <c r="E243" s="287"/>
      <c r="F243" s="60" t="s">
        <v>160</v>
      </c>
      <c r="G243" s="53" t="s">
        <v>158</v>
      </c>
      <c r="H243" s="59">
        <f>SUM(H244:H253)</f>
        <v>0</v>
      </c>
    </row>
    <row r="244" spans="1:8" s="2" customFormat="1" ht="13.2" hidden="1" x14ac:dyDescent="0.25">
      <c r="A244" s="242"/>
      <c r="B244" s="245"/>
      <c r="C244" s="279"/>
      <c r="D244" s="311"/>
      <c r="E244" s="280"/>
      <c r="F244" s="71"/>
      <c r="G244" s="70">
        <f>G222</f>
        <v>0</v>
      </c>
      <c r="H244" s="63">
        <f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ref="G245:G253" si="23">G223</f>
        <v>0</v>
      </c>
      <c r="H245" s="65">
        <f t="shared" ref="H245:H253" si="24">ROUNDUP((F245/168*G245),2)</f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3"/>
        <v>0</v>
      </c>
      <c r="H246" s="65">
        <f t="shared" si="24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3"/>
        <v>0</v>
      </c>
      <c r="H247" s="65">
        <f t="shared" si="24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3"/>
        <v>0</v>
      </c>
      <c r="H248" s="65">
        <f t="shared" si="24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3"/>
        <v>0</v>
      </c>
      <c r="H249" s="65">
        <f t="shared" si="24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3"/>
        <v>0</v>
      </c>
      <c r="H250" s="65">
        <f t="shared" si="24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3"/>
        <v>0</v>
      </c>
      <c r="H251" s="65">
        <f t="shared" si="24"/>
        <v>0</v>
      </c>
    </row>
    <row r="252" spans="1:8" s="2" customFormat="1" ht="13.2" hidden="1" x14ac:dyDescent="0.25">
      <c r="A252" s="242"/>
      <c r="B252" s="245"/>
      <c r="C252" s="270"/>
      <c r="D252" s="310"/>
      <c r="E252" s="271"/>
      <c r="F252" s="73"/>
      <c r="G252" s="72">
        <f t="shared" si="23"/>
        <v>0</v>
      </c>
      <c r="H252" s="65">
        <f t="shared" si="24"/>
        <v>0</v>
      </c>
    </row>
    <row r="253" spans="1:8" s="2" customFormat="1" ht="13.2" hidden="1" x14ac:dyDescent="0.25">
      <c r="A253" s="243"/>
      <c r="B253" s="246"/>
      <c r="C253" s="281"/>
      <c r="D253" s="312"/>
      <c r="E253" s="282"/>
      <c r="F253" s="75"/>
      <c r="G253" s="74">
        <f t="shared" si="23"/>
        <v>0</v>
      </c>
      <c r="H253" s="67">
        <f t="shared" si="24"/>
        <v>0</v>
      </c>
    </row>
    <row r="254" spans="1:8" s="2" customFormat="1" ht="26.4" x14ac:dyDescent="0.25">
      <c r="A254" s="241" t="s">
        <v>58</v>
      </c>
      <c r="B254" s="244" t="s">
        <v>59</v>
      </c>
      <c r="C254" s="277" t="s">
        <v>436</v>
      </c>
      <c r="D254" s="278"/>
      <c r="E254" s="53" t="s">
        <v>162</v>
      </c>
      <c r="F254" s="49" t="s">
        <v>40</v>
      </c>
      <c r="G254" s="53" t="s">
        <v>158</v>
      </c>
      <c r="H254" s="128">
        <f>SUM(H255:H274)</f>
        <v>0.13</v>
      </c>
    </row>
    <row r="255" spans="1:8" s="2" customFormat="1" ht="13.2" hidden="1" x14ac:dyDescent="0.25">
      <c r="A255" s="242"/>
      <c r="B255" s="245"/>
      <c r="C255" s="288" t="str">
        <f t="shared" ref="C255:C264" si="25">C222</f>
        <v>VP koledžas direktors</v>
      </c>
      <c r="D255" s="290"/>
      <c r="E255" s="263">
        <v>10</v>
      </c>
      <c r="F255" s="79">
        <f t="shared" ref="F255:G264" si="26">F222</f>
        <v>0</v>
      </c>
      <c r="G255" s="62">
        <f t="shared" si="26"/>
        <v>0</v>
      </c>
      <c r="H255" s="63">
        <f>ROUNDUP((F255*$E$255%)/168*G255,2)</f>
        <v>0</v>
      </c>
    </row>
    <row r="256" spans="1:8" s="2" customFormat="1" ht="13.2" hidden="1" x14ac:dyDescent="0.25">
      <c r="A256" s="242"/>
      <c r="B256" s="245"/>
      <c r="C256" s="291">
        <f t="shared" si="25"/>
        <v>0</v>
      </c>
      <c r="D256" s="293"/>
      <c r="E256" s="264"/>
      <c r="F256" s="80">
        <f t="shared" si="26"/>
        <v>0</v>
      </c>
      <c r="G256" s="64">
        <f t="shared" si="26"/>
        <v>0</v>
      </c>
      <c r="H256" s="65">
        <f t="shared" ref="H256:H274" si="27">ROUNDUP((F256*$E$255%)/168*G256,2)</f>
        <v>0</v>
      </c>
    </row>
    <row r="257" spans="1:8" s="2" customFormat="1" ht="13.2" hidden="1" x14ac:dyDescent="0.25">
      <c r="A257" s="242"/>
      <c r="B257" s="245"/>
      <c r="C257" s="291">
        <f t="shared" si="25"/>
        <v>0</v>
      </c>
      <c r="D257" s="293"/>
      <c r="E257" s="264"/>
      <c r="F257" s="80">
        <f t="shared" si="26"/>
        <v>0</v>
      </c>
      <c r="G257" s="64">
        <f t="shared" si="26"/>
        <v>0</v>
      </c>
      <c r="H257" s="65">
        <f t="shared" si="27"/>
        <v>0</v>
      </c>
    </row>
    <row r="258" spans="1:8" s="2" customFormat="1" ht="13.2" hidden="1" x14ac:dyDescent="0.25">
      <c r="A258" s="242"/>
      <c r="B258" s="245"/>
      <c r="C258" s="291">
        <f t="shared" si="25"/>
        <v>0</v>
      </c>
      <c r="D258" s="293"/>
      <c r="E258" s="264"/>
      <c r="F258" s="80">
        <f t="shared" si="26"/>
        <v>0</v>
      </c>
      <c r="G258" s="64">
        <f t="shared" si="26"/>
        <v>0</v>
      </c>
      <c r="H258" s="65">
        <f t="shared" si="27"/>
        <v>0</v>
      </c>
    </row>
    <row r="259" spans="1:8" s="2" customFormat="1" ht="13.2" hidden="1" x14ac:dyDescent="0.25">
      <c r="A259" s="242"/>
      <c r="B259" s="245"/>
      <c r="C259" s="291">
        <f t="shared" si="25"/>
        <v>0</v>
      </c>
      <c r="D259" s="293"/>
      <c r="E259" s="264"/>
      <c r="F259" s="80">
        <f t="shared" si="26"/>
        <v>0</v>
      </c>
      <c r="G259" s="64">
        <f t="shared" si="26"/>
        <v>0</v>
      </c>
      <c r="H259" s="65">
        <f t="shared" si="27"/>
        <v>0</v>
      </c>
    </row>
    <row r="260" spans="1:8" s="2" customFormat="1" ht="13.2" hidden="1" x14ac:dyDescent="0.25">
      <c r="A260" s="242"/>
      <c r="B260" s="245"/>
      <c r="C260" s="291">
        <f t="shared" si="25"/>
        <v>0</v>
      </c>
      <c r="D260" s="293"/>
      <c r="E260" s="264"/>
      <c r="F260" s="80">
        <f t="shared" si="26"/>
        <v>0</v>
      </c>
      <c r="G260" s="64">
        <f t="shared" si="26"/>
        <v>0</v>
      </c>
      <c r="H260" s="65">
        <f t="shared" si="27"/>
        <v>0</v>
      </c>
    </row>
    <row r="261" spans="1:8" s="2" customFormat="1" ht="13.2" hidden="1" x14ac:dyDescent="0.25">
      <c r="A261" s="242"/>
      <c r="B261" s="245"/>
      <c r="C261" s="291">
        <f t="shared" si="25"/>
        <v>0</v>
      </c>
      <c r="D261" s="293"/>
      <c r="E261" s="264"/>
      <c r="F261" s="80">
        <f t="shared" si="26"/>
        <v>0</v>
      </c>
      <c r="G261" s="64">
        <f t="shared" si="26"/>
        <v>0</v>
      </c>
      <c r="H261" s="65">
        <f t="shared" si="27"/>
        <v>0</v>
      </c>
    </row>
    <row r="262" spans="1:8" s="2" customFormat="1" ht="13.2" hidden="1" x14ac:dyDescent="0.25">
      <c r="A262" s="242"/>
      <c r="B262" s="245"/>
      <c r="C262" s="291">
        <f t="shared" si="25"/>
        <v>0</v>
      </c>
      <c r="D262" s="293"/>
      <c r="E262" s="264"/>
      <c r="F262" s="80">
        <f t="shared" si="26"/>
        <v>0</v>
      </c>
      <c r="G262" s="64">
        <f t="shared" si="26"/>
        <v>0</v>
      </c>
      <c r="H262" s="65">
        <f t="shared" si="27"/>
        <v>0</v>
      </c>
    </row>
    <row r="263" spans="1:8" s="2" customFormat="1" ht="13.2" hidden="1" x14ac:dyDescent="0.25">
      <c r="A263" s="242"/>
      <c r="B263" s="245"/>
      <c r="C263" s="291">
        <f t="shared" si="25"/>
        <v>0</v>
      </c>
      <c r="D263" s="293"/>
      <c r="E263" s="264"/>
      <c r="F263" s="80">
        <f t="shared" si="26"/>
        <v>0</v>
      </c>
      <c r="G263" s="64">
        <f t="shared" si="26"/>
        <v>0</v>
      </c>
      <c r="H263" s="65">
        <f t="shared" si="27"/>
        <v>0</v>
      </c>
    </row>
    <row r="264" spans="1:8" s="2" customFormat="1" ht="13.2" hidden="1" x14ac:dyDescent="0.25">
      <c r="A264" s="242"/>
      <c r="B264" s="245"/>
      <c r="C264" s="291">
        <f t="shared" si="25"/>
        <v>0</v>
      </c>
      <c r="D264" s="293"/>
      <c r="E264" s="264"/>
      <c r="F264" s="80">
        <f t="shared" si="26"/>
        <v>0</v>
      </c>
      <c r="G264" s="64">
        <f t="shared" si="26"/>
        <v>0</v>
      </c>
      <c r="H264" s="65">
        <f t="shared" si="27"/>
        <v>0</v>
      </c>
    </row>
    <row r="265" spans="1:8" s="2" customFormat="1" ht="13.2" x14ac:dyDescent="0.25">
      <c r="A265" s="242"/>
      <c r="B265" s="245"/>
      <c r="C265" s="291" t="str">
        <f t="shared" ref="C265:C274" si="28">C233</f>
        <v xml:space="preserve">Vecākais speciālists Izglītības koordinācijas nodaļā </v>
      </c>
      <c r="D265" s="293"/>
      <c r="E265" s="264"/>
      <c r="F265" s="81">
        <f t="shared" ref="F265:G274" si="29">F233</f>
        <v>1287</v>
      </c>
      <c r="G265" s="64">
        <f t="shared" si="29"/>
        <v>8.4000000000000005E-2</v>
      </c>
      <c r="H265" s="65">
        <f t="shared" si="27"/>
        <v>6.9999999999999993E-2</v>
      </c>
    </row>
    <row r="266" spans="1:8" s="2" customFormat="1" ht="13.2" x14ac:dyDescent="0.25">
      <c r="A266" s="242"/>
      <c r="B266" s="245"/>
      <c r="C266" s="291" t="str">
        <f t="shared" si="28"/>
        <v xml:space="preserve">Grāmatvedis </v>
      </c>
      <c r="D266" s="293"/>
      <c r="E266" s="264"/>
      <c r="F266" s="81">
        <f t="shared" si="29"/>
        <v>1190</v>
      </c>
      <c r="G266" s="64">
        <f t="shared" si="29"/>
        <v>8.4000000000000005E-2</v>
      </c>
      <c r="H266" s="65">
        <f t="shared" si="27"/>
        <v>6.0000000000000005E-2</v>
      </c>
    </row>
    <row r="267" spans="1:8" s="2" customFormat="1" ht="12.75" hidden="1" customHeight="1" x14ac:dyDescent="0.25">
      <c r="A267" s="242"/>
      <c r="B267" s="245"/>
      <c r="C267" s="297">
        <f t="shared" si="28"/>
        <v>0</v>
      </c>
      <c r="D267" s="298"/>
      <c r="E267" s="264"/>
      <c r="F267" s="81">
        <f t="shared" si="29"/>
        <v>0</v>
      </c>
      <c r="G267" s="64">
        <f t="shared" si="29"/>
        <v>0</v>
      </c>
      <c r="H267" s="65">
        <f t="shared" si="27"/>
        <v>0</v>
      </c>
    </row>
    <row r="268" spans="1:8" s="2" customFormat="1" ht="12.75" hidden="1" customHeight="1" x14ac:dyDescent="0.25">
      <c r="A268" s="242"/>
      <c r="B268" s="245"/>
      <c r="C268" s="297">
        <f t="shared" si="28"/>
        <v>0</v>
      </c>
      <c r="D268" s="298"/>
      <c r="E268" s="264"/>
      <c r="F268" s="81">
        <f t="shared" si="29"/>
        <v>0</v>
      </c>
      <c r="G268" s="64">
        <f t="shared" si="29"/>
        <v>0</v>
      </c>
      <c r="H268" s="65">
        <f t="shared" si="27"/>
        <v>0</v>
      </c>
    </row>
    <row r="269" spans="1:8" s="2" customFormat="1" ht="12.75" hidden="1" customHeight="1" x14ac:dyDescent="0.25">
      <c r="A269" s="242"/>
      <c r="B269" s="245"/>
      <c r="C269" s="297">
        <f t="shared" si="28"/>
        <v>0</v>
      </c>
      <c r="D269" s="298"/>
      <c r="E269" s="264"/>
      <c r="F269" s="81">
        <f t="shared" si="29"/>
        <v>0</v>
      </c>
      <c r="G269" s="64">
        <f t="shared" si="29"/>
        <v>0</v>
      </c>
      <c r="H269" s="65">
        <f t="shared" si="27"/>
        <v>0</v>
      </c>
    </row>
    <row r="270" spans="1:8" s="2" customFormat="1" ht="12.75" hidden="1" customHeight="1" x14ac:dyDescent="0.25">
      <c r="A270" s="242"/>
      <c r="B270" s="245"/>
      <c r="C270" s="297">
        <f t="shared" si="28"/>
        <v>0</v>
      </c>
      <c r="D270" s="298"/>
      <c r="E270" s="264"/>
      <c r="F270" s="81">
        <f t="shared" si="29"/>
        <v>0</v>
      </c>
      <c r="G270" s="64">
        <f t="shared" si="29"/>
        <v>0</v>
      </c>
      <c r="H270" s="65">
        <f t="shared" si="27"/>
        <v>0</v>
      </c>
    </row>
    <row r="271" spans="1:8" s="2" customFormat="1" ht="12.75" hidden="1" customHeight="1" x14ac:dyDescent="0.25">
      <c r="A271" s="242"/>
      <c r="B271" s="245"/>
      <c r="C271" s="297">
        <f t="shared" si="28"/>
        <v>0</v>
      </c>
      <c r="D271" s="298"/>
      <c r="E271" s="264"/>
      <c r="F271" s="81">
        <f t="shared" si="29"/>
        <v>0</v>
      </c>
      <c r="G271" s="64">
        <f t="shared" si="29"/>
        <v>0</v>
      </c>
      <c r="H271" s="65">
        <f t="shared" si="27"/>
        <v>0</v>
      </c>
    </row>
    <row r="272" spans="1:8" s="2" customFormat="1" ht="12.75" hidden="1" customHeight="1" x14ac:dyDescent="0.25">
      <c r="A272" s="242"/>
      <c r="B272" s="245"/>
      <c r="C272" s="297">
        <f t="shared" si="28"/>
        <v>0</v>
      </c>
      <c r="D272" s="298"/>
      <c r="E272" s="264"/>
      <c r="F272" s="81">
        <f t="shared" si="29"/>
        <v>0</v>
      </c>
      <c r="G272" s="64">
        <f t="shared" si="29"/>
        <v>0</v>
      </c>
      <c r="H272" s="65">
        <f t="shared" si="27"/>
        <v>0</v>
      </c>
    </row>
    <row r="273" spans="1:8" s="2" customFormat="1" ht="12.75" hidden="1" customHeight="1" x14ac:dyDescent="0.25">
      <c r="A273" s="242"/>
      <c r="B273" s="245"/>
      <c r="C273" s="297">
        <f t="shared" si="28"/>
        <v>0</v>
      </c>
      <c r="D273" s="298"/>
      <c r="E273" s="264"/>
      <c r="F273" s="81">
        <f t="shared" si="29"/>
        <v>0</v>
      </c>
      <c r="G273" s="64">
        <f t="shared" si="29"/>
        <v>0</v>
      </c>
      <c r="H273" s="65">
        <f t="shared" si="27"/>
        <v>0</v>
      </c>
    </row>
    <row r="274" spans="1:8" s="2" customFormat="1" ht="13.2" hidden="1" x14ac:dyDescent="0.25">
      <c r="A274" s="243"/>
      <c r="B274" s="246"/>
      <c r="C274" s="297">
        <f t="shared" si="28"/>
        <v>0</v>
      </c>
      <c r="D274" s="298"/>
      <c r="E274" s="265"/>
      <c r="F274" s="83">
        <f t="shared" si="29"/>
        <v>0</v>
      </c>
      <c r="G274" s="66">
        <f t="shared" si="29"/>
        <v>0</v>
      </c>
      <c r="H274" s="67">
        <f t="shared" si="27"/>
        <v>0</v>
      </c>
    </row>
    <row r="275" spans="1:8" s="2" customFormat="1" ht="13.2" x14ac:dyDescent="0.25">
      <c r="A275" s="58" t="s">
        <v>66</v>
      </c>
      <c r="B275" s="256" t="s">
        <v>67</v>
      </c>
      <c r="C275" s="256"/>
      <c r="D275" s="256"/>
      <c r="E275" s="256"/>
      <c r="F275" s="256"/>
      <c r="G275" s="256"/>
      <c r="H275" s="47">
        <f>SUM(H276,H277,)</f>
        <v>0.41000000000000003</v>
      </c>
    </row>
    <row r="276" spans="1:8" s="2" customFormat="1" ht="13.2" x14ac:dyDescent="0.25">
      <c r="A276" s="51" t="s">
        <v>68</v>
      </c>
      <c r="B276" s="286" t="s">
        <v>469</v>
      </c>
      <c r="C276" s="286"/>
      <c r="D276" s="286"/>
      <c r="E276" s="286"/>
      <c r="F276" s="286"/>
      <c r="G276" s="286"/>
      <c r="H276" s="48">
        <f>ROUNDUP((H220+H277)*0.2409,2)</f>
        <v>0.35000000000000003</v>
      </c>
    </row>
    <row r="277" spans="1:8" s="2" customFormat="1" ht="26.4" x14ac:dyDescent="0.25">
      <c r="A277" s="269" t="s">
        <v>71</v>
      </c>
      <c r="B277" s="286" t="s">
        <v>72</v>
      </c>
      <c r="C277" s="277" t="s">
        <v>436</v>
      </c>
      <c r="D277" s="278"/>
      <c r="E277" s="53" t="s">
        <v>162</v>
      </c>
      <c r="F277" s="49" t="s">
        <v>40</v>
      </c>
      <c r="G277" s="53" t="s">
        <v>158</v>
      </c>
      <c r="H277" s="128">
        <f>SUM(H278:H297)</f>
        <v>0.06</v>
      </c>
    </row>
    <row r="278" spans="1:8" s="2" customFormat="1" ht="13.2" hidden="1" x14ac:dyDescent="0.25">
      <c r="A278" s="269"/>
      <c r="B278" s="286"/>
      <c r="C278" s="288" t="str">
        <f t="shared" ref="C278:C287" si="30">C222</f>
        <v>VP koledžas direktors</v>
      </c>
      <c r="D278" s="290"/>
      <c r="E278" s="299">
        <v>4</v>
      </c>
      <c r="F278" s="71">
        <f t="shared" ref="F278:G287" si="31">F222</f>
        <v>0</v>
      </c>
      <c r="G278" s="71">
        <f t="shared" si="31"/>
        <v>0</v>
      </c>
      <c r="H278" s="63">
        <f>ROUNDUP((F278*$E$278%)/168*G278,2)</f>
        <v>0</v>
      </c>
    </row>
    <row r="279" spans="1:8" s="2" customFormat="1" ht="13.2" hidden="1" x14ac:dyDescent="0.25">
      <c r="A279" s="269"/>
      <c r="B279" s="286"/>
      <c r="C279" s="291">
        <f t="shared" si="30"/>
        <v>0</v>
      </c>
      <c r="D279" s="293"/>
      <c r="E279" s="300"/>
      <c r="F279" s="73">
        <f t="shared" si="31"/>
        <v>0</v>
      </c>
      <c r="G279" s="73">
        <f t="shared" si="31"/>
        <v>0</v>
      </c>
      <c r="H279" s="65">
        <f t="shared" ref="H279:H286" si="32">ROUNDUP((F279*$E$278%)/168*G279,2)</f>
        <v>0</v>
      </c>
    </row>
    <row r="280" spans="1:8" s="2" customFormat="1" ht="13.2" hidden="1" x14ac:dyDescent="0.25">
      <c r="A280" s="269"/>
      <c r="B280" s="286"/>
      <c r="C280" s="291">
        <f t="shared" si="30"/>
        <v>0</v>
      </c>
      <c r="D280" s="293"/>
      <c r="E280" s="300"/>
      <c r="F280" s="73">
        <f t="shared" si="31"/>
        <v>0</v>
      </c>
      <c r="G280" s="73">
        <f t="shared" si="31"/>
        <v>0</v>
      </c>
      <c r="H280" s="65">
        <f t="shared" si="32"/>
        <v>0</v>
      </c>
    </row>
    <row r="281" spans="1:8" s="2" customFormat="1" ht="13.2" hidden="1" x14ac:dyDescent="0.25">
      <c r="A281" s="269"/>
      <c r="B281" s="286"/>
      <c r="C281" s="291">
        <f t="shared" si="30"/>
        <v>0</v>
      </c>
      <c r="D281" s="293"/>
      <c r="E281" s="300"/>
      <c r="F281" s="73">
        <f t="shared" si="31"/>
        <v>0</v>
      </c>
      <c r="G281" s="73">
        <f t="shared" si="31"/>
        <v>0</v>
      </c>
      <c r="H281" s="65">
        <f t="shared" si="32"/>
        <v>0</v>
      </c>
    </row>
    <row r="282" spans="1:8" s="2" customFormat="1" ht="13.2" hidden="1" x14ac:dyDescent="0.25">
      <c r="A282" s="269"/>
      <c r="B282" s="286"/>
      <c r="C282" s="291">
        <f t="shared" si="30"/>
        <v>0</v>
      </c>
      <c r="D282" s="293"/>
      <c r="E282" s="300"/>
      <c r="F282" s="73">
        <f t="shared" si="31"/>
        <v>0</v>
      </c>
      <c r="G282" s="73">
        <f t="shared" si="31"/>
        <v>0</v>
      </c>
      <c r="H282" s="65">
        <f t="shared" si="32"/>
        <v>0</v>
      </c>
    </row>
    <row r="283" spans="1:8" s="2" customFormat="1" ht="13.2" hidden="1" x14ac:dyDescent="0.25">
      <c r="A283" s="269"/>
      <c r="B283" s="286"/>
      <c r="C283" s="291">
        <f t="shared" si="30"/>
        <v>0</v>
      </c>
      <c r="D283" s="293"/>
      <c r="E283" s="300"/>
      <c r="F283" s="73">
        <f t="shared" si="31"/>
        <v>0</v>
      </c>
      <c r="G283" s="73">
        <f t="shared" si="31"/>
        <v>0</v>
      </c>
      <c r="H283" s="65">
        <f t="shared" si="32"/>
        <v>0</v>
      </c>
    </row>
    <row r="284" spans="1:8" s="2" customFormat="1" ht="13.2" hidden="1" x14ac:dyDescent="0.25">
      <c r="A284" s="269"/>
      <c r="B284" s="286"/>
      <c r="C284" s="291">
        <f t="shared" si="30"/>
        <v>0</v>
      </c>
      <c r="D284" s="293"/>
      <c r="E284" s="300"/>
      <c r="F284" s="73">
        <f t="shared" si="31"/>
        <v>0</v>
      </c>
      <c r="G284" s="73">
        <f t="shared" si="31"/>
        <v>0</v>
      </c>
      <c r="H284" s="65">
        <f t="shared" si="32"/>
        <v>0</v>
      </c>
    </row>
    <row r="285" spans="1:8" s="2" customFormat="1" ht="13.2" hidden="1" x14ac:dyDescent="0.25">
      <c r="A285" s="269"/>
      <c r="B285" s="286"/>
      <c r="C285" s="291">
        <f t="shared" si="30"/>
        <v>0</v>
      </c>
      <c r="D285" s="293"/>
      <c r="E285" s="300"/>
      <c r="F285" s="73">
        <f t="shared" si="31"/>
        <v>0</v>
      </c>
      <c r="G285" s="73">
        <f t="shared" si="31"/>
        <v>0</v>
      </c>
      <c r="H285" s="65">
        <f t="shared" si="32"/>
        <v>0</v>
      </c>
    </row>
    <row r="286" spans="1:8" s="2" customFormat="1" ht="13.2" hidden="1" x14ac:dyDescent="0.25">
      <c r="A286" s="269"/>
      <c r="B286" s="286"/>
      <c r="C286" s="291">
        <f t="shared" si="30"/>
        <v>0</v>
      </c>
      <c r="D286" s="293"/>
      <c r="E286" s="300"/>
      <c r="F286" s="73">
        <f t="shared" si="31"/>
        <v>0</v>
      </c>
      <c r="G286" s="73">
        <f t="shared" si="31"/>
        <v>0</v>
      </c>
      <c r="H286" s="65">
        <f t="shared" si="32"/>
        <v>0</v>
      </c>
    </row>
    <row r="287" spans="1:8" s="2" customFormat="1" ht="13.2" hidden="1" x14ac:dyDescent="0.25">
      <c r="A287" s="269"/>
      <c r="B287" s="286"/>
      <c r="C287" s="291">
        <f t="shared" si="30"/>
        <v>0</v>
      </c>
      <c r="D287" s="293"/>
      <c r="E287" s="300"/>
      <c r="F287" s="73">
        <f t="shared" si="31"/>
        <v>0</v>
      </c>
      <c r="G287" s="73">
        <f t="shared" si="31"/>
        <v>0</v>
      </c>
      <c r="H287" s="65">
        <f>ROUNDUP((F287*$E$278%)/168*G287,2)</f>
        <v>0</v>
      </c>
    </row>
    <row r="288" spans="1:8" s="2" customFormat="1" ht="13.2" x14ac:dyDescent="0.25">
      <c r="A288" s="269"/>
      <c r="B288" s="286"/>
      <c r="C288" s="291" t="str">
        <f t="shared" ref="C288:C297" si="33">C233</f>
        <v xml:space="preserve">Vecākais speciālists Izglītības koordinācijas nodaļā </v>
      </c>
      <c r="D288" s="293"/>
      <c r="E288" s="300"/>
      <c r="F288" s="73">
        <f t="shared" ref="F288:G297" si="34">F233</f>
        <v>1287</v>
      </c>
      <c r="G288" s="64">
        <f t="shared" si="34"/>
        <v>8.4000000000000005E-2</v>
      </c>
      <c r="H288" s="65">
        <f>ROUNDUP((F288*$E$278%)/168*G288,2)</f>
        <v>0.03</v>
      </c>
    </row>
    <row r="289" spans="1:9" s="2" customFormat="1" ht="12.75" customHeight="1" x14ac:dyDescent="0.25">
      <c r="A289" s="269"/>
      <c r="B289" s="286"/>
      <c r="C289" s="291" t="str">
        <f t="shared" si="33"/>
        <v xml:space="preserve">Grāmatvedis </v>
      </c>
      <c r="D289" s="293"/>
      <c r="E289" s="300"/>
      <c r="F289" s="73">
        <f t="shared" si="34"/>
        <v>1190</v>
      </c>
      <c r="G289" s="64">
        <f t="shared" si="34"/>
        <v>8.4000000000000005E-2</v>
      </c>
      <c r="H289" s="65">
        <f t="shared" ref="H289:H297" si="35">ROUNDUP((F289*$E$278%)/168*G289,2)</f>
        <v>0.03</v>
      </c>
    </row>
    <row r="290" spans="1:9" s="2" customFormat="1" ht="13.2" hidden="1" x14ac:dyDescent="0.25">
      <c r="A290" s="269"/>
      <c r="B290" s="286"/>
      <c r="C290" s="297">
        <f t="shared" si="33"/>
        <v>0</v>
      </c>
      <c r="D290" s="298"/>
      <c r="E290" s="300"/>
      <c r="F290" s="73">
        <f t="shared" si="34"/>
        <v>0</v>
      </c>
      <c r="G290" s="64">
        <f t="shared" si="34"/>
        <v>0</v>
      </c>
      <c r="H290" s="65">
        <f t="shared" si="35"/>
        <v>0</v>
      </c>
    </row>
    <row r="291" spans="1:9" s="2" customFormat="1" ht="13.2" hidden="1" x14ac:dyDescent="0.25">
      <c r="A291" s="269"/>
      <c r="B291" s="286"/>
      <c r="C291" s="297">
        <f t="shared" si="33"/>
        <v>0</v>
      </c>
      <c r="D291" s="298"/>
      <c r="E291" s="300"/>
      <c r="F291" s="73">
        <f t="shared" si="34"/>
        <v>0</v>
      </c>
      <c r="G291" s="64">
        <f t="shared" si="34"/>
        <v>0</v>
      </c>
      <c r="H291" s="65">
        <f t="shared" si="35"/>
        <v>0</v>
      </c>
    </row>
    <row r="292" spans="1:9" s="2" customFormat="1" ht="13.2" hidden="1" x14ac:dyDescent="0.25">
      <c r="A292" s="269"/>
      <c r="B292" s="286"/>
      <c r="C292" s="297">
        <f t="shared" si="33"/>
        <v>0</v>
      </c>
      <c r="D292" s="298"/>
      <c r="E292" s="300"/>
      <c r="F292" s="73">
        <f t="shared" si="34"/>
        <v>0</v>
      </c>
      <c r="G292" s="64">
        <f t="shared" si="34"/>
        <v>0</v>
      </c>
      <c r="H292" s="65">
        <f t="shared" si="35"/>
        <v>0</v>
      </c>
    </row>
    <row r="293" spans="1:9" s="2" customFormat="1" ht="13.2" hidden="1" x14ac:dyDescent="0.25">
      <c r="A293" s="269"/>
      <c r="B293" s="286"/>
      <c r="C293" s="297">
        <f t="shared" si="33"/>
        <v>0</v>
      </c>
      <c r="D293" s="298"/>
      <c r="E293" s="300"/>
      <c r="F293" s="73">
        <f t="shared" si="34"/>
        <v>0</v>
      </c>
      <c r="G293" s="64">
        <f t="shared" si="34"/>
        <v>0</v>
      </c>
      <c r="H293" s="65">
        <f t="shared" si="35"/>
        <v>0</v>
      </c>
    </row>
    <row r="294" spans="1:9" s="2" customFormat="1" ht="13.2" hidden="1" x14ac:dyDescent="0.25">
      <c r="A294" s="269"/>
      <c r="B294" s="286"/>
      <c r="C294" s="297">
        <f t="shared" si="33"/>
        <v>0</v>
      </c>
      <c r="D294" s="298"/>
      <c r="E294" s="300"/>
      <c r="F294" s="73">
        <f t="shared" si="34"/>
        <v>0</v>
      </c>
      <c r="G294" s="64">
        <f t="shared" si="34"/>
        <v>0</v>
      </c>
      <c r="H294" s="65">
        <f t="shared" si="35"/>
        <v>0</v>
      </c>
    </row>
    <row r="295" spans="1:9" s="2" customFormat="1" ht="13.2" hidden="1" x14ac:dyDescent="0.25">
      <c r="A295" s="269"/>
      <c r="B295" s="286"/>
      <c r="C295" s="297">
        <f t="shared" si="33"/>
        <v>0</v>
      </c>
      <c r="D295" s="298"/>
      <c r="E295" s="300"/>
      <c r="F295" s="73">
        <f t="shared" si="34"/>
        <v>0</v>
      </c>
      <c r="G295" s="64">
        <f t="shared" si="34"/>
        <v>0</v>
      </c>
      <c r="H295" s="65">
        <f t="shared" si="35"/>
        <v>0</v>
      </c>
    </row>
    <row r="296" spans="1:9" s="2" customFormat="1" ht="13.2" hidden="1" x14ac:dyDescent="0.25">
      <c r="A296" s="269"/>
      <c r="B296" s="286"/>
      <c r="C296" s="297">
        <f t="shared" si="33"/>
        <v>0</v>
      </c>
      <c r="D296" s="298"/>
      <c r="E296" s="300"/>
      <c r="F296" s="73">
        <f t="shared" si="34"/>
        <v>0</v>
      </c>
      <c r="G296" s="64">
        <f t="shared" si="34"/>
        <v>0</v>
      </c>
      <c r="H296" s="65">
        <f t="shared" si="35"/>
        <v>0</v>
      </c>
    </row>
    <row r="297" spans="1:9" s="2" customFormat="1" ht="13.2" hidden="1" x14ac:dyDescent="0.25">
      <c r="A297" s="269"/>
      <c r="B297" s="286"/>
      <c r="C297" s="297">
        <f t="shared" si="33"/>
        <v>0</v>
      </c>
      <c r="D297" s="298"/>
      <c r="E297" s="301"/>
      <c r="F297" s="75">
        <f t="shared" si="34"/>
        <v>0</v>
      </c>
      <c r="G297" s="64">
        <f t="shared" si="34"/>
        <v>0</v>
      </c>
      <c r="H297" s="67">
        <f t="shared" si="35"/>
        <v>0</v>
      </c>
    </row>
    <row r="298" spans="1:9" s="2" customFormat="1" ht="13.2" x14ac:dyDescent="0.25">
      <c r="A298" s="58" t="s">
        <v>85</v>
      </c>
      <c r="B298" s="256" t="s">
        <v>18</v>
      </c>
      <c r="C298" s="256"/>
      <c r="D298" s="256"/>
      <c r="E298" s="256"/>
      <c r="F298" s="256"/>
      <c r="G298" s="256"/>
      <c r="H298" s="47">
        <f>SUM(H299,H322)</f>
        <v>0.76</v>
      </c>
    </row>
    <row r="299" spans="1:9" s="2" customFormat="1" ht="13.2" x14ac:dyDescent="0.25">
      <c r="A299" s="57" t="s">
        <v>86</v>
      </c>
      <c r="B299" s="256" t="s">
        <v>87</v>
      </c>
      <c r="C299" s="256"/>
      <c r="D299" s="256"/>
      <c r="E299" s="256"/>
      <c r="F299" s="256"/>
      <c r="G299" s="256"/>
      <c r="H299" s="47">
        <f>SUM(H300,H311)</f>
        <v>0.04</v>
      </c>
    </row>
    <row r="300" spans="1:9" s="2" customFormat="1" ht="26.4" x14ac:dyDescent="0.25">
      <c r="A300" s="241">
        <v>2220</v>
      </c>
      <c r="B300" s="244" t="s">
        <v>89</v>
      </c>
      <c r="C300" s="251" t="s">
        <v>171</v>
      </c>
      <c r="D300" s="252"/>
      <c r="E300" s="287"/>
      <c r="F300" s="53" t="s">
        <v>402</v>
      </c>
      <c r="G300" s="53" t="s">
        <v>158</v>
      </c>
      <c r="H300" s="128">
        <f>SUM(H301:H310)</f>
        <v>0.04</v>
      </c>
    </row>
    <row r="301" spans="1:9" s="2" customFormat="1" ht="12" customHeight="1" x14ac:dyDescent="0.25">
      <c r="A301" s="242"/>
      <c r="B301" s="245"/>
      <c r="C301" s="247" t="s">
        <v>202</v>
      </c>
      <c r="D301" s="248"/>
      <c r="E301" s="273"/>
      <c r="F301" s="86">
        <v>7</v>
      </c>
      <c r="G301" s="86">
        <f>G15+G233+G234</f>
        <v>0.91799999999999993</v>
      </c>
      <c r="H301" s="87">
        <f>ROUNDUP(F301/168*G301,2)</f>
        <v>0.04</v>
      </c>
      <c r="I301" s="2" t="s">
        <v>208</v>
      </c>
    </row>
    <row r="302" spans="1:9" s="2" customFormat="1" ht="12" hidden="1" customHeight="1" x14ac:dyDescent="0.25">
      <c r="A302" s="242"/>
      <c r="B302" s="245"/>
      <c r="C302" s="249"/>
      <c r="D302" s="250"/>
      <c r="E302" s="272"/>
      <c r="F302" s="88"/>
      <c r="G302" s="88"/>
      <c r="H302" s="89">
        <f t="shared" ref="H302:H310" si="36">ROUNDUP(F302/168*G302,2)</f>
        <v>0</v>
      </c>
    </row>
    <row r="303" spans="1:9" s="2" customFormat="1" ht="12" hidden="1" customHeight="1" x14ac:dyDescent="0.25">
      <c r="A303" s="242"/>
      <c r="B303" s="245"/>
      <c r="C303" s="249"/>
      <c r="D303" s="250"/>
      <c r="E303" s="272"/>
      <c r="F303" s="88"/>
      <c r="G303" s="88"/>
      <c r="H303" s="89">
        <f t="shared" si="36"/>
        <v>0</v>
      </c>
    </row>
    <row r="304" spans="1:9" s="2" customFormat="1" ht="12" hidden="1" customHeight="1" x14ac:dyDescent="0.25">
      <c r="A304" s="242"/>
      <c r="B304" s="245"/>
      <c r="C304" s="249"/>
      <c r="D304" s="250"/>
      <c r="E304" s="272"/>
      <c r="F304" s="88"/>
      <c r="G304" s="88"/>
      <c r="H304" s="89">
        <f t="shared" si="36"/>
        <v>0</v>
      </c>
    </row>
    <row r="305" spans="1:8" s="2" customFormat="1" ht="12" hidden="1" customHeight="1" x14ac:dyDescent="0.25">
      <c r="A305" s="242"/>
      <c r="B305" s="245"/>
      <c r="C305" s="249"/>
      <c r="D305" s="250"/>
      <c r="E305" s="272"/>
      <c r="F305" s="88"/>
      <c r="G305" s="88"/>
      <c r="H305" s="89">
        <f t="shared" si="36"/>
        <v>0</v>
      </c>
    </row>
    <row r="306" spans="1:8" s="2" customFormat="1" ht="12" hidden="1" customHeight="1" x14ac:dyDescent="0.25">
      <c r="A306" s="242"/>
      <c r="B306" s="245"/>
      <c r="C306" s="249"/>
      <c r="D306" s="250"/>
      <c r="E306" s="272"/>
      <c r="F306" s="88"/>
      <c r="G306" s="88"/>
      <c r="H306" s="89">
        <f t="shared" si="36"/>
        <v>0</v>
      </c>
    </row>
    <row r="307" spans="1:8" s="2" customFormat="1" ht="12" hidden="1" customHeight="1" x14ac:dyDescent="0.25">
      <c r="A307" s="242"/>
      <c r="B307" s="245"/>
      <c r="C307" s="249"/>
      <c r="D307" s="250"/>
      <c r="E307" s="272"/>
      <c r="F307" s="88"/>
      <c r="G307" s="88"/>
      <c r="H307" s="89">
        <f t="shared" si="36"/>
        <v>0</v>
      </c>
    </row>
    <row r="308" spans="1:8" s="2" customFormat="1" ht="12" hidden="1" customHeight="1" x14ac:dyDescent="0.25">
      <c r="A308" s="242"/>
      <c r="B308" s="245"/>
      <c r="C308" s="249"/>
      <c r="D308" s="250"/>
      <c r="E308" s="272"/>
      <c r="F308" s="88"/>
      <c r="G308" s="88"/>
      <c r="H308" s="89">
        <f t="shared" si="36"/>
        <v>0</v>
      </c>
    </row>
    <row r="309" spans="1:8" s="2" customFormat="1" ht="12" hidden="1" customHeight="1" x14ac:dyDescent="0.25">
      <c r="A309" s="242"/>
      <c r="B309" s="245"/>
      <c r="C309" s="249"/>
      <c r="D309" s="250"/>
      <c r="E309" s="272"/>
      <c r="F309" s="88"/>
      <c r="G309" s="88"/>
      <c r="H309" s="89">
        <f t="shared" si="36"/>
        <v>0</v>
      </c>
    </row>
    <row r="310" spans="1:8" s="2" customFormat="1" ht="12" hidden="1" customHeight="1" x14ac:dyDescent="0.25">
      <c r="A310" s="243"/>
      <c r="B310" s="246"/>
      <c r="C310" s="253"/>
      <c r="D310" s="254"/>
      <c r="E310" s="255"/>
      <c r="F310" s="90"/>
      <c r="G310" s="90"/>
      <c r="H310" s="91">
        <f t="shared" si="36"/>
        <v>0</v>
      </c>
    </row>
    <row r="311" spans="1:8" s="2" customFormat="1" ht="12" hidden="1" customHeight="1" x14ac:dyDescent="0.25">
      <c r="A311" s="241"/>
      <c r="B311" s="244"/>
      <c r="C311" s="251" t="s">
        <v>171</v>
      </c>
      <c r="D311" s="252"/>
      <c r="E311" s="287"/>
      <c r="F311" s="53" t="s">
        <v>167</v>
      </c>
      <c r="G311" s="53" t="s">
        <v>158</v>
      </c>
      <c r="H311" s="128">
        <f>SUM(H312:H321)</f>
        <v>0</v>
      </c>
    </row>
    <row r="312" spans="1:8" s="2" customFormat="1" ht="12" hidden="1" customHeight="1" x14ac:dyDescent="0.25">
      <c r="A312" s="242"/>
      <c r="B312" s="245"/>
      <c r="C312" s="247"/>
      <c r="D312" s="248"/>
      <c r="E312" s="273"/>
      <c r="F312" s="86"/>
      <c r="G312" s="86"/>
      <c r="H312" s="87">
        <f>ROUNDUP(F312/168*G312,2)</f>
        <v>0</v>
      </c>
    </row>
    <row r="313" spans="1:8" s="2" customFormat="1" ht="12" hidden="1" customHeight="1" x14ac:dyDescent="0.25">
      <c r="A313" s="242"/>
      <c r="B313" s="245"/>
      <c r="C313" s="249"/>
      <c r="D313" s="250"/>
      <c r="E313" s="272"/>
      <c r="F313" s="88"/>
      <c r="G313" s="88"/>
      <c r="H313" s="89">
        <f t="shared" ref="H313:H321" si="37">ROUNDUP(F313/168*G313,2)</f>
        <v>0</v>
      </c>
    </row>
    <row r="314" spans="1:8" s="2" customFormat="1" ht="12" hidden="1" customHeight="1" x14ac:dyDescent="0.25">
      <c r="A314" s="242"/>
      <c r="B314" s="245"/>
      <c r="C314" s="249"/>
      <c r="D314" s="250"/>
      <c r="E314" s="272"/>
      <c r="F314" s="88"/>
      <c r="G314" s="88"/>
      <c r="H314" s="89">
        <f t="shared" si="37"/>
        <v>0</v>
      </c>
    </row>
    <row r="315" spans="1:8" s="2" customFormat="1" ht="12" hidden="1" customHeight="1" x14ac:dyDescent="0.25">
      <c r="A315" s="242"/>
      <c r="B315" s="245"/>
      <c r="C315" s="249"/>
      <c r="D315" s="250"/>
      <c r="E315" s="272"/>
      <c r="F315" s="88"/>
      <c r="G315" s="88"/>
      <c r="H315" s="89">
        <f t="shared" si="37"/>
        <v>0</v>
      </c>
    </row>
    <row r="316" spans="1:8" s="2" customFormat="1" ht="12" hidden="1" customHeight="1" x14ac:dyDescent="0.25">
      <c r="A316" s="242"/>
      <c r="B316" s="245"/>
      <c r="C316" s="249"/>
      <c r="D316" s="250"/>
      <c r="E316" s="272"/>
      <c r="F316" s="88"/>
      <c r="G316" s="88"/>
      <c r="H316" s="89">
        <f t="shared" si="37"/>
        <v>0</v>
      </c>
    </row>
    <row r="317" spans="1:8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si="37"/>
        <v>0</v>
      </c>
    </row>
    <row r="318" spans="1:8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37"/>
        <v>0</v>
      </c>
    </row>
    <row r="319" spans="1:8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37"/>
        <v>0</v>
      </c>
    </row>
    <row r="320" spans="1:8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37"/>
        <v>0</v>
      </c>
    </row>
    <row r="321" spans="1:9" s="2" customFormat="1" ht="13.2" hidden="1" x14ac:dyDescent="0.25">
      <c r="A321" s="243"/>
      <c r="B321" s="246"/>
      <c r="C321" s="253"/>
      <c r="D321" s="254"/>
      <c r="E321" s="255"/>
      <c r="F321" s="90"/>
      <c r="G321" s="90"/>
      <c r="H321" s="91">
        <f t="shared" si="37"/>
        <v>0</v>
      </c>
    </row>
    <row r="322" spans="1:9" s="2" customFormat="1" ht="13.2" x14ac:dyDescent="0.25">
      <c r="A322" s="57" t="s">
        <v>94</v>
      </c>
      <c r="B322" s="256" t="s">
        <v>95</v>
      </c>
      <c r="C322" s="256"/>
      <c r="D322" s="256"/>
      <c r="E322" s="256"/>
      <c r="F322" s="256"/>
      <c r="G322" s="256"/>
      <c r="H322" s="47">
        <f>SUM(H323,H345,H334)</f>
        <v>0.72</v>
      </c>
    </row>
    <row r="323" spans="1:9" s="2" customFormat="1" ht="15" customHeight="1" x14ac:dyDescent="0.25">
      <c r="A323" s="241">
        <v>2311</v>
      </c>
      <c r="B323" s="244" t="s">
        <v>20</v>
      </c>
      <c r="C323" s="251" t="s">
        <v>171</v>
      </c>
      <c r="D323" s="252"/>
      <c r="E323" s="287"/>
      <c r="F323" s="53" t="s">
        <v>401</v>
      </c>
      <c r="G323" s="53" t="s">
        <v>166</v>
      </c>
      <c r="H323" s="128">
        <f>SUM(H324:H333)</f>
        <v>0.18</v>
      </c>
    </row>
    <row r="324" spans="1:9" s="2" customFormat="1" ht="13.2" x14ac:dyDescent="0.25">
      <c r="A324" s="242"/>
      <c r="B324" s="245"/>
      <c r="C324" s="247" t="s">
        <v>194</v>
      </c>
      <c r="D324" s="248"/>
      <c r="E324" s="273"/>
      <c r="F324" s="86">
        <v>0.01</v>
      </c>
      <c r="G324" s="86">
        <v>3</v>
      </c>
      <c r="H324" s="87">
        <f>ROUND(F324*G324,2)</f>
        <v>0.03</v>
      </c>
      <c r="I324" s="2" t="s">
        <v>387</v>
      </c>
    </row>
    <row r="325" spans="1:9" s="2" customFormat="1" ht="13.2" x14ac:dyDescent="0.25">
      <c r="A325" s="242"/>
      <c r="B325" s="245"/>
      <c r="C325" s="249" t="s">
        <v>172</v>
      </c>
      <c r="D325" s="250"/>
      <c r="E325" s="272"/>
      <c r="F325" s="88">
        <v>0.05</v>
      </c>
      <c r="G325" s="88">
        <v>3</v>
      </c>
      <c r="H325" s="89">
        <f>ROUND(F325*G325,2)</f>
        <v>0.15</v>
      </c>
    </row>
    <row r="326" spans="1:9" s="2" customFormat="1" ht="13.2" hidden="1" x14ac:dyDescent="0.25">
      <c r="A326" s="242"/>
      <c r="B326" s="245"/>
      <c r="C326" s="249"/>
      <c r="D326" s="250"/>
      <c r="E326" s="272"/>
      <c r="F326" s="88"/>
      <c r="G326" s="88"/>
      <c r="H326" s="89">
        <f t="shared" ref="H326:H333" si="38">ROUND(F326*G326,2)</f>
        <v>0</v>
      </c>
    </row>
    <row r="327" spans="1:9" s="2" customFormat="1" ht="13.2" hidden="1" x14ac:dyDescent="0.25">
      <c r="A327" s="242"/>
      <c r="B327" s="245"/>
      <c r="C327" s="249"/>
      <c r="D327" s="250"/>
      <c r="E327" s="272"/>
      <c r="F327" s="88"/>
      <c r="G327" s="88"/>
      <c r="H327" s="89">
        <f t="shared" si="38"/>
        <v>0</v>
      </c>
    </row>
    <row r="328" spans="1:9" s="2" customFormat="1" ht="13.2" hidden="1" x14ac:dyDescent="0.25">
      <c r="A328" s="242"/>
      <c r="B328" s="245"/>
      <c r="C328" s="249"/>
      <c r="D328" s="250"/>
      <c r="E328" s="272"/>
      <c r="F328" s="88"/>
      <c r="G328" s="88"/>
      <c r="H328" s="89">
        <f t="shared" si="38"/>
        <v>0</v>
      </c>
    </row>
    <row r="329" spans="1:9" s="2" customFormat="1" ht="13.2" hidden="1" x14ac:dyDescent="0.25">
      <c r="A329" s="242"/>
      <c r="B329" s="245"/>
      <c r="C329" s="249"/>
      <c r="D329" s="250"/>
      <c r="E329" s="272"/>
      <c r="F329" s="88"/>
      <c r="G329" s="88"/>
      <c r="H329" s="89">
        <f t="shared" si="38"/>
        <v>0</v>
      </c>
    </row>
    <row r="330" spans="1:9" s="2" customFormat="1" ht="13.2" hidden="1" x14ac:dyDescent="0.25">
      <c r="A330" s="242"/>
      <c r="B330" s="245"/>
      <c r="C330" s="249"/>
      <c r="D330" s="250"/>
      <c r="E330" s="272"/>
      <c r="F330" s="88"/>
      <c r="G330" s="88"/>
      <c r="H330" s="89">
        <f t="shared" si="38"/>
        <v>0</v>
      </c>
    </row>
    <row r="331" spans="1:9" s="2" customFormat="1" ht="13.2" hidden="1" x14ac:dyDescent="0.25">
      <c r="A331" s="242"/>
      <c r="B331" s="245"/>
      <c r="C331" s="249"/>
      <c r="D331" s="250"/>
      <c r="E331" s="272"/>
      <c r="F331" s="88"/>
      <c r="G331" s="88"/>
      <c r="H331" s="89">
        <f t="shared" si="38"/>
        <v>0</v>
      </c>
    </row>
    <row r="332" spans="1:9" s="2" customFormat="1" ht="13.2" hidden="1" x14ac:dyDescent="0.25">
      <c r="A332" s="242"/>
      <c r="B332" s="245"/>
      <c r="C332" s="249"/>
      <c r="D332" s="250"/>
      <c r="E332" s="272"/>
      <c r="F332" s="88"/>
      <c r="G332" s="88"/>
      <c r="H332" s="89">
        <f t="shared" si="38"/>
        <v>0</v>
      </c>
    </row>
    <row r="333" spans="1:9" s="2" customFormat="1" ht="13.2" hidden="1" x14ac:dyDescent="0.25">
      <c r="A333" s="243"/>
      <c r="B333" s="246"/>
      <c r="C333" s="253"/>
      <c r="D333" s="254"/>
      <c r="E333" s="255"/>
      <c r="F333" s="90"/>
      <c r="G333" s="90"/>
      <c r="H333" s="91">
        <f t="shared" si="38"/>
        <v>0</v>
      </c>
    </row>
    <row r="334" spans="1:9" s="2" customFormat="1" ht="39.6" x14ac:dyDescent="0.25">
      <c r="A334" s="241">
        <v>2312</v>
      </c>
      <c r="B334" s="244" t="s">
        <v>394</v>
      </c>
      <c r="C334" s="251" t="s">
        <v>171</v>
      </c>
      <c r="D334" s="252"/>
      <c r="E334" s="60" t="s">
        <v>400</v>
      </c>
      <c r="F334" s="60" t="s">
        <v>397</v>
      </c>
      <c r="G334" s="53" t="s">
        <v>158</v>
      </c>
      <c r="H334" s="128">
        <f>SUM(H335:H344)</f>
        <v>0.03</v>
      </c>
    </row>
    <row r="335" spans="1:9" s="2" customFormat="1" ht="13.2" x14ac:dyDescent="0.25">
      <c r="A335" s="242"/>
      <c r="B335" s="245"/>
      <c r="C335" s="247" t="s">
        <v>395</v>
      </c>
      <c r="D335" s="248"/>
      <c r="E335" s="86">
        <v>157</v>
      </c>
      <c r="F335" s="86">
        <v>5</v>
      </c>
      <c r="G335" s="86">
        <v>0.16800000000000001</v>
      </c>
      <c r="H335" s="87">
        <f>ROUNDUP(E335/F335/12/168*G335,2)</f>
        <v>0.01</v>
      </c>
    </row>
    <row r="336" spans="1:9" s="2" customFormat="1" ht="13.2" x14ac:dyDescent="0.25">
      <c r="A336" s="242"/>
      <c r="B336" s="245"/>
      <c r="C336" s="249" t="s">
        <v>396</v>
      </c>
      <c r="D336" s="250"/>
      <c r="E336" s="189">
        <v>150</v>
      </c>
      <c r="F336" s="88">
        <v>5</v>
      </c>
      <c r="G336" s="88">
        <v>1.1679999999999999</v>
      </c>
      <c r="H336" s="89">
        <f>ROUNDUP(E336/F336/12/168*G336,2)</f>
        <v>0.02</v>
      </c>
    </row>
    <row r="337" spans="1:9" s="2" customFormat="1" ht="13.2" hidden="1" x14ac:dyDescent="0.25">
      <c r="A337" s="242"/>
      <c r="B337" s="245"/>
      <c r="C337" s="249"/>
      <c r="D337" s="250"/>
      <c r="E337" s="186"/>
      <c r="F337" s="88"/>
      <c r="G337" s="88"/>
      <c r="H337" s="89">
        <f t="shared" ref="H337:H344" si="39">ROUNDUP(F337/168*G337,2)</f>
        <v>0</v>
      </c>
    </row>
    <row r="338" spans="1:9" s="2" customFormat="1" ht="13.2" hidden="1" x14ac:dyDescent="0.25">
      <c r="A338" s="242"/>
      <c r="B338" s="245"/>
      <c r="C338" s="249"/>
      <c r="D338" s="250"/>
      <c r="E338" s="186"/>
      <c r="F338" s="88"/>
      <c r="G338" s="88"/>
      <c r="H338" s="89">
        <f t="shared" si="39"/>
        <v>0</v>
      </c>
    </row>
    <row r="339" spans="1:9" s="2" customFormat="1" ht="13.2" hidden="1" x14ac:dyDescent="0.25">
      <c r="A339" s="242"/>
      <c r="B339" s="245"/>
      <c r="C339" s="249"/>
      <c r="D339" s="250"/>
      <c r="E339" s="186"/>
      <c r="F339" s="88"/>
      <c r="G339" s="88"/>
      <c r="H339" s="89">
        <f t="shared" si="39"/>
        <v>0</v>
      </c>
    </row>
    <row r="340" spans="1:9" s="2" customFormat="1" ht="13.2" hidden="1" x14ac:dyDescent="0.25">
      <c r="A340" s="242"/>
      <c r="B340" s="245"/>
      <c r="C340" s="249"/>
      <c r="D340" s="250"/>
      <c r="E340" s="186"/>
      <c r="F340" s="88"/>
      <c r="G340" s="88"/>
      <c r="H340" s="89">
        <f t="shared" si="39"/>
        <v>0</v>
      </c>
    </row>
    <row r="341" spans="1:9" s="2" customFormat="1" ht="13.2" hidden="1" x14ac:dyDescent="0.25">
      <c r="A341" s="242"/>
      <c r="B341" s="245"/>
      <c r="C341" s="249"/>
      <c r="D341" s="250"/>
      <c r="E341" s="186"/>
      <c r="F341" s="88"/>
      <c r="G341" s="88"/>
      <c r="H341" s="89">
        <f t="shared" si="39"/>
        <v>0</v>
      </c>
    </row>
    <row r="342" spans="1:9" s="2" customFormat="1" ht="13.2" hidden="1" x14ac:dyDescent="0.25">
      <c r="A342" s="242"/>
      <c r="B342" s="245"/>
      <c r="C342" s="249"/>
      <c r="D342" s="250"/>
      <c r="E342" s="186"/>
      <c r="F342" s="88"/>
      <c r="G342" s="88"/>
      <c r="H342" s="89">
        <f t="shared" si="39"/>
        <v>0</v>
      </c>
    </row>
    <row r="343" spans="1:9" s="2" customFormat="1" ht="13.2" hidden="1" x14ac:dyDescent="0.25">
      <c r="A343" s="242"/>
      <c r="B343" s="245"/>
      <c r="C343" s="249"/>
      <c r="D343" s="250"/>
      <c r="E343" s="186"/>
      <c r="F343" s="88"/>
      <c r="G343" s="88"/>
      <c r="H343" s="89">
        <f t="shared" si="39"/>
        <v>0</v>
      </c>
    </row>
    <row r="344" spans="1:9" s="2" customFormat="1" ht="13.2" hidden="1" x14ac:dyDescent="0.25">
      <c r="A344" s="243"/>
      <c r="B344" s="246"/>
      <c r="C344" s="249"/>
      <c r="D344" s="250"/>
      <c r="E344" s="186"/>
      <c r="F344" s="90"/>
      <c r="G344" s="90"/>
      <c r="H344" s="91">
        <f t="shared" si="39"/>
        <v>0</v>
      </c>
    </row>
    <row r="345" spans="1:9" s="2" customFormat="1" ht="26.4" x14ac:dyDescent="0.25">
      <c r="A345" s="241">
        <v>2350</v>
      </c>
      <c r="B345" s="244" t="s">
        <v>25</v>
      </c>
      <c r="C345" s="251" t="s">
        <v>171</v>
      </c>
      <c r="D345" s="252"/>
      <c r="E345" s="287"/>
      <c r="F345" s="60" t="s">
        <v>402</v>
      </c>
      <c r="G345" s="53" t="s">
        <v>158</v>
      </c>
      <c r="H345" s="128">
        <f>SUM(H346:H355)</f>
        <v>0.51</v>
      </c>
    </row>
    <row r="346" spans="1:9" s="2" customFormat="1" ht="26.25" customHeight="1" x14ac:dyDescent="0.25">
      <c r="A346" s="242"/>
      <c r="B346" s="245"/>
      <c r="C346" s="247" t="s">
        <v>203</v>
      </c>
      <c r="D346" s="248"/>
      <c r="E346" s="273"/>
      <c r="F346" s="86">
        <v>85</v>
      </c>
      <c r="G346" s="86">
        <f>G301</f>
        <v>0.91799999999999993</v>
      </c>
      <c r="H346" s="87">
        <f>ROUNDUP(F346/168*G346,2)</f>
        <v>0.47000000000000003</v>
      </c>
      <c r="I346" s="2" t="s">
        <v>337</v>
      </c>
    </row>
    <row r="347" spans="1:9" s="2" customFormat="1" ht="13.2" x14ac:dyDescent="0.25">
      <c r="A347" s="242"/>
      <c r="B347" s="245"/>
      <c r="C347" s="249" t="s">
        <v>205</v>
      </c>
      <c r="D347" s="250"/>
      <c r="E347" s="272"/>
      <c r="F347" s="88">
        <v>7</v>
      </c>
      <c r="G347" s="88">
        <f>G301</f>
        <v>0.91799999999999993</v>
      </c>
      <c r="H347" s="89">
        <f t="shared" ref="H347:H355" si="40">ROUNDUP(F347/168*G347,2)</f>
        <v>0.04</v>
      </c>
      <c r="I347" s="2" t="s">
        <v>208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0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0"/>
        <v>0</v>
      </c>
    </row>
    <row r="350" spans="1:9" s="2" customFormat="1" ht="13.2" hidden="1" x14ac:dyDescent="0.25">
      <c r="A350" s="242"/>
      <c r="B350" s="245"/>
      <c r="C350" s="249"/>
      <c r="D350" s="250"/>
      <c r="E350" s="272"/>
      <c r="F350" s="88"/>
      <c r="G350" s="88"/>
      <c r="H350" s="89">
        <f t="shared" si="40"/>
        <v>0</v>
      </c>
    </row>
    <row r="351" spans="1:9" s="2" customFormat="1" ht="13.2" hidden="1" x14ac:dyDescent="0.25">
      <c r="A351" s="242"/>
      <c r="B351" s="245"/>
      <c r="C351" s="249"/>
      <c r="D351" s="250"/>
      <c r="E351" s="272"/>
      <c r="F351" s="88"/>
      <c r="G351" s="88"/>
      <c r="H351" s="89">
        <f t="shared" si="40"/>
        <v>0</v>
      </c>
    </row>
    <row r="352" spans="1:9" s="2" customFormat="1" ht="13.2" hidden="1" x14ac:dyDescent="0.25">
      <c r="A352" s="242"/>
      <c r="B352" s="245"/>
      <c r="C352" s="249"/>
      <c r="D352" s="250"/>
      <c r="E352" s="272"/>
      <c r="F352" s="88"/>
      <c r="G352" s="88"/>
      <c r="H352" s="89">
        <f t="shared" si="40"/>
        <v>0</v>
      </c>
    </row>
    <row r="353" spans="1:8" s="2" customFormat="1" ht="13.2" hidden="1" x14ac:dyDescent="0.25">
      <c r="A353" s="242"/>
      <c r="B353" s="245"/>
      <c r="C353" s="249"/>
      <c r="D353" s="250"/>
      <c r="E353" s="272"/>
      <c r="F353" s="88"/>
      <c r="G353" s="88"/>
      <c r="H353" s="89">
        <f t="shared" si="40"/>
        <v>0</v>
      </c>
    </row>
    <row r="354" spans="1:8" s="2" customFormat="1" ht="13.2" hidden="1" x14ac:dyDescent="0.25">
      <c r="A354" s="242"/>
      <c r="B354" s="245"/>
      <c r="C354" s="249"/>
      <c r="D354" s="250"/>
      <c r="E354" s="272"/>
      <c r="F354" s="88"/>
      <c r="G354" s="88"/>
      <c r="H354" s="89">
        <f t="shared" si="40"/>
        <v>0</v>
      </c>
    </row>
    <row r="355" spans="1:8" s="2" customFormat="1" ht="13.2" hidden="1" x14ac:dyDescent="0.25">
      <c r="A355" s="243"/>
      <c r="B355" s="246"/>
      <c r="C355" s="253"/>
      <c r="D355" s="254"/>
      <c r="E355" s="255"/>
      <c r="F355" s="90"/>
      <c r="G355" s="90"/>
      <c r="H355" s="91">
        <f t="shared" si="40"/>
        <v>0</v>
      </c>
    </row>
    <row r="356" spans="1:8" s="2" customFormat="1" ht="13.2" x14ac:dyDescent="0.25">
      <c r="A356" s="58" t="s">
        <v>110</v>
      </c>
      <c r="B356" s="256" t="s">
        <v>26</v>
      </c>
      <c r="C356" s="256"/>
      <c r="D356" s="256"/>
      <c r="E356" s="256"/>
      <c r="F356" s="256"/>
      <c r="G356" s="256"/>
      <c r="H356" s="47">
        <f>SUM(H357,H369)</f>
        <v>0.03</v>
      </c>
    </row>
    <row r="357" spans="1:8" s="2" customFormat="1" ht="13.2" hidden="1" x14ac:dyDescent="0.25">
      <c r="A357" s="57">
        <v>5120</v>
      </c>
      <c r="B357" s="256" t="s">
        <v>168</v>
      </c>
      <c r="C357" s="256"/>
      <c r="D357" s="256"/>
      <c r="E357" s="256"/>
      <c r="F357" s="256"/>
      <c r="G357" s="256"/>
      <c r="H357" s="47">
        <f>SUM(H359:H368)</f>
        <v>0</v>
      </c>
    </row>
    <row r="358" spans="1:8" s="2" customFormat="1" ht="26.4" hidden="1" x14ac:dyDescent="0.25">
      <c r="A358" s="257">
        <v>5121</v>
      </c>
      <c r="B358" s="260" t="s">
        <v>169</v>
      </c>
      <c r="C358" s="277" t="s">
        <v>171</v>
      </c>
      <c r="D358" s="278"/>
      <c r="E358" s="53" t="s">
        <v>170</v>
      </c>
      <c r="F358" s="49" t="s">
        <v>167</v>
      </c>
      <c r="G358" s="53" t="s">
        <v>158</v>
      </c>
      <c r="H358" s="128">
        <f>SUM(H359:H368)</f>
        <v>0</v>
      </c>
    </row>
    <row r="359" spans="1:8" s="2" customFormat="1" ht="13.2" hidden="1" x14ac:dyDescent="0.25">
      <c r="A359" s="258"/>
      <c r="B359" s="261"/>
      <c r="C359" s="304"/>
      <c r="D359" s="305"/>
      <c r="E359" s="263"/>
      <c r="F359" s="79"/>
      <c r="G359" s="263"/>
      <c r="H359" s="63">
        <f>ROUNDUP(F359*$D$359%/12/168*E359*$G$359,2)</f>
        <v>0</v>
      </c>
    </row>
    <row r="360" spans="1:8" s="2" customFormat="1" ht="13.2" hidden="1" x14ac:dyDescent="0.25">
      <c r="A360" s="258"/>
      <c r="B360" s="261"/>
      <c r="C360" s="302"/>
      <c r="D360" s="303"/>
      <c r="E360" s="264"/>
      <c r="F360" s="80"/>
      <c r="G360" s="264"/>
      <c r="H360" s="65">
        <f t="shared" ref="H360:H368" si="41">ROUNDUP(F360*$D$359%/12/168*E360*$G$359,2)</f>
        <v>0</v>
      </c>
    </row>
    <row r="361" spans="1:8" s="2" customFormat="1" ht="13.2" hidden="1" x14ac:dyDescent="0.25">
      <c r="A361" s="258"/>
      <c r="B361" s="261"/>
      <c r="C361" s="302"/>
      <c r="D361" s="303"/>
      <c r="E361" s="264"/>
      <c r="F361" s="80"/>
      <c r="G361" s="264"/>
      <c r="H361" s="65">
        <f t="shared" si="41"/>
        <v>0</v>
      </c>
    </row>
    <row r="362" spans="1:8" s="2" customFormat="1" ht="13.2" hidden="1" x14ac:dyDescent="0.25">
      <c r="A362" s="258"/>
      <c r="B362" s="261"/>
      <c r="C362" s="302"/>
      <c r="D362" s="303"/>
      <c r="E362" s="264"/>
      <c r="F362" s="80"/>
      <c r="G362" s="264"/>
      <c r="H362" s="65">
        <f t="shared" si="41"/>
        <v>0</v>
      </c>
    </row>
    <row r="363" spans="1:8" s="2" customFormat="1" ht="13.2" hidden="1" x14ac:dyDescent="0.25">
      <c r="A363" s="258"/>
      <c r="B363" s="261"/>
      <c r="C363" s="302"/>
      <c r="D363" s="303"/>
      <c r="E363" s="264"/>
      <c r="F363" s="80"/>
      <c r="G363" s="264"/>
      <c r="H363" s="65">
        <f t="shared" si="41"/>
        <v>0</v>
      </c>
    </row>
    <row r="364" spans="1:8" s="2" customFormat="1" ht="12.75" hidden="1" customHeight="1" x14ac:dyDescent="0.25">
      <c r="A364" s="258"/>
      <c r="B364" s="261"/>
      <c r="C364" s="80"/>
      <c r="D364" s="79"/>
      <c r="E364" s="264"/>
      <c r="F364" s="80"/>
      <c r="G364" s="264"/>
      <c r="H364" s="65">
        <f t="shared" si="41"/>
        <v>0</v>
      </c>
    </row>
    <row r="365" spans="1:8" s="2" customFormat="1" ht="12.75" hidden="1" customHeight="1" x14ac:dyDescent="0.25">
      <c r="A365" s="258"/>
      <c r="B365" s="261"/>
      <c r="C365" s="80"/>
      <c r="D365" s="80"/>
      <c r="E365" s="264"/>
      <c r="F365" s="80"/>
      <c r="G365" s="264"/>
      <c r="H365" s="65">
        <f t="shared" si="41"/>
        <v>0</v>
      </c>
    </row>
    <row r="366" spans="1:8" s="2" customFormat="1" ht="12.75" hidden="1" customHeight="1" x14ac:dyDescent="0.25">
      <c r="A366" s="258"/>
      <c r="B366" s="261"/>
      <c r="C366" s="80"/>
      <c r="D366" s="80"/>
      <c r="E366" s="264"/>
      <c r="F366" s="80"/>
      <c r="G366" s="264"/>
      <c r="H366" s="65">
        <f t="shared" si="41"/>
        <v>0</v>
      </c>
    </row>
    <row r="367" spans="1:8" s="2" customFormat="1" ht="12.75" hidden="1" customHeight="1" x14ac:dyDescent="0.25">
      <c r="A367" s="258"/>
      <c r="B367" s="261"/>
      <c r="C367" s="80"/>
      <c r="D367" s="80"/>
      <c r="E367" s="264"/>
      <c r="F367" s="80"/>
      <c r="G367" s="264"/>
      <c r="H367" s="65">
        <f t="shared" si="41"/>
        <v>0</v>
      </c>
    </row>
    <row r="368" spans="1:8" s="2" customFormat="1" ht="12.75" hidden="1" customHeight="1" x14ac:dyDescent="0.25">
      <c r="A368" s="259"/>
      <c r="B368" s="262"/>
      <c r="C368" s="82"/>
      <c r="D368" s="80"/>
      <c r="E368" s="265"/>
      <c r="F368" s="82"/>
      <c r="G368" s="265"/>
      <c r="H368" s="67">
        <f t="shared" si="41"/>
        <v>0</v>
      </c>
    </row>
    <row r="369" spans="1:8" s="2" customFormat="1" ht="13.2" x14ac:dyDescent="0.25">
      <c r="A369" s="57" t="s">
        <v>111</v>
      </c>
      <c r="B369" s="256" t="s">
        <v>112</v>
      </c>
      <c r="C369" s="256"/>
      <c r="D369" s="256"/>
      <c r="E369" s="256"/>
      <c r="F369" s="256"/>
      <c r="G369" s="256"/>
      <c r="H369" s="47">
        <f>SUM(H370,H381)</f>
        <v>0.03</v>
      </c>
    </row>
    <row r="370" spans="1:8" s="2" customFormat="1" ht="26.4" x14ac:dyDescent="0.25">
      <c r="A370" s="257" t="s">
        <v>118</v>
      </c>
      <c r="B370" s="260" t="s">
        <v>34</v>
      </c>
      <c r="C370" s="277" t="s">
        <v>171</v>
      </c>
      <c r="D370" s="278"/>
      <c r="E370" s="53" t="s">
        <v>170</v>
      </c>
      <c r="F370" s="49" t="s">
        <v>400</v>
      </c>
      <c r="G370" s="53" t="s">
        <v>158</v>
      </c>
      <c r="H370" s="128">
        <f>SUM(H371:H380)</f>
        <v>0.03</v>
      </c>
    </row>
    <row r="371" spans="1:8" s="2" customFormat="1" ht="13.2" x14ac:dyDescent="0.25">
      <c r="A371" s="258"/>
      <c r="B371" s="261"/>
      <c r="C371" s="304" t="s">
        <v>398</v>
      </c>
      <c r="D371" s="305"/>
      <c r="E371" s="263">
        <v>20</v>
      </c>
      <c r="F371" s="79">
        <v>1147</v>
      </c>
      <c r="G371" s="79">
        <f>G233+G234</f>
        <v>0.16800000000000001</v>
      </c>
      <c r="H371" s="63">
        <f>ROUNDUP(F371*$E$371%/12/168*G371,2)</f>
        <v>0.02</v>
      </c>
    </row>
    <row r="372" spans="1:8" s="2" customFormat="1" ht="13.2" x14ac:dyDescent="0.25">
      <c r="A372" s="258"/>
      <c r="B372" s="261"/>
      <c r="C372" s="302" t="s">
        <v>399</v>
      </c>
      <c r="D372" s="303"/>
      <c r="E372" s="264"/>
      <c r="F372" s="80">
        <v>475</v>
      </c>
      <c r="G372" s="80">
        <v>8.4000000000000005E-2</v>
      </c>
      <c r="H372" s="65">
        <f>ROUNDUP(F372*$E$371%/12/168*G372,2)</f>
        <v>0.01</v>
      </c>
    </row>
    <row r="373" spans="1:8" s="2" customFormat="1" ht="13.2" hidden="1" x14ac:dyDescent="0.25">
      <c r="A373" s="258"/>
      <c r="B373" s="261"/>
      <c r="C373" s="302"/>
      <c r="D373" s="303"/>
      <c r="E373" s="264"/>
      <c r="F373" s="80"/>
      <c r="G373" s="80"/>
      <c r="H373" s="65">
        <f t="shared" ref="H373:H380" si="42">ROUNDUP(F373*$D$371%/12/168*E373*$G$371,2)</f>
        <v>0</v>
      </c>
    </row>
    <row r="374" spans="1:8" s="2" customFormat="1" ht="13.2" hidden="1" x14ac:dyDescent="0.25">
      <c r="A374" s="258"/>
      <c r="B374" s="261"/>
      <c r="C374" s="302"/>
      <c r="D374" s="303"/>
      <c r="E374" s="264"/>
      <c r="F374" s="80"/>
      <c r="G374" s="80"/>
      <c r="H374" s="65">
        <f t="shared" si="42"/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 t="shared" si="42"/>
        <v>0</v>
      </c>
    </row>
    <row r="376" spans="1:8" s="2" customFormat="1" ht="12.75" hidden="1" customHeight="1" x14ac:dyDescent="0.25">
      <c r="A376" s="258"/>
      <c r="B376" s="261"/>
      <c r="C376" s="302"/>
      <c r="D376" s="303"/>
      <c r="E376" s="264"/>
      <c r="F376" s="80"/>
      <c r="G376" s="80"/>
      <c r="H376" s="65">
        <f t="shared" si="42"/>
        <v>0</v>
      </c>
    </row>
    <row r="377" spans="1:8" s="2" customFormat="1" ht="12.75" hidden="1" customHeight="1" x14ac:dyDescent="0.25">
      <c r="A377" s="258"/>
      <c r="B377" s="261"/>
      <c r="C377" s="302"/>
      <c r="D377" s="303"/>
      <c r="E377" s="264"/>
      <c r="F377" s="80"/>
      <c r="G377" s="80"/>
      <c r="H377" s="65">
        <f t="shared" si="42"/>
        <v>0</v>
      </c>
    </row>
    <row r="378" spans="1:8" s="2" customFormat="1" ht="12.75" hidden="1" customHeight="1" x14ac:dyDescent="0.25">
      <c r="A378" s="258"/>
      <c r="B378" s="261"/>
      <c r="C378" s="302"/>
      <c r="D378" s="303"/>
      <c r="E378" s="264"/>
      <c r="F378" s="80"/>
      <c r="G378" s="80"/>
      <c r="H378" s="65">
        <f t="shared" si="42"/>
        <v>0</v>
      </c>
    </row>
    <row r="379" spans="1:8" s="2" customFormat="1" ht="12.75" hidden="1" customHeight="1" x14ac:dyDescent="0.25">
      <c r="A379" s="258"/>
      <c r="B379" s="261"/>
      <c r="C379" s="302"/>
      <c r="D379" s="303"/>
      <c r="E379" s="264"/>
      <c r="F379" s="80"/>
      <c r="G379" s="80"/>
      <c r="H379" s="65">
        <f t="shared" si="42"/>
        <v>0</v>
      </c>
    </row>
    <row r="380" spans="1:8" s="2" customFormat="1" ht="12.75" hidden="1" customHeight="1" x14ac:dyDescent="0.25">
      <c r="A380" s="259"/>
      <c r="B380" s="262"/>
      <c r="C380" s="302"/>
      <c r="D380" s="303"/>
      <c r="E380" s="265"/>
      <c r="F380" s="82"/>
      <c r="G380" s="82"/>
      <c r="H380" s="67">
        <f t="shared" si="42"/>
        <v>0</v>
      </c>
    </row>
    <row r="381" spans="1:8" s="2" customFormat="1" ht="26.4" hidden="1" x14ac:dyDescent="0.25">
      <c r="A381" s="257" t="s">
        <v>119</v>
      </c>
      <c r="B381" s="260" t="s">
        <v>32</v>
      </c>
      <c r="C381" s="49" t="s">
        <v>171</v>
      </c>
      <c r="D381" s="53" t="s">
        <v>170</v>
      </c>
      <c r="E381" s="49" t="s">
        <v>166</v>
      </c>
      <c r="F381" s="49" t="s">
        <v>167</v>
      </c>
      <c r="G381" s="53" t="s">
        <v>158</v>
      </c>
      <c r="H381" s="128">
        <f>SUM(H382:H391)</f>
        <v>0</v>
      </c>
    </row>
    <row r="382" spans="1:8" s="2" customFormat="1" ht="13.2" hidden="1" x14ac:dyDescent="0.25">
      <c r="A382" s="258"/>
      <c r="B382" s="261"/>
      <c r="C382" s="79"/>
      <c r="D382" s="263">
        <v>20</v>
      </c>
      <c r="E382" s="79"/>
      <c r="F382" s="79"/>
      <c r="G382" s="79"/>
      <c r="H382" s="63">
        <f>ROUNDUP(F382*$D$382%/12/168*E382*$G$382,2)</f>
        <v>0</v>
      </c>
    </row>
    <row r="383" spans="1:8" s="2" customFormat="1" ht="13.2" hidden="1" x14ac:dyDescent="0.25">
      <c r="A383" s="258"/>
      <c r="B383" s="261"/>
      <c r="C383" s="80"/>
      <c r="D383" s="264"/>
      <c r="E383" s="80"/>
      <c r="F383" s="80"/>
      <c r="G383" s="80"/>
      <c r="H383" s="65"/>
    </row>
    <row r="384" spans="1:8" s="2" customFormat="1" ht="13.2" hidden="1" x14ac:dyDescent="0.25">
      <c r="A384" s="258"/>
      <c r="B384" s="261"/>
      <c r="C384" s="80"/>
      <c r="D384" s="264"/>
      <c r="E384" s="80"/>
      <c r="F384" s="80"/>
      <c r="G384" s="80"/>
      <c r="H384" s="65"/>
    </row>
    <row r="385" spans="1:8" s="2" customFormat="1" ht="13.2" hidden="1" x14ac:dyDescent="0.25">
      <c r="A385" s="258"/>
      <c r="B385" s="261"/>
      <c r="C385" s="80"/>
      <c r="D385" s="264"/>
      <c r="E385" s="80"/>
      <c r="F385" s="80"/>
      <c r="G385" s="80"/>
      <c r="H385" s="65"/>
    </row>
    <row r="386" spans="1:8" s="2" customFormat="1" ht="13.2" hidden="1" x14ac:dyDescent="0.25">
      <c r="A386" s="258"/>
      <c r="B386" s="261"/>
      <c r="C386" s="80"/>
      <c r="D386" s="264"/>
      <c r="E386" s="80"/>
      <c r="F386" s="80"/>
      <c r="G386" s="80"/>
      <c r="H386" s="65"/>
    </row>
    <row r="387" spans="1:8" s="2" customFormat="1" ht="13.2" hidden="1" x14ac:dyDescent="0.25">
      <c r="A387" s="258"/>
      <c r="B387" s="261"/>
      <c r="C387" s="80"/>
      <c r="D387" s="264"/>
      <c r="E387" s="80"/>
      <c r="F387" s="80"/>
      <c r="G387" s="80"/>
      <c r="H387" s="65"/>
    </row>
    <row r="388" spans="1:8" s="2" customFormat="1" ht="13.2" hidden="1" x14ac:dyDescent="0.25">
      <c r="A388" s="258"/>
      <c r="B388" s="261"/>
      <c r="C388" s="80"/>
      <c r="D388" s="264"/>
      <c r="E388" s="80"/>
      <c r="F388" s="80"/>
      <c r="G388" s="80"/>
      <c r="H388" s="65"/>
    </row>
    <row r="389" spans="1:8" s="2" customFormat="1" ht="13.2" hidden="1" x14ac:dyDescent="0.25">
      <c r="A389" s="258"/>
      <c r="B389" s="261"/>
      <c r="C389" s="80"/>
      <c r="D389" s="264"/>
      <c r="E389" s="80"/>
      <c r="F389" s="80"/>
      <c r="G389" s="80"/>
      <c r="H389" s="65"/>
    </row>
    <row r="390" spans="1:8" s="2" customFormat="1" ht="13.2" hidden="1" x14ac:dyDescent="0.25">
      <c r="A390" s="258"/>
      <c r="B390" s="261"/>
      <c r="C390" s="80"/>
      <c r="D390" s="264"/>
      <c r="E390" s="80"/>
      <c r="F390" s="80"/>
      <c r="G390" s="80"/>
      <c r="H390" s="65"/>
    </row>
    <row r="391" spans="1:8" s="2" customFormat="1" ht="13.2" hidden="1" x14ac:dyDescent="0.25">
      <c r="A391" s="258"/>
      <c r="B391" s="261"/>
      <c r="C391" s="80"/>
      <c r="D391" s="265"/>
      <c r="E391" s="80"/>
      <c r="F391" s="80"/>
      <c r="G391" s="80"/>
      <c r="H391" s="65"/>
    </row>
    <row r="392" spans="1:8" s="2" customFormat="1" ht="13.2" x14ac:dyDescent="0.25">
      <c r="A392" s="235" t="s">
        <v>123</v>
      </c>
      <c r="B392" s="236"/>
      <c r="C392" s="236"/>
      <c r="D392" s="236"/>
      <c r="E392" s="236"/>
      <c r="F392" s="236"/>
      <c r="G392" s="237"/>
      <c r="H392" s="52">
        <f>SUM(H356,H298,H219)</f>
        <v>2.58</v>
      </c>
    </row>
    <row r="393" spans="1:8" s="2" customFormat="1" ht="13.2" x14ac:dyDescent="0.25">
      <c r="A393" s="238" t="s">
        <v>122</v>
      </c>
      <c r="B393" s="239"/>
      <c r="C393" s="239"/>
      <c r="D393" s="239"/>
      <c r="E393" s="239"/>
      <c r="F393" s="239"/>
      <c r="G393" s="240"/>
      <c r="H393" s="92">
        <f>SUM(H392,H216)</f>
        <v>12.09</v>
      </c>
    </row>
    <row r="394" spans="1:8" ht="16.5" customHeight="1" x14ac:dyDescent="0.25">
      <c r="H394" s="29"/>
    </row>
    <row r="395" spans="1:8" hidden="1" x14ac:dyDescent="0.25">
      <c r="H395" s="30"/>
    </row>
    <row r="396" spans="1:8" hidden="1" x14ac:dyDescent="0.25">
      <c r="H396" s="30"/>
    </row>
    <row r="397" spans="1:8" hidden="1" x14ac:dyDescent="0.25">
      <c r="H397" s="30"/>
    </row>
    <row r="398" spans="1:8" hidden="1" x14ac:dyDescent="0.25">
      <c r="H398" s="30"/>
    </row>
    <row r="399" spans="1:8" hidden="1" x14ac:dyDescent="0.25">
      <c r="H399" s="30"/>
    </row>
    <row r="400" spans="1:8" hidden="1" x14ac:dyDescent="0.25">
      <c r="H400" s="30"/>
    </row>
    <row r="401" spans="8:8" hidden="1" x14ac:dyDescent="0.25">
      <c r="H401" s="30"/>
    </row>
    <row r="402" spans="8:8" hidden="1" x14ac:dyDescent="0.25">
      <c r="H402" s="30"/>
    </row>
    <row r="403" spans="8:8" hidden="1" x14ac:dyDescent="0.25">
      <c r="H403" s="30"/>
    </row>
    <row r="404" spans="8:8" hidden="1" x14ac:dyDescent="0.25">
      <c r="H404" s="30"/>
    </row>
    <row r="405" spans="8:8" hidden="1" x14ac:dyDescent="0.25">
      <c r="H405" s="30"/>
    </row>
    <row r="406" spans="8:8" hidden="1" x14ac:dyDescent="0.25">
      <c r="H406" s="30"/>
    </row>
    <row r="407" spans="8:8" hidden="1" x14ac:dyDescent="0.25">
      <c r="H407" s="30"/>
    </row>
    <row r="408" spans="8:8" hidden="1" x14ac:dyDescent="0.25">
      <c r="H408" s="30"/>
    </row>
    <row r="409" spans="8:8" hidden="1" x14ac:dyDescent="0.25">
      <c r="H409" s="30"/>
    </row>
    <row r="410" spans="8:8" hidden="1" x14ac:dyDescent="0.25">
      <c r="H410" s="30"/>
    </row>
    <row r="411" spans="8:8" hidden="1" x14ac:dyDescent="0.25">
      <c r="H411" s="30"/>
    </row>
    <row r="412" spans="8:8" hidden="1" x14ac:dyDescent="0.25">
      <c r="H412" s="30"/>
    </row>
    <row r="413" spans="8:8" hidden="1" x14ac:dyDescent="0.25">
      <c r="H413" s="30"/>
    </row>
    <row r="414" spans="8:8" hidden="1" x14ac:dyDescent="0.25">
      <c r="H414" s="30"/>
    </row>
    <row r="415" spans="8:8" hidden="1" x14ac:dyDescent="0.25">
      <c r="H415" s="30"/>
    </row>
    <row r="416" spans="8:8" hidden="1" x14ac:dyDescent="0.25">
      <c r="H416" s="30"/>
    </row>
    <row r="417" spans="1:9" hidden="1" x14ac:dyDescent="0.25">
      <c r="H417" s="30"/>
    </row>
    <row r="418" spans="1:9" hidden="1" x14ac:dyDescent="0.25">
      <c r="H418" s="30"/>
    </row>
    <row r="419" spans="1:9" hidden="1" x14ac:dyDescent="0.25">
      <c r="H419" s="30"/>
    </row>
    <row r="420" spans="1:9" hidden="1" x14ac:dyDescent="0.25">
      <c r="H420" s="30"/>
    </row>
    <row r="421" spans="1:9" hidden="1" x14ac:dyDescent="0.25">
      <c r="H421" s="30"/>
    </row>
    <row r="422" spans="1:9" hidden="1" x14ac:dyDescent="0.25">
      <c r="H422" s="30"/>
    </row>
    <row r="423" spans="1:9" hidden="1" x14ac:dyDescent="0.25">
      <c r="H423" s="30"/>
    </row>
    <row r="424" spans="1:9" hidden="1" x14ac:dyDescent="0.25">
      <c r="H424" s="30"/>
    </row>
    <row r="425" spans="1:9" hidden="1" x14ac:dyDescent="0.25">
      <c r="H425" s="30"/>
    </row>
    <row r="426" spans="1:9" hidden="1" x14ac:dyDescent="0.25">
      <c r="H426" s="30"/>
    </row>
    <row r="427" spans="1:9" hidden="1" x14ac:dyDescent="0.25">
      <c r="H427" s="30"/>
    </row>
    <row r="428" spans="1:9" hidden="1" x14ac:dyDescent="0.25">
      <c r="H428" s="30"/>
    </row>
    <row r="429" spans="1:9" hidden="1" x14ac:dyDescent="0.25">
      <c r="H429" s="30"/>
    </row>
    <row r="430" spans="1:9" hidden="1" x14ac:dyDescent="0.25">
      <c r="H430" s="30"/>
    </row>
    <row r="431" spans="1:9" s="123" customFormat="1" ht="15.6" hidden="1" x14ac:dyDescent="0.3">
      <c r="A431" s="121" t="s">
        <v>14</v>
      </c>
      <c r="B431" s="121"/>
      <c r="C431" s="121"/>
      <c r="D431" s="121"/>
      <c r="E431" s="121"/>
      <c r="F431" s="121"/>
      <c r="G431" s="121"/>
      <c r="H431" s="122">
        <f ca="1">H432+H444+H455</f>
        <v>9.51</v>
      </c>
      <c r="I431" s="123" t="b">
        <f ca="1">H431=H216</f>
        <v>1</v>
      </c>
    </row>
    <row r="432" spans="1:9" hidden="1" x14ac:dyDescent="0.25">
      <c r="A432" s="115">
        <v>1000</v>
      </c>
      <c r="B432" s="116"/>
      <c r="H432" s="118">
        <f ca="1">SUM(H433,H440)</f>
        <v>9.51</v>
      </c>
    </row>
    <row r="433" spans="1:8" hidden="1" x14ac:dyDescent="0.25">
      <c r="A433" s="106">
        <v>1100</v>
      </c>
      <c r="B433" s="114"/>
      <c r="H433" s="117">
        <f ca="1">SUM(H434:H439)</f>
        <v>7.41</v>
      </c>
    </row>
    <row r="434" spans="1:8" hidden="1" x14ac:dyDescent="0.25">
      <c r="A434" s="1">
        <v>1116</v>
      </c>
      <c r="B434" s="114"/>
      <c r="H434" s="116">
        <f t="shared" ref="H434:H439" ca="1" si="43">SUMIF($A$14:$H$216,A434,$H$14:$H$216)</f>
        <v>6.24</v>
      </c>
    </row>
    <row r="435" spans="1:8" hidden="1" x14ac:dyDescent="0.25">
      <c r="A435" s="1">
        <v>1119</v>
      </c>
      <c r="B435" s="114"/>
      <c r="H435" s="116">
        <f t="shared" ca="1" si="43"/>
        <v>0</v>
      </c>
    </row>
    <row r="436" spans="1:8" hidden="1" x14ac:dyDescent="0.25">
      <c r="A436" s="1">
        <v>1143</v>
      </c>
      <c r="B436" s="114"/>
      <c r="H436" s="116">
        <f t="shared" ca="1" si="43"/>
        <v>0.54</v>
      </c>
    </row>
    <row r="437" spans="1:8" hidden="1" x14ac:dyDescent="0.25">
      <c r="A437" s="1">
        <v>1146</v>
      </c>
      <c r="B437" s="114"/>
      <c r="H437" s="116">
        <f t="shared" ca="1" si="43"/>
        <v>0</v>
      </c>
    </row>
    <row r="438" spans="1:8" hidden="1" x14ac:dyDescent="0.25">
      <c r="A438" s="1">
        <v>1147</v>
      </c>
      <c r="B438" s="114"/>
      <c r="H438" s="116">
        <f t="shared" ca="1" si="43"/>
        <v>0</v>
      </c>
    </row>
    <row r="439" spans="1:8" hidden="1" x14ac:dyDescent="0.25">
      <c r="A439" s="1">
        <v>1148</v>
      </c>
      <c r="B439" s="114"/>
      <c r="H439" s="116">
        <f t="shared" ca="1" si="43"/>
        <v>0.63</v>
      </c>
    </row>
    <row r="440" spans="1:8" hidden="1" x14ac:dyDescent="0.25">
      <c r="A440" s="106">
        <v>1200</v>
      </c>
      <c r="B440" s="114"/>
      <c r="H440" s="117">
        <f ca="1">SUM(H441:H443)</f>
        <v>2.1</v>
      </c>
    </row>
    <row r="441" spans="1:8" hidden="1" x14ac:dyDescent="0.25">
      <c r="A441" s="1">
        <v>1210</v>
      </c>
      <c r="B441" s="114"/>
      <c r="H441" s="116">
        <f ca="1">SUMIF($A$14:$H$216,A441,$H$14:$H$216)</f>
        <v>1.85</v>
      </c>
    </row>
    <row r="442" spans="1:8" hidden="1" x14ac:dyDescent="0.25">
      <c r="A442" s="1">
        <v>1221</v>
      </c>
      <c r="B442" s="114"/>
      <c r="H442" s="116">
        <f ca="1">SUMIF($A$14:$H$216,A442,$H$14:$H$216)</f>
        <v>0.25</v>
      </c>
    </row>
    <row r="443" spans="1:8" hidden="1" x14ac:dyDescent="0.25">
      <c r="A443" s="1">
        <v>1228</v>
      </c>
      <c r="B443" s="114"/>
      <c r="H443" s="116">
        <f ca="1">SUMIF($A$14:$H$216,A443,$H$14:$H$216)</f>
        <v>0</v>
      </c>
    </row>
    <row r="444" spans="1:8" hidden="1" x14ac:dyDescent="0.25">
      <c r="A444" s="115">
        <v>2000</v>
      </c>
      <c r="B444" s="114"/>
      <c r="H444" s="119"/>
    </row>
    <row r="445" spans="1:8" hidden="1" x14ac:dyDescent="0.25">
      <c r="A445" s="106">
        <v>2100</v>
      </c>
      <c r="B445" s="114"/>
      <c r="H445" s="120"/>
    </row>
    <row r="446" spans="1:8" hidden="1" x14ac:dyDescent="0.25">
      <c r="A446" s="1">
        <v>2111</v>
      </c>
      <c r="B446" s="114"/>
      <c r="H446" s="116">
        <f ca="1">SUMIF($A$14:$H$216,A446,$H$14:$H$216)</f>
        <v>0</v>
      </c>
    </row>
    <row r="447" spans="1:8" hidden="1" x14ac:dyDescent="0.25">
      <c r="A447" s="1">
        <v>2112</v>
      </c>
      <c r="B447" s="114"/>
      <c r="H447" s="116">
        <f ca="1">SUMIF($A$14:$H$216,A447,$H$14:$H$216)</f>
        <v>0</v>
      </c>
    </row>
    <row r="448" spans="1:8" hidden="1" x14ac:dyDescent="0.25">
      <c r="A448" s="106">
        <v>2200</v>
      </c>
      <c r="B448" s="114"/>
      <c r="H448" s="120"/>
    </row>
    <row r="449" spans="1:9" hidden="1" x14ac:dyDescent="0.25">
      <c r="A449" s="1">
        <v>2220</v>
      </c>
      <c r="B449" s="114"/>
      <c r="H449" s="116">
        <f ca="1">SUMIF($A$14:$H$216,A449,$H$14:$H$216)</f>
        <v>0</v>
      </c>
    </row>
    <row r="450" spans="1:9" hidden="1" x14ac:dyDescent="0.25">
      <c r="A450" s="106">
        <v>2300</v>
      </c>
      <c r="B450" s="114"/>
      <c r="H450" s="120"/>
    </row>
    <row r="451" spans="1:9" hidden="1" x14ac:dyDescent="0.25">
      <c r="A451" s="1">
        <v>2311</v>
      </c>
      <c r="B451" s="114"/>
      <c r="H451" s="116">
        <f ca="1">SUMIF($A$14:$H$216,A451,$H$14:$H$216)</f>
        <v>0</v>
      </c>
    </row>
    <row r="452" spans="1:9" hidden="1" x14ac:dyDescent="0.25">
      <c r="A452" s="1">
        <v>2322</v>
      </c>
      <c r="B452" s="114"/>
      <c r="H452" s="116">
        <f ca="1">SUMIF($A$14:$H$216,A452,$H$14:$H$216)</f>
        <v>0</v>
      </c>
    </row>
    <row r="453" spans="1:9" hidden="1" x14ac:dyDescent="0.25">
      <c r="A453" s="1">
        <v>2329</v>
      </c>
      <c r="B453" s="114"/>
      <c r="H453" s="116">
        <f ca="1">SUMIF($A$14:$H$216,A453,$H$14:$H$216)</f>
        <v>0</v>
      </c>
    </row>
    <row r="454" spans="1:9" hidden="1" x14ac:dyDescent="0.25">
      <c r="A454" s="1">
        <v>2350</v>
      </c>
      <c r="B454" s="114"/>
      <c r="H454" s="116">
        <f ca="1">SUMIF($A$14:$H$216,A454,$H$14:$H$216)</f>
        <v>0</v>
      </c>
    </row>
    <row r="455" spans="1:9" hidden="1" x14ac:dyDescent="0.25">
      <c r="A455" s="115">
        <v>5000</v>
      </c>
      <c r="B455" s="114"/>
      <c r="H455" s="119"/>
    </row>
    <row r="456" spans="1:9" hidden="1" x14ac:dyDescent="0.25">
      <c r="A456" s="106">
        <v>5200</v>
      </c>
      <c r="B456" s="114"/>
      <c r="H456" s="120"/>
    </row>
    <row r="457" spans="1:9" hidden="1" x14ac:dyDescent="0.25">
      <c r="A457" s="1">
        <v>5231</v>
      </c>
      <c r="B457" s="114"/>
      <c r="H457" s="116">
        <f ca="1">SUMIF(A37:H172,A457,H37:H145)</f>
        <v>0</v>
      </c>
    </row>
    <row r="458" spans="1:9" hidden="1" x14ac:dyDescent="0.25">
      <c r="B458" s="114"/>
    </row>
    <row r="459" spans="1:9" hidden="1" x14ac:dyDescent="0.25">
      <c r="B459" s="114"/>
    </row>
    <row r="460" spans="1:9" hidden="1" x14ac:dyDescent="0.25">
      <c r="B460" s="114"/>
    </row>
    <row r="461" spans="1:9" s="123" customFormat="1" ht="15.6" hidden="1" x14ac:dyDescent="0.3">
      <c r="A461" s="121" t="s">
        <v>19</v>
      </c>
      <c r="B461" s="121"/>
      <c r="C461" s="121"/>
      <c r="D461" s="121"/>
      <c r="E461" s="121"/>
      <c r="F461" s="121"/>
      <c r="G461" s="121"/>
      <c r="H461" s="122">
        <f ca="1">H462+H474+H486</f>
        <v>2.5799999999999996</v>
      </c>
      <c r="I461" s="123" t="b">
        <f ca="1">H461=H392</f>
        <v>1</v>
      </c>
    </row>
    <row r="462" spans="1:9" hidden="1" x14ac:dyDescent="0.25">
      <c r="A462" s="115">
        <v>1000</v>
      </c>
      <c r="B462" s="114"/>
      <c r="H462" s="118">
        <f ca="1">SUM(H463,H470)</f>
        <v>1.79</v>
      </c>
    </row>
    <row r="463" spans="1:9" hidden="1" x14ac:dyDescent="0.25">
      <c r="A463" s="106">
        <v>1100</v>
      </c>
      <c r="B463" s="114"/>
      <c r="H463" s="117">
        <f ca="1">SUM(H464:H469)</f>
        <v>1.38</v>
      </c>
    </row>
    <row r="464" spans="1:9" hidden="1" x14ac:dyDescent="0.25">
      <c r="A464" s="1">
        <v>1116</v>
      </c>
      <c r="B464" s="114"/>
      <c r="H464" s="116">
        <f t="shared" ref="H464:H469" ca="1" si="44">SUMIF($A$221:$H$391,A464,$H$221:$H$391)</f>
        <v>0</v>
      </c>
    </row>
    <row r="465" spans="1:8" hidden="1" x14ac:dyDescent="0.25">
      <c r="A465" s="1">
        <v>1119</v>
      </c>
      <c r="B465" s="114"/>
      <c r="H465" s="116">
        <f t="shared" ca="1" si="44"/>
        <v>1.25</v>
      </c>
    </row>
    <row r="466" spans="1:8" hidden="1" x14ac:dyDescent="0.25">
      <c r="A466" s="1">
        <v>1143</v>
      </c>
      <c r="B466" s="114"/>
      <c r="H466" s="116">
        <f t="shared" ca="1" si="44"/>
        <v>0</v>
      </c>
    </row>
    <row r="467" spans="1:8" hidden="1" x14ac:dyDescent="0.25">
      <c r="A467" s="1">
        <v>1146</v>
      </c>
      <c r="B467" s="114"/>
      <c r="H467" s="116">
        <f t="shared" ca="1" si="44"/>
        <v>0</v>
      </c>
    </row>
    <row r="468" spans="1:8" hidden="1" x14ac:dyDescent="0.25">
      <c r="A468" s="1">
        <v>1147</v>
      </c>
      <c r="B468" s="114"/>
      <c r="H468" s="116">
        <f t="shared" ca="1" si="44"/>
        <v>0</v>
      </c>
    </row>
    <row r="469" spans="1:8" hidden="1" x14ac:dyDescent="0.25">
      <c r="A469" s="1">
        <v>1148</v>
      </c>
      <c r="B469" s="114"/>
      <c r="H469" s="116">
        <f t="shared" ca="1" si="44"/>
        <v>0.13</v>
      </c>
    </row>
    <row r="470" spans="1:8" hidden="1" x14ac:dyDescent="0.25">
      <c r="A470" s="106">
        <v>1200</v>
      </c>
      <c r="B470" s="114"/>
      <c r="H470" s="117">
        <f ca="1">SUM(H471:H473)</f>
        <v>0.41000000000000003</v>
      </c>
    </row>
    <row r="471" spans="1:8" hidden="1" x14ac:dyDescent="0.25">
      <c r="A471" s="1">
        <v>1210</v>
      </c>
      <c r="B471" s="114"/>
      <c r="H471" s="116">
        <f ca="1">SUMIF($A$221:$H$391,A471,$H$221:$H$391)</f>
        <v>0.35000000000000003</v>
      </c>
    </row>
    <row r="472" spans="1:8" hidden="1" x14ac:dyDescent="0.25">
      <c r="A472" s="1">
        <v>1221</v>
      </c>
      <c r="B472" s="114"/>
      <c r="H472" s="116">
        <f ca="1">SUMIF($A$221:$H$391,A472,$H$221:$H$391)</f>
        <v>0.06</v>
      </c>
    </row>
    <row r="473" spans="1:8" hidden="1" x14ac:dyDescent="0.25">
      <c r="A473" s="1">
        <v>1228</v>
      </c>
      <c r="B473" s="114"/>
      <c r="H473" s="116">
        <f ca="1">SUMIF($A$221:$H$391,A473,$H$221:$H$391)</f>
        <v>0</v>
      </c>
    </row>
    <row r="474" spans="1:8" hidden="1" x14ac:dyDescent="0.25">
      <c r="A474" s="115">
        <v>2000</v>
      </c>
      <c r="B474" s="114"/>
      <c r="H474" s="118">
        <f ca="1">H475+H478+H480</f>
        <v>0.76</v>
      </c>
    </row>
    <row r="475" spans="1:8" hidden="1" x14ac:dyDescent="0.25">
      <c r="A475" s="106">
        <v>2100</v>
      </c>
      <c r="B475" s="114"/>
      <c r="H475" s="120">
        <f ca="1">SUM(H476:H477)</f>
        <v>0</v>
      </c>
    </row>
    <row r="476" spans="1:8" hidden="1" x14ac:dyDescent="0.25">
      <c r="A476" s="1">
        <v>2111</v>
      </c>
      <c r="B476" s="114"/>
      <c r="H476" s="2">
        <f ca="1">SUMIF($A$221:$H$391,A476,$H$221:$H$391)</f>
        <v>0</v>
      </c>
    </row>
    <row r="477" spans="1:8" hidden="1" x14ac:dyDescent="0.25">
      <c r="A477" s="1">
        <v>2112</v>
      </c>
      <c r="B477" s="114"/>
      <c r="H477" s="2">
        <f ca="1">SUMIF($A$221:$H$391,A477,$H$221:$H$391)</f>
        <v>0</v>
      </c>
    </row>
    <row r="478" spans="1:8" hidden="1" x14ac:dyDescent="0.25">
      <c r="A478" s="106">
        <v>2200</v>
      </c>
      <c r="B478" s="114"/>
      <c r="H478" s="117">
        <f ca="1">SUM(H479)</f>
        <v>0.04</v>
      </c>
    </row>
    <row r="479" spans="1:8" hidden="1" x14ac:dyDescent="0.25">
      <c r="A479" s="1">
        <v>2220</v>
      </c>
      <c r="B479" s="114"/>
      <c r="H479" s="116">
        <f ca="1">SUMIF($A$221:$H$391,A479,$H$221:$H$391)</f>
        <v>0.04</v>
      </c>
    </row>
    <row r="480" spans="1:8" hidden="1" x14ac:dyDescent="0.25">
      <c r="A480" s="106">
        <v>2300</v>
      </c>
      <c r="B480" s="114"/>
      <c r="H480" s="117">
        <f ca="1">SUM(H481:H485)</f>
        <v>0.72</v>
      </c>
    </row>
    <row r="481" spans="1:9" hidden="1" x14ac:dyDescent="0.25">
      <c r="A481" s="1">
        <v>2311</v>
      </c>
      <c r="B481" s="114"/>
      <c r="H481" s="116">
        <f ca="1">SUMIF($A$221:$H$391,A481,$H$221:$H$391)</f>
        <v>0.18</v>
      </c>
    </row>
    <row r="482" spans="1:9" hidden="1" x14ac:dyDescent="0.25">
      <c r="A482" s="1">
        <v>2312</v>
      </c>
      <c r="B482" s="114"/>
      <c r="H482" s="116">
        <f ca="1">SUMIF($A$221:$H$391,A482,$H$221:$H$391)</f>
        <v>0.03</v>
      </c>
    </row>
    <row r="483" spans="1:9" hidden="1" x14ac:dyDescent="0.25">
      <c r="A483" s="1">
        <v>2322</v>
      </c>
      <c r="B483" s="114"/>
      <c r="H483" s="2">
        <f ca="1">SUMIF($A$221:$H$391,A483,$H$221:$H$391)</f>
        <v>0</v>
      </c>
    </row>
    <row r="484" spans="1:9" hidden="1" x14ac:dyDescent="0.25">
      <c r="A484" s="1">
        <v>2329</v>
      </c>
      <c r="B484" s="114"/>
      <c r="H484" s="2">
        <f ca="1">SUMIF($A$221:$H$391,A484,$H$221:$H$391)</f>
        <v>0</v>
      </c>
    </row>
    <row r="485" spans="1:9" hidden="1" x14ac:dyDescent="0.25">
      <c r="A485" s="1">
        <v>2350</v>
      </c>
      <c r="B485" s="114"/>
      <c r="H485" s="116">
        <f ca="1">SUMIF($A$221:$H$391,A485,$H$221:$H$391)</f>
        <v>0.51</v>
      </c>
    </row>
    <row r="486" spans="1:9" hidden="1" x14ac:dyDescent="0.25">
      <c r="A486" s="115">
        <v>5000</v>
      </c>
      <c r="B486" s="114"/>
      <c r="H486" s="118">
        <f ca="1">H487+H489</f>
        <v>0.03</v>
      </c>
    </row>
    <row r="487" spans="1:9" hidden="1" x14ac:dyDescent="0.25">
      <c r="A487" s="106">
        <v>5100</v>
      </c>
      <c r="B487" s="114"/>
      <c r="H487" s="117">
        <f ca="1">SUM(H488)</f>
        <v>0</v>
      </c>
    </row>
    <row r="488" spans="1:9" hidden="1" x14ac:dyDescent="0.25">
      <c r="A488" s="1">
        <v>5121</v>
      </c>
      <c r="B488" s="114"/>
      <c r="H488" s="116">
        <f ca="1">SUMIF($A$221:$H$391,A488,$H$221:$H$391)</f>
        <v>0</v>
      </c>
    </row>
    <row r="489" spans="1:9" hidden="1" x14ac:dyDescent="0.25">
      <c r="A489" s="106">
        <v>5200</v>
      </c>
      <c r="B489" s="114"/>
      <c r="H489" s="117">
        <f ca="1">SUM(H490:H491)</f>
        <v>0.03</v>
      </c>
    </row>
    <row r="490" spans="1:9" hidden="1" x14ac:dyDescent="0.25">
      <c r="A490" s="1">
        <v>5238</v>
      </c>
      <c r="B490" s="114"/>
      <c r="H490" s="116">
        <f ca="1">SUMIF($A$221:$H$391,A490,$H$221:$H$391)</f>
        <v>0.03</v>
      </c>
    </row>
    <row r="491" spans="1:9" hidden="1" x14ac:dyDescent="0.25">
      <c r="A491" s="1">
        <v>5239</v>
      </c>
      <c r="B491" s="114"/>
      <c r="H491" s="116">
        <f ca="1">SUMIF($A$221:$H$391,A491,$H$221:$H$391)</f>
        <v>0</v>
      </c>
    </row>
    <row r="492" spans="1:9" s="123" customFormat="1" ht="15.6" hidden="1" x14ac:dyDescent="0.3">
      <c r="A492" s="121" t="s">
        <v>340</v>
      </c>
      <c r="B492" s="121"/>
      <c r="C492" s="121"/>
      <c r="D492" s="121"/>
      <c r="E492" s="121"/>
      <c r="F492" s="121"/>
      <c r="G492" s="121"/>
      <c r="H492" s="122">
        <f ca="1">H461+H431</f>
        <v>12.09</v>
      </c>
      <c r="I492" s="123" t="b">
        <f ca="1">H492=H393</f>
        <v>1</v>
      </c>
    </row>
    <row r="493" spans="1:9" hidden="1" x14ac:dyDescent="0.25">
      <c r="B493" s="114"/>
    </row>
    <row r="494" spans="1:9" hidden="1" x14ac:dyDescent="0.25">
      <c r="B494" s="114"/>
    </row>
    <row r="495" spans="1:9" hidden="1" x14ac:dyDescent="0.25">
      <c r="B495" s="114"/>
    </row>
    <row r="496" spans="1:9" hidden="1" x14ac:dyDescent="0.25">
      <c r="B496" s="114"/>
    </row>
    <row r="497" spans="2:2" hidden="1" x14ac:dyDescent="0.25">
      <c r="B497" s="114"/>
    </row>
    <row r="498" spans="2:2" hidden="1" x14ac:dyDescent="0.25">
      <c r="B498" s="114"/>
    </row>
    <row r="499" spans="2:2" hidden="1" x14ac:dyDescent="0.25">
      <c r="B499" s="114"/>
    </row>
    <row r="500" spans="2:2" hidden="1" x14ac:dyDescent="0.25">
      <c r="B500" s="114"/>
    </row>
    <row r="501" spans="2:2" hidden="1" x14ac:dyDescent="0.25">
      <c r="B501" s="114"/>
    </row>
    <row r="502" spans="2:2" hidden="1" x14ac:dyDescent="0.25">
      <c r="B502" s="114"/>
    </row>
    <row r="503" spans="2:2" hidden="1" x14ac:dyDescent="0.25">
      <c r="B503" s="114"/>
    </row>
    <row r="504" spans="2:2" hidden="1" x14ac:dyDescent="0.25">
      <c r="B504" s="114"/>
    </row>
    <row r="505" spans="2:2" hidden="1" x14ac:dyDescent="0.25">
      <c r="B505" s="114"/>
    </row>
    <row r="506" spans="2:2" hidden="1" x14ac:dyDescent="0.25">
      <c r="B506" s="114"/>
    </row>
    <row r="507" spans="2:2" hidden="1" x14ac:dyDescent="0.25">
      <c r="B507" s="114"/>
    </row>
    <row r="508" spans="2:2" hidden="1" x14ac:dyDescent="0.25">
      <c r="B508" s="114"/>
    </row>
    <row r="509" spans="2:2" hidden="1" x14ac:dyDescent="0.25">
      <c r="B509" s="114"/>
    </row>
    <row r="510" spans="2:2" hidden="1" x14ac:dyDescent="0.25">
      <c r="B510" s="114"/>
    </row>
    <row r="511" spans="2:2" hidden="1" x14ac:dyDescent="0.25">
      <c r="B511" s="114"/>
    </row>
    <row r="512" spans="2:2" hidden="1" x14ac:dyDescent="0.25">
      <c r="B512" s="114"/>
    </row>
    <row r="513" spans="2:2" hidden="1" x14ac:dyDescent="0.25">
      <c r="B513" s="114"/>
    </row>
    <row r="514" spans="2:2" hidden="1" x14ac:dyDescent="0.25">
      <c r="B514" s="114"/>
    </row>
    <row r="515" spans="2:2" hidden="1" x14ac:dyDescent="0.25">
      <c r="B515" s="114"/>
    </row>
    <row r="516" spans="2:2" hidden="1" x14ac:dyDescent="0.25">
      <c r="B516" s="114"/>
    </row>
    <row r="517" spans="2:2" hidden="1" x14ac:dyDescent="0.25">
      <c r="B517" s="114"/>
    </row>
    <row r="518" spans="2:2" hidden="1" x14ac:dyDescent="0.25">
      <c r="B518" s="114"/>
    </row>
    <row r="519" spans="2:2" hidden="1" x14ac:dyDescent="0.25">
      <c r="B519" s="114"/>
    </row>
    <row r="520" spans="2:2" hidden="1" x14ac:dyDescent="0.25">
      <c r="B520" s="114"/>
    </row>
    <row r="521" spans="2:2" hidden="1" x14ac:dyDescent="0.25">
      <c r="B521" s="114"/>
    </row>
    <row r="522" spans="2:2" hidden="1" x14ac:dyDescent="0.25">
      <c r="B522" s="114"/>
    </row>
    <row r="523" spans="2:2" hidden="1" x14ac:dyDescent="0.25">
      <c r="B523" s="114"/>
    </row>
    <row r="524" spans="2:2" hidden="1" x14ac:dyDescent="0.25">
      <c r="B524" s="114"/>
    </row>
    <row r="525" spans="2:2" hidden="1" x14ac:dyDescent="0.25">
      <c r="B525" s="114"/>
    </row>
    <row r="526" spans="2:2" hidden="1" x14ac:dyDescent="0.25">
      <c r="B526" s="114"/>
    </row>
    <row r="527" spans="2:2" hidden="1" x14ac:dyDescent="0.25">
      <c r="B527" s="114"/>
    </row>
    <row r="528" spans="2:2" hidden="1" x14ac:dyDescent="0.25">
      <c r="B528" s="114"/>
    </row>
    <row r="529" spans="2:2" hidden="1" x14ac:dyDescent="0.25">
      <c r="B529" s="114"/>
    </row>
    <row r="530" spans="2:2" hidden="1" x14ac:dyDescent="0.25">
      <c r="B530" s="114"/>
    </row>
    <row r="531" spans="2:2" hidden="1" x14ac:dyDescent="0.25">
      <c r="B531" s="114"/>
    </row>
    <row r="532" spans="2:2" hidden="1" x14ac:dyDescent="0.25">
      <c r="B532" s="114"/>
    </row>
    <row r="533" spans="2:2" hidden="1" x14ac:dyDescent="0.25">
      <c r="B533" s="114"/>
    </row>
    <row r="534" spans="2:2" hidden="1" x14ac:dyDescent="0.25">
      <c r="B534" s="114"/>
    </row>
    <row r="535" spans="2:2" hidden="1" x14ac:dyDescent="0.25">
      <c r="B535" s="114"/>
    </row>
    <row r="536" spans="2:2" hidden="1" x14ac:dyDescent="0.25">
      <c r="B536" s="114"/>
    </row>
    <row r="537" spans="2:2" hidden="1" x14ac:dyDescent="0.25">
      <c r="B537" s="114"/>
    </row>
    <row r="538" spans="2:2" hidden="1" x14ac:dyDescent="0.25">
      <c r="B538" s="114"/>
    </row>
    <row r="539" spans="2:2" hidden="1" x14ac:dyDescent="0.25">
      <c r="B539" s="114"/>
    </row>
    <row r="540" spans="2:2" hidden="1" x14ac:dyDescent="0.25">
      <c r="B540" s="114"/>
    </row>
    <row r="541" spans="2:2" hidden="1" x14ac:dyDescent="0.25">
      <c r="B541" s="114"/>
    </row>
    <row r="542" spans="2:2" hidden="1" x14ac:dyDescent="0.25">
      <c r="B542" s="114"/>
    </row>
    <row r="543" spans="2:2" hidden="1" x14ac:dyDescent="0.25">
      <c r="B543" s="114"/>
    </row>
    <row r="544" spans="2:2" hidden="1" x14ac:dyDescent="0.25">
      <c r="B544" s="114"/>
    </row>
    <row r="545" spans="2:2" hidden="1" x14ac:dyDescent="0.25">
      <c r="B545" s="114"/>
    </row>
    <row r="546" spans="2:2" hidden="1" x14ac:dyDescent="0.25">
      <c r="B546" s="114"/>
    </row>
    <row r="547" spans="2:2" hidden="1" x14ac:dyDescent="0.25">
      <c r="B547" s="114"/>
    </row>
    <row r="548" spans="2:2" hidden="1" x14ac:dyDescent="0.25">
      <c r="B548" s="114"/>
    </row>
    <row r="549" spans="2:2" hidden="1" x14ac:dyDescent="0.25">
      <c r="B549" s="114"/>
    </row>
    <row r="550" spans="2:2" hidden="1" x14ac:dyDescent="0.25">
      <c r="B550" s="114"/>
    </row>
    <row r="551" spans="2:2" hidden="1" x14ac:dyDescent="0.25">
      <c r="B551" s="114"/>
    </row>
    <row r="552" spans="2:2" hidden="1" x14ac:dyDescent="0.25">
      <c r="B552" s="114"/>
    </row>
    <row r="553" spans="2:2" hidden="1" x14ac:dyDescent="0.25">
      <c r="B553" s="114"/>
    </row>
    <row r="554" spans="2:2" hidden="1" x14ac:dyDescent="0.25">
      <c r="B554" s="114"/>
    </row>
    <row r="555" spans="2:2" hidden="1" x14ac:dyDescent="0.25">
      <c r="B555" s="114"/>
    </row>
    <row r="556" spans="2:2" hidden="1" x14ac:dyDescent="0.25">
      <c r="B556" s="114"/>
    </row>
    <row r="557" spans="2:2" hidden="1" x14ac:dyDescent="0.25">
      <c r="B557" s="114"/>
    </row>
    <row r="558" spans="2:2" hidden="1" x14ac:dyDescent="0.25">
      <c r="B558" s="114"/>
    </row>
    <row r="559" spans="2:2" hidden="1" x14ac:dyDescent="0.25">
      <c r="B559" s="114"/>
    </row>
    <row r="560" spans="2:2" hidden="1" x14ac:dyDescent="0.25">
      <c r="B560" s="114"/>
    </row>
    <row r="561" spans="2:2" hidden="1" x14ac:dyDescent="0.25">
      <c r="B561" s="114"/>
    </row>
    <row r="562" spans="2:2" hidden="1" x14ac:dyDescent="0.25">
      <c r="B562" s="114"/>
    </row>
    <row r="563" spans="2:2" hidden="1" x14ac:dyDescent="0.25">
      <c r="B563" s="114"/>
    </row>
    <row r="564" spans="2:2" hidden="1" x14ac:dyDescent="0.25">
      <c r="B564" s="114"/>
    </row>
    <row r="565" spans="2:2" hidden="1" x14ac:dyDescent="0.25">
      <c r="B565" s="114"/>
    </row>
    <row r="566" spans="2:2" hidden="1" x14ac:dyDescent="0.25">
      <c r="B566" s="114"/>
    </row>
    <row r="567" spans="2:2" hidden="1" x14ac:dyDescent="0.25">
      <c r="B567" s="114"/>
    </row>
    <row r="568" spans="2:2" hidden="1" x14ac:dyDescent="0.25">
      <c r="B568" s="114"/>
    </row>
    <row r="569" spans="2:2" hidden="1" x14ac:dyDescent="0.25">
      <c r="B569" s="114"/>
    </row>
    <row r="570" spans="2:2" hidden="1" x14ac:dyDescent="0.25">
      <c r="B570" s="114"/>
    </row>
    <row r="571" spans="2:2" hidden="1" x14ac:dyDescent="0.25">
      <c r="B571" s="114"/>
    </row>
    <row r="572" spans="2:2" hidden="1" x14ac:dyDescent="0.25">
      <c r="B572" s="114"/>
    </row>
    <row r="573" spans="2:2" hidden="1" x14ac:dyDescent="0.25">
      <c r="B573" s="114"/>
    </row>
    <row r="574" spans="2:2" hidden="1" x14ac:dyDescent="0.25">
      <c r="B574" s="114"/>
    </row>
    <row r="575" spans="2:2" hidden="1" x14ac:dyDescent="0.25">
      <c r="B575" s="114"/>
    </row>
    <row r="576" spans="2:2" hidden="1" x14ac:dyDescent="0.25">
      <c r="B576" s="114"/>
    </row>
    <row r="577" spans="2:2" hidden="1" x14ac:dyDescent="0.25">
      <c r="B577" s="114"/>
    </row>
    <row r="578" spans="2:2" hidden="1" x14ac:dyDescent="0.25">
      <c r="B578" s="114"/>
    </row>
    <row r="579" spans="2:2" hidden="1" x14ac:dyDescent="0.25">
      <c r="B579" s="114"/>
    </row>
    <row r="580" spans="2:2" hidden="1" x14ac:dyDescent="0.25">
      <c r="B580" s="114"/>
    </row>
    <row r="581" spans="2:2" hidden="1" x14ac:dyDescent="0.25">
      <c r="B581" s="114"/>
    </row>
    <row r="582" spans="2:2" hidden="1" x14ac:dyDescent="0.25">
      <c r="B582" s="114"/>
    </row>
    <row r="583" spans="2:2" hidden="1" x14ac:dyDescent="0.25">
      <c r="B583" s="114"/>
    </row>
    <row r="584" spans="2:2" hidden="1" x14ac:dyDescent="0.25">
      <c r="B584" s="114"/>
    </row>
    <row r="585" spans="2:2" hidden="1" x14ac:dyDescent="0.25">
      <c r="B585" s="114"/>
    </row>
    <row r="586" spans="2:2" hidden="1" x14ac:dyDescent="0.25">
      <c r="B586" s="114"/>
    </row>
    <row r="587" spans="2:2" hidden="1" x14ac:dyDescent="0.25">
      <c r="B587" s="114"/>
    </row>
    <row r="588" spans="2:2" hidden="1" x14ac:dyDescent="0.25">
      <c r="B588" s="114"/>
    </row>
    <row r="589" spans="2:2" x14ac:dyDescent="0.25">
      <c r="B589" s="114"/>
    </row>
    <row r="590" spans="2:2" x14ac:dyDescent="0.25">
      <c r="B590" s="114"/>
    </row>
    <row r="591" spans="2:2" x14ac:dyDescent="0.25">
      <c r="B591" s="114"/>
    </row>
    <row r="592" spans="2:2" x14ac:dyDescent="0.25">
      <c r="B592" s="114"/>
    </row>
    <row r="593" spans="2:2" x14ac:dyDescent="0.25">
      <c r="B593" s="114"/>
    </row>
    <row r="594" spans="2:2" x14ac:dyDescent="0.25">
      <c r="B594" s="114"/>
    </row>
    <row r="595" spans="2:2" x14ac:dyDescent="0.25">
      <c r="B595" s="114"/>
    </row>
  </sheetData>
  <autoFilter ref="A10:H10">
    <filterColumn colId="2" showButton="0"/>
    <filterColumn colId="3" showButton="0"/>
    <filterColumn colId="4" showButton="0"/>
    <filterColumn colId="5" showButton="0"/>
    <filterColumn colId="6" showButton="0"/>
  </autoFilter>
  <mergeCells count="409">
    <mergeCell ref="C139:E139"/>
    <mergeCell ref="C100:D100"/>
    <mergeCell ref="A300:A310"/>
    <mergeCell ref="B300:B310"/>
    <mergeCell ref="C302:E302"/>
    <mergeCell ref="C303:E303"/>
    <mergeCell ref="C301:E301"/>
    <mergeCell ref="A205:A215"/>
    <mergeCell ref="A123:A133"/>
    <mergeCell ref="B123:B133"/>
    <mergeCell ref="C146:E146"/>
    <mergeCell ref="C156:E156"/>
    <mergeCell ref="C125:E125"/>
    <mergeCell ref="C126:E126"/>
    <mergeCell ref="C268:D268"/>
    <mergeCell ref="C167:E167"/>
    <mergeCell ref="C168:E168"/>
    <mergeCell ref="A254:A274"/>
    <mergeCell ref="B254:B274"/>
    <mergeCell ref="C174:E174"/>
    <mergeCell ref="C249:E249"/>
    <mergeCell ref="C155:E155"/>
    <mergeCell ref="A182:A192"/>
    <mergeCell ref="C150:E150"/>
    <mergeCell ref="B135:B145"/>
    <mergeCell ref="C149:E149"/>
    <mergeCell ref="A1:C1"/>
    <mergeCell ref="D1:H1"/>
    <mergeCell ref="C123:E123"/>
    <mergeCell ref="C124:E124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A70:A90"/>
    <mergeCell ref="B70:B90"/>
    <mergeCell ref="C70:D70"/>
    <mergeCell ref="C71:D71"/>
    <mergeCell ref="C104:D104"/>
    <mergeCell ref="C105:D105"/>
    <mergeCell ref="C106:D106"/>
    <mergeCell ref="C107:D107"/>
    <mergeCell ref="C108:D108"/>
    <mergeCell ref="C99:D99"/>
    <mergeCell ref="A169:A179"/>
    <mergeCell ref="I9:I10"/>
    <mergeCell ref="A158:A168"/>
    <mergeCell ref="B134:G134"/>
    <mergeCell ref="B158:B168"/>
    <mergeCell ref="C306:E306"/>
    <mergeCell ref="C307:E307"/>
    <mergeCell ref="C308:E308"/>
    <mergeCell ref="C127:E127"/>
    <mergeCell ref="C128:E128"/>
    <mergeCell ref="C129:E129"/>
    <mergeCell ref="C130:E130"/>
    <mergeCell ref="C131:E131"/>
    <mergeCell ref="C132:E132"/>
    <mergeCell ref="C133:E133"/>
    <mergeCell ref="A146:A156"/>
    <mergeCell ref="B146:B156"/>
    <mergeCell ref="C147:E147"/>
    <mergeCell ref="B157:G157"/>
    <mergeCell ref="A112:A122"/>
    <mergeCell ref="B112:B122"/>
    <mergeCell ref="C112:E112"/>
    <mergeCell ref="C113:E113"/>
    <mergeCell ref="C148:E148"/>
    <mergeCell ref="D206:D215"/>
    <mergeCell ref="C158:E158"/>
    <mergeCell ref="C159:E159"/>
    <mergeCell ref="C160:E160"/>
    <mergeCell ref="C161:E161"/>
    <mergeCell ref="B180:G180"/>
    <mergeCell ref="B181:G181"/>
    <mergeCell ref="B182:B192"/>
    <mergeCell ref="C175:E175"/>
    <mergeCell ref="C176:E176"/>
    <mergeCell ref="C177:E177"/>
    <mergeCell ref="C178:E178"/>
    <mergeCell ref="C179:E179"/>
    <mergeCell ref="C171:E171"/>
    <mergeCell ref="C172:E172"/>
    <mergeCell ref="C173:E173"/>
    <mergeCell ref="B193:G193"/>
    <mergeCell ref="B194:B204"/>
    <mergeCell ref="D195:D204"/>
    <mergeCell ref="B169:B179"/>
    <mergeCell ref="C169:E169"/>
    <mergeCell ref="C250:E250"/>
    <mergeCell ref="A221:A231"/>
    <mergeCell ref="B221:B231"/>
    <mergeCell ref="A232:A242"/>
    <mergeCell ref="B219:G219"/>
    <mergeCell ref="B220:G220"/>
    <mergeCell ref="B232:B242"/>
    <mergeCell ref="C221:D221"/>
    <mergeCell ref="C222:D222"/>
    <mergeCell ref="C223:D223"/>
    <mergeCell ref="C224:D224"/>
    <mergeCell ref="C225:D225"/>
    <mergeCell ref="A243:A253"/>
    <mergeCell ref="B243:B253"/>
    <mergeCell ref="C243:E243"/>
    <mergeCell ref="C244:E244"/>
    <mergeCell ref="C245:E245"/>
    <mergeCell ref="C246:E246"/>
    <mergeCell ref="C247:E247"/>
    <mergeCell ref="C248:E248"/>
    <mergeCell ref="C251:E251"/>
    <mergeCell ref="C252:E252"/>
    <mergeCell ref="C253:E253"/>
    <mergeCell ref="C226:D226"/>
    <mergeCell ref="C227:D227"/>
    <mergeCell ref="C228:D228"/>
    <mergeCell ref="C229:D229"/>
    <mergeCell ref="C233:D233"/>
    <mergeCell ref="C234:D234"/>
    <mergeCell ref="C235:D235"/>
    <mergeCell ref="C236:D236"/>
    <mergeCell ref="C237:D237"/>
    <mergeCell ref="C232:D232"/>
    <mergeCell ref="C238:D238"/>
    <mergeCell ref="C239:D239"/>
    <mergeCell ref="C230:D230"/>
    <mergeCell ref="C231:D231"/>
    <mergeCell ref="A216:G216"/>
    <mergeCell ref="C101:D101"/>
    <mergeCell ref="C102:D102"/>
    <mergeCell ref="B110:G110"/>
    <mergeCell ref="C135:E135"/>
    <mergeCell ref="C145:E145"/>
    <mergeCell ref="C103:D103"/>
    <mergeCell ref="C109:D109"/>
    <mergeCell ref="B111:G111"/>
    <mergeCell ref="C136:E136"/>
    <mergeCell ref="C137:E137"/>
    <mergeCell ref="C138:E138"/>
    <mergeCell ref="B91:B109"/>
    <mergeCell ref="E91:E109"/>
    <mergeCell ref="C94:D94"/>
    <mergeCell ref="C95:D95"/>
    <mergeCell ref="C96:D96"/>
    <mergeCell ref="C97:D97"/>
    <mergeCell ref="C98:D98"/>
    <mergeCell ref="A217:H217"/>
    <mergeCell ref="A47:A67"/>
    <mergeCell ref="B47:B67"/>
    <mergeCell ref="C62:D62"/>
    <mergeCell ref="C63:D63"/>
    <mergeCell ref="C64:D64"/>
    <mergeCell ref="C65:D65"/>
    <mergeCell ref="C66:D66"/>
    <mergeCell ref="C47:D47"/>
    <mergeCell ref="C48:D48"/>
    <mergeCell ref="C49:D49"/>
    <mergeCell ref="C50:D50"/>
    <mergeCell ref="C60:D60"/>
    <mergeCell ref="C61:D61"/>
    <mergeCell ref="C51:D51"/>
    <mergeCell ref="C52:D52"/>
    <mergeCell ref="C53:D53"/>
    <mergeCell ref="C54:D54"/>
    <mergeCell ref="C57:D57"/>
    <mergeCell ref="C58:D58"/>
    <mergeCell ref="C55:D55"/>
    <mergeCell ref="C56:D56"/>
    <mergeCell ref="C59:D59"/>
    <mergeCell ref="C67:D67"/>
    <mergeCell ref="C41:E41"/>
    <mergeCell ref="C42:E42"/>
    <mergeCell ref="C43:E43"/>
    <mergeCell ref="C27:D27"/>
    <mergeCell ref="C28:D28"/>
    <mergeCell ref="C29:D29"/>
    <mergeCell ref="A345:A355"/>
    <mergeCell ref="B345:B355"/>
    <mergeCell ref="C346:E346"/>
    <mergeCell ref="C347:E347"/>
    <mergeCell ref="C348:E348"/>
    <mergeCell ref="C349:E349"/>
    <mergeCell ref="C350:E350"/>
    <mergeCell ref="C240:D240"/>
    <mergeCell ref="C241:D241"/>
    <mergeCell ref="C242:D242"/>
    <mergeCell ref="C254:D254"/>
    <mergeCell ref="C265:D265"/>
    <mergeCell ref="C266:D266"/>
    <mergeCell ref="C296:D296"/>
    <mergeCell ref="B311:B321"/>
    <mergeCell ref="C311:E311"/>
    <mergeCell ref="C312:E312"/>
    <mergeCell ref="C313:E313"/>
    <mergeCell ref="E371:E380"/>
    <mergeCell ref="C370:D370"/>
    <mergeCell ref="C371:D371"/>
    <mergeCell ref="C372:D372"/>
    <mergeCell ref="C373:D373"/>
    <mergeCell ref="C374:D374"/>
    <mergeCell ref="C375:D375"/>
    <mergeCell ref="C358:D358"/>
    <mergeCell ref="C359:D359"/>
    <mergeCell ref="E359:E368"/>
    <mergeCell ref="C360:D360"/>
    <mergeCell ref="C361:D361"/>
    <mergeCell ref="C362:D362"/>
    <mergeCell ref="C380:D380"/>
    <mergeCell ref="C363:D363"/>
    <mergeCell ref="C376:D376"/>
    <mergeCell ref="C377:D377"/>
    <mergeCell ref="C378:D378"/>
    <mergeCell ref="A311:A321"/>
    <mergeCell ref="C290:D290"/>
    <mergeCell ref="C291:D291"/>
    <mergeCell ref="C292:D292"/>
    <mergeCell ref="C379:D379"/>
    <mergeCell ref="D382:D391"/>
    <mergeCell ref="C345:E345"/>
    <mergeCell ref="C351:E351"/>
    <mergeCell ref="C352:E352"/>
    <mergeCell ref="C353:E353"/>
    <mergeCell ref="C354:E354"/>
    <mergeCell ref="C323:E323"/>
    <mergeCell ref="C316:E316"/>
    <mergeCell ref="C317:E317"/>
    <mergeCell ref="C318:E318"/>
    <mergeCell ref="C319:E319"/>
    <mergeCell ref="C320:E320"/>
    <mergeCell ref="C321:E321"/>
    <mergeCell ref="C314:E314"/>
    <mergeCell ref="C315:E315"/>
    <mergeCell ref="C304:E304"/>
    <mergeCell ref="C305:E305"/>
    <mergeCell ref="B369:G369"/>
    <mergeCell ref="B358:B368"/>
    <mergeCell ref="A323:A333"/>
    <mergeCell ref="B323:B333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24:E324"/>
    <mergeCell ref="C294:D294"/>
    <mergeCell ref="C295:D295"/>
    <mergeCell ref="C297:D297"/>
    <mergeCell ref="A277:A297"/>
    <mergeCell ref="B277:B297"/>
    <mergeCell ref="C285:D285"/>
    <mergeCell ref="C286:D286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84:D284"/>
    <mergeCell ref="C287:D287"/>
    <mergeCell ref="C259:D259"/>
    <mergeCell ref="C260:D260"/>
    <mergeCell ref="C261:D261"/>
    <mergeCell ref="C267:D267"/>
    <mergeCell ref="C262:D262"/>
    <mergeCell ref="C263:D263"/>
    <mergeCell ref="C264:D264"/>
    <mergeCell ref="C255:D255"/>
    <mergeCell ref="C293:D293"/>
    <mergeCell ref="C44:E44"/>
    <mergeCell ref="C45:E45"/>
    <mergeCell ref="C35:D35"/>
    <mergeCell ref="C46:E46"/>
    <mergeCell ref="B322:G322"/>
    <mergeCell ref="C269:D269"/>
    <mergeCell ref="C270:D270"/>
    <mergeCell ref="C271:D271"/>
    <mergeCell ref="C272:D272"/>
    <mergeCell ref="C273:D273"/>
    <mergeCell ref="C274:D274"/>
    <mergeCell ref="B298:G298"/>
    <mergeCell ref="B299:G299"/>
    <mergeCell ref="C300:E300"/>
    <mergeCell ref="B276:G276"/>
    <mergeCell ref="C309:E309"/>
    <mergeCell ref="C310:E310"/>
    <mergeCell ref="E278:E297"/>
    <mergeCell ref="C277:D277"/>
    <mergeCell ref="E255:E274"/>
    <mergeCell ref="B275:G275"/>
    <mergeCell ref="C256:D256"/>
    <mergeCell ref="C257:D257"/>
    <mergeCell ref="C258:D258"/>
    <mergeCell ref="E48:E67"/>
    <mergeCell ref="B68:G68"/>
    <mergeCell ref="B69:G69"/>
    <mergeCell ref="E71:E90"/>
    <mergeCell ref="C90:D90"/>
    <mergeCell ref="A3:H3"/>
    <mergeCell ref="A5:B5"/>
    <mergeCell ref="C9:H9"/>
    <mergeCell ref="C10:H10"/>
    <mergeCell ref="C36:E36"/>
    <mergeCell ref="C37:E37"/>
    <mergeCell ref="A11:H11"/>
    <mergeCell ref="A14:A24"/>
    <mergeCell ref="B14:B24"/>
    <mergeCell ref="A36:A46"/>
    <mergeCell ref="B36:B46"/>
    <mergeCell ref="C38:E38"/>
    <mergeCell ref="C39:E39"/>
    <mergeCell ref="C40:E40"/>
    <mergeCell ref="B12:G12"/>
    <mergeCell ref="C33:D33"/>
    <mergeCell ref="C34:D34"/>
    <mergeCell ref="C17:D17"/>
    <mergeCell ref="C18:D18"/>
    <mergeCell ref="B13:G13"/>
    <mergeCell ref="A25:A35"/>
    <mergeCell ref="B25:B35"/>
    <mergeCell ref="C25:D25"/>
    <mergeCell ref="C26:D26"/>
    <mergeCell ref="C30:D30"/>
    <mergeCell ref="C31:D31"/>
    <mergeCell ref="C32:D32"/>
    <mergeCell ref="C14:D14"/>
    <mergeCell ref="C20:D20"/>
    <mergeCell ref="C21:D21"/>
    <mergeCell ref="C22:D22"/>
    <mergeCell ref="C23:D23"/>
    <mergeCell ref="C24:D24"/>
    <mergeCell ref="C15:D15"/>
    <mergeCell ref="C16:D16"/>
    <mergeCell ref="C19:D19"/>
    <mergeCell ref="C79:D79"/>
    <mergeCell ref="C86:D86"/>
    <mergeCell ref="C87:D87"/>
    <mergeCell ref="C88:D88"/>
    <mergeCell ref="C89:D89"/>
    <mergeCell ref="C72:D72"/>
    <mergeCell ref="C73:D73"/>
    <mergeCell ref="C74:D74"/>
    <mergeCell ref="C75:D75"/>
    <mergeCell ref="C76:D76"/>
    <mergeCell ref="C80:D80"/>
    <mergeCell ref="C81:D81"/>
    <mergeCell ref="C82:D82"/>
    <mergeCell ref="C83:D83"/>
    <mergeCell ref="C84:D84"/>
    <mergeCell ref="C85:D85"/>
    <mergeCell ref="C77:D77"/>
    <mergeCell ref="C78:D78"/>
    <mergeCell ref="A218:H218"/>
    <mergeCell ref="A91:A109"/>
    <mergeCell ref="C91:D91"/>
    <mergeCell ref="C92:D92"/>
    <mergeCell ref="C93:D93"/>
    <mergeCell ref="C162:E162"/>
    <mergeCell ref="C163:E163"/>
    <mergeCell ref="C164:E164"/>
    <mergeCell ref="C165:E165"/>
    <mergeCell ref="C166:E166"/>
    <mergeCell ref="D183:D192"/>
    <mergeCell ref="C170:E170"/>
    <mergeCell ref="A135:A145"/>
    <mergeCell ref="C152:E152"/>
    <mergeCell ref="C153:E153"/>
    <mergeCell ref="C154:E154"/>
    <mergeCell ref="C140:E140"/>
    <mergeCell ref="C141:E141"/>
    <mergeCell ref="C142:E142"/>
    <mergeCell ref="C143:E143"/>
    <mergeCell ref="C144:E144"/>
    <mergeCell ref="C151:E151"/>
    <mergeCell ref="A194:A204"/>
    <mergeCell ref="B205:B215"/>
    <mergeCell ref="A392:G392"/>
    <mergeCell ref="A393:G393"/>
    <mergeCell ref="A334:A344"/>
    <mergeCell ref="B334:B34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34:D334"/>
    <mergeCell ref="C355:E355"/>
    <mergeCell ref="B356:G356"/>
    <mergeCell ref="B357:G357"/>
    <mergeCell ref="A370:A380"/>
    <mergeCell ref="B370:B380"/>
    <mergeCell ref="A381:A391"/>
    <mergeCell ref="B381:B391"/>
    <mergeCell ref="A358:A368"/>
    <mergeCell ref="G359:G368"/>
  </mergeCells>
  <conditionalFormatting sqref="G38:H46 C91:D109">
    <cfRule type="cellIs" dxfId="1450" priority="98" operator="equal">
      <formula>0</formula>
    </cfRule>
  </conditionalFormatting>
  <conditionalFormatting sqref="G245:H253 H244">
    <cfRule type="cellIs" dxfId="1449" priority="89" operator="equal">
      <formula>0</formula>
    </cfRule>
  </conditionalFormatting>
  <conditionalFormatting sqref="H233:H242">
    <cfRule type="cellIs" dxfId="1448" priority="90" operator="equal">
      <formula>0</formula>
    </cfRule>
  </conditionalFormatting>
  <conditionalFormatting sqref="H222:H231">
    <cfRule type="cellIs" dxfId="1447" priority="91" operator="equal">
      <formula>0</formula>
    </cfRule>
  </conditionalFormatting>
  <conditionalFormatting sqref="H255">
    <cfRule type="cellIs" dxfId="1446" priority="82" operator="equal">
      <formula>0</formula>
    </cfRule>
  </conditionalFormatting>
  <conditionalFormatting sqref="H255">
    <cfRule type="cellIs" dxfId="1445" priority="81" operator="equal">
      <formula>0</formula>
    </cfRule>
  </conditionalFormatting>
  <conditionalFormatting sqref="G255:G274">
    <cfRule type="cellIs" dxfId="1444" priority="80" operator="equal">
      <formula>0</formula>
    </cfRule>
  </conditionalFormatting>
  <conditionalFormatting sqref="F255:H274">
    <cfRule type="cellIs" dxfId="1443" priority="78" operator="equal">
      <formula>0</formula>
    </cfRule>
  </conditionalFormatting>
  <conditionalFormatting sqref="H278:H297">
    <cfRule type="cellIs" dxfId="1442" priority="77" operator="equal">
      <formula>0</formula>
    </cfRule>
  </conditionalFormatting>
  <conditionalFormatting sqref="H278:H297">
    <cfRule type="cellIs" dxfId="1441" priority="76" operator="equal">
      <formula>0</formula>
    </cfRule>
  </conditionalFormatting>
  <conditionalFormatting sqref="H278:H297">
    <cfRule type="cellIs" dxfId="1440" priority="75" operator="equal">
      <formula>0</formula>
    </cfRule>
  </conditionalFormatting>
  <conditionalFormatting sqref="G288:G297">
    <cfRule type="cellIs" dxfId="1439" priority="71" operator="equal">
      <formula>0</formula>
    </cfRule>
  </conditionalFormatting>
  <conditionalFormatting sqref="G288:G297">
    <cfRule type="cellIs" dxfId="1438" priority="70" operator="equal">
      <formula>0</formula>
    </cfRule>
  </conditionalFormatting>
  <conditionalFormatting sqref="H324:H333">
    <cfRule type="cellIs" dxfId="1437" priority="69" operator="equal">
      <formula>0</formula>
    </cfRule>
  </conditionalFormatting>
  <conditionalFormatting sqref="H26:H35">
    <cfRule type="cellIs" dxfId="1436" priority="65" operator="equal">
      <formula>0</formula>
    </cfRule>
  </conditionalFormatting>
  <conditionalFormatting sqref="H346:H355">
    <cfRule type="cellIs" dxfId="1435" priority="67" operator="equal">
      <formula>0</formula>
    </cfRule>
  </conditionalFormatting>
  <conditionalFormatting sqref="H359:H368 H371:H380 H382:H391">
    <cfRule type="cellIs" dxfId="1434" priority="66" operator="equal">
      <formula>0</formula>
    </cfRule>
  </conditionalFormatting>
  <conditionalFormatting sqref="H15:H24">
    <cfRule type="cellIs" dxfId="1433" priority="64" operator="equal">
      <formula>0</formula>
    </cfRule>
  </conditionalFormatting>
  <conditionalFormatting sqref="F48:H48 H49:H55 F49:G67">
    <cfRule type="cellIs" dxfId="1432" priority="57" operator="equal">
      <formula>0</formula>
    </cfRule>
  </conditionalFormatting>
  <conditionalFormatting sqref="C48:D67">
    <cfRule type="cellIs" dxfId="1431" priority="54" operator="equal">
      <formula>0</formula>
    </cfRule>
  </conditionalFormatting>
  <conditionalFormatting sqref="H56:H67">
    <cfRule type="cellIs" dxfId="1430" priority="55" operator="equal">
      <formula>0</formula>
    </cfRule>
  </conditionalFormatting>
  <conditionalFormatting sqref="C47:D47">
    <cfRule type="cellIs" dxfId="1429" priority="53" operator="equal">
      <formula>0</formula>
    </cfRule>
  </conditionalFormatting>
  <conditionalFormatting sqref="C70:D70">
    <cfRule type="cellIs" dxfId="1428" priority="52" operator="equal">
      <formula>0</formula>
    </cfRule>
  </conditionalFormatting>
  <conditionalFormatting sqref="F71:H71 H72:H78 F72:G90">
    <cfRule type="cellIs" dxfId="1427" priority="51" operator="equal">
      <formula>0</formula>
    </cfRule>
  </conditionalFormatting>
  <conditionalFormatting sqref="C71:D90">
    <cfRule type="cellIs" dxfId="1426" priority="49" operator="equal">
      <formula>0</formula>
    </cfRule>
  </conditionalFormatting>
  <conditionalFormatting sqref="H79:H90">
    <cfRule type="cellIs" dxfId="1425" priority="50" operator="equal">
      <formula>0</formula>
    </cfRule>
  </conditionalFormatting>
  <conditionalFormatting sqref="H91:H97 F91:G109">
    <cfRule type="cellIs" dxfId="1424" priority="48" operator="equal">
      <formula>0</formula>
    </cfRule>
  </conditionalFormatting>
  <conditionalFormatting sqref="H98:H109">
    <cfRule type="cellIs" dxfId="1423" priority="47" operator="equal">
      <formula>0</formula>
    </cfRule>
  </conditionalFormatting>
  <conditionalFormatting sqref="H159:H168">
    <cfRule type="cellIs" dxfId="1422" priority="44" operator="equal">
      <formula>0</formula>
    </cfRule>
  </conditionalFormatting>
  <conditionalFormatting sqref="H170:H179">
    <cfRule type="cellIs" dxfId="1421" priority="42" operator="equal">
      <formula>0</formula>
    </cfRule>
  </conditionalFormatting>
  <conditionalFormatting sqref="H183:H192 H195:H204 H206:H215">
    <cfRule type="cellIs" dxfId="1420" priority="41" operator="equal">
      <formula>0</formula>
    </cfRule>
  </conditionalFormatting>
  <conditionalFormatting sqref="F290:H297">
    <cfRule type="cellIs" dxfId="1419" priority="33" operator="equal">
      <formula>0</formula>
    </cfRule>
  </conditionalFormatting>
  <conditionalFormatting sqref="C267">
    <cfRule type="cellIs" dxfId="1418" priority="27" operator="equal">
      <formula>0</formula>
    </cfRule>
  </conditionalFormatting>
  <conditionalFormatting sqref="C265 C255">
    <cfRule type="cellIs" dxfId="1417" priority="26" operator="equal">
      <formula>0</formula>
    </cfRule>
  </conditionalFormatting>
  <conditionalFormatting sqref="C266">
    <cfRule type="cellIs" dxfId="1416" priority="25" operator="equal">
      <formula>0</formula>
    </cfRule>
  </conditionalFormatting>
  <conditionalFormatting sqref="C256:C264">
    <cfRule type="cellIs" dxfId="1415" priority="24" operator="equal">
      <formula>0</formula>
    </cfRule>
  </conditionalFormatting>
  <conditionalFormatting sqref="C268:C274">
    <cfRule type="cellIs" dxfId="1414" priority="23" operator="equal">
      <formula>0</formula>
    </cfRule>
  </conditionalFormatting>
  <conditionalFormatting sqref="C290">
    <cfRule type="cellIs" dxfId="1413" priority="22" operator="equal">
      <formula>0</formula>
    </cfRule>
  </conditionalFormatting>
  <conditionalFormatting sqref="C288 C278">
    <cfRule type="cellIs" dxfId="1412" priority="21" operator="equal">
      <formula>0</formula>
    </cfRule>
  </conditionalFormatting>
  <conditionalFormatting sqref="C289">
    <cfRule type="cellIs" dxfId="1411" priority="20" operator="equal">
      <formula>0</formula>
    </cfRule>
  </conditionalFormatting>
  <conditionalFormatting sqref="C279:C287">
    <cfRule type="cellIs" dxfId="1410" priority="19" operator="equal">
      <formula>0</formula>
    </cfRule>
  </conditionalFormatting>
  <conditionalFormatting sqref="C291:C297">
    <cfRule type="cellIs" dxfId="1409" priority="18" operator="equal">
      <formula>0</formula>
    </cfRule>
  </conditionalFormatting>
  <conditionalFormatting sqref="F278:H287">
    <cfRule type="cellIs" dxfId="1408" priority="17" operator="equal">
      <formula>0</formula>
    </cfRule>
  </conditionalFormatting>
  <conditionalFormatting sqref="I431:I460 I462:I485 I488 I490:I491 I493:I541">
    <cfRule type="cellIs" dxfId="1407" priority="16" operator="equal">
      <formula>TRUE</formula>
    </cfRule>
  </conditionalFormatting>
  <conditionalFormatting sqref="I461">
    <cfRule type="cellIs" dxfId="1406" priority="15" operator="equal">
      <formula>TRUE</formula>
    </cfRule>
  </conditionalFormatting>
  <conditionalFormatting sqref="I486">
    <cfRule type="cellIs" dxfId="1405" priority="14" operator="equal">
      <formula>TRUE</formula>
    </cfRule>
  </conditionalFormatting>
  <conditionalFormatting sqref="I487">
    <cfRule type="cellIs" dxfId="1404" priority="13" operator="equal">
      <formula>TRUE</formula>
    </cfRule>
  </conditionalFormatting>
  <conditionalFormatting sqref="I489">
    <cfRule type="cellIs" dxfId="1403" priority="12" operator="equal">
      <formula>TRUE</formula>
    </cfRule>
  </conditionalFormatting>
  <conditionalFormatting sqref="I492">
    <cfRule type="cellIs" dxfId="1402" priority="10" operator="equal">
      <formula>TRUE</formula>
    </cfRule>
  </conditionalFormatting>
  <conditionalFormatting sqref="H136:H145">
    <cfRule type="cellIs" dxfId="1401" priority="9" operator="equal">
      <formula>0</formula>
    </cfRule>
  </conditionalFormatting>
  <conditionalFormatting sqref="H147:H156">
    <cfRule type="cellIs" dxfId="1400" priority="8" operator="equal">
      <formula>0</formula>
    </cfRule>
  </conditionalFormatting>
  <conditionalFormatting sqref="H113:H122">
    <cfRule type="cellIs" dxfId="1399" priority="7" operator="equal">
      <formula>0</formula>
    </cfRule>
  </conditionalFormatting>
  <conditionalFormatting sqref="H124:H133">
    <cfRule type="cellIs" dxfId="1398" priority="6" operator="equal">
      <formula>0</formula>
    </cfRule>
  </conditionalFormatting>
  <conditionalFormatting sqref="H301:H310">
    <cfRule type="cellIs" dxfId="1397" priority="5" operator="equal">
      <formula>0</formula>
    </cfRule>
  </conditionalFormatting>
  <conditionalFormatting sqref="H312:H321">
    <cfRule type="cellIs" dxfId="1396" priority="3" operator="equal">
      <formula>0</formula>
    </cfRule>
  </conditionalFormatting>
  <conditionalFormatting sqref="G244">
    <cfRule type="cellIs" dxfId="1395" priority="2" operator="equal">
      <formula>0</formula>
    </cfRule>
  </conditionalFormatting>
  <conditionalFormatting sqref="H335:H344">
    <cfRule type="cellIs" dxfId="139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82"/>
  <sheetViews>
    <sheetView zoomScaleNormal="100" workbookViewId="0">
      <pane ySplit="10" topLeftCell="A342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8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2.5" customHeight="1" x14ac:dyDescent="0.3">
      <c r="A1" s="317" t="s">
        <v>35</v>
      </c>
      <c r="B1" s="317"/>
      <c r="C1" s="317"/>
      <c r="D1" s="318" t="s">
        <v>459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423</v>
      </c>
    </row>
    <row r="5" spans="1:9" x14ac:dyDescent="0.25">
      <c r="A5" s="223" t="s">
        <v>240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10.86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8.44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7.67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0.77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1</v>
      </c>
      <c r="H67" s="65">
        <f>ROUNDUP((F67*$E$57%)/168*$G$67,2)</f>
        <v>0.77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2.42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2.11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0.31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1</v>
      </c>
      <c r="H90" s="65">
        <f t="shared" si="12"/>
        <v>0.31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0.87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0.87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167</v>
      </c>
      <c r="G157" s="53" t="s">
        <v>166</v>
      </c>
      <c r="H157" s="128">
        <f>SUM(H158:H167)</f>
        <v>0.87</v>
      </c>
    </row>
    <row r="158" spans="1:8" s="2" customFormat="1" ht="13.2" x14ac:dyDescent="0.25">
      <c r="A158" s="242"/>
      <c r="B158" s="245"/>
      <c r="C158" s="249" t="s">
        <v>239</v>
      </c>
      <c r="D158" s="250"/>
      <c r="E158" s="272"/>
      <c r="F158" s="88">
        <v>0.87</v>
      </c>
      <c r="G158" s="88">
        <v>1</v>
      </c>
      <c r="H158" s="87">
        <f>ROUND(F158*G158,2)</f>
        <v>0.87</v>
      </c>
    </row>
    <row r="159" spans="1:8" s="2" customFormat="1" ht="12.75" hidden="1" customHeight="1" x14ac:dyDescent="0.25">
      <c r="A159" s="242"/>
      <c r="B159" s="245"/>
      <c r="C159" s="249"/>
      <c r="D159" s="250"/>
      <c r="E159" s="272"/>
      <c r="F159" s="88"/>
      <c r="G159" s="88"/>
      <c r="H159" s="89">
        <f>ROUND(F159*G159,2)</f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11.729999999999999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69" t="s">
        <v>45</v>
      </c>
      <c r="B231" s="286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69"/>
      <c r="B232" s="286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69"/>
      <c r="B233" s="286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69"/>
      <c r="B234" s="286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69"/>
      <c r="B235" s="286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69"/>
      <c r="B236" s="286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69"/>
      <c r="B237" s="286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69"/>
      <c r="B238" s="286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69"/>
      <c r="B239" s="286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69"/>
      <c r="B240" s="286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69"/>
      <c r="B241" s="28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5" hidden="1" customHeight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69" t="s">
        <v>58</v>
      </c>
      <c r="B262" s="286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69"/>
      <c r="B263" s="286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69"/>
      <c r="B264" s="286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69"/>
      <c r="B265" s="286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69"/>
      <c r="B266" s="286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69"/>
      <c r="B267" s="286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69"/>
      <c r="B268" s="286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69"/>
      <c r="B269" s="286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69"/>
      <c r="B270" s="286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69"/>
      <c r="B271" s="286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69"/>
      <c r="B272" s="286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69"/>
      <c r="B273" s="286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69"/>
      <c r="B274" s="286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69"/>
      <c r="B275" s="286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69"/>
      <c r="B276" s="286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69"/>
      <c r="B277" s="286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69"/>
      <c r="B278" s="286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69"/>
      <c r="B279" s="286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69"/>
      <c r="B280" s="286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69"/>
      <c r="B281" s="286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69"/>
      <c r="B282" s="28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0.81000000000000016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0.05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0.05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v>1.1679999999999999</v>
      </c>
      <c r="H318" s="87">
        <f>ROUNDUP(F318/168*G318,2)</f>
        <v>0.05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0.76000000000000012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384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0.04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1.0840000000000001</v>
      </c>
      <c r="H352" s="87">
        <f>ROUNDUP(E352/F352/12/168*G352,2)</f>
        <v>0.02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1.0840000000000001</v>
      </c>
      <c r="H353" s="89">
        <f>ROUNDUP(E353/F353/12/168*G353,2)</f>
        <v>0.02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0.60000000000000009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86">
        <v>1.0840000000000001</v>
      </c>
      <c r="H363" s="87">
        <f>ROUNDUP(F363/168*G363,2)</f>
        <v>0.55000000000000004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v>1.1679999999999999</v>
      </c>
      <c r="H364" s="89">
        <f t="shared" ref="H364:H372" si="45">ROUNDUP(F364/168*G364,2)</f>
        <v>0.05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0.14000000000000001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0.14000000000000001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0.14000000000000001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1.0840000000000001</v>
      </c>
      <c r="H388" s="63">
        <f>ROUNDUP(F388*$E$388%/12/168*G388,2)</f>
        <v>0.13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2.37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14.099999999999998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11.729999999999999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10.86</v>
      </c>
    </row>
    <row r="450" spans="1:8" hidden="1" x14ac:dyDescent="0.25">
      <c r="A450" s="147">
        <v>1100</v>
      </c>
      <c r="B450" s="114"/>
      <c r="H450" s="117">
        <f ca="1">SUM(H451:H456)</f>
        <v>8.44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7.67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0.77</v>
      </c>
    </row>
    <row r="457" spans="1:8" hidden="1" x14ac:dyDescent="0.25">
      <c r="A457" s="147">
        <v>1200</v>
      </c>
      <c r="B457" s="114"/>
      <c r="H457" s="117">
        <f ca="1">SUM(H458:H460)</f>
        <v>2.42</v>
      </c>
    </row>
    <row r="458" spans="1:8" hidden="1" x14ac:dyDescent="0.25">
      <c r="A458" s="1">
        <v>1210</v>
      </c>
      <c r="B458" s="114"/>
      <c r="H458" s="116">
        <f ca="1">SUMIF($A$14:$H$215,A458,$H$14:$H$215)</f>
        <v>2.11</v>
      </c>
    </row>
    <row r="459" spans="1:8" hidden="1" x14ac:dyDescent="0.25">
      <c r="A459" s="1">
        <v>1221</v>
      </c>
      <c r="B459" s="114"/>
      <c r="H459" s="116">
        <f ca="1">SUMIF($A$14:$H$215,A459,$H$14:$H$215)</f>
        <v>0.31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0.87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0.87</v>
      </c>
    </row>
    <row r="468" spans="1:9" hidden="1" x14ac:dyDescent="0.25">
      <c r="A468" s="1">
        <v>2311</v>
      </c>
      <c r="B468" s="114"/>
      <c r="H468" s="116">
        <f ca="1">SUMIF($A$14:$H$215,A468,$H$14:$H$215)</f>
        <v>0.87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2.3700000000000006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0.81000000000000016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0.05</v>
      </c>
    </row>
    <row r="496" spans="1:8" hidden="1" x14ac:dyDescent="0.25">
      <c r="A496" s="1">
        <v>2220</v>
      </c>
      <c r="B496" s="114"/>
      <c r="H496" s="116">
        <f ca="1">SUMIF($A$220:$H$425,A496,$H$220:$H$425)</f>
        <v>0.05</v>
      </c>
    </row>
    <row r="497" spans="1:9" hidden="1" x14ac:dyDescent="0.25">
      <c r="A497" s="134">
        <v>2300</v>
      </c>
      <c r="B497" s="114"/>
      <c r="H497" s="117">
        <f ca="1">SUM(H498:H502)</f>
        <v>0.76000000000000012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0.04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0.60000000000000009</v>
      </c>
    </row>
    <row r="503" spans="1:9" hidden="1" x14ac:dyDescent="0.25">
      <c r="A503" s="115">
        <v>5000</v>
      </c>
      <c r="B503" s="114"/>
      <c r="H503" s="118">
        <f ca="1">H504+H506</f>
        <v>0.14000000000000001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0.14000000000000001</v>
      </c>
    </row>
    <row r="507" spans="1:9" hidden="1" x14ac:dyDescent="0.25">
      <c r="A507" s="1">
        <v>5238</v>
      </c>
      <c r="B507" s="114"/>
      <c r="H507" s="116">
        <f ca="1">SUMIF($A$220:$H$425,A507,$H$220:$H$425)</f>
        <v>0.14000000000000001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14.1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</sheetData>
  <mergeCells count="439">
    <mergeCell ref="A1:C1"/>
    <mergeCell ref="D1:H1"/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50:E150"/>
    <mergeCell ref="C151:E151"/>
    <mergeCell ref="A122:A132"/>
    <mergeCell ref="B122:B132"/>
    <mergeCell ref="C122:E122"/>
    <mergeCell ref="C132:E13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42:E42"/>
    <mergeCell ref="C43:E43"/>
    <mergeCell ref="C44:E44"/>
    <mergeCell ref="C45:E45"/>
    <mergeCell ref="C46:E46"/>
    <mergeCell ref="A47:A55"/>
    <mergeCell ref="B47:B55"/>
    <mergeCell ref="E47:E55"/>
    <mergeCell ref="C47:D47"/>
    <mergeCell ref="C48:D48"/>
    <mergeCell ref="C49:D49"/>
    <mergeCell ref="C50:D50"/>
    <mergeCell ref="C51:D51"/>
    <mergeCell ref="C52:D52"/>
    <mergeCell ref="C53:D53"/>
    <mergeCell ref="C55:D55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C98:D98"/>
    <mergeCell ref="C99:D99"/>
    <mergeCell ref="A100:A108"/>
    <mergeCell ref="B100:B108"/>
    <mergeCell ref="C100:D100"/>
    <mergeCell ref="C107:D107"/>
    <mergeCell ref="C108:D108"/>
    <mergeCell ref="B109:G109"/>
    <mergeCell ref="B110:G110"/>
    <mergeCell ref="C111:E111"/>
    <mergeCell ref="C112:E112"/>
    <mergeCell ref="C101:D101"/>
    <mergeCell ref="C102:D102"/>
    <mergeCell ref="C103:D103"/>
    <mergeCell ref="C104:D104"/>
    <mergeCell ref="C105:D105"/>
    <mergeCell ref="C106:D106"/>
    <mergeCell ref="E100:E108"/>
    <mergeCell ref="A111:A121"/>
    <mergeCell ref="B111:B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38:E338"/>
    <mergeCell ref="B339:G339"/>
    <mergeCell ref="I9:I10"/>
    <mergeCell ref="A398:A408"/>
    <mergeCell ref="B398:B408"/>
    <mergeCell ref="D399:D408"/>
    <mergeCell ref="G399:G408"/>
    <mergeCell ref="A375:A385"/>
    <mergeCell ref="B375:B385"/>
    <mergeCell ref="B386:G386"/>
    <mergeCell ref="A387:A397"/>
    <mergeCell ref="B387:B397"/>
    <mergeCell ref="C371:E371"/>
    <mergeCell ref="C372:E372"/>
    <mergeCell ref="B373:G373"/>
    <mergeCell ref="B374:G374"/>
    <mergeCell ref="C365:E365"/>
    <mergeCell ref="C366:E366"/>
    <mergeCell ref="C367:E367"/>
    <mergeCell ref="C368:E368"/>
    <mergeCell ref="C369:E369"/>
    <mergeCell ref="C370:E370"/>
    <mergeCell ref="C346:E346"/>
    <mergeCell ref="C347:E347"/>
    <mergeCell ref="C348:E348"/>
    <mergeCell ref="C349:E349"/>
    <mergeCell ref="C396:D396"/>
    <mergeCell ref="C397:D39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50:E350"/>
    <mergeCell ref="A362:A372"/>
    <mergeCell ref="B362:B372"/>
    <mergeCell ref="C362:E362"/>
    <mergeCell ref="C363:E363"/>
    <mergeCell ref="C364:E364"/>
    <mergeCell ref="A351:A361"/>
    <mergeCell ref="B351:B361"/>
    <mergeCell ref="C351:D351"/>
    <mergeCell ref="C352:D352"/>
    <mergeCell ref="C353:D353"/>
    <mergeCell ref="A409:G409"/>
    <mergeCell ref="A410:G410"/>
    <mergeCell ref="C375:D375"/>
    <mergeCell ref="C376:D376"/>
    <mergeCell ref="E376:E385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7:D387"/>
    <mergeCell ref="C388:D388"/>
    <mergeCell ref="E388:E397"/>
    <mergeCell ref="C389:D389"/>
    <mergeCell ref="C390:D390"/>
    <mergeCell ref="C391:D391"/>
    <mergeCell ref="C392:D392"/>
    <mergeCell ref="C393:D393"/>
    <mergeCell ref="C394:D394"/>
    <mergeCell ref="C395:D395"/>
  </mergeCells>
  <conditionalFormatting sqref="G38:H46 C47:D55 F47:H55 C100:D108 F100:H108 F253:H261 C306:D314 F306:H314">
    <cfRule type="cellIs" dxfId="613" priority="116" operator="equal">
      <formula>0</formula>
    </cfRule>
  </conditionalFormatting>
  <conditionalFormatting sqref="G244:G252">
    <cfRule type="cellIs" dxfId="612" priority="111" operator="equal">
      <formula>0</formula>
    </cfRule>
  </conditionalFormatting>
  <conditionalFormatting sqref="G263:G282">
    <cfRule type="cellIs" dxfId="611" priority="103" operator="equal">
      <formula>0</formula>
    </cfRule>
  </conditionalFormatting>
  <conditionalFormatting sqref="C273:C274 C263:C264">
    <cfRule type="cellIs" dxfId="610" priority="102" operator="equal">
      <formula>0</formula>
    </cfRule>
  </conditionalFormatting>
  <conditionalFormatting sqref="F263:G282">
    <cfRule type="cellIs" dxfId="609" priority="101" operator="equal">
      <formula>0</formula>
    </cfRule>
  </conditionalFormatting>
  <conditionalFormatting sqref="G296:G305">
    <cfRule type="cellIs" dxfId="608" priority="94" operator="equal">
      <formula>0</formula>
    </cfRule>
  </conditionalFormatting>
  <conditionalFormatting sqref="G296:G305">
    <cfRule type="cellIs" dxfId="607" priority="93" operator="equal">
      <formula>0</formula>
    </cfRule>
  </conditionalFormatting>
  <conditionalFormatting sqref="H26:H35">
    <cfRule type="cellIs" dxfId="606" priority="88" operator="equal">
      <formula>0</formula>
    </cfRule>
  </conditionalFormatting>
  <conditionalFormatting sqref="H15:H24">
    <cfRule type="cellIs" dxfId="605" priority="87" operator="equal">
      <formula>0</formula>
    </cfRule>
  </conditionalFormatting>
  <conditionalFormatting sqref="F57:H57 H58:H64 F58:G76">
    <cfRule type="cellIs" dxfId="604" priority="81" operator="equal">
      <formula>0</formula>
    </cfRule>
  </conditionalFormatting>
  <conditionalFormatting sqref="C57:D76">
    <cfRule type="cellIs" dxfId="603" priority="79" operator="equal">
      <formula>0</formula>
    </cfRule>
  </conditionalFormatting>
  <conditionalFormatting sqref="H65:H76">
    <cfRule type="cellIs" dxfId="602" priority="80" operator="equal">
      <formula>0</formula>
    </cfRule>
  </conditionalFormatting>
  <conditionalFormatting sqref="C56:D56">
    <cfRule type="cellIs" dxfId="601" priority="78" operator="equal">
      <formula>0</formula>
    </cfRule>
  </conditionalFormatting>
  <conditionalFormatting sqref="C79:D79">
    <cfRule type="cellIs" dxfId="600" priority="77" operator="equal">
      <formula>0</formula>
    </cfRule>
  </conditionalFormatting>
  <conditionalFormatting sqref="F80:H80 H81:H87 F81:G99">
    <cfRule type="cellIs" dxfId="599" priority="76" operator="equal">
      <formula>0</formula>
    </cfRule>
  </conditionalFormatting>
  <conditionalFormatting sqref="C80:D99">
    <cfRule type="cellIs" dxfId="598" priority="74" operator="equal">
      <formula>0</formula>
    </cfRule>
  </conditionalFormatting>
  <conditionalFormatting sqref="H88:H99">
    <cfRule type="cellIs" dxfId="597" priority="75" operator="equal">
      <formula>0</formula>
    </cfRule>
  </conditionalFormatting>
  <conditionalFormatting sqref="C253">
    <cfRule type="cellIs" dxfId="596" priority="65" operator="equal">
      <formula>0</formula>
    </cfRule>
  </conditionalFormatting>
  <conditionalFormatting sqref="C296:D305">
    <cfRule type="cellIs" dxfId="595" priority="64" operator="equal">
      <formula>0</formula>
    </cfRule>
  </conditionalFormatting>
  <conditionalFormatting sqref="F298:G305">
    <cfRule type="cellIs" dxfId="594" priority="63" operator="equal">
      <formula>0</formula>
    </cfRule>
  </conditionalFormatting>
  <conditionalFormatting sqref="C286:D295">
    <cfRule type="cellIs" dxfId="593" priority="59" operator="equal">
      <formula>0</formula>
    </cfRule>
  </conditionalFormatting>
  <conditionalFormatting sqref="F286:G295">
    <cfRule type="cellIs" dxfId="592" priority="58" operator="equal">
      <formula>0</formula>
    </cfRule>
  </conditionalFormatting>
  <conditionalFormatting sqref="H135:H144">
    <cfRule type="cellIs" dxfId="591" priority="47" operator="equal">
      <formula>0</formula>
    </cfRule>
  </conditionalFormatting>
  <conditionalFormatting sqref="H158:H167">
    <cfRule type="cellIs" dxfId="590" priority="57" operator="equal">
      <formula>0</formula>
    </cfRule>
  </conditionalFormatting>
  <conditionalFormatting sqref="H169:H178">
    <cfRule type="cellIs" dxfId="589" priority="55" operator="equal">
      <formula>0</formula>
    </cfRule>
  </conditionalFormatting>
  <conditionalFormatting sqref="H112:H121">
    <cfRule type="cellIs" dxfId="588" priority="45" operator="equal">
      <formula>0</formula>
    </cfRule>
  </conditionalFormatting>
  <conditionalFormatting sqref="C254:C261">
    <cfRule type="cellIs" dxfId="587" priority="51" operator="equal">
      <formula>0</formula>
    </cfRule>
  </conditionalFormatting>
  <conditionalFormatting sqref="C265:C272">
    <cfRule type="cellIs" dxfId="586" priority="50" operator="equal">
      <formula>0</formula>
    </cfRule>
  </conditionalFormatting>
  <conditionalFormatting sqref="C275:C282">
    <cfRule type="cellIs" dxfId="585" priority="49" operator="equal">
      <formula>0</formula>
    </cfRule>
  </conditionalFormatting>
  <conditionalFormatting sqref="G243">
    <cfRule type="cellIs" dxfId="584" priority="48" operator="equal">
      <formula>0</formula>
    </cfRule>
  </conditionalFormatting>
  <conditionalFormatting sqref="H146:H155">
    <cfRule type="cellIs" dxfId="583" priority="46" operator="equal">
      <formula>0</formula>
    </cfRule>
  </conditionalFormatting>
  <conditionalFormatting sqref="H123:H132">
    <cfRule type="cellIs" dxfId="582" priority="44" operator="equal">
      <formula>0</formula>
    </cfRule>
  </conditionalFormatting>
  <conditionalFormatting sqref="H182:H191 H194:H203 H205:H214">
    <cfRule type="cellIs" dxfId="581" priority="43" operator="equal">
      <formula>0</formula>
    </cfRule>
  </conditionalFormatting>
  <conditionalFormatting sqref="I509">
    <cfRule type="cellIs" dxfId="580" priority="31" operator="equal">
      <formula>TRUE</formula>
    </cfRule>
  </conditionalFormatting>
  <conditionalFormatting sqref="I448 I475:I477">
    <cfRule type="cellIs" dxfId="579" priority="42" operator="equal">
      <formula>TRUE</formula>
    </cfRule>
  </conditionalFormatting>
  <conditionalFormatting sqref="I478">
    <cfRule type="cellIs" dxfId="578" priority="35" operator="equal">
      <formula>TRUE</formula>
    </cfRule>
  </conditionalFormatting>
  <conditionalFormatting sqref="I503">
    <cfRule type="cellIs" dxfId="577" priority="34" operator="equal">
      <formula>TRUE</formula>
    </cfRule>
  </conditionalFormatting>
  <conditionalFormatting sqref="I504">
    <cfRule type="cellIs" dxfId="576" priority="33" operator="equal">
      <formula>TRUE</formula>
    </cfRule>
  </conditionalFormatting>
  <conditionalFormatting sqref="I506">
    <cfRule type="cellIs" dxfId="575" priority="32" operator="equal">
      <formula>TRUE</formula>
    </cfRule>
  </conditionalFormatting>
  <conditionalFormatting sqref="I479:I502 I505 I507:I508">
    <cfRule type="cellIs" dxfId="574" priority="36" operator="equal">
      <formula>TRUE</formula>
    </cfRule>
  </conditionalFormatting>
  <conditionalFormatting sqref="H243:H252">
    <cfRule type="cellIs" dxfId="573" priority="26" operator="equal">
      <formula>0</formula>
    </cfRule>
  </conditionalFormatting>
  <conditionalFormatting sqref="H232:H241">
    <cfRule type="cellIs" dxfId="572" priority="27" operator="equal">
      <formula>0</formula>
    </cfRule>
  </conditionalFormatting>
  <conditionalFormatting sqref="H221:H230">
    <cfRule type="cellIs" dxfId="571" priority="28" operator="equal">
      <formula>0</formula>
    </cfRule>
  </conditionalFormatting>
  <conditionalFormatting sqref="H263">
    <cfRule type="cellIs" dxfId="570" priority="22" operator="equal">
      <formula>0</formula>
    </cfRule>
  </conditionalFormatting>
  <conditionalFormatting sqref="H263">
    <cfRule type="cellIs" dxfId="569" priority="21" operator="equal">
      <formula>0</formula>
    </cfRule>
  </conditionalFormatting>
  <conditionalFormatting sqref="H263:H282">
    <cfRule type="cellIs" dxfId="568" priority="20" operator="equal">
      <formula>0</formula>
    </cfRule>
  </conditionalFormatting>
  <conditionalFormatting sqref="H286:H305">
    <cfRule type="cellIs" dxfId="567" priority="19" operator="equal">
      <formula>0</formula>
    </cfRule>
  </conditionalFormatting>
  <conditionalFormatting sqref="H286:H305">
    <cfRule type="cellIs" dxfId="566" priority="18" operator="equal">
      <formula>0</formula>
    </cfRule>
  </conditionalFormatting>
  <conditionalFormatting sqref="H286:H305">
    <cfRule type="cellIs" dxfId="565" priority="17" operator="equal">
      <formula>0</formula>
    </cfRule>
  </conditionalFormatting>
  <conditionalFormatting sqref="H341:H350">
    <cfRule type="cellIs" dxfId="564" priority="13" operator="equal">
      <formula>0</formula>
    </cfRule>
  </conditionalFormatting>
  <conditionalFormatting sqref="H399:H408">
    <cfRule type="cellIs" dxfId="563" priority="11" operator="equal">
      <formula>0</formula>
    </cfRule>
  </conditionalFormatting>
  <conditionalFormatting sqref="H363:H372">
    <cfRule type="cellIs" dxfId="562" priority="12" operator="equal">
      <formula>0</formula>
    </cfRule>
  </conditionalFormatting>
  <conditionalFormatting sqref="H298:H305">
    <cfRule type="cellIs" dxfId="561" priority="9" operator="equal">
      <formula>0</formula>
    </cfRule>
  </conditionalFormatting>
  <conditionalFormatting sqref="H286:H295">
    <cfRule type="cellIs" dxfId="560" priority="7" operator="equal">
      <formula>0</formula>
    </cfRule>
  </conditionalFormatting>
  <conditionalFormatting sqref="H318:H327">
    <cfRule type="cellIs" dxfId="559" priority="6" operator="equal">
      <formula>0</formula>
    </cfRule>
  </conditionalFormatting>
  <conditionalFormatting sqref="H329:H338">
    <cfRule type="cellIs" dxfId="558" priority="5" operator="equal">
      <formula>0</formula>
    </cfRule>
  </conditionalFormatting>
  <conditionalFormatting sqref="I449:I474">
    <cfRule type="cellIs" dxfId="557" priority="4" operator="equal">
      <formula>TRUE</formula>
    </cfRule>
  </conditionalFormatting>
  <conditionalFormatting sqref="H352:H361">
    <cfRule type="cellIs" dxfId="556" priority="3" operator="equal">
      <formula>0</formula>
    </cfRule>
  </conditionalFormatting>
  <conditionalFormatting sqref="H388:H397">
    <cfRule type="cellIs" dxfId="555" priority="2" operator="equal">
      <formula>0</formula>
    </cfRule>
  </conditionalFormatting>
  <conditionalFormatting sqref="H376:H385">
    <cfRule type="cellIs" dxfId="55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orientation="portrait" r:id="rId1"/>
  <rowBreaks count="1" manualBreakCount="1">
    <brk id="31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59"/>
  <sheetViews>
    <sheetView zoomScaleNormal="100" workbookViewId="0">
      <pane ySplit="10" topLeftCell="A342" activePane="bottomLeft" state="frozen"/>
      <selection activeCell="H263" sqref="H263:H489"/>
      <selection pane="bottomLeft" activeCell="H25" sqref="H25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8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2.5" customHeight="1" x14ac:dyDescent="0.3">
      <c r="A1" s="317" t="s">
        <v>35</v>
      </c>
      <c r="B1" s="317"/>
      <c r="C1" s="317"/>
      <c r="D1" s="318" t="s">
        <v>460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427</v>
      </c>
    </row>
    <row r="5" spans="1:9" x14ac:dyDescent="0.25">
      <c r="A5" s="223" t="s">
        <v>243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21.71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16.87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15.33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2">
        <v>2</v>
      </c>
      <c r="H26" s="63">
        <f>ROUNDUP((F26/168*G26),2)</f>
        <v>15.33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98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1.54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99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2</v>
      </c>
      <c r="H67" s="65">
        <f>ROUNDUP((F67*$E$57%)/168*$G$67,2)</f>
        <v>1.54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4.84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4.22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0.62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99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2</v>
      </c>
      <c r="H90" s="65">
        <f t="shared" si="12"/>
        <v>0.62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0.2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0.2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0.2</v>
      </c>
    </row>
    <row r="158" spans="1:8" s="2" customFormat="1" ht="13.2" x14ac:dyDescent="0.25">
      <c r="A158" s="242"/>
      <c r="B158" s="245"/>
      <c r="C158" s="249" t="s">
        <v>363</v>
      </c>
      <c r="D158" s="250"/>
      <c r="E158" s="272"/>
      <c r="F158" s="88">
        <v>0.15</v>
      </c>
      <c r="G158" s="88">
        <v>1</v>
      </c>
      <c r="H158" s="87">
        <f>ROUND(F158*G158,2)</f>
        <v>0.15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1</v>
      </c>
      <c r="H159" s="89">
        <f>ROUND(F159*G159,2)</f>
        <v>0.05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21.91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69" t="s">
        <v>43</v>
      </c>
      <c r="B220" s="286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69"/>
      <c r="B221" s="286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69"/>
      <c r="B222" s="286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69"/>
      <c r="B223" s="286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69"/>
      <c r="B224" s="286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69"/>
      <c r="B225" s="286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69"/>
      <c r="B226" s="286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69"/>
      <c r="B227" s="286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69"/>
      <c r="B228" s="286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69"/>
      <c r="B229" s="286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69"/>
      <c r="B230" s="28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69" t="s">
        <v>45</v>
      </c>
      <c r="B231" s="286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69"/>
      <c r="B232" s="286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69"/>
      <c r="B233" s="286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69"/>
      <c r="B234" s="286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69"/>
      <c r="B235" s="286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69"/>
      <c r="B236" s="286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69"/>
      <c r="B237" s="286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69"/>
      <c r="B238" s="286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69"/>
      <c r="B239" s="286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69"/>
      <c r="B240" s="286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69"/>
      <c r="B241" s="28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69" t="s">
        <v>58</v>
      </c>
      <c r="B262" s="286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69"/>
      <c r="B263" s="286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69"/>
      <c r="B264" s="286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69"/>
      <c r="B265" s="286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69"/>
      <c r="B266" s="286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69"/>
      <c r="B267" s="286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69"/>
      <c r="B268" s="286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69"/>
      <c r="B269" s="286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69"/>
      <c r="B270" s="286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69"/>
      <c r="B271" s="286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69"/>
      <c r="B272" s="286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69"/>
      <c r="B273" s="286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69"/>
      <c r="B274" s="286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69"/>
      <c r="B275" s="286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69"/>
      <c r="B276" s="286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69"/>
      <c r="B277" s="286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69"/>
      <c r="B278" s="286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69"/>
      <c r="B279" s="286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69"/>
      <c r="B280" s="286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69"/>
      <c r="B281" s="286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69"/>
      <c r="B282" s="28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1.4400000000000004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0.09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0.09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G26+G221+G232</f>
        <v>2.1040000000000001</v>
      </c>
      <c r="H318" s="87">
        <f>ROUNDUP(F318/168*G318,2)</f>
        <v>0.09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1.3500000000000003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385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0.08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2.0840000000000001</v>
      </c>
      <c r="H352" s="87">
        <f>ROUNDUP(E352/F352/12/168*G352,2)</f>
        <v>0.04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2.0840000000000001</v>
      </c>
      <c r="H353" s="89">
        <f>ROUNDUP(E353/F353/12/168*G353,2)</f>
        <v>0.04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1.1500000000000001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190">
        <f>G352</f>
        <v>2.0840000000000001</v>
      </c>
      <c r="H363" s="87">
        <f>ROUNDUP(F363/168*G363,2)</f>
        <v>1.06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f>G318</f>
        <v>2.1040000000000001</v>
      </c>
      <c r="H364" s="89">
        <f t="shared" ref="H364:H372" si="45">ROUNDUP(F364/168*G364,2)</f>
        <v>0.09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0.25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0.25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0.25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2.0840000000000001</v>
      </c>
      <c r="H388" s="63">
        <f>ROUNDUP(F388*$E$388%/12/168*G388,2)</f>
        <v>0.24000000000000002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3.1100000000000003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25.02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21.91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21.71</v>
      </c>
    </row>
    <row r="450" spans="1:8" hidden="1" x14ac:dyDescent="0.25">
      <c r="A450" s="147">
        <v>1100</v>
      </c>
      <c r="B450" s="114"/>
      <c r="H450" s="117">
        <f ca="1">SUM(H451:H456)</f>
        <v>16.87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15.33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1.54</v>
      </c>
    </row>
    <row r="457" spans="1:8" hidden="1" x14ac:dyDescent="0.25">
      <c r="A457" s="147">
        <v>1200</v>
      </c>
      <c r="B457" s="114"/>
      <c r="H457" s="117">
        <f ca="1">SUM(H458:H460)</f>
        <v>4.84</v>
      </c>
    </row>
    <row r="458" spans="1:8" hidden="1" x14ac:dyDescent="0.25">
      <c r="A458" s="1">
        <v>1210</v>
      </c>
      <c r="B458" s="114"/>
      <c r="H458" s="116">
        <f ca="1">SUMIF($A$14:$H$215,A458,$H$14:$H$215)</f>
        <v>4.22</v>
      </c>
    </row>
    <row r="459" spans="1:8" hidden="1" x14ac:dyDescent="0.25">
      <c r="A459" s="1">
        <v>1221</v>
      </c>
      <c r="B459" s="114"/>
      <c r="H459" s="116">
        <f ca="1">SUMIF($A$14:$H$215,A459,$H$14:$H$215)</f>
        <v>0.62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0.2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0.2</v>
      </c>
    </row>
    <row r="468" spans="1:9" hidden="1" x14ac:dyDescent="0.25">
      <c r="A468" s="1">
        <v>2311</v>
      </c>
      <c r="B468" s="114"/>
      <c r="H468" s="116">
        <f ca="1">SUMIF($A$14:$H$215,A468,$H$14:$H$215)</f>
        <v>0.2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3.1100000000000003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1.4400000000000002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0.09</v>
      </c>
    </row>
    <row r="496" spans="1:8" hidden="1" x14ac:dyDescent="0.25">
      <c r="A496" s="1">
        <v>2220</v>
      </c>
      <c r="B496" s="114"/>
      <c r="H496" s="116">
        <f ca="1">SUMIF($A$220:$H$425,A496,$H$220:$H$425)</f>
        <v>0.09</v>
      </c>
    </row>
    <row r="497" spans="1:9" hidden="1" x14ac:dyDescent="0.25">
      <c r="A497" s="134">
        <v>2300</v>
      </c>
      <c r="B497" s="114"/>
      <c r="H497" s="117">
        <f ca="1">SUM(H498:H502)</f>
        <v>1.35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0.08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1.1500000000000001</v>
      </c>
    </row>
    <row r="503" spans="1:9" hidden="1" x14ac:dyDescent="0.25">
      <c r="A503" s="115">
        <v>5000</v>
      </c>
      <c r="B503" s="114"/>
      <c r="H503" s="118">
        <f ca="1">H504+H506</f>
        <v>0.25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0.25</v>
      </c>
    </row>
    <row r="507" spans="1:9" hidden="1" x14ac:dyDescent="0.25">
      <c r="A507" s="1">
        <v>5238</v>
      </c>
      <c r="B507" s="114"/>
      <c r="H507" s="116">
        <f ca="1">SUMIF($A$220:$H$425,A507,$H$220:$H$425)</f>
        <v>0.25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25.02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</sheetData>
  <mergeCells count="439"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55"/>
    <mergeCell ref="B47:B55"/>
    <mergeCell ref="C47:D47"/>
    <mergeCell ref="C48:D48"/>
    <mergeCell ref="C49:D49"/>
    <mergeCell ref="E47:E55"/>
    <mergeCell ref="C50:D50"/>
    <mergeCell ref="C51:D51"/>
    <mergeCell ref="C52:D52"/>
    <mergeCell ref="C53:D53"/>
    <mergeCell ref="C55:D55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90:D90"/>
    <mergeCell ref="C91:D91"/>
    <mergeCell ref="C92:D92"/>
    <mergeCell ref="B77:G77"/>
    <mergeCell ref="B78:G78"/>
    <mergeCell ref="B79:B99"/>
    <mergeCell ref="C79:D79"/>
    <mergeCell ref="C80:D80"/>
    <mergeCell ref="E80:E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A100:A108"/>
    <mergeCell ref="B100:B108"/>
    <mergeCell ref="E100:E108"/>
    <mergeCell ref="A79:A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81:D81"/>
    <mergeCell ref="C82:D82"/>
    <mergeCell ref="C83:D83"/>
    <mergeCell ref="C84:D84"/>
    <mergeCell ref="C85:D85"/>
    <mergeCell ref="C86:D86"/>
    <mergeCell ref="C99:D99"/>
    <mergeCell ref="B109:G109"/>
    <mergeCell ref="B110:G110"/>
    <mergeCell ref="C111:E111"/>
    <mergeCell ref="C112:E112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C365:E365"/>
    <mergeCell ref="C366:E366"/>
    <mergeCell ref="C367:E367"/>
    <mergeCell ref="C368:E368"/>
    <mergeCell ref="C369:E369"/>
    <mergeCell ref="C370:E370"/>
    <mergeCell ref="A398:A408"/>
    <mergeCell ref="B398:B408"/>
    <mergeCell ref="D399:D408"/>
    <mergeCell ref="A362:A372"/>
    <mergeCell ref="B362:B372"/>
    <mergeCell ref="C362:E362"/>
    <mergeCell ref="C363:E363"/>
    <mergeCell ref="C364:E364"/>
    <mergeCell ref="C371:E371"/>
    <mergeCell ref="C372:E372"/>
    <mergeCell ref="C375:D375"/>
    <mergeCell ref="C376:D376"/>
    <mergeCell ref="E376:E385"/>
    <mergeCell ref="C377:D377"/>
    <mergeCell ref="C378:D378"/>
    <mergeCell ref="B386:G386"/>
    <mergeCell ref="A387:A397"/>
    <mergeCell ref="B387:B397"/>
    <mergeCell ref="A409:G409"/>
    <mergeCell ref="A410:G410"/>
    <mergeCell ref="C387:D387"/>
    <mergeCell ref="C388:D38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G399:G408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79:D379"/>
    <mergeCell ref="C380:D380"/>
    <mergeCell ref="C381:D381"/>
    <mergeCell ref="C382:D382"/>
    <mergeCell ref="C383:D383"/>
    <mergeCell ref="C384:D384"/>
    <mergeCell ref="C385:D385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73:G373"/>
    <mergeCell ref="B374:G374"/>
  </mergeCells>
  <conditionalFormatting sqref="G38:H46 C47:D55 F47:H55 C100:D108 F100:H108 F253:H261 C306:D314 F306:H314">
    <cfRule type="cellIs" dxfId="553" priority="116" operator="equal">
      <formula>0</formula>
    </cfRule>
  </conditionalFormatting>
  <conditionalFormatting sqref="G244:G252">
    <cfRule type="cellIs" dxfId="552" priority="111" operator="equal">
      <formula>0</formula>
    </cfRule>
  </conditionalFormatting>
  <conditionalFormatting sqref="G263:G282">
    <cfRule type="cellIs" dxfId="551" priority="103" operator="equal">
      <formula>0</formula>
    </cfRule>
  </conditionalFormatting>
  <conditionalFormatting sqref="C273:C274 C263:C264">
    <cfRule type="cellIs" dxfId="550" priority="102" operator="equal">
      <formula>0</formula>
    </cfRule>
  </conditionalFormatting>
  <conditionalFormatting sqref="F263:G282">
    <cfRule type="cellIs" dxfId="549" priority="101" operator="equal">
      <formula>0</formula>
    </cfRule>
  </conditionalFormatting>
  <conditionalFormatting sqref="G296:G305">
    <cfRule type="cellIs" dxfId="548" priority="94" operator="equal">
      <formula>0</formula>
    </cfRule>
  </conditionalFormatting>
  <conditionalFormatting sqref="G296:G305">
    <cfRule type="cellIs" dxfId="547" priority="93" operator="equal">
      <formula>0</formula>
    </cfRule>
  </conditionalFormatting>
  <conditionalFormatting sqref="H26:H35">
    <cfRule type="cellIs" dxfId="546" priority="88" operator="equal">
      <formula>0</formula>
    </cfRule>
  </conditionalFormatting>
  <conditionalFormatting sqref="H15:H24">
    <cfRule type="cellIs" dxfId="545" priority="87" operator="equal">
      <formula>0</formula>
    </cfRule>
  </conditionalFormatting>
  <conditionalFormatting sqref="F57:H57 H58:H64 F58:G76">
    <cfRule type="cellIs" dxfId="544" priority="81" operator="equal">
      <formula>0</formula>
    </cfRule>
  </conditionalFormatting>
  <conditionalFormatting sqref="C57:D76">
    <cfRule type="cellIs" dxfId="543" priority="79" operator="equal">
      <formula>0</formula>
    </cfRule>
  </conditionalFormatting>
  <conditionalFormatting sqref="H65:H76">
    <cfRule type="cellIs" dxfId="542" priority="80" operator="equal">
      <formula>0</formula>
    </cfRule>
  </conditionalFormatting>
  <conditionalFormatting sqref="C56:D56">
    <cfRule type="cellIs" dxfId="541" priority="78" operator="equal">
      <formula>0</formula>
    </cfRule>
  </conditionalFormatting>
  <conditionalFormatting sqref="C79:D79">
    <cfRule type="cellIs" dxfId="540" priority="77" operator="equal">
      <formula>0</formula>
    </cfRule>
  </conditionalFormatting>
  <conditionalFormatting sqref="F80:H80 H81:H87 F81:G99">
    <cfRule type="cellIs" dxfId="539" priority="76" operator="equal">
      <formula>0</formula>
    </cfRule>
  </conditionalFormatting>
  <conditionalFormatting sqref="C80:D99">
    <cfRule type="cellIs" dxfId="538" priority="74" operator="equal">
      <formula>0</formula>
    </cfRule>
  </conditionalFormatting>
  <conditionalFormatting sqref="H88:H99">
    <cfRule type="cellIs" dxfId="537" priority="75" operator="equal">
      <formula>0</formula>
    </cfRule>
  </conditionalFormatting>
  <conditionalFormatting sqref="C253">
    <cfRule type="cellIs" dxfId="536" priority="65" operator="equal">
      <formula>0</formula>
    </cfRule>
  </conditionalFormatting>
  <conditionalFormatting sqref="C296:D305">
    <cfRule type="cellIs" dxfId="535" priority="64" operator="equal">
      <formula>0</formula>
    </cfRule>
  </conditionalFormatting>
  <conditionalFormatting sqref="F298:G305">
    <cfRule type="cellIs" dxfId="534" priority="63" operator="equal">
      <formula>0</formula>
    </cfRule>
  </conditionalFormatting>
  <conditionalFormatting sqref="C286:D295">
    <cfRule type="cellIs" dxfId="533" priority="59" operator="equal">
      <formula>0</formula>
    </cfRule>
  </conditionalFormatting>
  <conditionalFormatting sqref="F286:G295">
    <cfRule type="cellIs" dxfId="532" priority="58" operator="equal">
      <formula>0</formula>
    </cfRule>
  </conditionalFormatting>
  <conditionalFormatting sqref="H135:H144">
    <cfRule type="cellIs" dxfId="531" priority="47" operator="equal">
      <formula>0</formula>
    </cfRule>
  </conditionalFormatting>
  <conditionalFormatting sqref="H158:H167">
    <cfRule type="cellIs" dxfId="530" priority="57" operator="equal">
      <formula>0</formula>
    </cfRule>
  </conditionalFormatting>
  <conditionalFormatting sqref="H169:H178">
    <cfRule type="cellIs" dxfId="529" priority="55" operator="equal">
      <formula>0</formula>
    </cfRule>
  </conditionalFormatting>
  <conditionalFormatting sqref="H112:H121">
    <cfRule type="cellIs" dxfId="528" priority="45" operator="equal">
      <formula>0</formula>
    </cfRule>
  </conditionalFormatting>
  <conditionalFormatting sqref="C254:C261">
    <cfRule type="cellIs" dxfId="527" priority="51" operator="equal">
      <formula>0</formula>
    </cfRule>
  </conditionalFormatting>
  <conditionalFormatting sqref="C265:C272">
    <cfRule type="cellIs" dxfId="526" priority="50" operator="equal">
      <formula>0</formula>
    </cfRule>
  </conditionalFormatting>
  <conditionalFormatting sqref="C275:C282">
    <cfRule type="cellIs" dxfId="525" priority="49" operator="equal">
      <formula>0</formula>
    </cfRule>
  </conditionalFormatting>
  <conditionalFormatting sqref="G243">
    <cfRule type="cellIs" dxfId="524" priority="48" operator="equal">
      <formula>0</formula>
    </cfRule>
  </conditionalFormatting>
  <conditionalFormatting sqref="H146:H155">
    <cfRule type="cellIs" dxfId="523" priority="46" operator="equal">
      <formula>0</formula>
    </cfRule>
  </conditionalFormatting>
  <conditionalFormatting sqref="H123:H132">
    <cfRule type="cellIs" dxfId="522" priority="44" operator="equal">
      <formula>0</formula>
    </cfRule>
  </conditionalFormatting>
  <conditionalFormatting sqref="H182:H191 H194:H203 H205:H214">
    <cfRule type="cellIs" dxfId="521" priority="43" operator="equal">
      <formula>0</formula>
    </cfRule>
  </conditionalFormatting>
  <conditionalFormatting sqref="I509">
    <cfRule type="cellIs" dxfId="520" priority="31" operator="equal">
      <formula>TRUE</formula>
    </cfRule>
  </conditionalFormatting>
  <conditionalFormatting sqref="I448 I475:I477">
    <cfRule type="cellIs" dxfId="519" priority="42" operator="equal">
      <formula>TRUE</formula>
    </cfRule>
  </conditionalFormatting>
  <conditionalFormatting sqref="I478">
    <cfRule type="cellIs" dxfId="518" priority="35" operator="equal">
      <formula>TRUE</formula>
    </cfRule>
  </conditionalFormatting>
  <conditionalFormatting sqref="I503">
    <cfRule type="cellIs" dxfId="517" priority="34" operator="equal">
      <formula>TRUE</formula>
    </cfRule>
  </conditionalFormatting>
  <conditionalFormatting sqref="I504">
    <cfRule type="cellIs" dxfId="516" priority="33" operator="equal">
      <formula>TRUE</formula>
    </cfRule>
  </conditionalFormatting>
  <conditionalFormatting sqref="I506">
    <cfRule type="cellIs" dxfId="515" priority="32" operator="equal">
      <formula>TRUE</formula>
    </cfRule>
  </conditionalFormatting>
  <conditionalFormatting sqref="I479:I502 I505 I507:I508">
    <cfRule type="cellIs" dxfId="514" priority="36" operator="equal">
      <formula>TRUE</formula>
    </cfRule>
  </conditionalFormatting>
  <conditionalFormatting sqref="H243:H252">
    <cfRule type="cellIs" dxfId="513" priority="26" operator="equal">
      <formula>0</formula>
    </cfRule>
  </conditionalFormatting>
  <conditionalFormatting sqref="H232:H241">
    <cfRule type="cellIs" dxfId="512" priority="27" operator="equal">
      <formula>0</formula>
    </cfRule>
  </conditionalFormatting>
  <conditionalFormatting sqref="H221:H230">
    <cfRule type="cellIs" dxfId="511" priority="28" operator="equal">
      <formula>0</formula>
    </cfRule>
  </conditionalFormatting>
  <conditionalFormatting sqref="H263">
    <cfRule type="cellIs" dxfId="510" priority="22" operator="equal">
      <formula>0</formula>
    </cfRule>
  </conditionalFormatting>
  <conditionalFormatting sqref="H263">
    <cfRule type="cellIs" dxfId="509" priority="21" operator="equal">
      <formula>0</formula>
    </cfRule>
  </conditionalFormatting>
  <conditionalFormatting sqref="H263:H282">
    <cfRule type="cellIs" dxfId="508" priority="20" operator="equal">
      <formula>0</formula>
    </cfRule>
  </conditionalFormatting>
  <conditionalFormatting sqref="H286:H305">
    <cfRule type="cellIs" dxfId="507" priority="19" operator="equal">
      <formula>0</formula>
    </cfRule>
  </conditionalFormatting>
  <conditionalFormatting sqref="H286:H305">
    <cfRule type="cellIs" dxfId="506" priority="18" operator="equal">
      <formula>0</formula>
    </cfRule>
  </conditionalFormatting>
  <conditionalFormatting sqref="H286:H305">
    <cfRule type="cellIs" dxfId="505" priority="17" operator="equal">
      <formula>0</formula>
    </cfRule>
  </conditionalFormatting>
  <conditionalFormatting sqref="H341:H350">
    <cfRule type="cellIs" dxfId="504" priority="13" operator="equal">
      <formula>0</formula>
    </cfRule>
  </conditionalFormatting>
  <conditionalFormatting sqref="H399:H408">
    <cfRule type="cellIs" dxfId="503" priority="11" operator="equal">
      <formula>0</formula>
    </cfRule>
  </conditionalFormatting>
  <conditionalFormatting sqref="H363:H372">
    <cfRule type="cellIs" dxfId="502" priority="12" operator="equal">
      <formula>0</formula>
    </cfRule>
  </conditionalFormatting>
  <conditionalFormatting sqref="H298:H305">
    <cfRule type="cellIs" dxfId="501" priority="9" operator="equal">
      <formula>0</formula>
    </cfRule>
  </conditionalFormatting>
  <conditionalFormatting sqref="H286:H295">
    <cfRule type="cellIs" dxfId="500" priority="7" operator="equal">
      <formula>0</formula>
    </cfRule>
  </conditionalFormatting>
  <conditionalFormatting sqref="H318:H327">
    <cfRule type="cellIs" dxfId="499" priority="6" operator="equal">
      <formula>0</formula>
    </cfRule>
  </conditionalFormatting>
  <conditionalFormatting sqref="H329:H338">
    <cfRule type="cellIs" dxfId="498" priority="5" operator="equal">
      <formula>0</formula>
    </cfRule>
  </conditionalFormatting>
  <conditionalFormatting sqref="I449:I474">
    <cfRule type="cellIs" dxfId="497" priority="4" operator="equal">
      <formula>TRUE</formula>
    </cfRule>
  </conditionalFormatting>
  <conditionalFormatting sqref="H352:H361">
    <cfRule type="cellIs" dxfId="496" priority="3" operator="equal">
      <formula>0</formula>
    </cfRule>
  </conditionalFormatting>
  <conditionalFormatting sqref="H388:H397">
    <cfRule type="cellIs" dxfId="495" priority="2" operator="equal">
      <formula>0</formula>
    </cfRule>
  </conditionalFormatting>
  <conditionalFormatting sqref="H376:H385">
    <cfRule type="cellIs" dxfId="49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orientation="portrait" r:id="rId1"/>
  <rowBreaks count="1" manualBreakCount="1">
    <brk id="31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46"/>
  <sheetViews>
    <sheetView zoomScaleNormal="100" workbookViewId="0">
      <pane ySplit="10" topLeftCell="A362" activePane="bottomLeft" state="frozen"/>
      <selection activeCell="H263" sqref="H263:H489"/>
      <selection pane="bottomLeft" activeCell="H25" sqref="H25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5.33203125" style="1" customWidth="1"/>
    <col min="4" max="4" width="10.5546875" style="1" customWidth="1"/>
    <col min="5" max="5" width="8.1093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48.75" customHeight="1" x14ac:dyDescent="0.3">
      <c r="A1" s="317" t="s">
        <v>35</v>
      </c>
      <c r="B1" s="317"/>
      <c r="C1" s="317"/>
      <c r="D1" s="318" t="s">
        <v>461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428</v>
      </c>
    </row>
    <row r="5" spans="1:9" x14ac:dyDescent="0.25">
      <c r="A5" s="223" t="s">
        <v>245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32.53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25.290000000000003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22.990000000000002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3</v>
      </c>
      <c r="H26" s="63">
        <f>ROUNDUP((F26/168*G26),2)</f>
        <v>22.990000000000002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2.2999999999999998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3</v>
      </c>
      <c r="H67" s="65">
        <f>ROUNDUP((F67*$E$57%)/168*$G$67,2)</f>
        <v>2.2999999999999998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7.2399999999999993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6.3199999999999994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0.92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3</v>
      </c>
      <c r="H90" s="65">
        <f t="shared" si="12"/>
        <v>0.92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1.07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1.07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1.07</v>
      </c>
    </row>
    <row r="158" spans="1:8" s="2" customFormat="1" ht="13.2" x14ac:dyDescent="0.25">
      <c r="A158" s="242"/>
      <c r="B158" s="245"/>
      <c r="C158" s="249" t="s">
        <v>239</v>
      </c>
      <c r="D158" s="250"/>
      <c r="E158" s="272"/>
      <c r="F158" s="88">
        <v>0.87</v>
      </c>
      <c r="G158" s="88">
        <v>1</v>
      </c>
      <c r="H158" s="87">
        <f>ROUND(F158*G158,2)</f>
        <v>0.87</v>
      </c>
    </row>
    <row r="159" spans="1:8" s="2" customFormat="1" ht="12.75" customHeight="1" x14ac:dyDescent="0.25">
      <c r="A159" s="242"/>
      <c r="B159" s="245"/>
      <c r="C159" s="249" t="s">
        <v>363</v>
      </c>
      <c r="D159" s="250"/>
      <c r="E159" s="272"/>
      <c r="F159" s="88">
        <v>0.15</v>
      </c>
      <c r="G159" s="88">
        <v>1</v>
      </c>
      <c r="H159" s="89">
        <f>ROUND(F159*G159,2)</f>
        <v>0.15</v>
      </c>
    </row>
    <row r="160" spans="1:8" s="2" customFormat="1" ht="13.2" x14ac:dyDescent="0.25">
      <c r="A160" s="242"/>
      <c r="B160" s="245"/>
      <c r="C160" s="249" t="s">
        <v>172</v>
      </c>
      <c r="D160" s="250"/>
      <c r="E160" s="272"/>
      <c r="F160" s="88">
        <v>0.05</v>
      </c>
      <c r="G160" s="88">
        <v>1</v>
      </c>
      <c r="H160" s="89">
        <f t="shared" ref="H160:H167" si="19">ROUND(F160*G160,2)</f>
        <v>0.05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33.6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69" t="s">
        <v>43</v>
      </c>
      <c r="B220" s="286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69"/>
      <c r="B221" s="286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69"/>
      <c r="B222" s="286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69"/>
      <c r="B223" s="286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69"/>
      <c r="B224" s="286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69"/>
      <c r="B225" s="286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69"/>
      <c r="B226" s="286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69"/>
      <c r="B227" s="286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69"/>
      <c r="B228" s="286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69"/>
      <c r="B229" s="286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69"/>
      <c r="B230" s="28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69" t="s">
        <v>45</v>
      </c>
      <c r="B231" s="286" t="s">
        <v>46</v>
      </c>
      <c r="C231" s="277" t="s">
        <v>157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69"/>
      <c r="B232" s="286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69"/>
      <c r="B233" s="286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69"/>
      <c r="B234" s="286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69"/>
      <c r="B235" s="286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69"/>
      <c r="B236" s="286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69"/>
      <c r="B237" s="286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69"/>
      <c r="B238" s="286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69"/>
      <c r="B239" s="286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69"/>
      <c r="B240" s="286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69"/>
      <c r="B241" s="28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69" t="s">
        <v>58</v>
      </c>
      <c r="B262" s="286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69"/>
      <c r="B263" s="286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69"/>
      <c r="B264" s="286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69"/>
      <c r="B265" s="286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69"/>
      <c r="B266" s="286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69"/>
      <c r="B267" s="286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69"/>
      <c r="B268" s="286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69"/>
      <c r="B269" s="286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69"/>
      <c r="B270" s="286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69"/>
      <c r="B271" s="286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69"/>
      <c r="B272" s="286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69"/>
      <c r="B273" s="286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69"/>
      <c r="B274" s="286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69"/>
      <c r="B275" s="286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69"/>
      <c r="B276" s="286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69"/>
      <c r="B277" s="286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69"/>
      <c r="B278" s="286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69"/>
      <c r="B279" s="286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69"/>
      <c r="B280" s="286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69"/>
      <c r="B281" s="286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69"/>
      <c r="B282" s="28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2.0700000000000003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0.14000000000000001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0.14000000000000001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v>3.1680000000000001</v>
      </c>
      <c r="H318" s="87">
        <f>ROUNDUP(F318/168*G318,2)</f>
        <v>0.14000000000000001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1.9300000000000002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384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0.1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3.0840000000000001</v>
      </c>
      <c r="H352" s="87">
        <f>ROUNDUP(E352/F352/12/168*G352,2)</f>
        <v>0.05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3.0840000000000001</v>
      </c>
      <c r="H353" s="89">
        <f>ROUNDUP(E353/F353/12/168*G353,2)</f>
        <v>0.05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1.71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86">
        <v>3.0840000000000001</v>
      </c>
      <c r="H363" s="87">
        <f>ROUNDUP(F363/168*G363,2)</f>
        <v>1.57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v>3.1680000000000001</v>
      </c>
      <c r="H364" s="89">
        <f t="shared" ref="H364:H372" si="45">ROUNDUP(F364/168*G364,2)</f>
        <v>0.14000000000000001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5" hidden="1" customHeight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0.37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0.37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0.37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3.0840000000000001</v>
      </c>
      <c r="H388" s="63">
        <f>ROUNDUP(F388*$E$388%/12/168*G388,2)</f>
        <v>0.36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3.8600000000000003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37.46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33.6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32.53</v>
      </c>
    </row>
    <row r="450" spans="1:8" hidden="1" x14ac:dyDescent="0.25">
      <c r="A450" s="147">
        <v>1100</v>
      </c>
      <c r="B450" s="114"/>
      <c r="H450" s="117">
        <f ca="1">SUM(H451:H456)</f>
        <v>25.290000000000003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22.990000000000002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2.2999999999999998</v>
      </c>
    </row>
    <row r="457" spans="1:8" hidden="1" x14ac:dyDescent="0.25">
      <c r="A457" s="147">
        <v>1200</v>
      </c>
      <c r="B457" s="114"/>
      <c r="H457" s="117">
        <f ca="1">SUM(H458:H460)</f>
        <v>7.2399999999999993</v>
      </c>
    </row>
    <row r="458" spans="1:8" hidden="1" x14ac:dyDescent="0.25">
      <c r="A458" s="1">
        <v>1210</v>
      </c>
      <c r="B458" s="114"/>
      <c r="H458" s="116">
        <f ca="1">SUMIF($A$14:$H$215,A458,$H$14:$H$215)</f>
        <v>6.3199999999999994</v>
      </c>
    </row>
    <row r="459" spans="1:8" hidden="1" x14ac:dyDescent="0.25">
      <c r="A459" s="1">
        <v>1221</v>
      </c>
      <c r="B459" s="114"/>
      <c r="H459" s="116">
        <f ca="1">SUMIF($A$14:$H$215,A459,$H$14:$H$215)</f>
        <v>0.92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1.07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1.07</v>
      </c>
    </row>
    <row r="468" spans="1:9" hidden="1" x14ac:dyDescent="0.25">
      <c r="A468" s="1">
        <v>2311</v>
      </c>
      <c r="B468" s="114"/>
      <c r="H468" s="116">
        <f ca="1">SUMIF($A$14:$H$215,A468,$H$14:$H$215)</f>
        <v>1.07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3.8600000000000003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2.0699999999999998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0.14000000000000001</v>
      </c>
    </row>
    <row r="496" spans="1:8" hidden="1" x14ac:dyDescent="0.25">
      <c r="A496" s="1">
        <v>2220</v>
      </c>
      <c r="B496" s="114"/>
      <c r="H496" s="116">
        <f ca="1">SUMIF($A$220:$H$425,A496,$H$220:$H$425)</f>
        <v>0.14000000000000001</v>
      </c>
    </row>
    <row r="497" spans="1:9" hidden="1" x14ac:dyDescent="0.25">
      <c r="A497" s="134">
        <v>2300</v>
      </c>
      <c r="B497" s="114"/>
      <c r="H497" s="117">
        <f ca="1">SUM(H498:H502)</f>
        <v>1.93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0.1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1.71</v>
      </c>
    </row>
    <row r="503" spans="1:9" hidden="1" x14ac:dyDescent="0.25">
      <c r="A503" s="115">
        <v>5000</v>
      </c>
      <c r="B503" s="114"/>
      <c r="H503" s="118">
        <f ca="1">H504+H506</f>
        <v>0.37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0.37</v>
      </c>
    </row>
    <row r="507" spans="1:9" hidden="1" x14ac:dyDescent="0.25">
      <c r="A507" s="1">
        <v>5238</v>
      </c>
      <c r="B507" s="114"/>
      <c r="H507" s="116">
        <f ca="1">SUMIF($A$220:$H$425,A507,$H$220:$H$425)</f>
        <v>0.37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37.46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</sheetData>
  <mergeCells count="439"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55"/>
    <mergeCell ref="B47:B55"/>
    <mergeCell ref="C47:D47"/>
    <mergeCell ref="C48:D48"/>
    <mergeCell ref="C49:D49"/>
    <mergeCell ref="E47:E55"/>
    <mergeCell ref="C50:D50"/>
    <mergeCell ref="C51:D51"/>
    <mergeCell ref="C52:D52"/>
    <mergeCell ref="C53:D53"/>
    <mergeCell ref="C55:D55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90:D90"/>
    <mergeCell ref="C91:D91"/>
    <mergeCell ref="C92:D92"/>
    <mergeCell ref="B77:G77"/>
    <mergeCell ref="B78:G78"/>
    <mergeCell ref="B79:B99"/>
    <mergeCell ref="C79:D79"/>
    <mergeCell ref="C80:D80"/>
    <mergeCell ref="E80:E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A100:A108"/>
    <mergeCell ref="B100:B108"/>
    <mergeCell ref="E100:E108"/>
    <mergeCell ref="A79:A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81:D81"/>
    <mergeCell ref="C82:D82"/>
    <mergeCell ref="C83:D83"/>
    <mergeCell ref="C84:D84"/>
    <mergeCell ref="C85:D85"/>
    <mergeCell ref="C86:D86"/>
    <mergeCell ref="C99:D99"/>
    <mergeCell ref="B109:G109"/>
    <mergeCell ref="B110:G110"/>
    <mergeCell ref="C111:E111"/>
    <mergeCell ref="C112:E112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362:A372"/>
    <mergeCell ref="B362:B372"/>
    <mergeCell ref="C362:E362"/>
    <mergeCell ref="C363:E363"/>
    <mergeCell ref="C364:E364"/>
    <mergeCell ref="C371:E371"/>
    <mergeCell ref="C372:E372"/>
    <mergeCell ref="E376:E385"/>
    <mergeCell ref="C377:D377"/>
    <mergeCell ref="C378:D378"/>
    <mergeCell ref="C379:D379"/>
    <mergeCell ref="C380:D380"/>
    <mergeCell ref="C375:D375"/>
    <mergeCell ref="C376:D376"/>
    <mergeCell ref="B373:G373"/>
    <mergeCell ref="B374:G374"/>
    <mergeCell ref="C365:E365"/>
    <mergeCell ref="C366:E366"/>
    <mergeCell ref="C367:E367"/>
    <mergeCell ref="C368:E368"/>
    <mergeCell ref="C381:D381"/>
    <mergeCell ref="C382:D382"/>
    <mergeCell ref="C383:D383"/>
    <mergeCell ref="C384:D384"/>
    <mergeCell ref="C385:D385"/>
    <mergeCell ref="A398:A408"/>
    <mergeCell ref="B398:B408"/>
    <mergeCell ref="D399:D408"/>
    <mergeCell ref="G399:G40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A409:G409"/>
    <mergeCell ref="A410:G410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86:G386"/>
    <mergeCell ref="A387:A397"/>
    <mergeCell ref="C369:E369"/>
    <mergeCell ref="C370:E370"/>
    <mergeCell ref="B387:B397"/>
    <mergeCell ref="C387:D387"/>
    <mergeCell ref="C388:D388"/>
  </mergeCells>
  <conditionalFormatting sqref="G38:H46 C47:D55 F47:H55 C100:D108 F100:H108 F253:H261 C306:D314 F306:H314">
    <cfRule type="cellIs" dxfId="493" priority="118" operator="equal">
      <formula>0</formula>
    </cfRule>
  </conditionalFormatting>
  <conditionalFormatting sqref="G244:G252">
    <cfRule type="cellIs" dxfId="492" priority="113" operator="equal">
      <formula>0</formula>
    </cfRule>
  </conditionalFormatting>
  <conditionalFormatting sqref="G263:G282">
    <cfRule type="cellIs" dxfId="491" priority="105" operator="equal">
      <formula>0</formula>
    </cfRule>
  </conditionalFormatting>
  <conditionalFormatting sqref="C273:C274 C263:C264">
    <cfRule type="cellIs" dxfId="490" priority="104" operator="equal">
      <formula>0</formula>
    </cfRule>
  </conditionalFormatting>
  <conditionalFormatting sqref="F263:G282">
    <cfRule type="cellIs" dxfId="489" priority="103" operator="equal">
      <formula>0</formula>
    </cfRule>
  </conditionalFormatting>
  <conditionalFormatting sqref="G296:G305">
    <cfRule type="cellIs" dxfId="488" priority="96" operator="equal">
      <formula>0</formula>
    </cfRule>
  </conditionalFormatting>
  <conditionalFormatting sqref="G296:G305">
    <cfRule type="cellIs" dxfId="487" priority="95" operator="equal">
      <formula>0</formula>
    </cfRule>
  </conditionalFormatting>
  <conditionalFormatting sqref="H26:H35">
    <cfRule type="cellIs" dxfId="486" priority="90" operator="equal">
      <formula>0</formula>
    </cfRule>
  </conditionalFormatting>
  <conditionalFormatting sqref="H15:H24">
    <cfRule type="cellIs" dxfId="485" priority="89" operator="equal">
      <formula>0</formula>
    </cfRule>
  </conditionalFormatting>
  <conditionalFormatting sqref="F57:H57 H58:H64 F58:G76">
    <cfRule type="cellIs" dxfId="484" priority="83" operator="equal">
      <formula>0</formula>
    </cfRule>
  </conditionalFormatting>
  <conditionalFormatting sqref="C57:D76">
    <cfRule type="cellIs" dxfId="483" priority="81" operator="equal">
      <formula>0</formula>
    </cfRule>
  </conditionalFormatting>
  <conditionalFormatting sqref="H65:H76">
    <cfRule type="cellIs" dxfId="482" priority="82" operator="equal">
      <formula>0</formula>
    </cfRule>
  </conditionalFormatting>
  <conditionalFormatting sqref="C56:D56">
    <cfRule type="cellIs" dxfId="481" priority="80" operator="equal">
      <formula>0</formula>
    </cfRule>
  </conditionalFormatting>
  <conditionalFormatting sqref="C79:D79">
    <cfRule type="cellIs" dxfId="480" priority="79" operator="equal">
      <formula>0</formula>
    </cfRule>
  </conditionalFormatting>
  <conditionalFormatting sqref="F80:H80 H81:H87 F81:G99">
    <cfRule type="cellIs" dxfId="479" priority="78" operator="equal">
      <formula>0</formula>
    </cfRule>
  </conditionalFormatting>
  <conditionalFormatting sqref="C80:D99">
    <cfRule type="cellIs" dxfId="478" priority="76" operator="equal">
      <formula>0</formula>
    </cfRule>
  </conditionalFormatting>
  <conditionalFormatting sqref="H88:H99">
    <cfRule type="cellIs" dxfId="477" priority="77" operator="equal">
      <formula>0</formula>
    </cfRule>
  </conditionalFormatting>
  <conditionalFormatting sqref="C253">
    <cfRule type="cellIs" dxfId="476" priority="67" operator="equal">
      <formula>0</formula>
    </cfRule>
  </conditionalFormatting>
  <conditionalFormatting sqref="C296:D305">
    <cfRule type="cellIs" dxfId="475" priority="66" operator="equal">
      <formula>0</formula>
    </cfRule>
  </conditionalFormatting>
  <conditionalFormatting sqref="F298:G305">
    <cfRule type="cellIs" dxfId="474" priority="65" operator="equal">
      <formula>0</formula>
    </cfRule>
  </conditionalFormatting>
  <conditionalFormatting sqref="C286:D295">
    <cfRule type="cellIs" dxfId="473" priority="61" operator="equal">
      <formula>0</formula>
    </cfRule>
  </conditionalFormatting>
  <conditionalFormatting sqref="F286:G295">
    <cfRule type="cellIs" dxfId="472" priority="60" operator="equal">
      <formula>0</formula>
    </cfRule>
  </conditionalFormatting>
  <conditionalFormatting sqref="H135:H144">
    <cfRule type="cellIs" dxfId="471" priority="49" operator="equal">
      <formula>0</formula>
    </cfRule>
  </conditionalFormatting>
  <conditionalFormatting sqref="G243">
    <cfRule type="cellIs" dxfId="470" priority="50" operator="equal">
      <formula>0</formula>
    </cfRule>
  </conditionalFormatting>
  <conditionalFormatting sqref="C265:C272">
    <cfRule type="cellIs" dxfId="469" priority="52" operator="equal">
      <formula>0</formula>
    </cfRule>
  </conditionalFormatting>
  <conditionalFormatting sqref="H146:H155">
    <cfRule type="cellIs" dxfId="468" priority="48" operator="equal">
      <formula>0</formula>
    </cfRule>
  </conditionalFormatting>
  <conditionalFormatting sqref="C254:C261">
    <cfRule type="cellIs" dxfId="467" priority="53" operator="equal">
      <formula>0</formula>
    </cfRule>
  </conditionalFormatting>
  <conditionalFormatting sqref="H158:H167">
    <cfRule type="cellIs" dxfId="466" priority="45" operator="equal">
      <formula>0</formula>
    </cfRule>
  </conditionalFormatting>
  <conditionalFormatting sqref="C275:C282">
    <cfRule type="cellIs" dxfId="465" priority="51" operator="equal">
      <formula>0</formula>
    </cfRule>
  </conditionalFormatting>
  <conditionalFormatting sqref="H169:H178">
    <cfRule type="cellIs" dxfId="464" priority="44" operator="equal">
      <formula>0</formula>
    </cfRule>
  </conditionalFormatting>
  <conditionalFormatting sqref="H112:H121">
    <cfRule type="cellIs" dxfId="463" priority="47" operator="equal">
      <formula>0</formula>
    </cfRule>
  </conditionalFormatting>
  <conditionalFormatting sqref="H123:H132">
    <cfRule type="cellIs" dxfId="462" priority="46" operator="equal">
      <formula>0</formula>
    </cfRule>
  </conditionalFormatting>
  <conditionalFormatting sqref="H182:H191 H194:H203 H205:H214">
    <cfRule type="cellIs" dxfId="461" priority="43" operator="equal">
      <formula>0</formula>
    </cfRule>
  </conditionalFormatting>
  <conditionalFormatting sqref="I509">
    <cfRule type="cellIs" dxfId="460" priority="31" operator="equal">
      <formula>TRUE</formula>
    </cfRule>
  </conditionalFormatting>
  <conditionalFormatting sqref="I448 I475:I477">
    <cfRule type="cellIs" dxfId="459" priority="42" operator="equal">
      <formula>TRUE</formula>
    </cfRule>
  </conditionalFormatting>
  <conditionalFormatting sqref="I478">
    <cfRule type="cellIs" dxfId="458" priority="35" operator="equal">
      <formula>TRUE</formula>
    </cfRule>
  </conditionalFormatting>
  <conditionalFormatting sqref="I503">
    <cfRule type="cellIs" dxfId="457" priority="34" operator="equal">
      <formula>TRUE</formula>
    </cfRule>
  </conditionalFormatting>
  <conditionalFormatting sqref="I504">
    <cfRule type="cellIs" dxfId="456" priority="33" operator="equal">
      <formula>TRUE</formula>
    </cfRule>
  </conditionalFormatting>
  <conditionalFormatting sqref="I506">
    <cfRule type="cellIs" dxfId="455" priority="32" operator="equal">
      <formula>TRUE</formula>
    </cfRule>
  </conditionalFormatting>
  <conditionalFormatting sqref="I479:I502 I505 I507:I508">
    <cfRule type="cellIs" dxfId="454" priority="36" operator="equal">
      <formula>TRUE</formula>
    </cfRule>
  </conditionalFormatting>
  <conditionalFormatting sqref="H243:H252">
    <cfRule type="cellIs" dxfId="453" priority="26" operator="equal">
      <formula>0</formula>
    </cfRule>
  </conditionalFormatting>
  <conditionalFormatting sqref="H232:H241">
    <cfRule type="cellIs" dxfId="452" priority="27" operator="equal">
      <formula>0</formula>
    </cfRule>
  </conditionalFormatting>
  <conditionalFormatting sqref="H221:H230">
    <cfRule type="cellIs" dxfId="451" priority="28" operator="equal">
      <formula>0</formula>
    </cfRule>
  </conditionalFormatting>
  <conditionalFormatting sqref="H263">
    <cfRule type="cellIs" dxfId="450" priority="22" operator="equal">
      <formula>0</formula>
    </cfRule>
  </conditionalFormatting>
  <conditionalFormatting sqref="H263">
    <cfRule type="cellIs" dxfId="449" priority="21" operator="equal">
      <formula>0</formula>
    </cfRule>
  </conditionalFormatting>
  <conditionalFormatting sqref="H263:H282">
    <cfRule type="cellIs" dxfId="448" priority="20" operator="equal">
      <formula>0</formula>
    </cfRule>
  </conditionalFormatting>
  <conditionalFormatting sqref="H286:H305">
    <cfRule type="cellIs" dxfId="447" priority="19" operator="equal">
      <formula>0</formula>
    </cfRule>
  </conditionalFormatting>
  <conditionalFormatting sqref="H286:H305">
    <cfRule type="cellIs" dxfId="446" priority="18" operator="equal">
      <formula>0</formula>
    </cfRule>
  </conditionalFormatting>
  <conditionalFormatting sqref="H286:H305">
    <cfRule type="cellIs" dxfId="445" priority="17" operator="equal">
      <formula>0</formula>
    </cfRule>
  </conditionalFormatting>
  <conditionalFormatting sqref="H341:H350">
    <cfRule type="cellIs" dxfId="444" priority="13" operator="equal">
      <formula>0</formula>
    </cfRule>
  </conditionalFormatting>
  <conditionalFormatting sqref="H399:H408">
    <cfRule type="cellIs" dxfId="443" priority="11" operator="equal">
      <formula>0</formula>
    </cfRule>
  </conditionalFormatting>
  <conditionalFormatting sqref="H363:H372">
    <cfRule type="cellIs" dxfId="442" priority="12" operator="equal">
      <formula>0</formula>
    </cfRule>
  </conditionalFormatting>
  <conditionalFormatting sqref="H298:H305">
    <cfRule type="cellIs" dxfId="441" priority="9" operator="equal">
      <formula>0</formula>
    </cfRule>
  </conditionalFormatting>
  <conditionalFormatting sqref="H286:H295">
    <cfRule type="cellIs" dxfId="440" priority="7" operator="equal">
      <formula>0</formula>
    </cfRule>
  </conditionalFormatting>
  <conditionalFormatting sqref="H318:H327">
    <cfRule type="cellIs" dxfId="439" priority="6" operator="equal">
      <formula>0</formula>
    </cfRule>
  </conditionalFormatting>
  <conditionalFormatting sqref="H329:H338">
    <cfRule type="cellIs" dxfId="438" priority="5" operator="equal">
      <formula>0</formula>
    </cfRule>
  </conditionalFormatting>
  <conditionalFormatting sqref="I449:I474">
    <cfRule type="cellIs" dxfId="437" priority="4" operator="equal">
      <formula>TRUE</formula>
    </cfRule>
  </conditionalFormatting>
  <conditionalFormatting sqref="H352:H361">
    <cfRule type="cellIs" dxfId="436" priority="3" operator="equal">
      <formula>0</formula>
    </cfRule>
  </conditionalFormatting>
  <conditionalFormatting sqref="H388:H397">
    <cfRule type="cellIs" dxfId="435" priority="2" operator="equal">
      <formula>0</formula>
    </cfRule>
  </conditionalFormatting>
  <conditionalFormatting sqref="H376:H385">
    <cfRule type="cellIs" dxfId="43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  <rowBreaks count="1" manualBreakCount="1">
    <brk id="31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07"/>
  <sheetViews>
    <sheetView zoomScaleNormal="100" workbookViewId="0">
      <pane ySplit="10" topLeftCell="A318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8.4414062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0.25" customHeight="1" x14ac:dyDescent="0.3">
      <c r="A1" s="317" t="s">
        <v>35</v>
      </c>
      <c r="B1" s="317"/>
      <c r="C1" s="317"/>
      <c r="D1" s="318" t="s">
        <v>462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429</v>
      </c>
    </row>
    <row r="5" spans="1:9" x14ac:dyDescent="0.25">
      <c r="A5" s="223" t="s">
        <v>247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10.86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8.44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7.67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0.77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1</v>
      </c>
      <c r="H67" s="65">
        <f>ROUNDUP((F67*$E$57%)/168*$G$67,2)</f>
        <v>0.77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2.42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2.11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0.31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1</v>
      </c>
      <c r="H90" s="65">
        <f t="shared" si="12"/>
        <v>0.31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0.39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0.39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0.39</v>
      </c>
    </row>
    <row r="158" spans="1:8" s="2" customFormat="1" ht="13.2" x14ac:dyDescent="0.25">
      <c r="A158" s="242"/>
      <c r="B158" s="245"/>
      <c r="C158" s="249" t="s">
        <v>248</v>
      </c>
      <c r="D158" s="250"/>
      <c r="E158" s="272"/>
      <c r="F158" s="88">
        <v>0.34</v>
      </c>
      <c r="G158" s="88">
        <v>1</v>
      </c>
      <c r="H158" s="87">
        <f>ROUND(F158*G158,2)</f>
        <v>0.34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1</v>
      </c>
      <c r="H159" s="89">
        <f>ROUND(F159*G159,2)</f>
        <v>0.05</v>
      </c>
    </row>
    <row r="160" spans="1:8" s="2" customFormat="1" ht="12" hidden="1" customHeight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11.25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42"/>
      <c r="B232" s="245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42"/>
      <c r="B233" s="245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42"/>
      <c r="B243" s="245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42"/>
      <c r="B263" s="245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0.81000000000000016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0.05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0.05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G26+G221+G232</f>
        <v>1.1040000000000001</v>
      </c>
      <c r="H318" s="87">
        <f>ROUNDUP(F318/168*G318,2)</f>
        <v>0.05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0.76000000000000012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385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0.04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1.0840000000000001</v>
      </c>
      <c r="H352" s="87">
        <f>ROUNDUP(E352/F352/12/168*G352,2)</f>
        <v>0.02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1.0840000000000001</v>
      </c>
      <c r="H353" s="89">
        <f>ROUNDUP(E353/F353/12/168*G353,2)</f>
        <v>0.02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0.60000000000000009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190">
        <f>G352</f>
        <v>1.0840000000000001</v>
      </c>
      <c r="H363" s="87">
        <f>ROUNDUP(F363/168*G363,2)</f>
        <v>0.55000000000000004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f>G318</f>
        <v>1.1040000000000001</v>
      </c>
      <c r="H364" s="89">
        <f t="shared" ref="H364:H372" si="45">ROUNDUP(F364/168*G364,2)</f>
        <v>0.05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0.14000000000000001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0.75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0.14000000000000001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0.14000000000000001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1.0840000000000001</v>
      </c>
      <c r="H388" s="63">
        <f>ROUNDUP(F388*$E$388%/12/168*G388,2)</f>
        <v>0.13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2.37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13.620000000000001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11.25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10.86</v>
      </c>
    </row>
    <row r="450" spans="1:8" hidden="1" x14ac:dyDescent="0.25">
      <c r="A450" s="147">
        <v>1100</v>
      </c>
      <c r="B450" s="114"/>
      <c r="H450" s="117">
        <f ca="1">SUM(H451:H456)</f>
        <v>8.44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7.67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0.77</v>
      </c>
    </row>
    <row r="457" spans="1:8" hidden="1" x14ac:dyDescent="0.25">
      <c r="A457" s="147">
        <v>1200</v>
      </c>
      <c r="B457" s="114"/>
      <c r="H457" s="117">
        <f ca="1">SUM(H458:H460)</f>
        <v>2.42</v>
      </c>
    </row>
    <row r="458" spans="1:8" hidden="1" x14ac:dyDescent="0.25">
      <c r="A458" s="1">
        <v>1210</v>
      </c>
      <c r="B458" s="114"/>
      <c r="H458" s="116">
        <f ca="1">SUMIF($A$14:$H$215,A458,$H$14:$H$215)</f>
        <v>2.11</v>
      </c>
    </row>
    <row r="459" spans="1:8" hidden="1" x14ac:dyDescent="0.25">
      <c r="A459" s="1">
        <v>1221</v>
      </c>
      <c r="B459" s="114"/>
      <c r="H459" s="116">
        <f ca="1">SUMIF($A$14:$H$215,A459,$H$14:$H$215)</f>
        <v>0.31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0.39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0.39</v>
      </c>
    </row>
    <row r="468" spans="1:9" hidden="1" x14ac:dyDescent="0.25">
      <c r="A468" s="1">
        <v>2311</v>
      </c>
      <c r="B468" s="114"/>
      <c r="H468" s="116">
        <f ca="1">SUMIF($A$14:$H$215,A468,$H$14:$H$215)</f>
        <v>0.39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2.3700000000000006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0.81000000000000016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0.05</v>
      </c>
    </row>
    <row r="496" spans="1:8" hidden="1" x14ac:dyDescent="0.25">
      <c r="A496" s="1">
        <v>2220</v>
      </c>
      <c r="B496" s="114"/>
      <c r="H496" s="116">
        <f ca="1">SUMIF($A$220:$H$425,A496,$H$220:$H$425)</f>
        <v>0.05</v>
      </c>
    </row>
    <row r="497" spans="1:9" hidden="1" x14ac:dyDescent="0.25">
      <c r="A497" s="134">
        <v>2300</v>
      </c>
      <c r="B497" s="114"/>
      <c r="H497" s="117">
        <f ca="1">SUM(H498:H502)</f>
        <v>0.76000000000000012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0.04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0.60000000000000009</v>
      </c>
    </row>
    <row r="503" spans="1:9" hidden="1" x14ac:dyDescent="0.25">
      <c r="A503" s="115">
        <v>5000</v>
      </c>
      <c r="B503" s="114"/>
      <c r="H503" s="118">
        <f ca="1">H504+H506</f>
        <v>0.14000000000000001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0.14000000000000001</v>
      </c>
    </row>
    <row r="507" spans="1:9" hidden="1" x14ac:dyDescent="0.25">
      <c r="A507" s="1">
        <v>5238</v>
      </c>
      <c r="B507" s="114"/>
      <c r="H507" s="116">
        <f ca="1">SUMIF($A$220:$H$425,A507,$H$220:$H$425)</f>
        <v>0.14000000000000001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13.620000000000001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</sheetData>
  <mergeCells count="439"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55"/>
    <mergeCell ref="B47:B55"/>
    <mergeCell ref="C47:D47"/>
    <mergeCell ref="C48:D48"/>
    <mergeCell ref="C49:D49"/>
    <mergeCell ref="E47:E55"/>
    <mergeCell ref="C50:D50"/>
    <mergeCell ref="C51:D51"/>
    <mergeCell ref="C52:D52"/>
    <mergeCell ref="C53:D53"/>
    <mergeCell ref="C55:D55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90:D90"/>
    <mergeCell ref="C91:D91"/>
    <mergeCell ref="C92:D92"/>
    <mergeCell ref="B77:G77"/>
    <mergeCell ref="B78:G78"/>
    <mergeCell ref="B79:B99"/>
    <mergeCell ref="C79:D79"/>
    <mergeCell ref="C80:D80"/>
    <mergeCell ref="E80:E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A100:A108"/>
    <mergeCell ref="B100:B108"/>
    <mergeCell ref="E100:E108"/>
    <mergeCell ref="A79:A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81:D81"/>
    <mergeCell ref="C82:D82"/>
    <mergeCell ref="C83:D83"/>
    <mergeCell ref="C84:D84"/>
    <mergeCell ref="C85:D85"/>
    <mergeCell ref="C86:D86"/>
    <mergeCell ref="C99:D99"/>
    <mergeCell ref="B109:G109"/>
    <mergeCell ref="B110:G110"/>
    <mergeCell ref="C111:E111"/>
    <mergeCell ref="C112:E112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362:A372"/>
    <mergeCell ref="B362:B372"/>
    <mergeCell ref="C362:E362"/>
    <mergeCell ref="C363:E363"/>
    <mergeCell ref="C364:E364"/>
    <mergeCell ref="C371:E371"/>
    <mergeCell ref="C372:E372"/>
    <mergeCell ref="E376:E385"/>
    <mergeCell ref="C377:D377"/>
    <mergeCell ref="C378:D378"/>
    <mergeCell ref="C379:D379"/>
    <mergeCell ref="C380:D380"/>
    <mergeCell ref="C375:D375"/>
    <mergeCell ref="C376:D376"/>
    <mergeCell ref="B373:G373"/>
    <mergeCell ref="B374:G374"/>
    <mergeCell ref="C365:E365"/>
    <mergeCell ref="C366:E366"/>
    <mergeCell ref="C367:E367"/>
    <mergeCell ref="C368:E368"/>
    <mergeCell ref="C381:D381"/>
    <mergeCell ref="C382:D382"/>
    <mergeCell ref="C383:D383"/>
    <mergeCell ref="C384:D384"/>
    <mergeCell ref="C385:D385"/>
    <mergeCell ref="A398:A408"/>
    <mergeCell ref="B398:B408"/>
    <mergeCell ref="D399:D408"/>
    <mergeCell ref="G399:G40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A409:G409"/>
    <mergeCell ref="A410:G410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86:G386"/>
    <mergeCell ref="A387:A397"/>
    <mergeCell ref="C369:E369"/>
    <mergeCell ref="C370:E370"/>
    <mergeCell ref="B387:B397"/>
    <mergeCell ref="C387:D387"/>
    <mergeCell ref="C388:D388"/>
  </mergeCells>
  <conditionalFormatting sqref="G38:H46 C47:D55 F47:H55 C100:D108 F100:H108 F253:H261 C306:D314 F306:H314">
    <cfRule type="cellIs" dxfId="433" priority="118" operator="equal">
      <formula>0</formula>
    </cfRule>
  </conditionalFormatting>
  <conditionalFormatting sqref="G244:G252">
    <cfRule type="cellIs" dxfId="432" priority="113" operator="equal">
      <formula>0</formula>
    </cfRule>
  </conditionalFormatting>
  <conditionalFormatting sqref="G263:G282">
    <cfRule type="cellIs" dxfId="431" priority="105" operator="equal">
      <formula>0</formula>
    </cfRule>
  </conditionalFormatting>
  <conditionalFormatting sqref="C273:C274 C263:C264">
    <cfRule type="cellIs" dxfId="430" priority="104" operator="equal">
      <formula>0</formula>
    </cfRule>
  </conditionalFormatting>
  <conditionalFormatting sqref="F263:G282">
    <cfRule type="cellIs" dxfId="429" priority="103" operator="equal">
      <formula>0</formula>
    </cfRule>
  </conditionalFormatting>
  <conditionalFormatting sqref="G296:G305">
    <cfRule type="cellIs" dxfId="428" priority="96" operator="equal">
      <formula>0</formula>
    </cfRule>
  </conditionalFormatting>
  <conditionalFormatting sqref="G296:G305">
    <cfRule type="cellIs" dxfId="427" priority="95" operator="equal">
      <formula>0</formula>
    </cfRule>
  </conditionalFormatting>
  <conditionalFormatting sqref="H26:H35">
    <cfRule type="cellIs" dxfId="426" priority="90" operator="equal">
      <formula>0</formula>
    </cfRule>
  </conditionalFormatting>
  <conditionalFormatting sqref="H15:H24">
    <cfRule type="cellIs" dxfId="425" priority="89" operator="equal">
      <formula>0</formula>
    </cfRule>
  </conditionalFormatting>
  <conditionalFormatting sqref="F57:H57 H58:H64 F58:G76">
    <cfRule type="cellIs" dxfId="424" priority="83" operator="equal">
      <formula>0</formula>
    </cfRule>
  </conditionalFormatting>
  <conditionalFormatting sqref="C57:D76">
    <cfRule type="cellIs" dxfId="423" priority="81" operator="equal">
      <formula>0</formula>
    </cfRule>
  </conditionalFormatting>
  <conditionalFormatting sqref="H65:H76">
    <cfRule type="cellIs" dxfId="422" priority="82" operator="equal">
      <formula>0</formula>
    </cfRule>
  </conditionalFormatting>
  <conditionalFormatting sqref="C56:D56">
    <cfRule type="cellIs" dxfId="421" priority="80" operator="equal">
      <formula>0</formula>
    </cfRule>
  </conditionalFormatting>
  <conditionalFormatting sqref="C79:D79">
    <cfRule type="cellIs" dxfId="420" priority="79" operator="equal">
      <formula>0</formula>
    </cfRule>
  </conditionalFormatting>
  <conditionalFormatting sqref="F80:H80 H81:H87 F81:G99">
    <cfRule type="cellIs" dxfId="419" priority="78" operator="equal">
      <formula>0</formula>
    </cfRule>
  </conditionalFormatting>
  <conditionalFormatting sqref="C80:D99">
    <cfRule type="cellIs" dxfId="418" priority="76" operator="equal">
      <formula>0</formula>
    </cfRule>
  </conditionalFormatting>
  <conditionalFormatting sqref="H88:H99">
    <cfRule type="cellIs" dxfId="417" priority="77" operator="equal">
      <formula>0</formula>
    </cfRule>
  </conditionalFormatting>
  <conditionalFormatting sqref="C253">
    <cfRule type="cellIs" dxfId="416" priority="67" operator="equal">
      <formula>0</formula>
    </cfRule>
  </conditionalFormatting>
  <conditionalFormatting sqref="C296:D305">
    <cfRule type="cellIs" dxfId="415" priority="66" operator="equal">
      <formula>0</formula>
    </cfRule>
  </conditionalFormatting>
  <conditionalFormatting sqref="F298:G305">
    <cfRule type="cellIs" dxfId="414" priority="65" operator="equal">
      <formula>0</formula>
    </cfRule>
  </conditionalFormatting>
  <conditionalFormatting sqref="C286:D295">
    <cfRule type="cellIs" dxfId="413" priority="61" operator="equal">
      <formula>0</formula>
    </cfRule>
  </conditionalFormatting>
  <conditionalFormatting sqref="F286:G295">
    <cfRule type="cellIs" dxfId="412" priority="60" operator="equal">
      <formula>0</formula>
    </cfRule>
  </conditionalFormatting>
  <conditionalFormatting sqref="H135:H144">
    <cfRule type="cellIs" dxfId="411" priority="49" operator="equal">
      <formula>0</formula>
    </cfRule>
  </conditionalFormatting>
  <conditionalFormatting sqref="G243">
    <cfRule type="cellIs" dxfId="410" priority="50" operator="equal">
      <formula>0</formula>
    </cfRule>
  </conditionalFormatting>
  <conditionalFormatting sqref="C265:C272">
    <cfRule type="cellIs" dxfId="409" priority="52" operator="equal">
      <formula>0</formula>
    </cfRule>
  </conditionalFormatting>
  <conditionalFormatting sqref="H146:H155">
    <cfRule type="cellIs" dxfId="408" priority="48" operator="equal">
      <formula>0</formula>
    </cfRule>
  </conditionalFormatting>
  <conditionalFormatting sqref="C254:C261">
    <cfRule type="cellIs" dxfId="407" priority="53" operator="equal">
      <formula>0</formula>
    </cfRule>
  </conditionalFormatting>
  <conditionalFormatting sqref="H158:H167">
    <cfRule type="cellIs" dxfId="406" priority="45" operator="equal">
      <formula>0</formula>
    </cfRule>
  </conditionalFormatting>
  <conditionalFormatting sqref="C275:C282">
    <cfRule type="cellIs" dxfId="405" priority="51" operator="equal">
      <formula>0</formula>
    </cfRule>
  </conditionalFormatting>
  <conditionalFormatting sqref="H112:H121">
    <cfRule type="cellIs" dxfId="404" priority="47" operator="equal">
      <formula>0</formula>
    </cfRule>
  </conditionalFormatting>
  <conditionalFormatting sqref="H123:H132">
    <cfRule type="cellIs" dxfId="403" priority="46" operator="equal">
      <formula>0</formula>
    </cfRule>
  </conditionalFormatting>
  <conditionalFormatting sqref="H169:H178">
    <cfRule type="cellIs" dxfId="402" priority="44" operator="equal">
      <formula>0</formula>
    </cfRule>
  </conditionalFormatting>
  <conditionalFormatting sqref="H182:H191 H194:H203 H205:H214">
    <cfRule type="cellIs" dxfId="401" priority="43" operator="equal">
      <formula>0</formula>
    </cfRule>
  </conditionalFormatting>
  <conditionalFormatting sqref="I509">
    <cfRule type="cellIs" dxfId="400" priority="31" operator="equal">
      <formula>TRUE</formula>
    </cfRule>
  </conditionalFormatting>
  <conditionalFormatting sqref="I448 I475:I477">
    <cfRule type="cellIs" dxfId="399" priority="42" operator="equal">
      <formula>TRUE</formula>
    </cfRule>
  </conditionalFormatting>
  <conditionalFormatting sqref="I478">
    <cfRule type="cellIs" dxfId="398" priority="35" operator="equal">
      <formula>TRUE</formula>
    </cfRule>
  </conditionalFormatting>
  <conditionalFormatting sqref="I503">
    <cfRule type="cellIs" dxfId="397" priority="34" operator="equal">
      <formula>TRUE</formula>
    </cfRule>
  </conditionalFormatting>
  <conditionalFormatting sqref="I504">
    <cfRule type="cellIs" dxfId="396" priority="33" operator="equal">
      <formula>TRUE</formula>
    </cfRule>
  </conditionalFormatting>
  <conditionalFormatting sqref="I506">
    <cfRule type="cellIs" dxfId="395" priority="32" operator="equal">
      <formula>TRUE</formula>
    </cfRule>
  </conditionalFormatting>
  <conditionalFormatting sqref="I479:I502 I505 I507:I508">
    <cfRule type="cellIs" dxfId="394" priority="36" operator="equal">
      <formula>TRUE</formula>
    </cfRule>
  </conditionalFormatting>
  <conditionalFormatting sqref="H243:H252">
    <cfRule type="cellIs" dxfId="393" priority="26" operator="equal">
      <formula>0</formula>
    </cfRule>
  </conditionalFormatting>
  <conditionalFormatting sqref="H232:H241">
    <cfRule type="cellIs" dxfId="392" priority="27" operator="equal">
      <formula>0</formula>
    </cfRule>
  </conditionalFormatting>
  <conditionalFormatting sqref="H221:H230">
    <cfRule type="cellIs" dxfId="391" priority="28" operator="equal">
      <formula>0</formula>
    </cfRule>
  </conditionalFormatting>
  <conditionalFormatting sqref="H263">
    <cfRule type="cellIs" dxfId="390" priority="22" operator="equal">
      <formula>0</formula>
    </cfRule>
  </conditionalFormatting>
  <conditionalFormatting sqref="H263">
    <cfRule type="cellIs" dxfId="389" priority="21" operator="equal">
      <formula>0</formula>
    </cfRule>
  </conditionalFormatting>
  <conditionalFormatting sqref="H263:H282">
    <cfRule type="cellIs" dxfId="388" priority="20" operator="equal">
      <formula>0</formula>
    </cfRule>
  </conditionalFormatting>
  <conditionalFormatting sqref="H286:H305">
    <cfRule type="cellIs" dxfId="387" priority="19" operator="equal">
      <formula>0</formula>
    </cfRule>
  </conditionalFormatting>
  <conditionalFormatting sqref="H286:H305">
    <cfRule type="cellIs" dxfId="386" priority="18" operator="equal">
      <formula>0</formula>
    </cfRule>
  </conditionalFormatting>
  <conditionalFormatting sqref="H286:H305">
    <cfRule type="cellIs" dxfId="385" priority="17" operator="equal">
      <formula>0</formula>
    </cfRule>
  </conditionalFormatting>
  <conditionalFormatting sqref="H341:H350">
    <cfRule type="cellIs" dxfId="384" priority="13" operator="equal">
      <formula>0</formula>
    </cfRule>
  </conditionalFormatting>
  <conditionalFormatting sqref="H399:H408">
    <cfRule type="cellIs" dxfId="383" priority="11" operator="equal">
      <formula>0</formula>
    </cfRule>
  </conditionalFormatting>
  <conditionalFormatting sqref="H363:H372">
    <cfRule type="cellIs" dxfId="382" priority="12" operator="equal">
      <formula>0</formula>
    </cfRule>
  </conditionalFormatting>
  <conditionalFormatting sqref="H298:H305">
    <cfRule type="cellIs" dxfId="381" priority="9" operator="equal">
      <formula>0</formula>
    </cfRule>
  </conditionalFormatting>
  <conditionalFormatting sqref="H286:H295">
    <cfRule type="cellIs" dxfId="380" priority="7" operator="equal">
      <formula>0</formula>
    </cfRule>
  </conditionalFormatting>
  <conditionalFormatting sqref="H318:H327">
    <cfRule type="cellIs" dxfId="379" priority="6" operator="equal">
      <formula>0</formula>
    </cfRule>
  </conditionalFormatting>
  <conditionalFormatting sqref="H329:H338">
    <cfRule type="cellIs" dxfId="378" priority="5" operator="equal">
      <formula>0</formula>
    </cfRule>
  </conditionalFormatting>
  <conditionalFormatting sqref="I449:I474">
    <cfRule type="cellIs" dxfId="377" priority="4" operator="equal">
      <formula>TRUE</formula>
    </cfRule>
  </conditionalFormatting>
  <conditionalFormatting sqref="H352:H361">
    <cfRule type="cellIs" dxfId="376" priority="3" operator="equal">
      <formula>0</formula>
    </cfRule>
  </conditionalFormatting>
  <conditionalFormatting sqref="H388:H397">
    <cfRule type="cellIs" dxfId="375" priority="2" operator="equal">
      <formula>0</formula>
    </cfRule>
  </conditionalFormatting>
  <conditionalFormatting sqref="H376:H385">
    <cfRule type="cellIs" dxfId="37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orientation="portrait" r:id="rId1"/>
  <rowBreaks count="1" manualBreakCount="1">
    <brk id="31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56"/>
  <sheetViews>
    <sheetView zoomScaleNormal="100" workbookViewId="0">
      <pane ySplit="10" topLeftCell="A318" activePane="bottomLeft" state="frozen"/>
      <selection activeCell="H263" sqref="H263:H489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6.5546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1.75" customHeight="1" x14ac:dyDescent="0.3">
      <c r="A1" s="317" t="s">
        <v>35</v>
      </c>
      <c r="B1" s="317"/>
      <c r="C1" s="317"/>
      <c r="D1" s="318" t="s">
        <v>463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430</v>
      </c>
    </row>
    <row r="5" spans="1:9" x14ac:dyDescent="0.25">
      <c r="A5" s="223" t="s">
        <v>243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10.86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8.44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2.75" hidden="1" customHeight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7.67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2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98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0.77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99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99">
        <f t="shared" si="9"/>
        <v>1</v>
      </c>
      <c r="H67" s="65">
        <f>ROUNDUP((F67*$E$57%)/168*$G$67,2)</f>
        <v>0.77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2.42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2.11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0.31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99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99">
        <f t="shared" si="14"/>
        <v>1</v>
      </c>
      <c r="H90" s="65">
        <f t="shared" si="12"/>
        <v>0.31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6.0000000000000005E-2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6.0000000000000005E-2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6.0000000000000005E-2</v>
      </c>
    </row>
    <row r="158" spans="1:8" s="2" customFormat="1" ht="13.2" x14ac:dyDescent="0.25">
      <c r="A158" s="242"/>
      <c r="B158" s="245"/>
      <c r="C158" s="249" t="s">
        <v>225</v>
      </c>
      <c r="D158" s="250"/>
      <c r="E158" s="272"/>
      <c r="F158" s="88">
        <v>0.01</v>
      </c>
      <c r="G158" s="88">
        <v>1</v>
      </c>
      <c r="H158" s="87">
        <f>ROUND(F158*G158,2)</f>
        <v>0.01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1</v>
      </c>
      <c r="H159" s="89">
        <f>ROUND(F159*G159,2)</f>
        <v>0.05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10.92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157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42"/>
      <c r="B232" s="245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42"/>
      <c r="B233" s="245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42"/>
      <c r="B243" s="245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42"/>
      <c r="B263" s="245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2.75" hidden="1" customHeight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0.81000000000000016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0.05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0.05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f>G26+G221+G232</f>
        <v>1.1040000000000001</v>
      </c>
      <c r="H318" s="87">
        <f>ROUNDUP(F318/168*G318,2)</f>
        <v>0.05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0.76000000000000012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385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0.04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1.0840000000000001</v>
      </c>
      <c r="H352" s="87">
        <f>ROUNDUP(E352/F352/12/168*G352,2)</f>
        <v>0.02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1.0840000000000001</v>
      </c>
      <c r="H353" s="89">
        <f>ROUNDUP(E353/F353/12/168*G353,2)</f>
        <v>0.02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0.60000000000000009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190">
        <f>G352</f>
        <v>1.0840000000000001</v>
      </c>
      <c r="H363" s="87">
        <f>ROUNDUP(F363/168*G363,2)</f>
        <v>0.55000000000000004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f>G318</f>
        <v>1.1040000000000001</v>
      </c>
      <c r="H364" s="89">
        <f t="shared" ref="H364:H372" si="45">ROUNDUP(F364/168*G364,2)</f>
        <v>0.05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0.14000000000000001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39.6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0.14000000000000001</v>
      </c>
    </row>
    <row r="387" spans="1:8" s="2" customFormat="1" ht="39.6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0.14000000000000001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1.0840000000000001</v>
      </c>
      <c r="H388" s="63">
        <f>ROUNDUP(F388*$E$388%/12/168*G388,2)</f>
        <v>0.13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2.37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13.29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10.92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10.86</v>
      </c>
    </row>
    <row r="450" spans="1:8" hidden="1" x14ac:dyDescent="0.25">
      <c r="A450" s="147">
        <v>1100</v>
      </c>
      <c r="B450" s="114"/>
      <c r="H450" s="117">
        <f ca="1">SUM(H451:H456)</f>
        <v>8.44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7.67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0.77</v>
      </c>
    </row>
    <row r="457" spans="1:8" hidden="1" x14ac:dyDescent="0.25">
      <c r="A457" s="147">
        <v>1200</v>
      </c>
      <c r="B457" s="114"/>
      <c r="H457" s="117">
        <f ca="1">SUM(H458:H460)</f>
        <v>2.42</v>
      </c>
    </row>
    <row r="458" spans="1:8" hidden="1" x14ac:dyDescent="0.25">
      <c r="A458" s="1">
        <v>1210</v>
      </c>
      <c r="B458" s="114"/>
      <c r="H458" s="116">
        <f ca="1">SUMIF($A$14:$H$215,A458,$H$14:$H$215)</f>
        <v>2.11</v>
      </c>
    </row>
    <row r="459" spans="1:8" hidden="1" x14ac:dyDescent="0.25">
      <c r="A459" s="1">
        <v>1221</v>
      </c>
      <c r="B459" s="114"/>
      <c r="H459" s="116">
        <f ca="1">SUMIF($A$14:$H$215,A459,$H$14:$H$215)</f>
        <v>0.31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6.0000000000000005E-2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6.0000000000000005E-2</v>
      </c>
    </row>
    <row r="468" spans="1:9" hidden="1" x14ac:dyDescent="0.25">
      <c r="A468" s="1">
        <v>2311</v>
      </c>
      <c r="B468" s="114"/>
      <c r="H468" s="116">
        <f ca="1">SUMIF($A$14:$H$215,A468,$H$14:$H$215)</f>
        <v>6.0000000000000005E-2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2.3700000000000006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0.81000000000000016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0.05</v>
      </c>
    </row>
    <row r="496" spans="1:8" hidden="1" x14ac:dyDescent="0.25">
      <c r="A496" s="1">
        <v>2220</v>
      </c>
      <c r="B496" s="114"/>
      <c r="H496" s="116">
        <f ca="1">SUMIF($A$220:$H$425,A496,$H$220:$H$425)</f>
        <v>0.05</v>
      </c>
    </row>
    <row r="497" spans="1:9" hidden="1" x14ac:dyDescent="0.25">
      <c r="A497" s="134">
        <v>2300</v>
      </c>
      <c r="B497" s="114"/>
      <c r="H497" s="117">
        <f ca="1">SUM(H498:H502)</f>
        <v>0.76000000000000012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0.04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0.60000000000000009</v>
      </c>
    </row>
    <row r="503" spans="1:9" hidden="1" x14ac:dyDescent="0.25">
      <c r="A503" s="115">
        <v>5000</v>
      </c>
      <c r="B503" s="114"/>
      <c r="H503" s="118">
        <f ca="1">H504+H506</f>
        <v>0.14000000000000001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0.14000000000000001</v>
      </c>
    </row>
    <row r="507" spans="1:9" hidden="1" x14ac:dyDescent="0.25">
      <c r="A507" s="1">
        <v>5238</v>
      </c>
      <c r="B507" s="114"/>
      <c r="H507" s="116">
        <f ca="1">SUMIF($A$220:$H$425,A507,$H$220:$H$425)</f>
        <v>0.14000000000000001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13.290000000000001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</sheetData>
  <mergeCells count="439"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55"/>
    <mergeCell ref="B47:B55"/>
    <mergeCell ref="C47:D47"/>
    <mergeCell ref="C48:D48"/>
    <mergeCell ref="C49:D49"/>
    <mergeCell ref="E47:E55"/>
    <mergeCell ref="C50:D50"/>
    <mergeCell ref="C51:D51"/>
    <mergeCell ref="C52:D52"/>
    <mergeCell ref="C53:D53"/>
    <mergeCell ref="C55:D55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90:D90"/>
    <mergeCell ref="C91:D91"/>
    <mergeCell ref="C92:D92"/>
    <mergeCell ref="B77:G77"/>
    <mergeCell ref="B78:G78"/>
    <mergeCell ref="B79:B99"/>
    <mergeCell ref="C79:D79"/>
    <mergeCell ref="C80:D80"/>
    <mergeCell ref="E80:E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A100:A108"/>
    <mergeCell ref="B100:B108"/>
    <mergeCell ref="E100:E108"/>
    <mergeCell ref="A79:A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81:D81"/>
    <mergeCell ref="C82:D82"/>
    <mergeCell ref="C83:D83"/>
    <mergeCell ref="C84:D84"/>
    <mergeCell ref="C85:D85"/>
    <mergeCell ref="C86:D86"/>
    <mergeCell ref="C99:D99"/>
    <mergeCell ref="B109:G109"/>
    <mergeCell ref="B110:G110"/>
    <mergeCell ref="C111:E111"/>
    <mergeCell ref="C112:E112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362:A372"/>
    <mergeCell ref="B362:B372"/>
    <mergeCell ref="C362:E362"/>
    <mergeCell ref="C363:E363"/>
    <mergeCell ref="C364:E364"/>
    <mergeCell ref="C371:E371"/>
    <mergeCell ref="C372:E372"/>
    <mergeCell ref="E376:E385"/>
    <mergeCell ref="C377:D377"/>
    <mergeCell ref="C378:D378"/>
    <mergeCell ref="C379:D379"/>
    <mergeCell ref="C380:D380"/>
    <mergeCell ref="C375:D375"/>
    <mergeCell ref="C376:D376"/>
    <mergeCell ref="B373:G373"/>
    <mergeCell ref="B374:G374"/>
    <mergeCell ref="C365:E365"/>
    <mergeCell ref="C366:E366"/>
    <mergeCell ref="C367:E367"/>
    <mergeCell ref="C368:E368"/>
    <mergeCell ref="C381:D381"/>
    <mergeCell ref="C382:D382"/>
    <mergeCell ref="C383:D383"/>
    <mergeCell ref="C384:D384"/>
    <mergeCell ref="C385:D385"/>
    <mergeCell ref="A398:A408"/>
    <mergeCell ref="B398:B408"/>
    <mergeCell ref="D399:D408"/>
    <mergeCell ref="G399:G40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A409:G409"/>
    <mergeCell ref="A410:G410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B386:G386"/>
    <mergeCell ref="A387:A397"/>
    <mergeCell ref="C369:E369"/>
    <mergeCell ref="C370:E370"/>
    <mergeCell ref="B387:B397"/>
    <mergeCell ref="C387:D387"/>
    <mergeCell ref="C388:D388"/>
  </mergeCells>
  <conditionalFormatting sqref="G38:H46 C47:D55 F47:H55 C100:D108 F100:H108 F253:H261 C306:D314 F306:H314">
    <cfRule type="cellIs" dxfId="373" priority="118" operator="equal">
      <formula>0</formula>
    </cfRule>
  </conditionalFormatting>
  <conditionalFormatting sqref="G244:G252">
    <cfRule type="cellIs" dxfId="372" priority="113" operator="equal">
      <formula>0</formula>
    </cfRule>
  </conditionalFormatting>
  <conditionalFormatting sqref="G263:G282">
    <cfRule type="cellIs" dxfId="371" priority="105" operator="equal">
      <formula>0</formula>
    </cfRule>
  </conditionalFormatting>
  <conditionalFormatting sqref="C273:C274 C263:C264">
    <cfRule type="cellIs" dxfId="370" priority="104" operator="equal">
      <formula>0</formula>
    </cfRule>
  </conditionalFormatting>
  <conditionalFormatting sqref="F263:G282">
    <cfRule type="cellIs" dxfId="369" priority="103" operator="equal">
      <formula>0</formula>
    </cfRule>
  </conditionalFormatting>
  <conditionalFormatting sqref="G296:G305">
    <cfRule type="cellIs" dxfId="368" priority="96" operator="equal">
      <formula>0</formula>
    </cfRule>
  </conditionalFormatting>
  <conditionalFormatting sqref="G296:G305">
    <cfRule type="cellIs" dxfId="367" priority="95" operator="equal">
      <formula>0</formula>
    </cfRule>
  </conditionalFormatting>
  <conditionalFormatting sqref="H26:H35">
    <cfRule type="cellIs" dxfId="366" priority="90" operator="equal">
      <formula>0</formula>
    </cfRule>
  </conditionalFormatting>
  <conditionalFormatting sqref="H15:H24">
    <cfRule type="cellIs" dxfId="365" priority="89" operator="equal">
      <formula>0</formula>
    </cfRule>
  </conditionalFormatting>
  <conditionalFormatting sqref="F57:H57 H58:H64 F58:G76">
    <cfRule type="cellIs" dxfId="364" priority="83" operator="equal">
      <formula>0</formula>
    </cfRule>
  </conditionalFormatting>
  <conditionalFormatting sqref="C57:D76">
    <cfRule type="cellIs" dxfId="363" priority="81" operator="equal">
      <formula>0</formula>
    </cfRule>
  </conditionalFormatting>
  <conditionalFormatting sqref="H65:H76">
    <cfRule type="cellIs" dxfId="362" priority="82" operator="equal">
      <formula>0</formula>
    </cfRule>
  </conditionalFormatting>
  <conditionalFormatting sqref="C56:D56">
    <cfRule type="cellIs" dxfId="361" priority="80" operator="equal">
      <formula>0</formula>
    </cfRule>
  </conditionalFormatting>
  <conditionalFormatting sqref="C79:D79">
    <cfRule type="cellIs" dxfId="360" priority="79" operator="equal">
      <formula>0</formula>
    </cfRule>
  </conditionalFormatting>
  <conditionalFormatting sqref="F80:H80 H81:H87 F81:G99">
    <cfRule type="cellIs" dxfId="359" priority="78" operator="equal">
      <formula>0</formula>
    </cfRule>
  </conditionalFormatting>
  <conditionalFormatting sqref="C80:D99">
    <cfRule type="cellIs" dxfId="358" priority="76" operator="equal">
      <formula>0</formula>
    </cfRule>
  </conditionalFormatting>
  <conditionalFormatting sqref="H88:H99">
    <cfRule type="cellIs" dxfId="357" priority="77" operator="equal">
      <formula>0</formula>
    </cfRule>
  </conditionalFormatting>
  <conditionalFormatting sqref="C253">
    <cfRule type="cellIs" dxfId="356" priority="67" operator="equal">
      <formula>0</formula>
    </cfRule>
  </conditionalFormatting>
  <conditionalFormatting sqref="C296:D305">
    <cfRule type="cellIs" dxfId="355" priority="66" operator="equal">
      <formula>0</formula>
    </cfRule>
  </conditionalFormatting>
  <conditionalFormatting sqref="F298:G305">
    <cfRule type="cellIs" dxfId="354" priority="65" operator="equal">
      <formula>0</formula>
    </cfRule>
  </conditionalFormatting>
  <conditionalFormatting sqref="C286:D295">
    <cfRule type="cellIs" dxfId="353" priority="61" operator="equal">
      <formula>0</formula>
    </cfRule>
  </conditionalFormatting>
  <conditionalFormatting sqref="F286:G295">
    <cfRule type="cellIs" dxfId="352" priority="60" operator="equal">
      <formula>0</formula>
    </cfRule>
  </conditionalFormatting>
  <conditionalFormatting sqref="H135:H144">
    <cfRule type="cellIs" dxfId="351" priority="49" operator="equal">
      <formula>0</formula>
    </cfRule>
  </conditionalFormatting>
  <conditionalFormatting sqref="G243">
    <cfRule type="cellIs" dxfId="350" priority="50" operator="equal">
      <formula>0</formula>
    </cfRule>
  </conditionalFormatting>
  <conditionalFormatting sqref="C265:C272">
    <cfRule type="cellIs" dxfId="349" priority="52" operator="equal">
      <formula>0</formula>
    </cfRule>
  </conditionalFormatting>
  <conditionalFormatting sqref="H146:H155">
    <cfRule type="cellIs" dxfId="348" priority="48" operator="equal">
      <formula>0</formula>
    </cfRule>
  </conditionalFormatting>
  <conditionalFormatting sqref="C254:C261">
    <cfRule type="cellIs" dxfId="347" priority="53" operator="equal">
      <formula>0</formula>
    </cfRule>
  </conditionalFormatting>
  <conditionalFormatting sqref="H158:H167">
    <cfRule type="cellIs" dxfId="346" priority="45" operator="equal">
      <formula>0</formula>
    </cfRule>
  </conditionalFormatting>
  <conditionalFormatting sqref="C275:C282">
    <cfRule type="cellIs" dxfId="345" priority="51" operator="equal">
      <formula>0</formula>
    </cfRule>
  </conditionalFormatting>
  <conditionalFormatting sqref="H112:H121">
    <cfRule type="cellIs" dxfId="344" priority="47" operator="equal">
      <formula>0</formula>
    </cfRule>
  </conditionalFormatting>
  <conditionalFormatting sqref="H123:H132">
    <cfRule type="cellIs" dxfId="343" priority="46" operator="equal">
      <formula>0</formula>
    </cfRule>
  </conditionalFormatting>
  <conditionalFormatting sqref="H169:H178">
    <cfRule type="cellIs" dxfId="342" priority="44" operator="equal">
      <formula>0</formula>
    </cfRule>
  </conditionalFormatting>
  <conditionalFormatting sqref="H182:H191 H194:H203 H205:H214">
    <cfRule type="cellIs" dxfId="341" priority="43" operator="equal">
      <formula>0</formula>
    </cfRule>
  </conditionalFormatting>
  <conditionalFormatting sqref="I509">
    <cfRule type="cellIs" dxfId="340" priority="31" operator="equal">
      <formula>TRUE</formula>
    </cfRule>
  </conditionalFormatting>
  <conditionalFormatting sqref="I448 I475:I477">
    <cfRule type="cellIs" dxfId="339" priority="42" operator="equal">
      <formula>TRUE</formula>
    </cfRule>
  </conditionalFormatting>
  <conditionalFormatting sqref="I478">
    <cfRule type="cellIs" dxfId="338" priority="35" operator="equal">
      <formula>TRUE</formula>
    </cfRule>
  </conditionalFormatting>
  <conditionalFormatting sqref="I503">
    <cfRule type="cellIs" dxfId="337" priority="34" operator="equal">
      <formula>TRUE</formula>
    </cfRule>
  </conditionalFormatting>
  <conditionalFormatting sqref="I504">
    <cfRule type="cellIs" dxfId="336" priority="33" operator="equal">
      <formula>TRUE</formula>
    </cfRule>
  </conditionalFormatting>
  <conditionalFormatting sqref="I506">
    <cfRule type="cellIs" dxfId="335" priority="32" operator="equal">
      <formula>TRUE</formula>
    </cfRule>
  </conditionalFormatting>
  <conditionalFormatting sqref="I479:I502 I505 I507:I508">
    <cfRule type="cellIs" dxfId="334" priority="36" operator="equal">
      <formula>TRUE</formula>
    </cfRule>
  </conditionalFormatting>
  <conditionalFormatting sqref="H243:H252">
    <cfRule type="cellIs" dxfId="333" priority="26" operator="equal">
      <formula>0</formula>
    </cfRule>
  </conditionalFormatting>
  <conditionalFormatting sqref="H232:H241">
    <cfRule type="cellIs" dxfId="332" priority="27" operator="equal">
      <formula>0</formula>
    </cfRule>
  </conditionalFormatting>
  <conditionalFormatting sqref="H221:H230">
    <cfRule type="cellIs" dxfId="331" priority="28" operator="equal">
      <formula>0</formula>
    </cfRule>
  </conditionalFormatting>
  <conditionalFormatting sqref="H263">
    <cfRule type="cellIs" dxfId="330" priority="22" operator="equal">
      <formula>0</formula>
    </cfRule>
  </conditionalFormatting>
  <conditionalFormatting sqref="H263">
    <cfRule type="cellIs" dxfId="329" priority="21" operator="equal">
      <formula>0</formula>
    </cfRule>
  </conditionalFormatting>
  <conditionalFormatting sqref="H263:H282">
    <cfRule type="cellIs" dxfId="328" priority="20" operator="equal">
      <formula>0</formula>
    </cfRule>
  </conditionalFormatting>
  <conditionalFormatting sqref="H286:H305">
    <cfRule type="cellIs" dxfId="327" priority="19" operator="equal">
      <formula>0</formula>
    </cfRule>
  </conditionalFormatting>
  <conditionalFormatting sqref="H286:H305">
    <cfRule type="cellIs" dxfId="326" priority="18" operator="equal">
      <formula>0</formula>
    </cfRule>
  </conditionalFormatting>
  <conditionalFormatting sqref="H286:H305">
    <cfRule type="cellIs" dxfId="325" priority="17" operator="equal">
      <formula>0</formula>
    </cfRule>
  </conditionalFormatting>
  <conditionalFormatting sqref="H341:H350">
    <cfRule type="cellIs" dxfId="324" priority="13" operator="equal">
      <formula>0</formula>
    </cfRule>
  </conditionalFormatting>
  <conditionalFormatting sqref="H399:H408">
    <cfRule type="cellIs" dxfId="323" priority="11" operator="equal">
      <formula>0</formula>
    </cfRule>
  </conditionalFormatting>
  <conditionalFormatting sqref="H363:H372">
    <cfRule type="cellIs" dxfId="322" priority="12" operator="equal">
      <formula>0</formula>
    </cfRule>
  </conditionalFormatting>
  <conditionalFormatting sqref="H298:H305">
    <cfRule type="cellIs" dxfId="321" priority="9" operator="equal">
      <formula>0</formula>
    </cfRule>
  </conditionalFormatting>
  <conditionalFormatting sqref="H286:H295">
    <cfRule type="cellIs" dxfId="320" priority="7" operator="equal">
      <formula>0</formula>
    </cfRule>
  </conditionalFormatting>
  <conditionalFormatting sqref="H318:H327">
    <cfRule type="cellIs" dxfId="319" priority="6" operator="equal">
      <formula>0</formula>
    </cfRule>
  </conditionalFormatting>
  <conditionalFormatting sqref="H329:H338">
    <cfRule type="cellIs" dxfId="318" priority="5" operator="equal">
      <formula>0</formula>
    </cfRule>
  </conditionalFormatting>
  <conditionalFormatting sqref="I449:I474">
    <cfRule type="cellIs" dxfId="317" priority="4" operator="equal">
      <formula>TRUE</formula>
    </cfRule>
  </conditionalFormatting>
  <conditionalFormatting sqref="H352:H361">
    <cfRule type="cellIs" dxfId="316" priority="3" operator="equal">
      <formula>0</formula>
    </cfRule>
  </conditionalFormatting>
  <conditionalFormatting sqref="H388:H397">
    <cfRule type="cellIs" dxfId="315" priority="2" operator="equal">
      <formula>0</formula>
    </cfRule>
  </conditionalFormatting>
  <conditionalFormatting sqref="H376:H385">
    <cfRule type="cellIs" dxfId="31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orientation="portrait" r:id="rId1"/>
  <rowBreaks count="1" manualBreakCount="1">
    <brk id="31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39"/>
  <sheetViews>
    <sheetView zoomScaleNormal="100" workbookViewId="0">
      <pane ySplit="10" topLeftCell="A318" activePane="bottomLeft" state="frozen"/>
      <selection activeCell="H263" sqref="H263:H489"/>
      <selection pane="bottomLeft" activeCell="H284" sqref="H28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8.5546875" style="1" customWidth="1"/>
    <col min="4" max="4" width="8.33203125" style="1" customWidth="1"/>
    <col min="5" max="5" width="8.1093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4" customHeight="1" x14ac:dyDescent="0.3">
      <c r="A1" s="317" t="s">
        <v>35</v>
      </c>
      <c r="B1" s="317"/>
      <c r="C1" s="317"/>
      <c r="D1" s="318" t="s">
        <v>464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435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431</v>
      </c>
    </row>
    <row r="5" spans="1:9" x14ac:dyDescent="0.25">
      <c r="A5" s="223" t="s">
        <v>251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21.71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16.87</v>
      </c>
    </row>
    <row r="14" spans="1:9" s="2" customFormat="1" ht="26.4" hidden="1" x14ac:dyDescent="0.25">
      <c r="A14" s="241" t="s">
        <v>43</v>
      </c>
      <c r="B14" s="32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32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3.2" hidden="1" x14ac:dyDescent="0.25">
      <c r="A16" s="242"/>
      <c r="B16" s="32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3.2" hidden="1" x14ac:dyDescent="0.25">
      <c r="A17" s="242"/>
      <c r="B17" s="32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3.2" hidden="1" x14ac:dyDescent="0.25">
      <c r="A18" s="242"/>
      <c r="B18" s="32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3.2" hidden="1" x14ac:dyDescent="0.25">
      <c r="A19" s="242"/>
      <c r="B19" s="32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15.33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2</v>
      </c>
      <c r="H26" s="63">
        <f>ROUNDUP((F26/168*G26),2)</f>
        <v>15.33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1.54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2</v>
      </c>
      <c r="H67" s="65">
        <f>ROUNDUP((F67*$E$57%)/168*$G$67,2)</f>
        <v>1.54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4.84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4.22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0.62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2</v>
      </c>
      <c r="H90" s="65">
        <f t="shared" si="12"/>
        <v>0.62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0.79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0.79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0.79</v>
      </c>
    </row>
    <row r="158" spans="1:8" s="2" customFormat="1" ht="13.2" x14ac:dyDescent="0.25">
      <c r="A158" s="242"/>
      <c r="B158" s="245"/>
      <c r="C158" s="249" t="s">
        <v>248</v>
      </c>
      <c r="D158" s="250"/>
      <c r="E158" s="272"/>
      <c r="F158" s="88">
        <v>0.68</v>
      </c>
      <c r="G158" s="88">
        <v>1</v>
      </c>
      <c r="H158" s="87">
        <f>ROUND(F158*G158,2)</f>
        <v>0.68</v>
      </c>
    </row>
    <row r="159" spans="1:8" s="2" customFormat="1" ht="12.75" customHeight="1" x14ac:dyDescent="0.25">
      <c r="A159" s="242"/>
      <c r="B159" s="245"/>
      <c r="C159" s="249" t="s">
        <v>225</v>
      </c>
      <c r="D159" s="250"/>
      <c r="E159" s="272"/>
      <c r="F159" s="88">
        <v>0.01</v>
      </c>
      <c r="G159" s="88">
        <v>1</v>
      </c>
      <c r="H159" s="89">
        <f>ROUND(F159*G159,2)</f>
        <v>0.01</v>
      </c>
    </row>
    <row r="160" spans="1:8" s="2" customFormat="1" ht="13.2" x14ac:dyDescent="0.25">
      <c r="A160" s="242"/>
      <c r="B160" s="245"/>
      <c r="C160" s="249" t="s">
        <v>172</v>
      </c>
      <c r="D160" s="250"/>
      <c r="E160" s="272"/>
      <c r="F160" s="88">
        <v>0.05</v>
      </c>
      <c r="G160" s="88">
        <v>2</v>
      </c>
      <c r="H160" s="89">
        <f t="shared" ref="H160:H167" si="19">ROUND(F160*G160,2)</f>
        <v>0.1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22.5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SUM(H219,H283)</f>
        <v>1.4200000000000002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SUM(H220,H231,H242,H262,)</f>
        <v>1.0900000000000001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0.6</v>
      </c>
    </row>
    <row r="232" spans="1:9" s="2" customFormat="1" ht="13.2" x14ac:dyDescent="0.25">
      <c r="A232" s="242"/>
      <c r="B232" s="245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26.25" hidden="1" customHeight="1" x14ac:dyDescent="0.25">
      <c r="A233" s="242"/>
      <c r="B233" s="245"/>
      <c r="C233" s="270"/>
      <c r="D233" s="271"/>
      <c r="E233" s="77"/>
      <c r="F233" s="73"/>
      <c r="G233" s="72"/>
      <c r="H233" s="65">
        <f t="shared" si="24"/>
        <v>0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42"/>
      <c r="B243" s="245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31.5" hidden="1" customHeight="1" x14ac:dyDescent="0.25">
      <c r="A253" s="269"/>
      <c r="B253" s="286"/>
      <c r="C253" s="291">
        <f t="shared" ref="C253:C261" si="27">C233</f>
        <v>0</v>
      </c>
      <c r="D253" s="293"/>
      <c r="E253" s="320"/>
      <c r="F253" s="68">
        <f t="shared" ref="F253:G261" si="28">F233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7"/>
        <v>0</v>
      </c>
      <c r="D260" s="293"/>
      <c r="E260" s="320"/>
      <c r="F260" s="68">
        <f t="shared" si="28"/>
        <v>0</v>
      </c>
      <c r="G260" s="64">
        <f t="shared" si="28"/>
        <v>0</v>
      </c>
      <c r="H260" s="65" t="e">
        <f>ROUNDUP((F260*#REF!%)/168*G260,2)</f>
        <v>#REF!</v>
      </c>
    </row>
    <row r="261" spans="1:8" s="2" customFormat="1" ht="13.2" hidden="1" x14ac:dyDescent="0.25">
      <c r="A261" s="269"/>
      <c r="B261" s="286"/>
      <c r="C261" s="291">
        <f t="shared" si="27"/>
        <v>0</v>
      </c>
      <c r="D261" s="293"/>
      <c r="E261" s="321"/>
      <c r="F261" s="69">
        <f t="shared" si="28"/>
        <v>0</v>
      </c>
      <c r="G261" s="66">
        <f t="shared" si="28"/>
        <v>0</v>
      </c>
      <c r="H261" s="67" t="e">
        <f>ROUNDUP((F261*#REF!%)/168*G261,2)</f>
        <v>#REF!</v>
      </c>
    </row>
    <row r="262" spans="1:8" s="2" customFormat="1" ht="26.4" x14ac:dyDescent="0.25">
      <c r="A262" s="241" t="s">
        <v>58</v>
      </c>
      <c r="B262" s="244" t="s">
        <v>59</v>
      </c>
      <c r="C262" s="277" t="s">
        <v>436</v>
      </c>
      <c r="D262" s="278"/>
      <c r="E262" s="53" t="s">
        <v>162</v>
      </c>
      <c r="F262" s="93" t="s">
        <v>40</v>
      </c>
      <c r="G262" s="53" t="s">
        <v>158</v>
      </c>
      <c r="H262" s="128">
        <f>SUM(H263:H282)</f>
        <v>0.1</v>
      </c>
    </row>
    <row r="263" spans="1:8" s="2" customFormat="1" ht="13.2" x14ac:dyDescent="0.25">
      <c r="A263" s="242"/>
      <c r="B263" s="245"/>
      <c r="C263" s="304" t="str">
        <f t="shared" ref="C263:C272" si="29">C221</f>
        <v>VP koledžas direktors</v>
      </c>
      <c r="D263" s="305"/>
      <c r="E263" s="263">
        <v>10</v>
      </c>
      <c r="F263" s="79">
        <f t="shared" ref="F263:G272" si="30">F221</f>
        <v>3105</v>
      </c>
      <c r="G263" s="62">
        <f t="shared" si="30"/>
        <v>0.02</v>
      </c>
      <c r="H263" s="63">
        <f>ROUNDUP((F263*$E$263%)/168*G263,2)</f>
        <v>0.04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ref="H264:H282" si="31">ROUNDUP((F264*$E$263%)/168*G264,2)</f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2"/>
      <c r="B272" s="245"/>
      <c r="C272" s="302">
        <f t="shared" si="29"/>
        <v>0</v>
      </c>
      <c r="D272" s="303"/>
      <c r="E272" s="264"/>
      <c r="F272" s="80">
        <f t="shared" si="30"/>
        <v>0</v>
      </c>
      <c r="G272" s="64">
        <f t="shared" si="30"/>
        <v>0</v>
      </c>
      <c r="H272" s="65">
        <f t="shared" si="31"/>
        <v>0</v>
      </c>
    </row>
    <row r="273" spans="1:8" s="2" customFormat="1" ht="13.2" x14ac:dyDescent="0.25">
      <c r="A273" s="242"/>
      <c r="B273" s="245"/>
      <c r="C273" s="270" t="str">
        <f t="shared" ref="C273:C282" si="32">C232</f>
        <v xml:space="preserve">Grāmatvedis </v>
      </c>
      <c r="D273" s="271"/>
      <c r="E273" s="264"/>
      <c r="F273" s="81">
        <f t="shared" ref="F273:G282" si="33">F232</f>
        <v>1190</v>
      </c>
      <c r="G273" s="64">
        <f t="shared" si="33"/>
        <v>8.4000000000000005E-2</v>
      </c>
      <c r="H273" s="65">
        <f t="shared" si="31"/>
        <v>6.0000000000000005E-2</v>
      </c>
    </row>
    <row r="274" spans="1:8" s="2" customFormat="1" ht="30" hidden="1" customHeight="1" x14ac:dyDescent="0.25">
      <c r="A274" s="242"/>
      <c r="B274" s="245"/>
      <c r="C274" s="270">
        <f t="shared" si="32"/>
        <v>0</v>
      </c>
      <c r="D274" s="271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2.75" hidden="1" customHeight="1" x14ac:dyDescent="0.25">
      <c r="A281" s="242"/>
      <c r="B281" s="245"/>
      <c r="C281" s="302">
        <f t="shared" si="32"/>
        <v>0</v>
      </c>
      <c r="D281" s="303"/>
      <c r="E281" s="264"/>
      <c r="F281" s="81">
        <f t="shared" si="33"/>
        <v>0</v>
      </c>
      <c r="G281" s="64">
        <f t="shared" si="33"/>
        <v>0</v>
      </c>
      <c r="H281" s="65">
        <f t="shared" si="31"/>
        <v>0</v>
      </c>
    </row>
    <row r="282" spans="1:8" s="2" customFormat="1" ht="13.2" hidden="1" x14ac:dyDescent="0.25">
      <c r="A282" s="243"/>
      <c r="B282" s="246"/>
      <c r="C282" s="302">
        <f t="shared" si="32"/>
        <v>0</v>
      </c>
      <c r="D282" s="303"/>
      <c r="E282" s="265"/>
      <c r="F282" s="83">
        <f t="shared" si="33"/>
        <v>0</v>
      </c>
      <c r="G282" s="66">
        <f t="shared" si="33"/>
        <v>0</v>
      </c>
      <c r="H282" s="67">
        <f t="shared" si="31"/>
        <v>0</v>
      </c>
    </row>
    <row r="283" spans="1:8" s="2" customFormat="1" ht="13.2" x14ac:dyDescent="0.25">
      <c r="A283" s="58" t="s">
        <v>66</v>
      </c>
      <c r="B283" s="256" t="s">
        <v>67</v>
      </c>
      <c r="C283" s="256"/>
      <c r="D283" s="256"/>
      <c r="E283" s="256"/>
      <c r="F283" s="256"/>
      <c r="G283" s="256"/>
      <c r="H283" s="47">
        <f>SUM(H284,H285,)</f>
        <v>0.33</v>
      </c>
    </row>
    <row r="284" spans="1:8" s="2" customFormat="1" ht="13.2" x14ac:dyDescent="0.25">
      <c r="A284" s="56" t="s">
        <v>68</v>
      </c>
      <c r="B284" s="286" t="s">
        <v>469</v>
      </c>
      <c r="C284" s="286"/>
      <c r="D284" s="286"/>
      <c r="E284" s="286"/>
      <c r="F284" s="286"/>
      <c r="G284" s="286"/>
      <c r="H284" s="48">
        <f>ROUNDUP((H219+H285)*0.2409,2)</f>
        <v>0.28000000000000003</v>
      </c>
    </row>
    <row r="285" spans="1:8" s="2" customFormat="1" ht="26.4" x14ac:dyDescent="0.25">
      <c r="A285" s="241" t="s">
        <v>71</v>
      </c>
      <c r="B285" s="244" t="s">
        <v>72</v>
      </c>
      <c r="C285" s="277" t="s">
        <v>436</v>
      </c>
      <c r="D285" s="278"/>
      <c r="E285" s="53" t="s">
        <v>162</v>
      </c>
      <c r="F285" s="93" t="s">
        <v>40</v>
      </c>
      <c r="G285" s="53" t="s">
        <v>158</v>
      </c>
      <c r="H285" s="128">
        <f>SUM(H286:H305)</f>
        <v>0.05</v>
      </c>
    </row>
    <row r="286" spans="1:8" s="2" customFormat="1" ht="12.75" customHeight="1" x14ac:dyDescent="0.25">
      <c r="A286" s="242"/>
      <c r="B286" s="245"/>
      <c r="C286" s="279" t="str">
        <f t="shared" ref="C286:C295" si="34">C221</f>
        <v>VP koledžas direktors</v>
      </c>
      <c r="D286" s="280"/>
      <c r="E286" s="299">
        <v>4</v>
      </c>
      <c r="F286" s="71">
        <f t="shared" ref="F286:G295" si="35">F221</f>
        <v>3105</v>
      </c>
      <c r="G286" s="177">
        <f t="shared" si="35"/>
        <v>0.02</v>
      </c>
      <c r="H286" s="63">
        <f>ROUNDUP((F286*$E$286%)/168*G286,2)</f>
        <v>0.02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ref="H287:H305" si="36">ROUNDUP((F287*$E$286%)/168*G287,2)</f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270">
        <f t="shared" si="34"/>
        <v>0</v>
      </c>
      <c r="D295" s="271"/>
      <c r="E295" s="300"/>
      <c r="F295" s="73">
        <f t="shared" si="35"/>
        <v>0</v>
      </c>
      <c r="G295" s="73">
        <f t="shared" si="35"/>
        <v>0</v>
      </c>
      <c r="H295" s="65">
        <f t="shared" si="36"/>
        <v>0</v>
      </c>
    </row>
    <row r="296" spans="1:8" s="2" customFormat="1" ht="13.2" x14ac:dyDescent="0.25">
      <c r="A296" s="242"/>
      <c r="B296" s="245"/>
      <c r="C296" s="270" t="str">
        <f t="shared" ref="C296:C305" si="37">C232</f>
        <v xml:space="preserve">Grāmatvedis </v>
      </c>
      <c r="D296" s="271"/>
      <c r="E296" s="300"/>
      <c r="F296" s="73">
        <f t="shared" ref="F296:G305" si="38">F232</f>
        <v>1190</v>
      </c>
      <c r="G296" s="64">
        <f t="shared" si="38"/>
        <v>8.4000000000000005E-2</v>
      </c>
      <c r="H296" s="65">
        <f t="shared" si="36"/>
        <v>0.03</v>
      </c>
    </row>
    <row r="297" spans="1:8" s="2" customFormat="1" ht="24.75" hidden="1" customHeight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2"/>
      <c r="B304" s="245"/>
      <c r="C304" s="270">
        <f t="shared" si="37"/>
        <v>0</v>
      </c>
      <c r="D304" s="271"/>
      <c r="E304" s="300"/>
      <c r="F304" s="73">
        <f t="shared" si="38"/>
        <v>0</v>
      </c>
      <c r="G304" s="64">
        <f t="shared" si="38"/>
        <v>0</v>
      </c>
      <c r="H304" s="65">
        <f t="shared" si="36"/>
        <v>0</v>
      </c>
    </row>
    <row r="305" spans="1:9" s="2" customFormat="1" ht="13.2" hidden="1" x14ac:dyDescent="0.25">
      <c r="A305" s="243"/>
      <c r="B305" s="246"/>
      <c r="C305" s="270">
        <f t="shared" si="37"/>
        <v>0</v>
      </c>
      <c r="D305" s="271"/>
      <c r="E305" s="301"/>
      <c r="F305" s="75">
        <f t="shared" si="38"/>
        <v>0</v>
      </c>
      <c r="G305" s="64">
        <f t="shared" si="38"/>
        <v>0</v>
      </c>
      <c r="H305" s="67">
        <f t="shared" si="36"/>
        <v>0</v>
      </c>
    </row>
    <row r="306" spans="1:9" s="2" customFormat="1" ht="27" hidden="1" customHeight="1" x14ac:dyDescent="0.25">
      <c r="A306" s="242"/>
      <c r="B306" s="245"/>
      <c r="C306" s="270">
        <f t="shared" ref="C306:C314" si="39">C233</f>
        <v>0</v>
      </c>
      <c r="D306" s="271"/>
      <c r="E306" s="300"/>
      <c r="F306" s="73">
        <f t="shared" ref="F306:G314" si="40">F233</f>
        <v>0</v>
      </c>
      <c r="G306" s="64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 t="e">
        <f>ROUNDUP((F312*#REF!%)/168*G312,2)</f>
        <v>#REF!</v>
      </c>
    </row>
    <row r="313" spans="1:9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 t="e">
        <f>ROUNDUP((F313*#REF!%)/168*G313,2)</f>
        <v>#REF!</v>
      </c>
    </row>
    <row r="314" spans="1:9" s="2" customFormat="1" ht="13.2" hidden="1" x14ac:dyDescent="0.25">
      <c r="A314" s="243"/>
      <c r="B314" s="246"/>
      <c r="C314" s="281">
        <f t="shared" si="39"/>
        <v>0</v>
      </c>
      <c r="D314" s="282"/>
      <c r="E314" s="301"/>
      <c r="F314" s="75">
        <f t="shared" si="40"/>
        <v>0</v>
      </c>
      <c r="G314" s="75">
        <f t="shared" si="40"/>
        <v>0</v>
      </c>
      <c r="H314" s="67" t="e">
        <f>ROUNDUP((F314*#REF!%)/168*G314,2)</f>
        <v>#REF!</v>
      </c>
    </row>
    <row r="315" spans="1:9" s="2" customFormat="1" ht="13.2" x14ac:dyDescent="0.25">
      <c r="A315" s="58" t="s">
        <v>85</v>
      </c>
      <c r="B315" s="256" t="s">
        <v>18</v>
      </c>
      <c r="C315" s="256"/>
      <c r="D315" s="256"/>
      <c r="E315" s="256"/>
      <c r="F315" s="256"/>
      <c r="G315" s="256"/>
      <c r="H315" s="47">
        <f>SUM(H316,H339)</f>
        <v>1.4600000000000004</v>
      </c>
    </row>
    <row r="316" spans="1:9" s="2" customFormat="1" ht="13.2" x14ac:dyDescent="0.25">
      <c r="A316" s="57" t="s">
        <v>86</v>
      </c>
      <c r="B316" s="256" t="s">
        <v>87</v>
      </c>
      <c r="C316" s="256"/>
      <c r="D316" s="256"/>
      <c r="E316" s="256"/>
      <c r="F316" s="256"/>
      <c r="G316" s="256"/>
      <c r="H316" s="47">
        <f>SUM(H317,H328)</f>
        <v>9.9999999999999992E-2</v>
      </c>
    </row>
    <row r="317" spans="1:9" s="2" customFormat="1" ht="26.4" x14ac:dyDescent="0.25">
      <c r="A317" s="241">
        <v>2220</v>
      </c>
      <c r="B317" s="244" t="s">
        <v>89</v>
      </c>
      <c r="C317" s="251" t="s">
        <v>171</v>
      </c>
      <c r="D317" s="252"/>
      <c r="E317" s="287"/>
      <c r="F317" s="53" t="s">
        <v>402</v>
      </c>
      <c r="G317" s="53" t="s">
        <v>158</v>
      </c>
      <c r="H317" s="128">
        <f>SUM(H318:H327)</f>
        <v>9.9999999999999992E-2</v>
      </c>
    </row>
    <row r="318" spans="1:9" s="2" customFormat="1" ht="12" customHeight="1" x14ac:dyDescent="0.25">
      <c r="A318" s="242"/>
      <c r="B318" s="245"/>
      <c r="C318" s="247" t="s">
        <v>202</v>
      </c>
      <c r="D318" s="248"/>
      <c r="E318" s="273"/>
      <c r="F318" s="86">
        <v>7</v>
      </c>
      <c r="G318" s="86">
        <v>2.1680000000000001</v>
      </c>
      <c r="H318" s="87">
        <f>ROUNDUP(F318/168*G318,2)</f>
        <v>9.9999999999999992E-2</v>
      </c>
      <c r="I318" s="2" t="s">
        <v>230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ref="H319:H327" si="41">ROUNDUP(F319/168*G319,2)</f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8" s="2" customFormat="1" ht="12" hidden="1" customHeight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8" s="2" customFormat="1" ht="12" hidden="1" customHeight="1" x14ac:dyDescent="0.25">
      <c r="A327" s="243"/>
      <c r="B327" s="246"/>
      <c r="C327" s="253"/>
      <c r="D327" s="254"/>
      <c r="E327" s="255"/>
      <c r="F327" s="90"/>
      <c r="G327" s="90"/>
      <c r="H327" s="91">
        <f t="shared" si="41"/>
        <v>0</v>
      </c>
    </row>
    <row r="328" spans="1:8" s="2" customFormat="1" ht="12" hidden="1" customHeight="1" x14ac:dyDescent="0.25">
      <c r="A328" s="241"/>
      <c r="B328" s="244"/>
      <c r="C328" s="251" t="s">
        <v>171</v>
      </c>
      <c r="D328" s="252"/>
      <c r="E328" s="287"/>
      <c r="F328" s="53" t="s">
        <v>167</v>
      </c>
      <c r="G328" s="53" t="s">
        <v>158</v>
      </c>
      <c r="H328" s="128">
        <f>SUM(H329:H338)</f>
        <v>0</v>
      </c>
    </row>
    <row r="329" spans="1:8" s="2" customFormat="1" ht="12" hidden="1" customHeight="1" x14ac:dyDescent="0.25">
      <c r="A329" s="242"/>
      <c r="B329" s="245"/>
      <c r="C329" s="247"/>
      <c r="D329" s="248"/>
      <c r="E329" s="273"/>
      <c r="F329" s="86"/>
      <c r="G329" s="86"/>
      <c r="H329" s="87">
        <f>ROUNDUP(F329/168*G329,2)</f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ref="H330:H338" si="42">ROUNDUP(F330/168*G330,2)</f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2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/>
    </row>
    <row r="337" spans="1:9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2"/>
        <v>0</v>
      </c>
    </row>
    <row r="338" spans="1:9" s="2" customFormat="1" ht="13.2" hidden="1" x14ac:dyDescent="0.25">
      <c r="A338" s="243"/>
      <c r="B338" s="246"/>
      <c r="C338" s="253"/>
      <c r="D338" s="254"/>
      <c r="E338" s="255"/>
      <c r="F338" s="90"/>
      <c r="G338" s="90"/>
      <c r="H338" s="91">
        <f t="shared" si="42"/>
        <v>0</v>
      </c>
    </row>
    <row r="339" spans="1:9" s="2" customFormat="1" ht="13.2" x14ac:dyDescent="0.25">
      <c r="A339" s="57" t="s">
        <v>94</v>
      </c>
      <c r="B339" s="256" t="s">
        <v>95</v>
      </c>
      <c r="C339" s="256"/>
      <c r="D339" s="256"/>
      <c r="E339" s="256"/>
      <c r="F339" s="256"/>
      <c r="G339" s="256"/>
      <c r="H339" s="47">
        <f>SUM(H340,H362,H351)</f>
        <v>1.3600000000000003</v>
      </c>
    </row>
    <row r="340" spans="1:9" s="2" customFormat="1" ht="15" customHeight="1" x14ac:dyDescent="0.25">
      <c r="A340" s="241">
        <v>2311</v>
      </c>
      <c r="B340" s="244" t="s">
        <v>20</v>
      </c>
      <c r="C340" s="251" t="s">
        <v>171</v>
      </c>
      <c r="D340" s="252"/>
      <c r="E340" s="287"/>
      <c r="F340" s="53" t="s">
        <v>401</v>
      </c>
      <c r="G340" s="53" t="s">
        <v>166</v>
      </c>
      <c r="H340" s="128">
        <f>SUM(H341:H350)</f>
        <v>0.12000000000000001</v>
      </c>
    </row>
    <row r="341" spans="1:9" s="2" customFormat="1" ht="13.2" x14ac:dyDescent="0.25">
      <c r="A341" s="242"/>
      <c r="B341" s="245"/>
      <c r="C341" s="247" t="s">
        <v>225</v>
      </c>
      <c r="D341" s="248"/>
      <c r="E341" s="273"/>
      <c r="F341" s="86">
        <v>0.01</v>
      </c>
      <c r="G341" s="86">
        <v>2</v>
      </c>
      <c r="H341" s="87">
        <f>ROUND(F341*G341,2)</f>
        <v>0.02</v>
      </c>
      <c r="I341" s="2" t="s">
        <v>385</v>
      </c>
    </row>
    <row r="342" spans="1:9" s="2" customFormat="1" ht="13.2" x14ac:dyDescent="0.25">
      <c r="A342" s="242"/>
      <c r="B342" s="245"/>
      <c r="C342" s="249" t="s">
        <v>173</v>
      </c>
      <c r="D342" s="250"/>
      <c r="E342" s="272"/>
      <c r="F342" s="88">
        <v>0.05</v>
      </c>
      <c r="G342" s="88">
        <v>2</v>
      </c>
      <c r="H342" s="89">
        <f>ROUND(F342*G342,2)</f>
        <v>0.1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ref="H343:H350" si="43">ROUND(F343*G343,2)</f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3"/>
        <v>0</v>
      </c>
    </row>
    <row r="351" spans="1:9" s="2" customFormat="1" ht="39.6" x14ac:dyDescent="0.25">
      <c r="A351" s="241">
        <v>2312</v>
      </c>
      <c r="B351" s="244" t="s">
        <v>394</v>
      </c>
      <c r="C351" s="251" t="s">
        <v>171</v>
      </c>
      <c r="D351" s="252"/>
      <c r="E351" s="60" t="s">
        <v>400</v>
      </c>
      <c r="F351" s="60" t="s">
        <v>397</v>
      </c>
      <c r="G351" s="53" t="s">
        <v>158</v>
      </c>
      <c r="H351" s="128">
        <f>SUM(H352:H361)</f>
        <v>0.08</v>
      </c>
    </row>
    <row r="352" spans="1:9" s="2" customFormat="1" ht="13.2" x14ac:dyDescent="0.25">
      <c r="A352" s="242"/>
      <c r="B352" s="245"/>
      <c r="C352" s="247" t="s">
        <v>395</v>
      </c>
      <c r="D352" s="248"/>
      <c r="E352" s="86">
        <v>157</v>
      </c>
      <c r="F352" s="86">
        <v>5</v>
      </c>
      <c r="G352" s="190">
        <f>G26+G232</f>
        <v>2.0840000000000001</v>
      </c>
      <c r="H352" s="87">
        <f>ROUNDUP(E352/F352/12/168*G352,2)</f>
        <v>0.04</v>
      </c>
    </row>
    <row r="353" spans="1:9" s="2" customFormat="1" ht="13.2" x14ac:dyDescent="0.25">
      <c r="A353" s="242"/>
      <c r="B353" s="245"/>
      <c r="C353" s="249" t="s">
        <v>396</v>
      </c>
      <c r="D353" s="250"/>
      <c r="E353" s="189">
        <v>150</v>
      </c>
      <c r="F353" s="88">
        <v>5</v>
      </c>
      <c r="G353" s="191">
        <f>G352</f>
        <v>2.0840000000000001</v>
      </c>
      <c r="H353" s="89">
        <f>ROUNDUP(E353/F353/12/168*G353,2)</f>
        <v>0.04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ref="H354:H361" si="44">ROUNDUP(F354/168*G354,2)</f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2"/>
      <c r="B359" s="245"/>
      <c r="C359" s="249"/>
      <c r="D359" s="250"/>
      <c r="E359" s="186"/>
      <c r="F359" s="88"/>
      <c r="G359" s="88"/>
      <c r="H359" s="89">
        <f t="shared" si="44"/>
        <v>0</v>
      </c>
    </row>
    <row r="360" spans="1:9" s="2" customFormat="1" ht="13.2" hidden="1" x14ac:dyDescent="0.25">
      <c r="A360" s="242"/>
      <c r="B360" s="245"/>
      <c r="C360" s="249"/>
      <c r="D360" s="250"/>
      <c r="E360" s="186"/>
      <c r="F360" s="88"/>
      <c r="G360" s="88"/>
      <c r="H360" s="89">
        <f t="shared" si="44"/>
        <v>0</v>
      </c>
    </row>
    <row r="361" spans="1:9" s="2" customFormat="1" ht="13.2" hidden="1" x14ac:dyDescent="0.25">
      <c r="A361" s="243"/>
      <c r="B361" s="246"/>
      <c r="C361" s="249"/>
      <c r="D361" s="250"/>
      <c r="E361" s="186"/>
      <c r="F361" s="90"/>
      <c r="G361" s="90"/>
      <c r="H361" s="91">
        <f t="shared" si="44"/>
        <v>0</v>
      </c>
    </row>
    <row r="362" spans="1:9" s="2" customFormat="1" ht="26.4" x14ac:dyDescent="0.25">
      <c r="A362" s="241">
        <v>2350</v>
      </c>
      <c r="B362" s="244" t="s">
        <v>25</v>
      </c>
      <c r="C362" s="251" t="s">
        <v>171</v>
      </c>
      <c r="D362" s="252"/>
      <c r="E362" s="287"/>
      <c r="F362" s="60" t="s">
        <v>402</v>
      </c>
      <c r="G362" s="53" t="s">
        <v>158</v>
      </c>
      <c r="H362" s="128">
        <f>SUM(H363:H372)</f>
        <v>1.1600000000000001</v>
      </c>
    </row>
    <row r="363" spans="1:9" s="2" customFormat="1" ht="26.25" customHeight="1" x14ac:dyDescent="0.25">
      <c r="A363" s="242"/>
      <c r="B363" s="245"/>
      <c r="C363" s="247" t="s">
        <v>231</v>
      </c>
      <c r="D363" s="248"/>
      <c r="E363" s="273"/>
      <c r="F363" s="86">
        <v>85</v>
      </c>
      <c r="G363" s="86">
        <v>2.0840000000000001</v>
      </c>
      <c r="H363" s="87">
        <f>ROUNDUP(F363/168*G363,2)</f>
        <v>1.06</v>
      </c>
      <c r="I363" s="2" t="s">
        <v>206</v>
      </c>
    </row>
    <row r="364" spans="1:9" s="2" customFormat="1" ht="13.2" x14ac:dyDescent="0.25">
      <c r="A364" s="242"/>
      <c r="B364" s="245"/>
      <c r="C364" s="249" t="s">
        <v>226</v>
      </c>
      <c r="D364" s="250"/>
      <c r="E364" s="272"/>
      <c r="F364" s="88">
        <v>7</v>
      </c>
      <c r="G364" s="88">
        <v>2.1680000000000001</v>
      </c>
      <c r="H364" s="89">
        <f t="shared" ref="H364:H372" si="45">ROUNDUP(F364/168*G364,2)</f>
        <v>9.9999999999999992E-2</v>
      </c>
      <c r="I364" s="2" t="s">
        <v>208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2"/>
      <c r="B370" s="245"/>
      <c r="C370" s="249"/>
      <c r="D370" s="250"/>
      <c r="E370" s="272"/>
      <c r="F370" s="88"/>
      <c r="G370" s="88"/>
      <c r="H370" s="89">
        <f t="shared" si="45"/>
        <v>0</v>
      </c>
    </row>
    <row r="371" spans="1:8" s="2" customFormat="1" ht="13.2" hidden="1" x14ac:dyDescent="0.25">
      <c r="A371" s="242"/>
      <c r="B371" s="245"/>
      <c r="C371" s="249"/>
      <c r="D371" s="250"/>
      <c r="E371" s="272"/>
      <c r="F371" s="88"/>
      <c r="G371" s="88"/>
      <c r="H371" s="89">
        <f t="shared" si="45"/>
        <v>0</v>
      </c>
    </row>
    <row r="372" spans="1:8" s="2" customFormat="1" ht="13.2" hidden="1" x14ac:dyDescent="0.25">
      <c r="A372" s="243"/>
      <c r="B372" s="246"/>
      <c r="C372" s="253"/>
      <c r="D372" s="254"/>
      <c r="E372" s="255"/>
      <c r="F372" s="90"/>
      <c r="G372" s="90"/>
      <c r="H372" s="91">
        <f t="shared" si="45"/>
        <v>0</v>
      </c>
    </row>
    <row r="373" spans="1:8" s="2" customFormat="1" ht="13.2" x14ac:dyDescent="0.25">
      <c r="A373" s="58" t="s">
        <v>110</v>
      </c>
      <c r="B373" s="256" t="s">
        <v>26</v>
      </c>
      <c r="C373" s="256"/>
      <c r="D373" s="256"/>
      <c r="E373" s="256"/>
      <c r="F373" s="256"/>
      <c r="G373" s="256"/>
      <c r="H373" s="47">
        <f>SUM(H374,H386)</f>
        <v>0.25</v>
      </c>
    </row>
    <row r="374" spans="1:8" s="2" customFormat="1" ht="13.2" hidden="1" x14ac:dyDescent="0.25">
      <c r="A374" s="57">
        <v>5120</v>
      </c>
      <c r="B374" s="256" t="s">
        <v>168</v>
      </c>
      <c r="C374" s="256"/>
      <c r="D374" s="256"/>
      <c r="E374" s="256"/>
      <c r="F374" s="256"/>
      <c r="G374" s="256"/>
      <c r="H374" s="47">
        <f>SUM(H376:H385)</f>
        <v>0</v>
      </c>
    </row>
    <row r="375" spans="1:8" s="2" customFormat="1" ht="26.4" hidden="1" x14ac:dyDescent="0.25">
      <c r="A375" s="257">
        <v>5121</v>
      </c>
      <c r="B375" s="260" t="s">
        <v>169</v>
      </c>
      <c r="C375" s="277" t="s">
        <v>171</v>
      </c>
      <c r="D375" s="278"/>
      <c r="E375" s="53" t="s">
        <v>170</v>
      </c>
      <c r="F375" s="187" t="s">
        <v>400</v>
      </c>
      <c r="G375" s="53" t="s">
        <v>158</v>
      </c>
      <c r="H375" s="128">
        <f>SUM(H376:H385)</f>
        <v>0</v>
      </c>
    </row>
    <row r="376" spans="1:8" s="2" customFormat="1" ht="13.2" hidden="1" x14ac:dyDescent="0.25">
      <c r="A376" s="258"/>
      <c r="B376" s="261"/>
      <c r="C376" s="304"/>
      <c r="D376" s="305"/>
      <c r="E376" s="263"/>
      <c r="F376" s="79"/>
      <c r="G376" s="192"/>
      <c r="H376" s="63">
        <f>ROUNDUP(F376*$E$388%/12/168*G376,2)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>ROUNDUP(F377*$E$388%/12/168*G377,2)</f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ref="H378:H385" si="46">ROUNDUP(F378*$D$399%/12/168*E378*$G$399,2)</f>
        <v>0</v>
      </c>
    </row>
    <row r="379" spans="1:8" s="2" customFormat="1" ht="13.2" hidden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3.2" hidden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3.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8"/>
      <c r="B383" s="261"/>
      <c r="C383" s="302"/>
      <c r="D383" s="303"/>
      <c r="E383" s="264"/>
      <c r="F383" s="80"/>
      <c r="G383" s="80"/>
      <c r="H383" s="65">
        <f t="shared" si="46"/>
        <v>0</v>
      </c>
    </row>
    <row r="384" spans="1:8" s="2" customFormat="1" ht="12.75" hidden="1" customHeight="1" x14ac:dyDescent="0.25">
      <c r="A384" s="258"/>
      <c r="B384" s="261"/>
      <c r="C384" s="302"/>
      <c r="D384" s="303"/>
      <c r="E384" s="264"/>
      <c r="F384" s="80"/>
      <c r="G384" s="80"/>
      <c r="H384" s="65">
        <f t="shared" si="46"/>
        <v>0</v>
      </c>
    </row>
    <row r="385" spans="1:8" s="2" customFormat="1" ht="12.75" hidden="1" customHeight="1" x14ac:dyDescent="0.25">
      <c r="A385" s="259"/>
      <c r="B385" s="262"/>
      <c r="C385" s="302"/>
      <c r="D385" s="303"/>
      <c r="E385" s="265"/>
      <c r="F385" s="82"/>
      <c r="G385" s="82"/>
      <c r="H385" s="67">
        <f t="shared" si="46"/>
        <v>0</v>
      </c>
    </row>
    <row r="386" spans="1:8" s="2" customFormat="1" ht="13.2" x14ac:dyDescent="0.25">
      <c r="A386" s="57" t="s">
        <v>111</v>
      </c>
      <c r="B386" s="256" t="s">
        <v>112</v>
      </c>
      <c r="C386" s="256"/>
      <c r="D386" s="256"/>
      <c r="E386" s="256"/>
      <c r="F386" s="256"/>
      <c r="G386" s="256"/>
      <c r="H386" s="47">
        <f>SUM(H387,H398)</f>
        <v>0.25</v>
      </c>
    </row>
    <row r="387" spans="1:8" s="2" customFormat="1" ht="26.4" x14ac:dyDescent="0.25">
      <c r="A387" s="257" t="s">
        <v>118</v>
      </c>
      <c r="B387" s="260" t="s">
        <v>34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0.25</v>
      </c>
    </row>
    <row r="388" spans="1:8" s="2" customFormat="1" ht="13.2" x14ac:dyDescent="0.25">
      <c r="A388" s="258"/>
      <c r="B388" s="261"/>
      <c r="C388" s="304" t="s">
        <v>398</v>
      </c>
      <c r="D388" s="305"/>
      <c r="E388" s="263">
        <v>20</v>
      </c>
      <c r="F388" s="79">
        <v>1147</v>
      </c>
      <c r="G388" s="192">
        <f>G363</f>
        <v>2.0840000000000001</v>
      </c>
      <c r="H388" s="63">
        <f>ROUNDUP(F388*$E$388%/12/168*G388,2)</f>
        <v>0.24000000000000002</v>
      </c>
    </row>
    <row r="389" spans="1:8" s="2" customFormat="1" ht="13.2" x14ac:dyDescent="0.25">
      <c r="A389" s="258"/>
      <c r="B389" s="261"/>
      <c r="C389" s="302" t="s">
        <v>399</v>
      </c>
      <c r="D389" s="303"/>
      <c r="E389" s="264"/>
      <c r="F389" s="80">
        <v>475</v>
      </c>
      <c r="G389" s="80">
        <v>8.4000000000000005E-2</v>
      </c>
      <c r="H389" s="65">
        <f>ROUNDUP(F389*$E$388%/12/168*G389,2)</f>
        <v>0.01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7">ROUNDUP(F390*$D$399%/12/168*E390*$G$399,2)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7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7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7"/>
        <v>0</v>
      </c>
    </row>
    <row r="398" spans="1:8" s="2" customFormat="1" ht="26.4" hidden="1" x14ac:dyDescent="0.25">
      <c r="A398" s="257" t="s">
        <v>119</v>
      </c>
      <c r="B398" s="260" t="s">
        <v>32</v>
      </c>
      <c r="C398" s="93" t="s">
        <v>171</v>
      </c>
      <c r="D398" s="53" t="s">
        <v>170</v>
      </c>
      <c r="E398" s="93" t="s">
        <v>166</v>
      </c>
      <c r="F398" s="93" t="s">
        <v>167</v>
      </c>
      <c r="G398" s="53" t="s">
        <v>158</v>
      </c>
      <c r="H398" s="128">
        <f>SUM(H399:H408)</f>
        <v>0</v>
      </c>
    </row>
    <row r="399" spans="1:8" s="2" customFormat="1" ht="13.2" hidden="1" x14ac:dyDescent="0.25">
      <c r="A399" s="258"/>
      <c r="B399" s="261"/>
      <c r="C399" s="79"/>
      <c r="D399" s="263">
        <v>20</v>
      </c>
      <c r="E399" s="79"/>
      <c r="F399" s="79"/>
      <c r="G399" s="274"/>
      <c r="H399" s="63">
        <f>ROUNDUP(F399*$D$376%/12/168*E399*$G$376,2)</f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275"/>
      <c r="H400" s="65">
        <f t="shared" ref="H400:H408" si="48">ROUNDUP(F400*$D$376%/12/168*E400*$G$376,2)</f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275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275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275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275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275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4"/>
      <c r="E406" s="80"/>
      <c r="F406" s="80"/>
      <c r="G406" s="275"/>
      <c r="H406" s="65">
        <f t="shared" si="48"/>
        <v>0</v>
      </c>
    </row>
    <row r="407" spans="1:8" s="2" customFormat="1" ht="13.2" hidden="1" x14ac:dyDescent="0.25">
      <c r="A407" s="258"/>
      <c r="B407" s="261"/>
      <c r="C407" s="80"/>
      <c r="D407" s="264"/>
      <c r="E407" s="80"/>
      <c r="F407" s="80"/>
      <c r="G407" s="275"/>
      <c r="H407" s="65">
        <f t="shared" si="48"/>
        <v>0</v>
      </c>
    </row>
    <row r="408" spans="1:8" s="2" customFormat="1" ht="13.2" hidden="1" x14ac:dyDescent="0.25">
      <c r="A408" s="258"/>
      <c r="B408" s="261"/>
      <c r="C408" s="80"/>
      <c r="D408" s="265"/>
      <c r="E408" s="80"/>
      <c r="F408" s="80"/>
      <c r="G408" s="276"/>
      <c r="H408" s="65">
        <f t="shared" si="48"/>
        <v>0</v>
      </c>
    </row>
    <row r="409" spans="1:8" s="2" customFormat="1" ht="13.2" x14ac:dyDescent="0.25">
      <c r="A409" s="235" t="s">
        <v>123</v>
      </c>
      <c r="B409" s="236"/>
      <c r="C409" s="236"/>
      <c r="D409" s="236"/>
      <c r="E409" s="236"/>
      <c r="F409" s="236"/>
      <c r="G409" s="237"/>
      <c r="H409" s="52">
        <f>SUM(H373,H315,H218)</f>
        <v>3.1300000000000008</v>
      </c>
    </row>
    <row r="410" spans="1:8" s="2" customFormat="1" ht="13.2" x14ac:dyDescent="0.25">
      <c r="A410" s="238" t="s">
        <v>122</v>
      </c>
      <c r="B410" s="239"/>
      <c r="C410" s="239"/>
      <c r="D410" s="239"/>
      <c r="E410" s="239"/>
      <c r="F410" s="239"/>
      <c r="G410" s="240"/>
      <c r="H410" s="92">
        <f>H409+H215</f>
        <v>25.630000000000003</v>
      </c>
    </row>
    <row r="411" spans="1:8" x14ac:dyDescent="0.25">
      <c r="H411" s="29"/>
    </row>
    <row r="412" spans="1:8" hidden="1" x14ac:dyDescent="0.25">
      <c r="H412" s="30"/>
    </row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idden="1" x14ac:dyDescent="0.25"/>
    <row r="447" spans="1:9" hidden="1" x14ac:dyDescent="0.25"/>
    <row r="448" spans="1:9" ht="15.6" hidden="1" x14ac:dyDescent="0.3">
      <c r="A448" s="121" t="s">
        <v>14</v>
      </c>
      <c r="B448" s="121"/>
      <c r="C448" s="121"/>
      <c r="D448" s="121"/>
      <c r="E448" s="121"/>
      <c r="F448" s="121"/>
      <c r="G448" s="121"/>
      <c r="H448" s="122">
        <f ca="1">H449+H461+H472</f>
        <v>22.5</v>
      </c>
      <c r="I448" s="123" t="b">
        <f ca="1">H448=H215</f>
        <v>1</v>
      </c>
    </row>
    <row r="449" spans="1:8" hidden="1" x14ac:dyDescent="0.25">
      <c r="A449" s="115">
        <v>1000</v>
      </c>
      <c r="B449" s="114"/>
      <c r="H449" s="118">
        <f ca="1">SUM(H450,H457)</f>
        <v>21.71</v>
      </c>
    </row>
    <row r="450" spans="1:8" hidden="1" x14ac:dyDescent="0.25">
      <c r="A450" s="147">
        <v>1100</v>
      </c>
      <c r="B450" s="114"/>
      <c r="H450" s="117">
        <f ca="1">SUM(H451:H456)</f>
        <v>16.87</v>
      </c>
    </row>
    <row r="451" spans="1:8" hidden="1" x14ac:dyDescent="0.25">
      <c r="A451" s="1">
        <v>1116</v>
      </c>
      <c r="B451" s="114"/>
      <c r="H451" s="116">
        <f t="shared" ref="H451:H456" ca="1" si="49">SUMIF($A$14:$H$215,A451,$H$14:$H$215)</f>
        <v>0</v>
      </c>
    </row>
    <row r="452" spans="1:8" hidden="1" x14ac:dyDescent="0.25">
      <c r="A452" s="1">
        <v>1119</v>
      </c>
      <c r="B452" s="114"/>
      <c r="H452" s="116">
        <f t="shared" ca="1" si="49"/>
        <v>15.33</v>
      </c>
    </row>
    <row r="453" spans="1:8" hidden="1" x14ac:dyDescent="0.25">
      <c r="A453" s="1">
        <v>1143</v>
      </c>
      <c r="B453" s="114"/>
      <c r="H453" s="116">
        <f t="shared" ca="1" si="49"/>
        <v>0</v>
      </c>
    </row>
    <row r="454" spans="1:8" hidden="1" x14ac:dyDescent="0.25">
      <c r="A454" s="1">
        <v>1146</v>
      </c>
      <c r="B454" s="114"/>
      <c r="H454" s="116">
        <f t="shared" ca="1" si="49"/>
        <v>0</v>
      </c>
    </row>
    <row r="455" spans="1:8" hidden="1" x14ac:dyDescent="0.25">
      <c r="A455" s="1">
        <v>1147</v>
      </c>
      <c r="B455" s="114"/>
      <c r="H455" s="116">
        <f t="shared" ca="1" si="49"/>
        <v>0</v>
      </c>
    </row>
    <row r="456" spans="1:8" hidden="1" x14ac:dyDescent="0.25">
      <c r="A456" s="1">
        <v>1148</v>
      </c>
      <c r="B456" s="114"/>
      <c r="H456" s="116">
        <f t="shared" ca="1" si="49"/>
        <v>1.54</v>
      </c>
    </row>
    <row r="457" spans="1:8" hidden="1" x14ac:dyDescent="0.25">
      <c r="A457" s="147">
        <v>1200</v>
      </c>
      <c r="B457" s="114"/>
      <c r="H457" s="117">
        <f ca="1">SUM(H458:H460)</f>
        <v>4.84</v>
      </c>
    </row>
    <row r="458" spans="1:8" hidden="1" x14ac:dyDescent="0.25">
      <c r="A458" s="1">
        <v>1210</v>
      </c>
      <c r="B458" s="114"/>
      <c r="H458" s="116">
        <f ca="1">SUMIF($A$14:$H$215,A458,$H$14:$H$215)</f>
        <v>4.22</v>
      </c>
    </row>
    <row r="459" spans="1:8" hidden="1" x14ac:dyDescent="0.25">
      <c r="A459" s="1">
        <v>1221</v>
      </c>
      <c r="B459" s="114"/>
      <c r="H459" s="116">
        <f ca="1">SUMIF($A$14:$H$215,A459,$H$14:$H$215)</f>
        <v>0.62</v>
      </c>
    </row>
    <row r="460" spans="1:8" hidden="1" x14ac:dyDescent="0.25">
      <c r="A460" s="1">
        <v>1228</v>
      </c>
      <c r="B460" s="114"/>
      <c r="H460" s="116">
        <f ca="1">SUMIF($A$14:$H$215,A460,$H$14:$H$215)</f>
        <v>0</v>
      </c>
    </row>
    <row r="461" spans="1:8" hidden="1" x14ac:dyDescent="0.25">
      <c r="A461" s="115">
        <v>2000</v>
      </c>
      <c r="B461" s="114"/>
      <c r="H461" s="118">
        <f ca="1">H462+H465+H467</f>
        <v>0.79</v>
      </c>
    </row>
    <row r="462" spans="1:8" hidden="1" x14ac:dyDescent="0.25">
      <c r="A462" s="147">
        <v>2100</v>
      </c>
      <c r="B462" s="114"/>
      <c r="H462" s="117">
        <f ca="1">SUM(H463:H464)</f>
        <v>0</v>
      </c>
    </row>
    <row r="463" spans="1:8" hidden="1" x14ac:dyDescent="0.25">
      <c r="A463" s="1">
        <v>2111</v>
      </c>
      <c r="B463" s="114"/>
      <c r="H463" s="116">
        <f ca="1">SUMIF($A$14:$H$215,A463,$H$14:$H$215)</f>
        <v>0</v>
      </c>
    </row>
    <row r="464" spans="1:8" hidden="1" x14ac:dyDescent="0.25">
      <c r="A464" s="1">
        <v>2112</v>
      </c>
      <c r="B464" s="114"/>
      <c r="H464" s="116">
        <f ca="1">SUMIF($A$14:$H$215,A464,$H$14:$H$215)</f>
        <v>0</v>
      </c>
    </row>
    <row r="465" spans="1:9" hidden="1" x14ac:dyDescent="0.25">
      <c r="A465" s="147">
        <v>2200</v>
      </c>
      <c r="B465" s="114"/>
      <c r="H465" s="117">
        <f ca="1">SUM(H466)</f>
        <v>0</v>
      </c>
    </row>
    <row r="466" spans="1:9" hidden="1" x14ac:dyDescent="0.25">
      <c r="A466" s="1">
        <v>2220</v>
      </c>
      <c r="B466" s="114"/>
      <c r="H466" s="116">
        <f ca="1">SUMIF($A$14:$H$215,A466,$H$14:$H$215)</f>
        <v>0</v>
      </c>
    </row>
    <row r="467" spans="1:9" hidden="1" x14ac:dyDescent="0.25">
      <c r="A467" s="147">
        <v>2300</v>
      </c>
      <c r="B467" s="114"/>
      <c r="H467" s="117">
        <f ca="1">SUM(H468:H471)</f>
        <v>0.79</v>
      </c>
    </row>
    <row r="468" spans="1:9" hidden="1" x14ac:dyDescent="0.25">
      <c r="A468" s="1">
        <v>2311</v>
      </c>
      <c r="B468" s="114"/>
      <c r="H468" s="116">
        <f ca="1">SUMIF($A$14:$H$215,A468,$H$14:$H$215)</f>
        <v>0.79</v>
      </c>
    </row>
    <row r="469" spans="1:9" hidden="1" x14ac:dyDescent="0.25">
      <c r="A469" s="1">
        <v>2322</v>
      </c>
      <c r="B469" s="114"/>
      <c r="H469" s="116">
        <f ca="1">SUMIF($A$14:$H$215,A469,$H$14:$H$215)</f>
        <v>0</v>
      </c>
    </row>
    <row r="470" spans="1:9" hidden="1" x14ac:dyDescent="0.25">
      <c r="A470" s="1">
        <v>2329</v>
      </c>
      <c r="B470" s="114"/>
      <c r="H470" s="116">
        <f ca="1">SUMIF($A$14:$H$215,A470,$H$14:$H$215)</f>
        <v>0</v>
      </c>
    </row>
    <row r="471" spans="1:9" hidden="1" x14ac:dyDescent="0.25">
      <c r="A471" s="1">
        <v>2350</v>
      </c>
      <c r="B471" s="114"/>
      <c r="H471" s="116">
        <f ca="1">SUMIF($A$14:$H$215,A471,$H$14:$H$215)</f>
        <v>0</v>
      </c>
    </row>
    <row r="472" spans="1:9" hidden="1" x14ac:dyDescent="0.25">
      <c r="A472" s="115">
        <v>5000</v>
      </c>
      <c r="B472" s="114"/>
      <c r="H472" s="118">
        <f ca="1">SUMIF($A$14:$H$215,A472,$H$14:$H$215)</f>
        <v>0</v>
      </c>
    </row>
    <row r="473" spans="1:9" hidden="1" x14ac:dyDescent="0.25">
      <c r="A473" s="147">
        <v>5200</v>
      </c>
      <c r="B473" s="114"/>
      <c r="H473" s="120"/>
    </row>
    <row r="474" spans="1:9" hidden="1" x14ac:dyDescent="0.25">
      <c r="A474" s="1">
        <v>5231</v>
      </c>
      <c r="B474" s="114"/>
      <c r="H474" s="116">
        <f ca="1">SUMIF($A$14:$H$215,A474,$H$14:$H$215)</f>
        <v>0</v>
      </c>
    </row>
    <row r="475" spans="1:9" hidden="1" x14ac:dyDescent="0.25">
      <c r="B475" s="114"/>
    </row>
    <row r="476" spans="1:9" hidden="1" x14ac:dyDescent="0.25">
      <c r="B476" s="114"/>
    </row>
    <row r="477" spans="1:9" hidden="1" x14ac:dyDescent="0.25">
      <c r="B477" s="114"/>
    </row>
    <row r="478" spans="1:9" s="123" customFormat="1" ht="15.6" hidden="1" x14ac:dyDescent="0.3">
      <c r="A478" s="121" t="s">
        <v>19</v>
      </c>
      <c r="B478" s="121"/>
      <c r="C478" s="121"/>
      <c r="D478" s="121"/>
      <c r="E478" s="121"/>
      <c r="F478" s="121"/>
      <c r="G478" s="121"/>
      <c r="H478" s="122">
        <f ca="1">H479+H491+H503</f>
        <v>3.1300000000000003</v>
      </c>
      <c r="I478" s="123" t="b">
        <f ca="1">H478=H409</f>
        <v>1</v>
      </c>
    </row>
    <row r="479" spans="1:9" hidden="1" x14ac:dyDescent="0.25">
      <c r="A479" s="115">
        <v>1000</v>
      </c>
      <c r="B479" s="114"/>
      <c r="H479" s="118">
        <f ca="1">SUM(H480,H487)</f>
        <v>1.4200000000000002</v>
      </c>
    </row>
    <row r="480" spans="1:9" hidden="1" x14ac:dyDescent="0.25">
      <c r="A480" s="134">
        <v>1100</v>
      </c>
      <c r="B480" s="114"/>
      <c r="H480" s="117">
        <f ca="1">SUM(H481:H486)</f>
        <v>1.0900000000000001</v>
      </c>
    </row>
    <row r="481" spans="1:8" hidden="1" x14ac:dyDescent="0.25">
      <c r="A481" s="1">
        <v>1116</v>
      </c>
      <c r="B481" s="114"/>
      <c r="H481" s="116">
        <f t="shared" ref="H481:H486" ca="1" si="50">SUMIF($A$220:$H$425,A481,$H$220:$H$425)</f>
        <v>0.37</v>
      </c>
    </row>
    <row r="482" spans="1:8" hidden="1" x14ac:dyDescent="0.25">
      <c r="A482" s="1">
        <v>1119</v>
      </c>
      <c r="B482" s="114"/>
      <c r="H482" s="116">
        <f t="shared" ca="1" si="50"/>
        <v>0.6</v>
      </c>
    </row>
    <row r="483" spans="1:8" hidden="1" x14ac:dyDescent="0.25">
      <c r="A483" s="1">
        <v>1143</v>
      </c>
      <c r="B483" s="114"/>
      <c r="H483" s="116">
        <f t="shared" ca="1" si="50"/>
        <v>0.02</v>
      </c>
    </row>
    <row r="484" spans="1:8" hidden="1" x14ac:dyDescent="0.25">
      <c r="A484" s="1">
        <v>1146</v>
      </c>
      <c r="B484" s="114"/>
      <c r="H484" s="116">
        <f t="shared" ca="1" si="50"/>
        <v>0</v>
      </c>
    </row>
    <row r="485" spans="1:8" hidden="1" x14ac:dyDescent="0.25">
      <c r="A485" s="1">
        <v>1147</v>
      </c>
      <c r="B485" s="114"/>
      <c r="H485" s="116">
        <f t="shared" ca="1" si="50"/>
        <v>0</v>
      </c>
    </row>
    <row r="486" spans="1:8" hidden="1" x14ac:dyDescent="0.25">
      <c r="A486" s="1">
        <v>1148</v>
      </c>
      <c r="B486" s="114"/>
      <c r="H486" s="116">
        <f t="shared" ca="1" si="50"/>
        <v>0.1</v>
      </c>
    </row>
    <row r="487" spans="1:8" hidden="1" x14ac:dyDescent="0.25">
      <c r="A487" s="134">
        <v>1200</v>
      </c>
      <c r="B487" s="114"/>
      <c r="H487" s="117">
        <f ca="1">SUM(H488:H490)</f>
        <v>0.33</v>
      </c>
    </row>
    <row r="488" spans="1:8" hidden="1" x14ac:dyDescent="0.25">
      <c r="A488" s="1">
        <v>1210</v>
      </c>
      <c r="B488" s="114"/>
      <c r="H488" s="116">
        <f ca="1">SUMIF($A$220:$H$425,A488,$H$220:$H$425)</f>
        <v>0.28000000000000003</v>
      </c>
    </row>
    <row r="489" spans="1:8" hidden="1" x14ac:dyDescent="0.25">
      <c r="A489" s="1">
        <v>1221</v>
      </c>
      <c r="B489" s="114"/>
      <c r="H489" s="116">
        <f ca="1">SUMIF($A$220:$H$425,A489,$H$220:$H$425)</f>
        <v>0.05</v>
      </c>
    </row>
    <row r="490" spans="1:8" hidden="1" x14ac:dyDescent="0.25">
      <c r="A490" s="1">
        <v>1228</v>
      </c>
      <c r="B490" s="114"/>
      <c r="H490" s="116">
        <f ca="1">SUMIF($A$220:$H$425,A490,$H$220:$H$425)</f>
        <v>0</v>
      </c>
    </row>
    <row r="491" spans="1:8" hidden="1" x14ac:dyDescent="0.25">
      <c r="A491" s="115">
        <v>2000</v>
      </c>
      <c r="B491" s="114"/>
      <c r="H491" s="118">
        <f ca="1">H492+H495+H497</f>
        <v>1.4600000000000002</v>
      </c>
    </row>
    <row r="492" spans="1:8" hidden="1" x14ac:dyDescent="0.25">
      <c r="A492" s="134">
        <v>2100</v>
      </c>
      <c r="B492" s="114"/>
      <c r="H492" s="120">
        <f ca="1">SUM(H493:H494)</f>
        <v>0</v>
      </c>
    </row>
    <row r="493" spans="1:8" hidden="1" x14ac:dyDescent="0.25">
      <c r="A493" s="1">
        <v>2111</v>
      </c>
      <c r="B493" s="114"/>
      <c r="H493" s="2">
        <f ca="1">SUMIF($A$220:$H$425,A493,$H$220:$H$425)</f>
        <v>0</v>
      </c>
    </row>
    <row r="494" spans="1:8" hidden="1" x14ac:dyDescent="0.25">
      <c r="A494" s="1">
        <v>2112</v>
      </c>
      <c r="B494" s="114"/>
      <c r="H494" s="2">
        <f ca="1">SUMIF($A$220:$H$425,A494,$H$220:$H$425)</f>
        <v>0</v>
      </c>
    </row>
    <row r="495" spans="1:8" hidden="1" x14ac:dyDescent="0.25">
      <c r="A495" s="134">
        <v>2200</v>
      </c>
      <c r="B495" s="114"/>
      <c r="H495" s="117">
        <f ca="1">SUM(H496)</f>
        <v>9.9999999999999992E-2</v>
      </c>
    </row>
    <row r="496" spans="1:8" hidden="1" x14ac:dyDescent="0.25">
      <c r="A496" s="1">
        <v>2220</v>
      </c>
      <c r="B496" s="114"/>
      <c r="H496" s="116">
        <f ca="1">SUMIF($A$220:$H$425,A496,$H$220:$H$425)</f>
        <v>9.9999999999999992E-2</v>
      </c>
    </row>
    <row r="497" spans="1:9" hidden="1" x14ac:dyDescent="0.25">
      <c r="A497" s="134">
        <v>2300</v>
      </c>
      <c r="B497" s="114"/>
      <c r="H497" s="117">
        <f ca="1">SUM(H498:H502)</f>
        <v>1.36</v>
      </c>
    </row>
    <row r="498" spans="1:9" hidden="1" x14ac:dyDescent="0.25">
      <c r="A498" s="1">
        <v>2311</v>
      </c>
      <c r="B498" s="114"/>
      <c r="H498" s="116">
        <f ca="1">SUMIF($A$220:$H$425,A498,$H$220:$H$425)</f>
        <v>0.12000000000000001</v>
      </c>
    </row>
    <row r="499" spans="1:9" hidden="1" x14ac:dyDescent="0.25">
      <c r="A499" s="1">
        <v>2312</v>
      </c>
      <c r="B499" s="114"/>
      <c r="H499" s="116">
        <f ca="1">SUMIF($A$220:$H$425,A499,$H$220:$H$425)</f>
        <v>0.08</v>
      </c>
    </row>
    <row r="500" spans="1:9" hidden="1" x14ac:dyDescent="0.25">
      <c r="A500" s="1">
        <v>2322</v>
      </c>
      <c r="B500" s="114"/>
      <c r="H500" s="2">
        <f ca="1">SUMIF($A$220:$H$425,A500,$H$220:$H$425)</f>
        <v>0</v>
      </c>
    </row>
    <row r="501" spans="1:9" hidden="1" x14ac:dyDescent="0.25">
      <c r="A501" s="1">
        <v>2329</v>
      </c>
      <c r="B501" s="114"/>
      <c r="H501" s="2">
        <f ca="1">SUMIF($A$220:$H$425,A501,$H$220:$H$425)</f>
        <v>0</v>
      </c>
    </row>
    <row r="502" spans="1:9" hidden="1" x14ac:dyDescent="0.25">
      <c r="A502" s="1">
        <v>2350</v>
      </c>
      <c r="B502" s="114"/>
      <c r="H502" s="116">
        <f ca="1">SUMIF($A$220:$H$425,A502,$H$220:$H$425)</f>
        <v>1.1600000000000001</v>
      </c>
    </row>
    <row r="503" spans="1:9" hidden="1" x14ac:dyDescent="0.25">
      <c r="A503" s="115">
        <v>5000</v>
      </c>
      <c r="B503" s="114"/>
      <c r="H503" s="118">
        <f ca="1">H504+H506</f>
        <v>0.25</v>
      </c>
    </row>
    <row r="504" spans="1:9" hidden="1" x14ac:dyDescent="0.25">
      <c r="A504" s="134">
        <v>5100</v>
      </c>
      <c r="B504" s="114"/>
      <c r="H504" s="117">
        <f ca="1">SUM(H505)</f>
        <v>0</v>
      </c>
    </row>
    <row r="505" spans="1:9" hidden="1" x14ac:dyDescent="0.25">
      <c r="A505" s="1">
        <v>5121</v>
      </c>
      <c r="B505" s="114"/>
      <c r="H505" s="116">
        <f ca="1">SUMIF($A$220:$H$425,A505,$H$220:$H$425)</f>
        <v>0</v>
      </c>
    </row>
    <row r="506" spans="1:9" hidden="1" x14ac:dyDescent="0.25">
      <c r="A506" s="134">
        <v>5200</v>
      </c>
      <c r="B506" s="114"/>
      <c r="H506" s="117">
        <f ca="1">SUM(H507:H508)</f>
        <v>0.25</v>
      </c>
    </row>
    <row r="507" spans="1:9" hidden="1" x14ac:dyDescent="0.25">
      <c r="A507" s="1">
        <v>5238</v>
      </c>
      <c r="B507" s="114"/>
      <c r="H507" s="116">
        <f ca="1">SUMIF($A$220:$H$425,A507,$H$220:$H$425)</f>
        <v>0.25</v>
      </c>
    </row>
    <row r="508" spans="1:9" hidden="1" x14ac:dyDescent="0.25">
      <c r="A508" s="1">
        <v>5239</v>
      </c>
      <c r="B508" s="114"/>
      <c r="H508" s="116">
        <f ca="1">SUMIF($A$220:$H$425,A508,$H$220:$H$425)</f>
        <v>0</v>
      </c>
    </row>
    <row r="509" spans="1:9" s="123" customFormat="1" ht="15.6" hidden="1" x14ac:dyDescent="0.3">
      <c r="A509" s="121" t="s">
        <v>340</v>
      </c>
      <c r="B509" s="121"/>
      <c r="C509" s="121"/>
      <c r="D509" s="121"/>
      <c r="E509" s="121"/>
      <c r="F509" s="121"/>
      <c r="G509" s="121"/>
      <c r="H509" s="122">
        <f ca="1">H478+H448</f>
        <v>25.63</v>
      </c>
      <c r="I509" s="123" t="b">
        <f ca="1">H509=H410</f>
        <v>1</v>
      </c>
    </row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</sheetData>
  <mergeCells count="439">
    <mergeCell ref="C152:E152"/>
    <mergeCell ref="C153:E153"/>
    <mergeCell ref="C154:E154"/>
    <mergeCell ref="B133:G133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55"/>
    <mergeCell ref="B47:B55"/>
    <mergeCell ref="C47:D47"/>
    <mergeCell ref="C48:D48"/>
    <mergeCell ref="C49:D49"/>
    <mergeCell ref="E47:E55"/>
    <mergeCell ref="C50:D50"/>
    <mergeCell ref="C51:D51"/>
    <mergeCell ref="C52:D52"/>
    <mergeCell ref="C53:D53"/>
    <mergeCell ref="C55:D55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57:E76"/>
    <mergeCell ref="C58:D58"/>
    <mergeCell ref="C59:D59"/>
    <mergeCell ref="C60:D60"/>
    <mergeCell ref="C61:D61"/>
    <mergeCell ref="C62:D62"/>
    <mergeCell ref="C90:D90"/>
    <mergeCell ref="C91:D91"/>
    <mergeCell ref="C92:D92"/>
    <mergeCell ref="B77:G77"/>
    <mergeCell ref="B78:G78"/>
    <mergeCell ref="B79:B99"/>
    <mergeCell ref="C79:D79"/>
    <mergeCell ref="C80:D80"/>
    <mergeCell ref="E80:E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A100:A108"/>
    <mergeCell ref="B100:B108"/>
    <mergeCell ref="E100:E108"/>
    <mergeCell ref="A79:A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81:D81"/>
    <mergeCell ref="C82:D82"/>
    <mergeCell ref="C83:D83"/>
    <mergeCell ref="C84:D84"/>
    <mergeCell ref="C85:D85"/>
    <mergeCell ref="C86:D86"/>
    <mergeCell ref="C99:D99"/>
    <mergeCell ref="B109:G109"/>
    <mergeCell ref="B110:G110"/>
    <mergeCell ref="C111:E111"/>
    <mergeCell ref="C112:E112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55:E155"/>
    <mergeCell ref="B156:G156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A204:A214"/>
    <mergeCell ref="B204:B214"/>
    <mergeCell ref="D205:D214"/>
    <mergeCell ref="A168:A178"/>
    <mergeCell ref="B168:B178"/>
    <mergeCell ref="C168:E168"/>
    <mergeCell ref="C169:E169"/>
    <mergeCell ref="C170:E170"/>
    <mergeCell ref="C177:E177"/>
    <mergeCell ref="C178:E178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1"/>
    <mergeCell ref="B253:B261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E253:E261"/>
    <mergeCell ref="C269:D269"/>
    <mergeCell ref="C270:D270"/>
    <mergeCell ref="C271:D271"/>
    <mergeCell ref="C272:D272"/>
    <mergeCell ref="C273:D273"/>
    <mergeCell ref="C274:D274"/>
    <mergeCell ref="A262:A282"/>
    <mergeCell ref="B262:B282"/>
    <mergeCell ref="C262:D262"/>
    <mergeCell ref="C263:D263"/>
    <mergeCell ref="C264:D264"/>
    <mergeCell ref="C265:D265"/>
    <mergeCell ref="C266:D266"/>
    <mergeCell ref="C267:D267"/>
    <mergeCell ref="C268:D268"/>
    <mergeCell ref="A285:A305"/>
    <mergeCell ref="B285:B305"/>
    <mergeCell ref="C285:D285"/>
    <mergeCell ref="C286:D286"/>
    <mergeCell ref="E286:E305"/>
    <mergeCell ref="C287:D287"/>
    <mergeCell ref="C275:D275"/>
    <mergeCell ref="C276:D276"/>
    <mergeCell ref="C277:D277"/>
    <mergeCell ref="C278:D278"/>
    <mergeCell ref="C279:D279"/>
    <mergeCell ref="C280:D280"/>
    <mergeCell ref="E263:E282"/>
    <mergeCell ref="C288:D288"/>
    <mergeCell ref="C289:D289"/>
    <mergeCell ref="C290:D290"/>
    <mergeCell ref="C291:D291"/>
    <mergeCell ref="C292:D292"/>
    <mergeCell ref="C293:D293"/>
    <mergeCell ref="C281:D281"/>
    <mergeCell ref="C282:D282"/>
    <mergeCell ref="B283:G283"/>
    <mergeCell ref="B284:G284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A306:A314"/>
    <mergeCell ref="B306:B314"/>
    <mergeCell ref="C313:D313"/>
    <mergeCell ref="C314:D314"/>
    <mergeCell ref="B315:G315"/>
    <mergeCell ref="B316:G316"/>
    <mergeCell ref="C317:E317"/>
    <mergeCell ref="C318:E318"/>
    <mergeCell ref="C307:D307"/>
    <mergeCell ref="C308:D308"/>
    <mergeCell ref="C309:D309"/>
    <mergeCell ref="C310:D310"/>
    <mergeCell ref="C311:D311"/>
    <mergeCell ref="C312:D312"/>
    <mergeCell ref="E306:E314"/>
    <mergeCell ref="C306:D306"/>
    <mergeCell ref="C338:E338"/>
    <mergeCell ref="B339:G339"/>
    <mergeCell ref="A340:A350"/>
    <mergeCell ref="B340:B350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A328:A338"/>
    <mergeCell ref="B328:B338"/>
    <mergeCell ref="C328:E328"/>
    <mergeCell ref="C329:E329"/>
    <mergeCell ref="C330:E330"/>
    <mergeCell ref="C331:E331"/>
    <mergeCell ref="C332:E332"/>
    <mergeCell ref="C333:E333"/>
    <mergeCell ref="C334:E334"/>
    <mergeCell ref="A409:G409"/>
    <mergeCell ref="A410:G410"/>
    <mergeCell ref="B373:G373"/>
    <mergeCell ref="B374:G374"/>
    <mergeCell ref="C365:E365"/>
    <mergeCell ref="C366:E366"/>
    <mergeCell ref="C367:E367"/>
    <mergeCell ref="C368:E368"/>
    <mergeCell ref="C369:E369"/>
    <mergeCell ref="C370:E370"/>
    <mergeCell ref="A398:A408"/>
    <mergeCell ref="B398:B408"/>
    <mergeCell ref="D399:D408"/>
    <mergeCell ref="G399:G408"/>
    <mergeCell ref="A362:A372"/>
    <mergeCell ref="B362:B372"/>
    <mergeCell ref="C362:E362"/>
    <mergeCell ref="C363:E363"/>
    <mergeCell ref="C364:E364"/>
    <mergeCell ref="C371:E371"/>
    <mergeCell ref="C372:E372"/>
    <mergeCell ref="C375:D375"/>
    <mergeCell ref="C376:D376"/>
    <mergeCell ref="E376:E385"/>
    <mergeCell ref="B386:G386"/>
    <mergeCell ref="A387:A397"/>
    <mergeCell ref="B387:B397"/>
    <mergeCell ref="C387:D387"/>
    <mergeCell ref="C388:D388"/>
    <mergeCell ref="E388:E397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35:E335"/>
    <mergeCell ref="C336:E336"/>
    <mergeCell ref="C337:E337"/>
    <mergeCell ref="A317:A327"/>
    <mergeCell ref="B317:B327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79:D379"/>
    <mergeCell ref="C380:D380"/>
    <mergeCell ref="C381:D381"/>
    <mergeCell ref="C382:D382"/>
    <mergeCell ref="C383:D383"/>
    <mergeCell ref="C384:D384"/>
    <mergeCell ref="C385:D385"/>
    <mergeCell ref="A351:A361"/>
    <mergeCell ref="B351:B361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A375:A385"/>
    <mergeCell ref="B375:B385"/>
    <mergeCell ref="C377:D377"/>
    <mergeCell ref="C378:D378"/>
  </mergeCells>
  <conditionalFormatting sqref="G38:H46 C47:D55 F47:H55 C100:D108 F100:H108 F253:H261 C306:D314 F306:H314">
    <cfRule type="cellIs" dxfId="313" priority="118" operator="equal">
      <formula>0</formula>
    </cfRule>
  </conditionalFormatting>
  <conditionalFormatting sqref="G244:G252">
    <cfRule type="cellIs" dxfId="312" priority="113" operator="equal">
      <formula>0</formula>
    </cfRule>
  </conditionalFormatting>
  <conditionalFormatting sqref="G263:G282">
    <cfRule type="cellIs" dxfId="311" priority="105" operator="equal">
      <formula>0</formula>
    </cfRule>
  </conditionalFormatting>
  <conditionalFormatting sqref="C273:C274 C263:C264">
    <cfRule type="cellIs" dxfId="310" priority="104" operator="equal">
      <formula>0</formula>
    </cfRule>
  </conditionalFormatting>
  <conditionalFormatting sqref="F263:G282">
    <cfRule type="cellIs" dxfId="309" priority="103" operator="equal">
      <formula>0</formula>
    </cfRule>
  </conditionalFormatting>
  <conditionalFormatting sqref="G296:G305">
    <cfRule type="cellIs" dxfId="308" priority="96" operator="equal">
      <formula>0</formula>
    </cfRule>
  </conditionalFormatting>
  <conditionalFormatting sqref="G296:G305">
    <cfRule type="cellIs" dxfId="307" priority="95" operator="equal">
      <formula>0</formula>
    </cfRule>
  </conditionalFormatting>
  <conditionalFormatting sqref="H26:H35">
    <cfRule type="cellIs" dxfId="306" priority="90" operator="equal">
      <formula>0</formula>
    </cfRule>
  </conditionalFormatting>
  <conditionalFormatting sqref="H15:H24">
    <cfRule type="cellIs" dxfId="305" priority="89" operator="equal">
      <formula>0</formula>
    </cfRule>
  </conditionalFormatting>
  <conditionalFormatting sqref="F57:H57 H58:H64 F58:G76">
    <cfRule type="cellIs" dxfId="304" priority="83" operator="equal">
      <formula>0</formula>
    </cfRule>
  </conditionalFormatting>
  <conditionalFormatting sqref="C57:D76">
    <cfRule type="cellIs" dxfId="303" priority="81" operator="equal">
      <formula>0</formula>
    </cfRule>
  </conditionalFormatting>
  <conditionalFormatting sqref="H65:H76">
    <cfRule type="cellIs" dxfId="302" priority="82" operator="equal">
      <formula>0</formula>
    </cfRule>
  </conditionalFormatting>
  <conditionalFormatting sqref="C56:D56">
    <cfRule type="cellIs" dxfId="301" priority="80" operator="equal">
      <formula>0</formula>
    </cfRule>
  </conditionalFormatting>
  <conditionalFormatting sqref="C79:D79">
    <cfRule type="cellIs" dxfId="300" priority="79" operator="equal">
      <formula>0</formula>
    </cfRule>
  </conditionalFormatting>
  <conditionalFormatting sqref="F80:H80 H81:H87 F81:G99">
    <cfRule type="cellIs" dxfId="299" priority="78" operator="equal">
      <formula>0</formula>
    </cfRule>
  </conditionalFormatting>
  <conditionalFormatting sqref="C80:D99">
    <cfRule type="cellIs" dxfId="298" priority="76" operator="equal">
      <formula>0</formula>
    </cfRule>
  </conditionalFormatting>
  <conditionalFormatting sqref="H88:H99">
    <cfRule type="cellIs" dxfId="297" priority="77" operator="equal">
      <formula>0</formula>
    </cfRule>
  </conditionalFormatting>
  <conditionalFormatting sqref="C253">
    <cfRule type="cellIs" dxfId="296" priority="67" operator="equal">
      <formula>0</formula>
    </cfRule>
  </conditionalFormatting>
  <conditionalFormatting sqref="C296:D305">
    <cfRule type="cellIs" dxfId="295" priority="66" operator="equal">
      <formula>0</formula>
    </cfRule>
  </conditionalFormatting>
  <conditionalFormatting sqref="F298:G305">
    <cfRule type="cellIs" dxfId="294" priority="65" operator="equal">
      <formula>0</formula>
    </cfRule>
  </conditionalFormatting>
  <conditionalFormatting sqref="C286:D295">
    <cfRule type="cellIs" dxfId="293" priority="61" operator="equal">
      <formula>0</formula>
    </cfRule>
  </conditionalFormatting>
  <conditionalFormatting sqref="F286:G295">
    <cfRule type="cellIs" dxfId="292" priority="60" operator="equal">
      <formula>0</formula>
    </cfRule>
  </conditionalFormatting>
  <conditionalFormatting sqref="H135:H144">
    <cfRule type="cellIs" dxfId="291" priority="49" operator="equal">
      <formula>0</formula>
    </cfRule>
  </conditionalFormatting>
  <conditionalFormatting sqref="G243">
    <cfRule type="cellIs" dxfId="290" priority="50" operator="equal">
      <formula>0</formula>
    </cfRule>
  </conditionalFormatting>
  <conditionalFormatting sqref="C265:C272">
    <cfRule type="cellIs" dxfId="289" priority="52" operator="equal">
      <formula>0</formula>
    </cfRule>
  </conditionalFormatting>
  <conditionalFormatting sqref="H146:H155">
    <cfRule type="cellIs" dxfId="288" priority="48" operator="equal">
      <formula>0</formula>
    </cfRule>
  </conditionalFormatting>
  <conditionalFormatting sqref="C254:C261">
    <cfRule type="cellIs" dxfId="287" priority="53" operator="equal">
      <formula>0</formula>
    </cfRule>
  </conditionalFormatting>
  <conditionalFormatting sqref="H158:H167">
    <cfRule type="cellIs" dxfId="286" priority="45" operator="equal">
      <formula>0</formula>
    </cfRule>
  </conditionalFormatting>
  <conditionalFormatting sqref="C275:C282">
    <cfRule type="cellIs" dxfId="285" priority="51" operator="equal">
      <formula>0</formula>
    </cfRule>
  </conditionalFormatting>
  <conditionalFormatting sqref="H112:H121">
    <cfRule type="cellIs" dxfId="284" priority="47" operator="equal">
      <formula>0</formula>
    </cfRule>
  </conditionalFormatting>
  <conditionalFormatting sqref="H123:H132">
    <cfRule type="cellIs" dxfId="283" priority="46" operator="equal">
      <formula>0</formula>
    </cfRule>
  </conditionalFormatting>
  <conditionalFormatting sqref="H169:H178">
    <cfRule type="cellIs" dxfId="282" priority="44" operator="equal">
      <formula>0</formula>
    </cfRule>
  </conditionalFormatting>
  <conditionalFormatting sqref="H182:H191 H194:H203 H205:H214">
    <cfRule type="cellIs" dxfId="281" priority="43" operator="equal">
      <formula>0</formula>
    </cfRule>
  </conditionalFormatting>
  <conditionalFormatting sqref="I509">
    <cfRule type="cellIs" dxfId="280" priority="31" operator="equal">
      <formula>TRUE</formula>
    </cfRule>
  </conditionalFormatting>
  <conditionalFormatting sqref="I448 I475:I477">
    <cfRule type="cellIs" dxfId="279" priority="42" operator="equal">
      <formula>TRUE</formula>
    </cfRule>
  </conditionalFormatting>
  <conditionalFormatting sqref="I478">
    <cfRule type="cellIs" dxfId="278" priority="35" operator="equal">
      <formula>TRUE</formula>
    </cfRule>
  </conditionalFormatting>
  <conditionalFormatting sqref="I503">
    <cfRule type="cellIs" dxfId="277" priority="34" operator="equal">
      <formula>TRUE</formula>
    </cfRule>
  </conditionalFormatting>
  <conditionalFormatting sqref="I504">
    <cfRule type="cellIs" dxfId="276" priority="33" operator="equal">
      <formula>TRUE</formula>
    </cfRule>
  </conditionalFormatting>
  <conditionalFormatting sqref="I506">
    <cfRule type="cellIs" dxfId="275" priority="32" operator="equal">
      <formula>TRUE</formula>
    </cfRule>
  </conditionalFormatting>
  <conditionalFormatting sqref="I479:I502 I505 I507:I508">
    <cfRule type="cellIs" dxfId="274" priority="36" operator="equal">
      <formula>TRUE</formula>
    </cfRule>
  </conditionalFormatting>
  <conditionalFormatting sqref="H243:H252">
    <cfRule type="cellIs" dxfId="273" priority="26" operator="equal">
      <formula>0</formula>
    </cfRule>
  </conditionalFormatting>
  <conditionalFormatting sqref="H232:H241">
    <cfRule type="cellIs" dxfId="272" priority="27" operator="equal">
      <formula>0</formula>
    </cfRule>
  </conditionalFormatting>
  <conditionalFormatting sqref="H221:H230">
    <cfRule type="cellIs" dxfId="271" priority="28" operator="equal">
      <formula>0</formula>
    </cfRule>
  </conditionalFormatting>
  <conditionalFormatting sqref="H263">
    <cfRule type="cellIs" dxfId="270" priority="22" operator="equal">
      <formula>0</formula>
    </cfRule>
  </conditionalFormatting>
  <conditionalFormatting sqref="H263">
    <cfRule type="cellIs" dxfId="269" priority="21" operator="equal">
      <formula>0</formula>
    </cfRule>
  </conditionalFormatting>
  <conditionalFormatting sqref="H263:H282">
    <cfRule type="cellIs" dxfId="268" priority="20" operator="equal">
      <formula>0</formula>
    </cfRule>
  </conditionalFormatting>
  <conditionalFormatting sqref="H286:H305">
    <cfRule type="cellIs" dxfId="267" priority="19" operator="equal">
      <formula>0</formula>
    </cfRule>
  </conditionalFormatting>
  <conditionalFormatting sqref="H286:H305">
    <cfRule type="cellIs" dxfId="266" priority="18" operator="equal">
      <formula>0</formula>
    </cfRule>
  </conditionalFormatting>
  <conditionalFormatting sqref="H286:H305">
    <cfRule type="cellIs" dxfId="265" priority="17" operator="equal">
      <formula>0</formula>
    </cfRule>
  </conditionalFormatting>
  <conditionalFormatting sqref="H341:H350">
    <cfRule type="cellIs" dxfId="264" priority="13" operator="equal">
      <formula>0</formula>
    </cfRule>
  </conditionalFormatting>
  <conditionalFormatting sqref="H399:H408">
    <cfRule type="cellIs" dxfId="263" priority="11" operator="equal">
      <formula>0</formula>
    </cfRule>
  </conditionalFormatting>
  <conditionalFormatting sqref="H363:H372">
    <cfRule type="cellIs" dxfId="262" priority="12" operator="equal">
      <formula>0</formula>
    </cfRule>
  </conditionalFormatting>
  <conditionalFormatting sqref="H298:H305">
    <cfRule type="cellIs" dxfId="261" priority="9" operator="equal">
      <formula>0</formula>
    </cfRule>
  </conditionalFormatting>
  <conditionalFormatting sqref="H286:H295">
    <cfRule type="cellIs" dxfId="260" priority="7" operator="equal">
      <formula>0</formula>
    </cfRule>
  </conditionalFormatting>
  <conditionalFormatting sqref="H318:H327">
    <cfRule type="cellIs" dxfId="259" priority="6" operator="equal">
      <formula>0</formula>
    </cfRule>
  </conditionalFormatting>
  <conditionalFormatting sqref="H329:H338">
    <cfRule type="cellIs" dxfId="258" priority="5" operator="equal">
      <formula>0</formula>
    </cfRule>
  </conditionalFormatting>
  <conditionalFormatting sqref="I449:I474">
    <cfRule type="cellIs" dxfId="257" priority="4" operator="equal">
      <formula>TRUE</formula>
    </cfRule>
  </conditionalFormatting>
  <conditionalFormatting sqref="H352:H361">
    <cfRule type="cellIs" dxfId="256" priority="3" operator="equal">
      <formula>0</formula>
    </cfRule>
  </conditionalFormatting>
  <conditionalFormatting sqref="H388:H397">
    <cfRule type="cellIs" dxfId="255" priority="2" operator="equal">
      <formula>0</formula>
    </cfRule>
  </conditionalFormatting>
  <conditionalFormatting sqref="H376:H385">
    <cfRule type="cellIs" dxfId="254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orientation="portrait" r:id="rId1"/>
  <rowBreaks count="1" manualBreakCount="1">
    <brk id="31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099"/>
  <sheetViews>
    <sheetView zoomScaleNormal="100" workbookViewId="0">
      <pane ySplit="10" topLeftCell="A327" activePane="bottomLeft" state="frozen"/>
      <selection activeCell="I562" sqref="I562"/>
      <selection pane="bottomLeft" activeCell="H14" sqref="H1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6.44140625" style="1" customWidth="1"/>
    <col min="4" max="4" width="10.88671875" style="1" customWidth="1"/>
    <col min="5" max="5" width="8.4414062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49.5" customHeight="1" x14ac:dyDescent="0.3">
      <c r="A1" s="317" t="s">
        <v>35</v>
      </c>
      <c r="B1" s="317"/>
      <c r="C1" s="317"/>
      <c r="D1" s="318" t="s">
        <v>465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419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432</v>
      </c>
    </row>
    <row r="5" spans="1:9" x14ac:dyDescent="0.25">
      <c r="A5" s="223" t="s">
        <v>257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SUM(H13,H83)</f>
        <v>73.789999999999992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SUM(H14,H25,H36,,H62)</f>
        <v>57.489999999999995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48.8</v>
      </c>
    </row>
    <row r="15" spans="1:9" s="2" customFormat="1" ht="13.2" x14ac:dyDescent="0.25">
      <c r="A15" s="242"/>
      <c r="B15" s="245"/>
      <c r="C15" s="249" t="s">
        <v>252</v>
      </c>
      <c r="D15" s="272"/>
      <c r="E15" s="96">
        <v>14</v>
      </c>
      <c r="F15" s="97">
        <v>2048</v>
      </c>
      <c r="G15" s="72">
        <v>1</v>
      </c>
      <c r="H15" s="63">
        <f>ROUNDUP((F15/168*G15),2)</f>
        <v>12.2</v>
      </c>
    </row>
    <row r="16" spans="1:9" s="2" customFormat="1" ht="13.2" x14ac:dyDescent="0.25">
      <c r="A16" s="242"/>
      <c r="B16" s="245"/>
      <c r="C16" s="270" t="s">
        <v>254</v>
      </c>
      <c r="D16" s="271"/>
      <c r="E16" s="77">
        <v>11</v>
      </c>
      <c r="F16" s="73">
        <v>1675</v>
      </c>
      <c r="G16" s="72">
        <v>1</v>
      </c>
      <c r="H16" s="65">
        <f t="shared" ref="H16:H24" si="0">ROUNDUP((F16/168*G16),2)</f>
        <v>9.98</v>
      </c>
    </row>
    <row r="17" spans="1:9" s="2" customFormat="1" ht="13.2" x14ac:dyDescent="0.25">
      <c r="A17" s="242"/>
      <c r="B17" s="245"/>
      <c r="C17" s="270" t="s">
        <v>258</v>
      </c>
      <c r="D17" s="271"/>
      <c r="E17" s="77">
        <v>11</v>
      </c>
      <c r="F17" s="73">
        <v>1675</v>
      </c>
      <c r="G17" s="72">
        <v>1</v>
      </c>
      <c r="H17" s="65">
        <f t="shared" si="0"/>
        <v>9.98</v>
      </c>
    </row>
    <row r="18" spans="1:9" s="2" customFormat="1" ht="13.2" x14ac:dyDescent="0.25">
      <c r="A18" s="242"/>
      <c r="B18" s="245"/>
      <c r="C18" s="270" t="s">
        <v>364</v>
      </c>
      <c r="D18" s="271"/>
      <c r="E18" s="157">
        <v>9</v>
      </c>
      <c r="F18" s="158">
        <v>1397</v>
      </c>
      <c r="G18" s="179">
        <v>1</v>
      </c>
      <c r="H18" s="180">
        <f t="shared" si="0"/>
        <v>8.32</v>
      </c>
      <c r="I18" s="2" t="s">
        <v>253</v>
      </c>
    </row>
    <row r="19" spans="1:9" s="2" customFormat="1" ht="13.2" x14ac:dyDescent="0.25">
      <c r="A19" s="242"/>
      <c r="B19" s="245"/>
      <c r="C19" s="270" t="s">
        <v>255</v>
      </c>
      <c r="D19" s="271"/>
      <c r="E19" s="77">
        <v>9</v>
      </c>
      <c r="F19" s="73">
        <v>1397</v>
      </c>
      <c r="G19" s="72">
        <v>1</v>
      </c>
      <c r="H19" s="65">
        <f t="shared" si="0"/>
        <v>8.32</v>
      </c>
    </row>
    <row r="20" spans="1:9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9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9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9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9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9" s="2" customFormat="1" ht="26.4" hidden="1" x14ac:dyDescent="0.25">
      <c r="A25" s="241" t="s">
        <v>45</v>
      </c>
      <c r="B25" s="244" t="s">
        <v>46</v>
      </c>
      <c r="C25" s="277" t="s">
        <v>157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0</v>
      </c>
    </row>
    <row r="26" spans="1:9" s="2" customFormat="1" ht="13.2" hidden="1" x14ac:dyDescent="0.25">
      <c r="A26" s="242"/>
      <c r="B26" s="245"/>
      <c r="C26" s="279"/>
      <c r="D26" s="280"/>
      <c r="E26" s="76"/>
      <c r="F26" s="71"/>
      <c r="G26" s="70"/>
      <c r="H26" s="63">
        <f>ROUNDUP((F26/168*G26),2)</f>
        <v>0</v>
      </c>
    </row>
    <row r="27" spans="1:9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9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9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9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9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9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3.7900000000000005</v>
      </c>
    </row>
    <row r="37" spans="1:8" s="2" customFormat="1" ht="13.2" x14ac:dyDescent="0.25">
      <c r="A37" s="242"/>
      <c r="B37" s="245"/>
      <c r="C37" s="291" t="s">
        <v>179</v>
      </c>
      <c r="D37" s="292"/>
      <c r="E37" s="293"/>
      <c r="F37" s="64">
        <v>135</v>
      </c>
      <c r="G37" s="61">
        <f t="shared" ref="G37:G46" si="2">G15</f>
        <v>1</v>
      </c>
      <c r="H37" s="63">
        <f>ROUNDUP((F37/168*G37),2)</f>
        <v>0.81</v>
      </c>
    </row>
    <row r="38" spans="1:8" s="2" customFormat="1" ht="12.75" customHeight="1" x14ac:dyDescent="0.25">
      <c r="A38" s="242"/>
      <c r="B38" s="245"/>
      <c r="C38" s="291" t="s">
        <v>179</v>
      </c>
      <c r="D38" s="292"/>
      <c r="E38" s="293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5">
      <c r="A39" s="242"/>
      <c r="B39" s="245"/>
      <c r="C39" s="291" t="s">
        <v>179</v>
      </c>
      <c r="D39" s="292"/>
      <c r="E39" s="293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5">
      <c r="A40" s="242"/>
      <c r="B40" s="245"/>
      <c r="C40" s="291" t="s">
        <v>161</v>
      </c>
      <c r="D40" s="292"/>
      <c r="E40" s="293"/>
      <c r="F40" s="181">
        <v>120</v>
      </c>
      <c r="G40" s="181">
        <f t="shared" si="2"/>
        <v>1</v>
      </c>
      <c r="H40" s="180">
        <f t="shared" si="3"/>
        <v>0.72</v>
      </c>
    </row>
    <row r="41" spans="1:8" s="2" customFormat="1" ht="12.75" customHeight="1" x14ac:dyDescent="0.25">
      <c r="A41" s="242"/>
      <c r="B41" s="245"/>
      <c r="C41" s="291" t="s">
        <v>186</v>
      </c>
      <c r="D41" s="292"/>
      <c r="E41" s="293"/>
      <c r="F41" s="64">
        <v>106</v>
      </c>
      <c r="G41" s="64">
        <f t="shared" si="2"/>
        <v>1</v>
      </c>
      <c r="H41" s="65">
        <f t="shared" si="3"/>
        <v>0.64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C20</f>
        <v>0</v>
      </c>
      <c r="D47" s="271"/>
      <c r="E47" s="284"/>
      <c r="F47" s="68">
        <f t="shared" ref="F47:G51" si="4">F20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C21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C22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C23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C24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C26</f>
        <v>0</v>
      </c>
      <c r="D52" s="271"/>
      <c r="E52" s="284"/>
      <c r="F52" s="68">
        <f t="shared" ref="F52:G61" si="5">F26</f>
        <v>0</v>
      </c>
      <c r="G52" s="68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C26</f>
        <v>0</v>
      </c>
      <c r="D53" s="271"/>
      <c r="E53" s="284"/>
      <c r="F53" s="68">
        <f t="shared" si="5"/>
        <v>0</v>
      </c>
      <c r="G53" s="68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270">
        <f>C27</f>
        <v>0</v>
      </c>
      <c r="D54" s="271"/>
      <c r="E54" s="284"/>
      <c r="F54" s="68">
        <f t="shared" si="5"/>
        <v>0</v>
      </c>
      <c r="G54" s="68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C30</f>
        <v>0</v>
      </c>
      <c r="D55" s="271"/>
      <c r="E55" s="284"/>
      <c r="F55" s="68">
        <f t="shared" si="5"/>
        <v>0</v>
      </c>
      <c r="G55" s="68">
        <f t="shared" si="5"/>
        <v>0</v>
      </c>
      <c r="H55" s="65" t="e">
        <f>ROUNDUP((F55*#REF!%)/168*G55,2)</f>
        <v>#REF!</v>
      </c>
    </row>
    <row r="56" spans="1:8" s="2" customFormat="1" ht="13.2" hidden="1" x14ac:dyDescent="0.25">
      <c r="A56" s="242"/>
      <c r="B56" s="245"/>
      <c r="C56" s="270">
        <f>C31</f>
        <v>0</v>
      </c>
      <c r="D56" s="271"/>
      <c r="E56" s="284"/>
      <c r="F56" s="68">
        <f t="shared" si="5"/>
        <v>0</v>
      </c>
      <c r="G56" s="68">
        <f t="shared" si="5"/>
        <v>0</v>
      </c>
      <c r="H56" s="65" t="e">
        <f>ROUNDUP((F56*#REF!%)/168*G56,2)</f>
        <v>#REF!</v>
      </c>
    </row>
    <row r="57" spans="1:8" s="2" customFormat="1" ht="13.2" hidden="1" x14ac:dyDescent="0.25">
      <c r="A57" s="242"/>
      <c r="B57" s="245"/>
      <c r="C57" s="270">
        <f>C32</f>
        <v>0</v>
      </c>
      <c r="D57" s="271"/>
      <c r="E57" s="284"/>
      <c r="F57" s="68">
        <f t="shared" si="5"/>
        <v>0</v>
      </c>
      <c r="G57" s="68">
        <f t="shared" si="5"/>
        <v>0</v>
      </c>
      <c r="H57" s="65" t="e">
        <f>ROUNDUP((F57*#REF!%)/168*G57,2)</f>
        <v>#REF!</v>
      </c>
    </row>
    <row r="58" spans="1:8" s="2" customFormat="1" ht="13.2" hidden="1" x14ac:dyDescent="0.25">
      <c r="A58" s="242"/>
      <c r="B58" s="245"/>
      <c r="C58" s="270">
        <f>C33</f>
        <v>0</v>
      </c>
      <c r="D58" s="271"/>
      <c r="E58" s="284"/>
      <c r="F58" s="68">
        <f t="shared" si="5"/>
        <v>0</v>
      </c>
      <c r="G58" s="68">
        <f t="shared" si="5"/>
        <v>0</v>
      </c>
      <c r="H58" s="65" t="e">
        <f>ROUNDUP((F58*#REF!%)/168*G58,2)</f>
        <v>#REF!</v>
      </c>
    </row>
    <row r="59" spans="1:8" s="2" customFormat="1" ht="13.2" hidden="1" x14ac:dyDescent="0.25">
      <c r="A59" s="242"/>
      <c r="B59" s="245"/>
      <c r="C59" s="270">
        <f>C34</f>
        <v>0</v>
      </c>
      <c r="D59" s="271"/>
      <c r="E59" s="284"/>
      <c r="F59" s="68">
        <f t="shared" si="5"/>
        <v>0</v>
      </c>
      <c r="G59" s="68">
        <f t="shared" si="5"/>
        <v>0</v>
      </c>
      <c r="H59" s="65" t="e">
        <f>ROUNDUP((F59*#REF!%)/168*G59,2)</f>
        <v>#REF!</v>
      </c>
    </row>
    <row r="60" spans="1:8" s="2" customFormat="1" ht="13.2" hidden="1" x14ac:dyDescent="0.25">
      <c r="A60" s="242"/>
      <c r="B60" s="245"/>
      <c r="C60" s="94"/>
      <c r="D60" s="95"/>
      <c r="E60" s="284"/>
      <c r="F60" s="68">
        <f t="shared" si="5"/>
        <v>0</v>
      </c>
      <c r="G60" s="68">
        <f t="shared" si="5"/>
        <v>0</v>
      </c>
      <c r="H60" s="65" t="e">
        <f>ROUNDUP((F60*#REF!%)/168*G60,2)</f>
        <v>#REF!</v>
      </c>
    </row>
    <row r="61" spans="1:8" s="2" customFormat="1" ht="13.2" hidden="1" x14ac:dyDescent="0.25">
      <c r="A61" s="242"/>
      <c r="B61" s="245"/>
      <c r="C61" s="270">
        <f>C35</f>
        <v>0</v>
      </c>
      <c r="D61" s="271"/>
      <c r="E61" s="284"/>
      <c r="F61" s="68">
        <f t="shared" si="5"/>
        <v>0</v>
      </c>
      <c r="G61" s="68">
        <f t="shared" si="5"/>
        <v>0</v>
      </c>
      <c r="H61" s="65" t="e">
        <f>ROUNDUP((F61*#REF!%)/168*G61,2)</f>
        <v>#REF!</v>
      </c>
    </row>
    <row r="62" spans="1:8" s="2" customFormat="1" ht="26.4" x14ac:dyDescent="0.25">
      <c r="A62" s="241" t="s">
        <v>58</v>
      </c>
      <c r="B62" s="244" t="s">
        <v>59</v>
      </c>
      <c r="C62" s="277" t="s">
        <v>436</v>
      </c>
      <c r="D62" s="278"/>
      <c r="E62" s="53" t="s">
        <v>162</v>
      </c>
      <c r="F62" s="93" t="s">
        <v>40</v>
      </c>
      <c r="G62" s="53" t="s">
        <v>158</v>
      </c>
      <c r="H62" s="128">
        <f>SUM(H63:H82)</f>
        <v>4.8999999999999995</v>
      </c>
    </row>
    <row r="63" spans="1:8" s="2" customFormat="1" ht="13.2" x14ac:dyDescent="0.25">
      <c r="A63" s="242"/>
      <c r="B63" s="245"/>
      <c r="C63" s="270" t="str">
        <f t="shared" ref="C63:C72" si="6">C15</f>
        <v>Direktora vietnieks</v>
      </c>
      <c r="D63" s="271"/>
      <c r="E63" s="283">
        <v>10</v>
      </c>
      <c r="F63" s="68">
        <f t="shared" ref="F63:G72" si="7">F15</f>
        <v>2048</v>
      </c>
      <c r="G63" s="68">
        <f t="shared" si="7"/>
        <v>1</v>
      </c>
      <c r="H63" s="65">
        <f>ROUNDUP((F63*$E$63%)/168*$G$63,2)</f>
        <v>1.22</v>
      </c>
    </row>
    <row r="64" spans="1:8" s="2" customFormat="1" ht="13.2" x14ac:dyDescent="0.25">
      <c r="A64" s="242"/>
      <c r="B64" s="245"/>
      <c r="C64" s="270" t="str">
        <f t="shared" si="6"/>
        <v>Tiesību zinātnes un projektu pārvaldības katedras vadītājs</v>
      </c>
      <c r="D64" s="271"/>
      <c r="E64" s="284"/>
      <c r="F64" s="68">
        <f t="shared" si="7"/>
        <v>1675</v>
      </c>
      <c r="G64" s="68">
        <f t="shared" si="7"/>
        <v>1</v>
      </c>
      <c r="H64" s="65">
        <f t="shared" ref="H64:H82" si="8">ROUNDUP((F64*$E$63%)/168*$G$63,2)</f>
        <v>1</v>
      </c>
    </row>
    <row r="65" spans="1:8" s="2" customFormat="1" ht="13.2" x14ac:dyDescent="0.25">
      <c r="A65" s="242"/>
      <c r="B65" s="245"/>
      <c r="C65" s="270" t="str">
        <f t="shared" si="6"/>
        <v>Policijas tiesību katedrs vadītājs</v>
      </c>
      <c r="D65" s="271"/>
      <c r="E65" s="284"/>
      <c r="F65" s="68">
        <f t="shared" si="7"/>
        <v>1675</v>
      </c>
      <c r="G65" s="68">
        <f t="shared" si="7"/>
        <v>1</v>
      </c>
      <c r="H65" s="65">
        <f t="shared" si="8"/>
        <v>1</v>
      </c>
    </row>
    <row r="66" spans="1:8" s="2" customFormat="1" ht="12.75" customHeight="1" x14ac:dyDescent="0.25">
      <c r="A66" s="242"/>
      <c r="B66" s="245"/>
      <c r="C66" s="270" t="str">
        <f t="shared" si="6"/>
        <v>Tiesību zinātnes un projektu pārvaldības katedras lektors (ar SDP)</v>
      </c>
      <c r="D66" s="271"/>
      <c r="E66" s="284"/>
      <c r="F66" s="68">
        <f t="shared" si="7"/>
        <v>1397</v>
      </c>
      <c r="G66" s="68">
        <f t="shared" si="7"/>
        <v>1</v>
      </c>
      <c r="H66" s="65">
        <f t="shared" si="8"/>
        <v>0.84</v>
      </c>
    </row>
    <row r="67" spans="1:8" s="2" customFormat="1" ht="13.2" x14ac:dyDescent="0.25">
      <c r="A67" s="242"/>
      <c r="B67" s="245"/>
      <c r="C67" s="270" t="str">
        <f t="shared" si="6"/>
        <v>Izglītības koordinācijas nodaļas vadītāja</v>
      </c>
      <c r="D67" s="271"/>
      <c r="E67" s="284"/>
      <c r="F67" s="68">
        <f t="shared" si="7"/>
        <v>1397</v>
      </c>
      <c r="G67" s="68">
        <f t="shared" si="7"/>
        <v>1</v>
      </c>
      <c r="H67" s="65">
        <f t="shared" si="8"/>
        <v>0.84</v>
      </c>
    </row>
    <row r="68" spans="1:8" s="2" customFormat="1" ht="13.2" hidden="1" x14ac:dyDescent="0.25">
      <c r="A68" s="242"/>
      <c r="B68" s="245"/>
      <c r="C68" s="270">
        <f t="shared" si="6"/>
        <v>0</v>
      </c>
      <c r="D68" s="271"/>
      <c r="E68" s="284"/>
      <c r="F68" s="68">
        <f t="shared" si="7"/>
        <v>0</v>
      </c>
      <c r="G68" s="85">
        <f t="shared" si="7"/>
        <v>0</v>
      </c>
      <c r="H68" s="65">
        <f t="shared" si="8"/>
        <v>0</v>
      </c>
    </row>
    <row r="69" spans="1:8" s="2" customFormat="1" ht="13.2" hidden="1" x14ac:dyDescent="0.25">
      <c r="A69" s="242"/>
      <c r="B69" s="245"/>
      <c r="C69" s="270">
        <f t="shared" si="6"/>
        <v>0</v>
      </c>
      <c r="D69" s="271"/>
      <c r="E69" s="284"/>
      <c r="F69" s="68">
        <f t="shared" si="7"/>
        <v>0</v>
      </c>
      <c r="G69" s="85">
        <f t="shared" si="7"/>
        <v>0</v>
      </c>
      <c r="H69" s="65">
        <f t="shared" si="8"/>
        <v>0</v>
      </c>
    </row>
    <row r="70" spans="1:8" s="2" customFormat="1" ht="13.2" hidden="1" x14ac:dyDescent="0.25">
      <c r="A70" s="242"/>
      <c r="B70" s="245"/>
      <c r="C70" s="270">
        <f t="shared" si="6"/>
        <v>0</v>
      </c>
      <c r="D70" s="271"/>
      <c r="E70" s="284"/>
      <c r="F70" s="68">
        <f t="shared" si="7"/>
        <v>0</v>
      </c>
      <c r="G70" s="85">
        <f t="shared" si="7"/>
        <v>0</v>
      </c>
      <c r="H70" s="65">
        <f t="shared" si="8"/>
        <v>0</v>
      </c>
    </row>
    <row r="71" spans="1:8" s="2" customFormat="1" ht="13.2" hidden="1" x14ac:dyDescent="0.25">
      <c r="A71" s="242"/>
      <c r="B71" s="245"/>
      <c r="C71" s="270">
        <f t="shared" si="6"/>
        <v>0</v>
      </c>
      <c r="D71" s="271"/>
      <c r="E71" s="284"/>
      <c r="F71" s="68">
        <f t="shared" si="7"/>
        <v>0</v>
      </c>
      <c r="G71" s="85">
        <f t="shared" si="7"/>
        <v>0</v>
      </c>
      <c r="H71" s="65">
        <f t="shared" si="8"/>
        <v>0</v>
      </c>
    </row>
    <row r="72" spans="1:8" s="2" customFormat="1" ht="13.2" hidden="1" x14ac:dyDescent="0.25">
      <c r="A72" s="242"/>
      <c r="B72" s="245"/>
      <c r="C72" s="270">
        <f t="shared" si="6"/>
        <v>0</v>
      </c>
      <c r="D72" s="271"/>
      <c r="E72" s="284"/>
      <c r="F72" s="68">
        <f t="shared" si="7"/>
        <v>0</v>
      </c>
      <c r="G72" s="85">
        <f t="shared" si="7"/>
        <v>0</v>
      </c>
      <c r="H72" s="65">
        <f t="shared" si="8"/>
        <v>0</v>
      </c>
    </row>
    <row r="73" spans="1:8" s="2" customFormat="1" ht="13.2" hidden="1" x14ac:dyDescent="0.25">
      <c r="A73" s="242"/>
      <c r="B73" s="245"/>
      <c r="C73" s="270">
        <f t="shared" ref="C73:C82" si="9">C26</f>
        <v>0</v>
      </c>
      <c r="D73" s="271"/>
      <c r="E73" s="284"/>
      <c r="F73" s="68">
        <f t="shared" ref="F73:G82" si="10">F26</f>
        <v>0</v>
      </c>
      <c r="G73" s="68">
        <f t="shared" si="10"/>
        <v>0</v>
      </c>
      <c r="H73" s="65">
        <f t="shared" si="8"/>
        <v>0</v>
      </c>
    </row>
    <row r="74" spans="1:8" s="2" customFormat="1" ht="13.2" hidden="1" x14ac:dyDescent="0.25">
      <c r="A74" s="242"/>
      <c r="B74" s="245"/>
      <c r="C74" s="270">
        <f t="shared" si="9"/>
        <v>0</v>
      </c>
      <c r="D74" s="271"/>
      <c r="E74" s="284"/>
      <c r="F74" s="68">
        <f t="shared" si="10"/>
        <v>0</v>
      </c>
      <c r="G74" s="68">
        <f t="shared" si="10"/>
        <v>0</v>
      </c>
      <c r="H74" s="65">
        <f t="shared" si="8"/>
        <v>0</v>
      </c>
    </row>
    <row r="75" spans="1:8" s="2" customFormat="1" ht="13.2" hidden="1" x14ac:dyDescent="0.25">
      <c r="A75" s="242"/>
      <c r="B75" s="245"/>
      <c r="C75" s="270">
        <f t="shared" si="9"/>
        <v>0</v>
      </c>
      <c r="D75" s="271"/>
      <c r="E75" s="284"/>
      <c r="F75" s="68">
        <f t="shared" si="10"/>
        <v>0</v>
      </c>
      <c r="G75" s="68">
        <f t="shared" si="10"/>
        <v>0</v>
      </c>
      <c r="H75" s="65">
        <f t="shared" si="8"/>
        <v>0</v>
      </c>
    </row>
    <row r="76" spans="1:8" s="2" customFormat="1" ht="13.2" hidden="1" x14ac:dyDescent="0.25">
      <c r="A76" s="242"/>
      <c r="B76" s="245"/>
      <c r="C76" s="270">
        <f t="shared" si="9"/>
        <v>0</v>
      </c>
      <c r="D76" s="271"/>
      <c r="E76" s="284"/>
      <c r="F76" s="68">
        <f t="shared" si="10"/>
        <v>0</v>
      </c>
      <c r="G76" s="68">
        <f t="shared" si="10"/>
        <v>0</v>
      </c>
      <c r="H76" s="65">
        <f t="shared" si="8"/>
        <v>0</v>
      </c>
    </row>
    <row r="77" spans="1:8" s="2" customFormat="1" ht="13.2" hidden="1" x14ac:dyDescent="0.25">
      <c r="A77" s="242"/>
      <c r="B77" s="245"/>
      <c r="C77" s="270">
        <f t="shared" si="9"/>
        <v>0</v>
      </c>
      <c r="D77" s="271"/>
      <c r="E77" s="284"/>
      <c r="F77" s="68">
        <f t="shared" si="10"/>
        <v>0</v>
      </c>
      <c r="G77" s="68">
        <f t="shared" si="10"/>
        <v>0</v>
      </c>
      <c r="H77" s="65">
        <f t="shared" si="8"/>
        <v>0</v>
      </c>
    </row>
    <row r="78" spans="1:8" s="2" customFormat="1" ht="13.2" hidden="1" x14ac:dyDescent="0.25">
      <c r="A78" s="242"/>
      <c r="B78" s="245"/>
      <c r="C78" s="270">
        <f t="shared" si="9"/>
        <v>0</v>
      </c>
      <c r="D78" s="271"/>
      <c r="E78" s="284"/>
      <c r="F78" s="68">
        <f t="shared" si="10"/>
        <v>0</v>
      </c>
      <c r="G78" s="68">
        <f t="shared" si="10"/>
        <v>0</v>
      </c>
      <c r="H78" s="65">
        <f t="shared" si="8"/>
        <v>0</v>
      </c>
    </row>
    <row r="79" spans="1:8" s="2" customFormat="1" ht="13.2" hidden="1" x14ac:dyDescent="0.25">
      <c r="A79" s="242"/>
      <c r="B79" s="245"/>
      <c r="C79" s="270">
        <f t="shared" si="9"/>
        <v>0</v>
      </c>
      <c r="D79" s="271"/>
      <c r="E79" s="284"/>
      <c r="F79" s="68">
        <f t="shared" si="10"/>
        <v>0</v>
      </c>
      <c r="G79" s="68">
        <f t="shared" si="10"/>
        <v>0</v>
      </c>
      <c r="H79" s="65">
        <f t="shared" si="8"/>
        <v>0</v>
      </c>
    </row>
    <row r="80" spans="1:8" s="2" customFormat="1" ht="13.2" hidden="1" x14ac:dyDescent="0.25">
      <c r="A80" s="242"/>
      <c r="B80" s="245"/>
      <c r="C80" s="270">
        <f t="shared" si="9"/>
        <v>0</v>
      </c>
      <c r="D80" s="271"/>
      <c r="E80" s="284"/>
      <c r="F80" s="68">
        <f t="shared" si="10"/>
        <v>0</v>
      </c>
      <c r="G80" s="68">
        <f t="shared" si="10"/>
        <v>0</v>
      </c>
      <c r="H80" s="65">
        <f t="shared" si="8"/>
        <v>0</v>
      </c>
    </row>
    <row r="81" spans="1:8" s="2" customFormat="1" ht="13.2" hidden="1" x14ac:dyDescent="0.25">
      <c r="A81" s="242"/>
      <c r="B81" s="245"/>
      <c r="C81" s="270">
        <f t="shared" si="9"/>
        <v>0</v>
      </c>
      <c r="D81" s="271"/>
      <c r="E81" s="284"/>
      <c r="F81" s="68">
        <f t="shared" si="10"/>
        <v>0</v>
      </c>
      <c r="G81" s="68">
        <f t="shared" si="10"/>
        <v>0</v>
      </c>
      <c r="H81" s="65">
        <f t="shared" si="8"/>
        <v>0</v>
      </c>
    </row>
    <row r="82" spans="1:8" s="2" customFormat="1" ht="13.2" hidden="1" x14ac:dyDescent="0.25">
      <c r="A82" s="243"/>
      <c r="B82" s="246"/>
      <c r="C82" s="270">
        <f t="shared" si="9"/>
        <v>0</v>
      </c>
      <c r="D82" s="271"/>
      <c r="E82" s="285"/>
      <c r="F82" s="68">
        <f t="shared" si="10"/>
        <v>0</v>
      </c>
      <c r="G82" s="68">
        <f t="shared" si="10"/>
        <v>0</v>
      </c>
      <c r="H82" s="65">
        <f t="shared" si="8"/>
        <v>0</v>
      </c>
    </row>
    <row r="83" spans="1:8" s="5" customFormat="1" ht="13.2" x14ac:dyDescent="0.2">
      <c r="A83" s="58" t="s">
        <v>66</v>
      </c>
      <c r="B83" s="256" t="s">
        <v>67</v>
      </c>
      <c r="C83" s="256"/>
      <c r="D83" s="256"/>
      <c r="E83" s="256"/>
      <c r="F83" s="256"/>
      <c r="G83" s="256"/>
      <c r="H83" s="47">
        <f>SUM(H84,H85,)</f>
        <v>16.3</v>
      </c>
    </row>
    <row r="84" spans="1:8" s="2" customFormat="1" ht="13.2" x14ac:dyDescent="0.25">
      <c r="A84" s="56" t="s">
        <v>68</v>
      </c>
      <c r="B84" s="286" t="s">
        <v>469</v>
      </c>
      <c r="C84" s="286"/>
      <c r="D84" s="286"/>
      <c r="E84" s="286"/>
      <c r="F84" s="286"/>
      <c r="G84" s="286"/>
      <c r="H84" s="48">
        <f>ROUNDUP((H13+H85)*0.2409,2)</f>
        <v>14.33</v>
      </c>
    </row>
    <row r="85" spans="1:8" s="2" customFormat="1" ht="26.4" x14ac:dyDescent="0.25">
      <c r="A85" s="241" t="s">
        <v>71</v>
      </c>
      <c r="B85" s="314" t="s">
        <v>72</v>
      </c>
      <c r="C85" s="277" t="s">
        <v>436</v>
      </c>
      <c r="D85" s="278"/>
      <c r="E85" s="53" t="s">
        <v>162</v>
      </c>
      <c r="F85" s="93" t="s">
        <v>40</v>
      </c>
      <c r="G85" s="53" t="s">
        <v>158</v>
      </c>
      <c r="H85" s="128">
        <f>SUM(H86:H105)</f>
        <v>1.9700000000000002</v>
      </c>
    </row>
    <row r="86" spans="1:8" s="2" customFormat="1" ht="13.2" x14ac:dyDescent="0.25">
      <c r="A86" s="242"/>
      <c r="B86" s="315"/>
      <c r="C86" s="270" t="str">
        <f t="shared" ref="C86:C95" si="11">C15</f>
        <v>Direktora vietnieks</v>
      </c>
      <c r="D86" s="271"/>
      <c r="E86" s="283">
        <v>4</v>
      </c>
      <c r="F86" s="68">
        <f t="shared" ref="F86:G95" si="12">F15</f>
        <v>2048</v>
      </c>
      <c r="G86" s="68">
        <f t="shared" si="12"/>
        <v>1</v>
      </c>
      <c r="H86" s="65">
        <f>ROUNDUP((F86*$E$86%)/168*G86,2)</f>
        <v>0.49</v>
      </c>
    </row>
    <row r="87" spans="1:8" s="2" customFormat="1" ht="13.2" x14ac:dyDescent="0.25">
      <c r="A87" s="242"/>
      <c r="B87" s="315"/>
      <c r="C87" s="270" t="str">
        <f t="shared" si="11"/>
        <v>Tiesību zinātnes un projektu pārvaldības katedras vadītājs</v>
      </c>
      <c r="D87" s="271"/>
      <c r="E87" s="284"/>
      <c r="F87" s="68">
        <f t="shared" si="12"/>
        <v>1675</v>
      </c>
      <c r="G87" s="68">
        <f t="shared" si="12"/>
        <v>1</v>
      </c>
      <c r="H87" s="65">
        <f t="shared" ref="H87:H105" si="13">ROUNDUP((F87*$E$86%)/168*G87,2)</f>
        <v>0.4</v>
      </c>
    </row>
    <row r="88" spans="1:8" s="2" customFormat="1" ht="13.2" x14ac:dyDescent="0.25">
      <c r="A88" s="242"/>
      <c r="B88" s="315"/>
      <c r="C88" s="270" t="str">
        <f t="shared" si="11"/>
        <v>Policijas tiesību katedrs vadītājs</v>
      </c>
      <c r="D88" s="271"/>
      <c r="E88" s="284"/>
      <c r="F88" s="68">
        <f t="shared" si="12"/>
        <v>1675</v>
      </c>
      <c r="G88" s="68">
        <f t="shared" si="12"/>
        <v>1</v>
      </c>
      <c r="H88" s="65">
        <f t="shared" si="13"/>
        <v>0.4</v>
      </c>
    </row>
    <row r="89" spans="1:8" s="2" customFormat="1" ht="13.2" x14ac:dyDescent="0.25">
      <c r="A89" s="242"/>
      <c r="B89" s="315"/>
      <c r="C89" s="270" t="str">
        <f t="shared" si="11"/>
        <v>Tiesību zinātnes un projektu pārvaldības katedras lektors (ar SDP)</v>
      </c>
      <c r="D89" s="271"/>
      <c r="E89" s="284"/>
      <c r="F89" s="68">
        <f t="shared" si="12"/>
        <v>1397</v>
      </c>
      <c r="G89" s="68">
        <f t="shared" si="12"/>
        <v>1</v>
      </c>
      <c r="H89" s="65">
        <f t="shared" si="13"/>
        <v>0.34</v>
      </c>
    </row>
    <row r="90" spans="1:8" s="2" customFormat="1" ht="13.2" x14ac:dyDescent="0.25">
      <c r="A90" s="242"/>
      <c r="B90" s="315"/>
      <c r="C90" s="270" t="str">
        <f t="shared" si="11"/>
        <v>Izglītības koordinācijas nodaļas vadītāja</v>
      </c>
      <c r="D90" s="271"/>
      <c r="E90" s="284"/>
      <c r="F90" s="68">
        <f t="shared" si="12"/>
        <v>1397</v>
      </c>
      <c r="G90" s="68">
        <f t="shared" si="12"/>
        <v>1</v>
      </c>
      <c r="H90" s="65">
        <f t="shared" si="13"/>
        <v>0.34</v>
      </c>
    </row>
    <row r="91" spans="1:8" s="2" customFormat="1" ht="13.2" hidden="1" x14ac:dyDescent="0.25">
      <c r="A91" s="242"/>
      <c r="B91" s="315"/>
      <c r="C91" s="270">
        <f t="shared" si="11"/>
        <v>0</v>
      </c>
      <c r="D91" s="271"/>
      <c r="E91" s="284"/>
      <c r="F91" s="68">
        <f t="shared" si="12"/>
        <v>0</v>
      </c>
      <c r="G91" s="85">
        <f t="shared" si="12"/>
        <v>0</v>
      </c>
      <c r="H91" s="65">
        <f t="shared" si="13"/>
        <v>0</v>
      </c>
    </row>
    <row r="92" spans="1:8" s="2" customFormat="1" ht="13.2" hidden="1" x14ac:dyDescent="0.25">
      <c r="A92" s="242"/>
      <c r="B92" s="315"/>
      <c r="C92" s="270">
        <f t="shared" si="11"/>
        <v>0</v>
      </c>
      <c r="D92" s="271"/>
      <c r="E92" s="284"/>
      <c r="F92" s="68">
        <f t="shared" si="12"/>
        <v>0</v>
      </c>
      <c r="G92" s="85">
        <f t="shared" si="12"/>
        <v>0</v>
      </c>
      <c r="H92" s="65">
        <f t="shared" si="13"/>
        <v>0</v>
      </c>
    </row>
    <row r="93" spans="1:8" s="2" customFormat="1" ht="13.2" hidden="1" x14ac:dyDescent="0.25">
      <c r="A93" s="242"/>
      <c r="B93" s="315"/>
      <c r="C93" s="270">
        <f t="shared" si="11"/>
        <v>0</v>
      </c>
      <c r="D93" s="271"/>
      <c r="E93" s="284"/>
      <c r="F93" s="68">
        <f t="shared" si="12"/>
        <v>0</v>
      </c>
      <c r="G93" s="85">
        <f t="shared" si="12"/>
        <v>0</v>
      </c>
      <c r="H93" s="65">
        <f t="shared" si="13"/>
        <v>0</v>
      </c>
    </row>
    <row r="94" spans="1:8" s="2" customFormat="1" ht="13.2" hidden="1" x14ac:dyDescent="0.25">
      <c r="A94" s="242"/>
      <c r="B94" s="315"/>
      <c r="C94" s="270">
        <f t="shared" si="11"/>
        <v>0</v>
      </c>
      <c r="D94" s="271"/>
      <c r="E94" s="284"/>
      <c r="F94" s="68">
        <f t="shared" si="12"/>
        <v>0</v>
      </c>
      <c r="G94" s="85">
        <f t="shared" si="12"/>
        <v>0</v>
      </c>
      <c r="H94" s="65">
        <f t="shared" si="13"/>
        <v>0</v>
      </c>
    </row>
    <row r="95" spans="1:8" s="2" customFormat="1" ht="13.2" hidden="1" x14ac:dyDescent="0.25">
      <c r="A95" s="242"/>
      <c r="B95" s="315"/>
      <c r="C95" s="270">
        <f t="shared" si="11"/>
        <v>0</v>
      </c>
      <c r="D95" s="271"/>
      <c r="E95" s="284"/>
      <c r="F95" s="68">
        <f t="shared" si="12"/>
        <v>0</v>
      </c>
      <c r="G95" s="85">
        <f t="shared" si="12"/>
        <v>0</v>
      </c>
      <c r="H95" s="65">
        <f t="shared" si="13"/>
        <v>0</v>
      </c>
    </row>
    <row r="96" spans="1:8" s="2" customFormat="1" ht="13.2" hidden="1" x14ac:dyDescent="0.25">
      <c r="A96" s="242"/>
      <c r="B96" s="315"/>
      <c r="C96" s="270">
        <f t="shared" ref="C96:C105" si="14">C26</f>
        <v>0</v>
      </c>
      <c r="D96" s="271"/>
      <c r="E96" s="284"/>
      <c r="F96" s="68">
        <f t="shared" ref="F96:G105" si="15">F26</f>
        <v>0</v>
      </c>
      <c r="G96" s="68">
        <f t="shared" si="15"/>
        <v>0</v>
      </c>
      <c r="H96" s="65">
        <f t="shared" si="13"/>
        <v>0</v>
      </c>
    </row>
    <row r="97" spans="1:8" s="2" customFormat="1" ht="13.2" hidden="1" x14ac:dyDescent="0.25">
      <c r="A97" s="242"/>
      <c r="B97" s="315"/>
      <c r="C97" s="270">
        <f t="shared" si="14"/>
        <v>0</v>
      </c>
      <c r="D97" s="271"/>
      <c r="E97" s="284"/>
      <c r="F97" s="68">
        <f t="shared" si="15"/>
        <v>0</v>
      </c>
      <c r="G97" s="68">
        <f t="shared" si="15"/>
        <v>0</v>
      </c>
      <c r="H97" s="65">
        <f t="shared" si="13"/>
        <v>0</v>
      </c>
    </row>
    <row r="98" spans="1:8" s="2" customFormat="1" ht="13.2" hidden="1" x14ac:dyDescent="0.25">
      <c r="A98" s="242"/>
      <c r="B98" s="315"/>
      <c r="C98" s="270">
        <f t="shared" si="14"/>
        <v>0</v>
      </c>
      <c r="D98" s="271"/>
      <c r="E98" s="284"/>
      <c r="F98" s="68">
        <f t="shared" si="15"/>
        <v>0</v>
      </c>
      <c r="G98" s="68">
        <f t="shared" si="15"/>
        <v>0</v>
      </c>
      <c r="H98" s="65">
        <f t="shared" si="13"/>
        <v>0</v>
      </c>
    </row>
    <row r="99" spans="1:8" s="2" customFormat="1" ht="13.2" hidden="1" x14ac:dyDescent="0.25">
      <c r="A99" s="242"/>
      <c r="B99" s="315"/>
      <c r="C99" s="270">
        <f t="shared" si="14"/>
        <v>0</v>
      </c>
      <c r="D99" s="271"/>
      <c r="E99" s="284"/>
      <c r="F99" s="68">
        <f t="shared" si="15"/>
        <v>0</v>
      </c>
      <c r="G99" s="68">
        <f t="shared" si="15"/>
        <v>0</v>
      </c>
      <c r="H99" s="65">
        <f t="shared" si="13"/>
        <v>0</v>
      </c>
    </row>
    <row r="100" spans="1:8" s="2" customFormat="1" ht="13.2" hidden="1" x14ac:dyDescent="0.25">
      <c r="A100" s="242"/>
      <c r="B100" s="315"/>
      <c r="C100" s="270">
        <f t="shared" si="14"/>
        <v>0</v>
      </c>
      <c r="D100" s="271"/>
      <c r="E100" s="284"/>
      <c r="F100" s="68">
        <f t="shared" si="15"/>
        <v>0</v>
      </c>
      <c r="G100" s="68">
        <f t="shared" si="15"/>
        <v>0</v>
      </c>
      <c r="H100" s="65">
        <f t="shared" si="13"/>
        <v>0</v>
      </c>
    </row>
    <row r="101" spans="1:8" s="2" customFormat="1" ht="13.2" hidden="1" x14ac:dyDescent="0.25">
      <c r="A101" s="242"/>
      <c r="B101" s="315"/>
      <c r="C101" s="270">
        <f t="shared" si="14"/>
        <v>0</v>
      </c>
      <c r="D101" s="271"/>
      <c r="E101" s="284"/>
      <c r="F101" s="68">
        <f t="shared" si="15"/>
        <v>0</v>
      </c>
      <c r="G101" s="68">
        <f t="shared" si="15"/>
        <v>0</v>
      </c>
      <c r="H101" s="65">
        <f t="shared" si="13"/>
        <v>0</v>
      </c>
    </row>
    <row r="102" spans="1:8" s="2" customFormat="1" ht="13.2" hidden="1" x14ac:dyDescent="0.25">
      <c r="A102" s="242"/>
      <c r="B102" s="315"/>
      <c r="C102" s="270">
        <f t="shared" si="14"/>
        <v>0</v>
      </c>
      <c r="D102" s="271"/>
      <c r="E102" s="284"/>
      <c r="F102" s="68">
        <f t="shared" si="15"/>
        <v>0</v>
      </c>
      <c r="G102" s="68">
        <f t="shared" si="15"/>
        <v>0</v>
      </c>
      <c r="H102" s="65">
        <f t="shared" si="13"/>
        <v>0</v>
      </c>
    </row>
    <row r="103" spans="1:8" s="2" customFormat="1" ht="13.2" hidden="1" x14ac:dyDescent="0.25">
      <c r="A103" s="242"/>
      <c r="B103" s="315"/>
      <c r="C103" s="270">
        <f t="shared" si="14"/>
        <v>0</v>
      </c>
      <c r="D103" s="271"/>
      <c r="E103" s="284"/>
      <c r="F103" s="68">
        <f t="shared" si="15"/>
        <v>0</v>
      </c>
      <c r="G103" s="68">
        <f t="shared" si="15"/>
        <v>0</v>
      </c>
      <c r="H103" s="65">
        <f t="shared" si="13"/>
        <v>0</v>
      </c>
    </row>
    <row r="104" spans="1:8" s="2" customFormat="1" ht="13.2" hidden="1" x14ac:dyDescent="0.25">
      <c r="A104" s="242"/>
      <c r="B104" s="315"/>
      <c r="C104" s="270">
        <f t="shared" si="14"/>
        <v>0</v>
      </c>
      <c r="D104" s="271"/>
      <c r="E104" s="284"/>
      <c r="F104" s="68">
        <f t="shared" si="15"/>
        <v>0</v>
      </c>
      <c r="G104" s="68">
        <f t="shared" si="15"/>
        <v>0</v>
      </c>
      <c r="H104" s="65">
        <f t="shared" si="13"/>
        <v>0</v>
      </c>
    </row>
    <row r="105" spans="1:8" s="2" customFormat="1" ht="13.2" hidden="1" x14ac:dyDescent="0.25">
      <c r="A105" s="243"/>
      <c r="B105" s="316"/>
      <c r="C105" s="270">
        <f t="shared" si="14"/>
        <v>0</v>
      </c>
      <c r="D105" s="271"/>
      <c r="E105" s="285"/>
      <c r="F105" s="68">
        <f t="shared" si="15"/>
        <v>0</v>
      </c>
      <c r="G105" s="68">
        <f t="shared" si="15"/>
        <v>0</v>
      </c>
      <c r="H105" s="65">
        <f t="shared" si="13"/>
        <v>0</v>
      </c>
    </row>
    <row r="106" spans="1:8" s="2" customFormat="1" ht="13.2" hidden="1" x14ac:dyDescent="0.25">
      <c r="A106" s="242"/>
      <c r="B106" s="342"/>
      <c r="C106" s="270">
        <f>C20</f>
        <v>0</v>
      </c>
      <c r="D106" s="271"/>
      <c r="E106" s="284"/>
      <c r="F106" s="68">
        <f t="shared" ref="F106:G110" si="16">F20</f>
        <v>0</v>
      </c>
      <c r="G106" s="85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>C21</f>
        <v>0</v>
      </c>
      <c r="D107" s="271"/>
      <c r="E107" s="284"/>
      <c r="F107" s="68">
        <f t="shared" si="16"/>
        <v>0</v>
      </c>
      <c r="G107" s="85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2"/>
      <c r="B108" s="342"/>
      <c r="C108" s="270">
        <f>C22</f>
        <v>0</v>
      </c>
      <c r="D108" s="271"/>
      <c r="E108" s="284"/>
      <c r="F108" s="68">
        <f t="shared" si="16"/>
        <v>0</v>
      </c>
      <c r="G108" s="85">
        <f t="shared" si="16"/>
        <v>0</v>
      </c>
      <c r="H108" s="65" t="e">
        <f>ROUNDUP((F108*#REF!%)/168*G108,2)</f>
        <v>#REF!</v>
      </c>
    </row>
    <row r="109" spans="1:8" s="2" customFormat="1" ht="13.2" hidden="1" x14ac:dyDescent="0.25">
      <c r="A109" s="242"/>
      <c r="B109" s="342"/>
      <c r="C109" s="270">
        <f>C23</f>
        <v>0</v>
      </c>
      <c r="D109" s="271"/>
      <c r="E109" s="284"/>
      <c r="F109" s="68">
        <f t="shared" si="16"/>
        <v>0</v>
      </c>
      <c r="G109" s="85">
        <f t="shared" si="16"/>
        <v>0</v>
      </c>
      <c r="H109" s="65" t="e">
        <f>ROUNDUP((F109*#REF!%)/168*G109,2)</f>
        <v>#REF!</v>
      </c>
    </row>
    <row r="110" spans="1:8" s="2" customFormat="1" ht="13.2" hidden="1" x14ac:dyDescent="0.25">
      <c r="A110" s="242"/>
      <c r="B110" s="342"/>
      <c r="C110" s="270">
        <f>C24</f>
        <v>0</v>
      </c>
      <c r="D110" s="271"/>
      <c r="E110" s="284"/>
      <c r="F110" s="68">
        <f t="shared" si="16"/>
        <v>0</v>
      </c>
      <c r="G110" s="85">
        <f t="shared" si="16"/>
        <v>0</v>
      </c>
      <c r="H110" s="65" t="e">
        <f>ROUNDUP((F110*#REF!%)/168*G110,2)</f>
        <v>#REF!</v>
      </c>
    </row>
    <row r="111" spans="1:8" s="2" customFormat="1" ht="13.2" hidden="1" x14ac:dyDescent="0.25">
      <c r="A111" s="242"/>
      <c r="B111" s="342"/>
      <c r="C111" s="270">
        <f t="shared" ref="C111:C120" si="17">C26</f>
        <v>0</v>
      </c>
      <c r="D111" s="271"/>
      <c r="E111" s="284"/>
      <c r="F111" s="68">
        <f t="shared" ref="F111:G120" si="18">F26</f>
        <v>0</v>
      </c>
      <c r="G111" s="68">
        <f t="shared" si="18"/>
        <v>0</v>
      </c>
      <c r="H111" s="65" t="e">
        <f>ROUNDUP((F111*#REF!%)/168*G111,2)</f>
        <v>#REF!</v>
      </c>
    </row>
    <row r="112" spans="1:8" s="2" customFormat="1" ht="13.2" hidden="1" x14ac:dyDescent="0.25">
      <c r="A112" s="242"/>
      <c r="B112" s="342"/>
      <c r="C112" s="270">
        <f t="shared" si="17"/>
        <v>0</v>
      </c>
      <c r="D112" s="271"/>
      <c r="E112" s="284"/>
      <c r="F112" s="68">
        <f t="shared" si="18"/>
        <v>0</v>
      </c>
      <c r="G112" s="68">
        <f t="shared" si="18"/>
        <v>0</v>
      </c>
      <c r="H112" s="65" t="e">
        <f>ROUNDUP((F112*#REF!%)/168*G112,2)</f>
        <v>#REF!</v>
      </c>
    </row>
    <row r="113" spans="1:8" s="2" customFormat="1" ht="13.2" hidden="1" x14ac:dyDescent="0.25">
      <c r="A113" s="242"/>
      <c r="B113" s="342"/>
      <c r="C113" s="270">
        <f t="shared" si="17"/>
        <v>0</v>
      </c>
      <c r="D113" s="271"/>
      <c r="E113" s="284"/>
      <c r="F113" s="68">
        <f t="shared" si="18"/>
        <v>0</v>
      </c>
      <c r="G113" s="68">
        <f t="shared" si="18"/>
        <v>0</v>
      </c>
      <c r="H113" s="65" t="e">
        <f>ROUNDUP((F113*#REF!%)/168*G113,2)</f>
        <v>#REF!</v>
      </c>
    </row>
    <row r="114" spans="1:8" s="2" customFormat="1" ht="13.2" hidden="1" x14ac:dyDescent="0.25">
      <c r="A114" s="242"/>
      <c r="B114" s="342"/>
      <c r="C114" s="270">
        <f t="shared" si="17"/>
        <v>0</v>
      </c>
      <c r="D114" s="271"/>
      <c r="E114" s="284"/>
      <c r="F114" s="68">
        <f t="shared" si="18"/>
        <v>0</v>
      </c>
      <c r="G114" s="68">
        <f t="shared" si="18"/>
        <v>0</v>
      </c>
      <c r="H114" s="65" t="e">
        <f>ROUNDUP((F114*#REF!%)/168*G114,2)</f>
        <v>#REF!</v>
      </c>
    </row>
    <row r="115" spans="1:8" s="2" customFormat="1" ht="13.2" hidden="1" x14ac:dyDescent="0.25">
      <c r="A115" s="242"/>
      <c r="B115" s="342"/>
      <c r="C115" s="270">
        <f t="shared" si="17"/>
        <v>0</v>
      </c>
      <c r="D115" s="271"/>
      <c r="E115" s="284"/>
      <c r="F115" s="68">
        <f t="shared" si="18"/>
        <v>0</v>
      </c>
      <c r="G115" s="68">
        <f t="shared" si="18"/>
        <v>0</v>
      </c>
      <c r="H115" s="65" t="e">
        <f>ROUNDUP((F115*#REF!%)/168*G115,2)</f>
        <v>#REF!</v>
      </c>
    </row>
    <row r="116" spans="1:8" s="2" customFormat="1" ht="13.2" hidden="1" x14ac:dyDescent="0.25">
      <c r="A116" s="242"/>
      <c r="B116" s="342"/>
      <c r="C116" s="270">
        <f t="shared" si="17"/>
        <v>0</v>
      </c>
      <c r="D116" s="271"/>
      <c r="E116" s="284"/>
      <c r="F116" s="68">
        <f t="shared" si="18"/>
        <v>0</v>
      </c>
      <c r="G116" s="68">
        <f t="shared" si="18"/>
        <v>0</v>
      </c>
      <c r="H116" s="65" t="e">
        <f>ROUNDUP((F116*#REF!%)/168*G116,2)</f>
        <v>#REF!</v>
      </c>
    </row>
    <row r="117" spans="1:8" s="2" customFormat="1" ht="13.2" hidden="1" x14ac:dyDescent="0.25">
      <c r="A117" s="242"/>
      <c r="B117" s="342"/>
      <c r="C117" s="270">
        <f t="shared" si="17"/>
        <v>0</v>
      </c>
      <c r="D117" s="271"/>
      <c r="E117" s="284"/>
      <c r="F117" s="68">
        <f t="shared" si="18"/>
        <v>0</v>
      </c>
      <c r="G117" s="68">
        <f t="shared" si="18"/>
        <v>0</v>
      </c>
      <c r="H117" s="65" t="e">
        <f>ROUNDUP((F117*#REF!%)/168*G117,2)</f>
        <v>#REF!</v>
      </c>
    </row>
    <row r="118" spans="1:8" s="2" customFormat="1" ht="13.2" hidden="1" x14ac:dyDescent="0.25">
      <c r="A118" s="242"/>
      <c r="B118" s="342"/>
      <c r="C118" s="270">
        <f t="shared" si="17"/>
        <v>0</v>
      </c>
      <c r="D118" s="271"/>
      <c r="E118" s="284"/>
      <c r="F118" s="68">
        <f t="shared" si="18"/>
        <v>0</v>
      </c>
      <c r="G118" s="68">
        <f t="shared" si="18"/>
        <v>0</v>
      </c>
      <c r="H118" s="65" t="e">
        <f>ROUNDUP((F118*#REF!%)/168*G118,2)</f>
        <v>#REF!</v>
      </c>
    </row>
    <row r="119" spans="1:8" s="2" customFormat="1" ht="13.2" hidden="1" x14ac:dyDescent="0.25">
      <c r="A119" s="242"/>
      <c r="B119" s="342"/>
      <c r="C119" s="270">
        <f t="shared" si="17"/>
        <v>0</v>
      </c>
      <c r="D119" s="271"/>
      <c r="E119" s="284"/>
      <c r="F119" s="68">
        <f t="shared" si="18"/>
        <v>0</v>
      </c>
      <c r="G119" s="68">
        <f t="shared" si="18"/>
        <v>0</v>
      </c>
      <c r="H119" s="65" t="e">
        <f>ROUNDUP((F119*#REF!%)/168*G119,2)</f>
        <v>#REF!</v>
      </c>
    </row>
    <row r="120" spans="1:8" s="2" customFormat="1" ht="13.2" hidden="1" x14ac:dyDescent="0.25">
      <c r="A120" s="243"/>
      <c r="B120" s="343"/>
      <c r="C120" s="270">
        <f t="shared" si="17"/>
        <v>0</v>
      </c>
      <c r="D120" s="271"/>
      <c r="E120" s="285"/>
      <c r="F120" s="68">
        <f t="shared" si="18"/>
        <v>0</v>
      </c>
      <c r="G120" s="68">
        <f t="shared" si="18"/>
        <v>0</v>
      </c>
      <c r="H120" s="65" t="e">
        <f>ROUNDUP((F120*#REF!%)/168*G120,2)</f>
        <v>#REF!</v>
      </c>
    </row>
    <row r="121" spans="1:8" s="2" customFormat="1" ht="13.2" x14ac:dyDescent="0.25">
      <c r="A121" s="58" t="s">
        <v>85</v>
      </c>
      <c r="B121" s="256" t="s">
        <v>18</v>
      </c>
      <c r="C121" s="256"/>
      <c r="D121" s="256"/>
      <c r="E121" s="256"/>
      <c r="F121" s="256"/>
      <c r="G121" s="256"/>
      <c r="H121" s="47">
        <f>SUM(H122,H145,H168)</f>
        <v>0.03</v>
      </c>
    </row>
    <row r="122" spans="1:8" s="2" customFormat="1" ht="13.2" hidden="1" x14ac:dyDescent="0.25">
      <c r="A122" s="46">
        <v>2100</v>
      </c>
      <c r="B122" s="256" t="s">
        <v>214</v>
      </c>
      <c r="C122" s="256"/>
      <c r="D122" s="256"/>
      <c r="E122" s="256"/>
      <c r="F122" s="256"/>
      <c r="G122" s="256"/>
      <c r="H122" s="47">
        <f>SUM(H123,H134)</f>
        <v>0</v>
      </c>
    </row>
    <row r="123" spans="1:8" s="2" customFormat="1" ht="26.4" hidden="1" x14ac:dyDescent="0.25">
      <c r="A123" s="274"/>
      <c r="B123" s="314"/>
      <c r="C123" s="251"/>
      <c r="D123" s="252"/>
      <c r="E123" s="287"/>
      <c r="F123" s="60" t="s">
        <v>167</v>
      </c>
      <c r="G123" s="53" t="s">
        <v>158</v>
      </c>
      <c r="H123" s="128">
        <f>SUM(H124:H133)</f>
        <v>0</v>
      </c>
    </row>
    <row r="124" spans="1:8" s="2" customFormat="1" ht="13.2" hidden="1" x14ac:dyDescent="0.25">
      <c r="A124" s="275"/>
      <c r="B124" s="315"/>
      <c r="C124" s="247"/>
      <c r="D124" s="248"/>
      <c r="E124" s="273"/>
      <c r="F124" s="86"/>
      <c r="G124" s="86"/>
      <c r="H124" s="87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5"/>
      <c r="B132" s="315"/>
      <c r="C132" s="249"/>
      <c r="D132" s="250"/>
      <c r="E132" s="272"/>
      <c r="F132" s="88"/>
      <c r="G132" s="88"/>
      <c r="H132" s="89"/>
    </row>
    <row r="133" spans="1:8" s="2" customFormat="1" ht="13.2" hidden="1" x14ac:dyDescent="0.25">
      <c r="A133" s="276"/>
      <c r="B133" s="316"/>
      <c r="C133" s="253"/>
      <c r="D133" s="254"/>
      <c r="E133" s="255"/>
      <c r="F133" s="90"/>
      <c r="G133" s="90"/>
      <c r="H133" s="91">
        <f>ROUNDUP(F133/168*G133,2)</f>
        <v>0</v>
      </c>
    </row>
    <row r="134" spans="1:8" s="2" customFormat="1" ht="26.4" hidden="1" x14ac:dyDescent="0.25">
      <c r="A134" s="274"/>
      <c r="B134" s="314"/>
      <c r="C134" s="251"/>
      <c r="D134" s="252"/>
      <c r="E134" s="287"/>
      <c r="F134" s="60" t="s">
        <v>167</v>
      </c>
      <c r="G134" s="53" t="s">
        <v>158</v>
      </c>
      <c r="H134" s="128">
        <f>SUM(H135:H144)</f>
        <v>0</v>
      </c>
    </row>
    <row r="135" spans="1:8" s="2" customFormat="1" ht="13.2" hidden="1" x14ac:dyDescent="0.25">
      <c r="A135" s="275"/>
      <c r="B135" s="315"/>
      <c r="C135" s="247"/>
      <c r="D135" s="248"/>
      <c r="E135" s="273"/>
      <c r="F135" s="86"/>
      <c r="G135" s="86"/>
      <c r="H135" s="87"/>
    </row>
    <row r="136" spans="1:8" s="2" customFormat="1" ht="13.2" hidden="1" x14ac:dyDescent="0.25">
      <c r="A136" s="275"/>
      <c r="B136" s="315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5"/>
      <c r="B141" s="315"/>
      <c r="C141" s="249"/>
      <c r="D141" s="250"/>
      <c r="E141" s="272"/>
      <c r="F141" s="88"/>
      <c r="G141" s="88"/>
      <c r="H141" s="89"/>
    </row>
    <row r="142" spans="1:8" s="2" customFormat="1" ht="13.2" hidden="1" x14ac:dyDescent="0.25">
      <c r="A142" s="275"/>
      <c r="B142" s="315"/>
      <c r="C142" s="249"/>
      <c r="D142" s="250"/>
      <c r="E142" s="272"/>
      <c r="F142" s="88"/>
      <c r="G142" s="88"/>
      <c r="H142" s="89"/>
    </row>
    <row r="143" spans="1:8" s="2" customFormat="1" ht="13.2" hidden="1" x14ac:dyDescent="0.25">
      <c r="A143" s="275"/>
      <c r="B143" s="315"/>
      <c r="C143" s="249"/>
      <c r="D143" s="250"/>
      <c r="E143" s="272"/>
      <c r="F143" s="88"/>
      <c r="G143" s="88"/>
      <c r="H143" s="89"/>
    </row>
    <row r="144" spans="1:8" s="2" customFormat="1" ht="13.2" hidden="1" x14ac:dyDescent="0.25">
      <c r="A144" s="276"/>
      <c r="B144" s="316"/>
      <c r="C144" s="253"/>
      <c r="D144" s="254"/>
      <c r="E144" s="255"/>
      <c r="F144" s="90"/>
      <c r="G144" s="90"/>
      <c r="H144" s="91">
        <f>ROUNDUP(F144/168*G144,2)</f>
        <v>0</v>
      </c>
    </row>
    <row r="145" spans="1:8" s="2" customFormat="1" ht="13.2" hidden="1" x14ac:dyDescent="0.25">
      <c r="A145" s="57" t="s">
        <v>86</v>
      </c>
      <c r="B145" s="256" t="s">
        <v>87</v>
      </c>
      <c r="C145" s="256"/>
      <c r="D145" s="256"/>
      <c r="E145" s="256"/>
      <c r="F145" s="256"/>
      <c r="G145" s="256"/>
      <c r="H145" s="47">
        <f>SUM(H146)</f>
        <v>0</v>
      </c>
    </row>
    <row r="146" spans="1:8" s="2" customFormat="1" hidden="1" x14ac:dyDescent="0.25">
      <c r="A146" s="241"/>
      <c r="B146" s="244"/>
      <c r="C146" s="251"/>
      <c r="D146" s="252"/>
      <c r="E146" s="287"/>
      <c r="F146" s="53" t="s">
        <v>167</v>
      </c>
      <c r="G146" s="53" t="s">
        <v>166</v>
      </c>
      <c r="H146" s="128">
        <f>SUM(H147:H156)</f>
        <v>0</v>
      </c>
    </row>
    <row r="147" spans="1:8" s="2" customFormat="1" ht="13.2" hidden="1" x14ac:dyDescent="0.25">
      <c r="A147" s="242"/>
      <c r="B147" s="245"/>
      <c r="C147" s="247"/>
      <c r="D147" s="248"/>
      <c r="E147" s="273"/>
      <c r="F147" s="86"/>
      <c r="G147" s="86"/>
      <c r="H147" s="87">
        <f>ROUND(F147*G147,2)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>ROUND(F148*G148,2)</f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ref="H149:H156" si="19">ROUND(F149*G149,2)</f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9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9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9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9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9"/>
        <v>0</v>
      </c>
    </row>
    <row r="155" spans="1:8" s="2" customFormat="1" ht="13.2" hidden="1" x14ac:dyDescent="0.25">
      <c r="A155" s="242"/>
      <c r="B155" s="245"/>
      <c r="C155" s="249"/>
      <c r="D155" s="250"/>
      <c r="E155" s="272"/>
      <c r="F155" s="88"/>
      <c r="G155" s="88"/>
      <c r="H155" s="89">
        <f t="shared" si="19"/>
        <v>0</v>
      </c>
    </row>
    <row r="156" spans="1:8" s="2" customFormat="1" ht="13.2" hidden="1" x14ac:dyDescent="0.25">
      <c r="A156" s="243"/>
      <c r="B156" s="246"/>
      <c r="C156" s="253"/>
      <c r="D156" s="254"/>
      <c r="E156" s="255"/>
      <c r="F156" s="90"/>
      <c r="G156" s="90"/>
      <c r="H156" s="91">
        <f t="shared" si="19"/>
        <v>0</v>
      </c>
    </row>
    <row r="157" spans="1:8" s="2" customFormat="1" ht="26.4" hidden="1" x14ac:dyDescent="0.25">
      <c r="A157" s="241"/>
      <c r="B157" s="244"/>
      <c r="C157" s="251"/>
      <c r="D157" s="252"/>
      <c r="E157" s="287"/>
      <c r="F157" s="60" t="s">
        <v>167</v>
      </c>
      <c r="G157" s="53" t="s">
        <v>158</v>
      </c>
      <c r="H157" s="128">
        <f>SUM(H158:H167)</f>
        <v>0</v>
      </c>
    </row>
    <row r="158" spans="1:8" s="2" customFormat="1" ht="13.2" hidden="1" x14ac:dyDescent="0.25">
      <c r="A158" s="242"/>
      <c r="B158" s="245"/>
      <c r="C158" s="247"/>
      <c r="D158" s="248"/>
      <c r="E158" s="273"/>
      <c r="F158" s="86"/>
      <c r="G158" s="86"/>
      <c r="H158" s="87">
        <f>ROUNDUP(F158/168*G158,2)</f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ref="H159:H167" si="20">ROUNDUP(F159/168*G159,2)</f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0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0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0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0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20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20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20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20"/>
        <v>0</v>
      </c>
    </row>
    <row r="168" spans="1:8" s="2" customFormat="1" ht="12.75" customHeight="1" x14ac:dyDescent="0.25">
      <c r="A168" s="57" t="s">
        <v>94</v>
      </c>
      <c r="B168" s="256" t="s">
        <v>95</v>
      </c>
      <c r="C168" s="256"/>
      <c r="D168" s="256"/>
      <c r="E168" s="256"/>
      <c r="F168" s="256"/>
      <c r="G168" s="256"/>
      <c r="H168" s="47">
        <f>SUM(H169,H180)</f>
        <v>0.03</v>
      </c>
    </row>
    <row r="169" spans="1:8" s="2" customFormat="1" ht="13.2" x14ac:dyDescent="0.25">
      <c r="A169" s="241">
        <v>2311</v>
      </c>
      <c r="B169" s="244" t="s">
        <v>20</v>
      </c>
      <c r="C169" s="251" t="s">
        <v>171</v>
      </c>
      <c r="D169" s="252"/>
      <c r="E169" s="287"/>
      <c r="F169" s="53" t="s">
        <v>401</v>
      </c>
      <c r="G169" s="53" t="s">
        <v>166</v>
      </c>
      <c r="H169" s="59">
        <f>SUM(H170:H179)</f>
        <v>0.03</v>
      </c>
    </row>
    <row r="170" spans="1:8" s="2" customFormat="1" ht="13.2" x14ac:dyDescent="0.25">
      <c r="A170" s="242"/>
      <c r="B170" s="245"/>
      <c r="C170" s="249" t="s">
        <v>225</v>
      </c>
      <c r="D170" s="250"/>
      <c r="E170" s="272"/>
      <c r="F170" s="88">
        <v>0.01</v>
      </c>
      <c r="G170" s="88">
        <v>3</v>
      </c>
      <c r="H170" s="87">
        <f>ROUND(F170*G170,2)</f>
        <v>0.03</v>
      </c>
    </row>
    <row r="171" spans="1:8" s="2" customFormat="1" ht="12.75" hidden="1" customHeight="1" x14ac:dyDescent="0.25">
      <c r="A171" s="242"/>
      <c r="B171" s="245"/>
      <c r="C171" s="249"/>
      <c r="D171" s="250"/>
      <c r="E171" s="272"/>
      <c r="F171" s="88"/>
      <c r="G171" s="88"/>
      <c r="H171" s="89">
        <f>ROUND(F171*G171,2)</f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ref="H172:H179" si="21">ROUND(F172*G172,2)</f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1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1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1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1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1"/>
        <v>0</v>
      </c>
    </row>
    <row r="178" spans="1:8" s="2" customFormat="1" ht="13.2" hidden="1" x14ac:dyDescent="0.25">
      <c r="A178" s="242"/>
      <c r="B178" s="245"/>
      <c r="C178" s="249"/>
      <c r="D178" s="250"/>
      <c r="E178" s="272"/>
      <c r="F178" s="88"/>
      <c r="G178" s="88"/>
      <c r="H178" s="89">
        <f t="shared" si="21"/>
        <v>0</v>
      </c>
    </row>
    <row r="179" spans="1:8" s="2" customFormat="1" ht="13.2" hidden="1" x14ac:dyDescent="0.25">
      <c r="A179" s="243"/>
      <c r="B179" s="246"/>
      <c r="C179" s="253"/>
      <c r="D179" s="254"/>
      <c r="E179" s="255"/>
      <c r="F179" s="90"/>
      <c r="G179" s="90"/>
      <c r="H179" s="91">
        <f t="shared" si="21"/>
        <v>0</v>
      </c>
    </row>
    <row r="180" spans="1:8" s="2" customFormat="1" ht="26.4" hidden="1" x14ac:dyDescent="0.25">
      <c r="A180" s="241">
        <v>2350</v>
      </c>
      <c r="B180" s="244" t="s">
        <v>25</v>
      </c>
      <c r="C180" s="251"/>
      <c r="D180" s="252"/>
      <c r="E180" s="287"/>
      <c r="F180" s="60" t="s">
        <v>167</v>
      </c>
      <c r="G180" s="53" t="s">
        <v>158</v>
      </c>
      <c r="H180" s="59">
        <f>SUM(H181:H190)</f>
        <v>0</v>
      </c>
    </row>
    <row r="181" spans="1:8" s="2" customFormat="1" ht="12.75" hidden="1" customHeight="1" x14ac:dyDescent="0.25">
      <c r="A181" s="242"/>
      <c r="B181" s="245"/>
      <c r="C181" s="247"/>
      <c r="D181" s="248"/>
      <c r="E181" s="273"/>
      <c r="F181" s="86"/>
      <c r="G181" s="86"/>
      <c r="H181" s="87">
        <f>ROUNDUP(F181/168*G181,2)</f>
        <v>0</v>
      </c>
    </row>
    <row r="182" spans="1:8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ref="H182:H190" si="22">ROUNDUP(F182/168*G182,2)</f>
        <v>0</v>
      </c>
    </row>
    <row r="183" spans="1:8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2"/>
        <v>0</v>
      </c>
    </row>
    <row r="184" spans="1:8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2"/>
        <v>0</v>
      </c>
    </row>
    <row r="185" spans="1:8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2"/>
        <v>0</v>
      </c>
    </row>
    <row r="186" spans="1:8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2"/>
        <v>0</v>
      </c>
    </row>
    <row r="187" spans="1:8" s="2" customFormat="1" ht="13.2" hidden="1" x14ac:dyDescent="0.25">
      <c r="A187" s="242"/>
      <c r="B187" s="245"/>
      <c r="C187" s="249"/>
      <c r="D187" s="250"/>
      <c r="E187" s="272"/>
      <c r="F187" s="88"/>
      <c r="G187" s="88"/>
      <c r="H187" s="89">
        <f t="shared" si="22"/>
        <v>0</v>
      </c>
    </row>
    <row r="188" spans="1:8" s="2" customFormat="1" ht="13.2" hidden="1" x14ac:dyDescent="0.25">
      <c r="A188" s="242"/>
      <c r="B188" s="245"/>
      <c r="C188" s="249"/>
      <c r="D188" s="250"/>
      <c r="E188" s="272"/>
      <c r="F188" s="88"/>
      <c r="G188" s="88"/>
      <c r="H188" s="89">
        <f t="shared" si="22"/>
        <v>0</v>
      </c>
    </row>
    <row r="189" spans="1:8" s="2" customFormat="1" ht="13.2" hidden="1" x14ac:dyDescent="0.25">
      <c r="A189" s="242"/>
      <c r="B189" s="245"/>
      <c r="C189" s="249"/>
      <c r="D189" s="250"/>
      <c r="E189" s="272"/>
      <c r="F189" s="88"/>
      <c r="G189" s="88"/>
      <c r="H189" s="89">
        <f t="shared" si="22"/>
        <v>0</v>
      </c>
    </row>
    <row r="190" spans="1:8" s="2" customFormat="1" ht="13.2" hidden="1" x14ac:dyDescent="0.25">
      <c r="A190" s="243"/>
      <c r="B190" s="246"/>
      <c r="C190" s="253"/>
      <c r="D190" s="254"/>
      <c r="E190" s="255"/>
      <c r="F190" s="90"/>
      <c r="G190" s="90"/>
      <c r="H190" s="91">
        <f t="shared" si="22"/>
        <v>0</v>
      </c>
    </row>
    <row r="191" spans="1:8" s="2" customFormat="1" ht="13.2" hidden="1" x14ac:dyDescent="0.25">
      <c r="A191" s="58" t="s">
        <v>110</v>
      </c>
      <c r="B191" s="256" t="s">
        <v>26</v>
      </c>
      <c r="C191" s="256"/>
      <c r="D191" s="256"/>
      <c r="E191" s="256"/>
      <c r="F191" s="256"/>
      <c r="G191" s="256"/>
      <c r="H191" s="47">
        <f>SUM(H192,H204)</f>
        <v>0</v>
      </c>
    </row>
    <row r="192" spans="1:8" s="2" customFormat="1" ht="12.75" hidden="1" customHeight="1" x14ac:dyDescent="0.25">
      <c r="A192" s="57">
        <v>5120</v>
      </c>
      <c r="B192" s="256" t="s">
        <v>168</v>
      </c>
      <c r="C192" s="256"/>
      <c r="D192" s="256"/>
      <c r="E192" s="256"/>
      <c r="F192" s="256"/>
      <c r="G192" s="256"/>
      <c r="H192" s="47">
        <f>SUM(H193)</f>
        <v>0</v>
      </c>
    </row>
    <row r="193" spans="1:8" s="2" customFormat="1" ht="26.4" hidden="1" x14ac:dyDescent="0.25">
      <c r="A193" s="257">
        <v>5121</v>
      </c>
      <c r="B193" s="260" t="s">
        <v>169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3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3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3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3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3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3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3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3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3"/>
        <v>0</v>
      </c>
    </row>
    <row r="204" spans="1:8" s="2" customFormat="1" ht="13.2" hidden="1" x14ac:dyDescent="0.25">
      <c r="A204" s="57" t="s">
        <v>111</v>
      </c>
      <c r="B204" s="256" t="s">
        <v>112</v>
      </c>
      <c r="C204" s="256"/>
      <c r="D204" s="256"/>
      <c r="E204" s="256"/>
      <c r="F204" s="256"/>
      <c r="G204" s="256"/>
      <c r="H204" s="47">
        <f>SUM(H205,H216)</f>
        <v>0</v>
      </c>
    </row>
    <row r="205" spans="1:8" s="2" customFormat="1" ht="26.4" hidden="1" x14ac:dyDescent="0.25">
      <c r="A205" s="257" t="s">
        <v>118</v>
      </c>
      <c r="B205" s="260" t="s">
        <v>34</v>
      </c>
      <c r="C205" s="133" t="s">
        <v>171</v>
      </c>
      <c r="D205" s="53" t="s">
        <v>170</v>
      </c>
      <c r="E205" s="133" t="s">
        <v>166</v>
      </c>
      <c r="F205" s="133" t="s">
        <v>167</v>
      </c>
      <c r="G205" s="53" t="s">
        <v>158</v>
      </c>
      <c r="H205" s="128">
        <f>SUM(H206:H215)</f>
        <v>0</v>
      </c>
    </row>
    <row r="206" spans="1:8" s="2" customFormat="1" ht="13.2" hidden="1" x14ac:dyDescent="0.25">
      <c r="A206" s="258"/>
      <c r="B206" s="261"/>
      <c r="C206" s="79"/>
      <c r="D206" s="263">
        <v>20</v>
      </c>
      <c r="E206" s="79"/>
      <c r="F206" s="79"/>
      <c r="G206" s="79"/>
      <c r="H206" s="63">
        <f>ROUNDUP(F206*$D$206%/12/168*E206*$G$206,2)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ref="H207:H215" si="24">ROUNDUP(F207*$D$206%/12/168*E207*$G$206,2)</f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4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4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4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4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4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4"/>
        <v>0</v>
      </c>
    </row>
    <row r="214" spans="1:8" s="2" customFormat="1" ht="13.2" hidden="1" x14ac:dyDescent="0.25">
      <c r="A214" s="258"/>
      <c r="B214" s="261"/>
      <c r="C214" s="80"/>
      <c r="D214" s="264"/>
      <c r="E214" s="80"/>
      <c r="F214" s="80"/>
      <c r="G214" s="80"/>
      <c r="H214" s="65">
        <f t="shared" si="24"/>
        <v>0</v>
      </c>
    </row>
    <row r="215" spans="1:8" s="2" customFormat="1" ht="13.2" hidden="1" x14ac:dyDescent="0.25">
      <c r="A215" s="259"/>
      <c r="B215" s="262"/>
      <c r="C215" s="82"/>
      <c r="D215" s="265"/>
      <c r="E215" s="82"/>
      <c r="F215" s="82"/>
      <c r="G215" s="82"/>
      <c r="H215" s="67">
        <f t="shared" si="24"/>
        <v>0</v>
      </c>
    </row>
    <row r="216" spans="1:8" s="2" customFormat="1" ht="26.4" hidden="1" x14ac:dyDescent="0.25">
      <c r="A216" s="257" t="s">
        <v>119</v>
      </c>
      <c r="B216" s="260" t="s">
        <v>32</v>
      </c>
      <c r="C216" s="133" t="s">
        <v>171</v>
      </c>
      <c r="D216" s="53" t="s">
        <v>170</v>
      </c>
      <c r="E216" s="133" t="s">
        <v>166</v>
      </c>
      <c r="F216" s="133" t="s">
        <v>167</v>
      </c>
      <c r="G216" s="53" t="s">
        <v>158</v>
      </c>
      <c r="H216" s="128">
        <f>SUM(H217:H226)</f>
        <v>0</v>
      </c>
    </row>
    <row r="217" spans="1:8" s="2" customFormat="1" ht="13.2" hidden="1" x14ac:dyDescent="0.25">
      <c r="A217" s="258"/>
      <c r="B217" s="261"/>
      <c r="C217" s="79"/>
      <c r="D217" s="263">
        <v>20</v>
      </c>
      <c r="E217" s="79"/>
      <c r="F217" s="79"/>
      <c r="G217" s="79"/>
      <c r="H217" s="63">
        <f>ROUNDUP(F217*$D$217%/12/168*E217*$G$217,2)</f>
        <v>0</v>
      </c>
    </row>
    <row r="218" spans="1:8" s="2" customFormat="1" ht="13.2" hidden="1" x14ac:dyDescent="0.25">
      <c r="A218" s="258"/>
      <c r="B218" s="261"/>
      <c r="C218" s="80"/>
      <c r="D218" s="264"/>
      <c r="E218" s="80"/>
      <c r="F218" s="80"/>
      <c r="G218" s="80"/>
      <c r="H218" s="65">
        <f t="shared" ref="H218:H226" si="25">ROUNDUP(F218*$D$217%/12/168*E218*$G$217,2)</f>
        <v>0</v>
      </c>
    </row>
    <row r="219" spans="1:8" s="2" customFormat="1" ht="13.2" hidden="1" x14ac:dyDescent="0.25">
      <c r="A219" s="258"/>
      <c r="B219" s="261"/>
      <c r="C219" s="80"/>
      <c r="D219" s="264"/>
      <c r="E219" s="80"/>
      <c r="F219" s="80"/>
      <c r="G219" s="80"/>
      <c r="H219" s="65">
        <f t="shared" si="25"/>
        <v>0</v>
      </c>
    </row>
    <row r="220" spans="1:8" s="2" customFormat="1" ht="13.2" hidden="1" x14ac:dyDescent="0.25">
      <c r="A220" s="258"/>
      <c r="B220" s="261"/>
      <c r="C220" s="80"/>
      <c r="D220" s="264"/>
      <c r="E220" s="80"/>
      <c r="F220" s="80"/>
      <c r="G220" s="80"/>
      <c r="H220" s="65">
        <f t="shared" si="25"/>
        <v>0</v>
      </c>
    </row>
    <row r="221" spans="1:8" s="2" customFormat="1" ht="13.2" hidden="1" x14ac:dyDescent="0.25">
      <c r="A221" s="258"/>
      <c r="B221" s="261"/>
      <c r="C221" s="80"/>
      <c r="D221" s="264"/>
      <c r="E221" s="80"/>
      <c r="F221" s="80"/>
      <c r="G221" s="80"/>
      <c r="H221" s="65">
        <f t="shared" si="25"/>
        <v>0</v>
      </c>
    </row>
    <row r="222" spans="1:8" s="2" customFormat="1" ht="13.2" hidden="1" x14ac:dyDescent="0.25">
      <c r="A222" s="258"/>
      <c r="B222" s="261"/>
      <c r="C222" s="80"/>
      <c r="D222" s="264"/>
      <c r="E222" s="80"/>
      <c r="F222" s="80"/>
      <c r="G222" s="80"/>
      <c r="H222" s="65">
        <f t="shared" si="25"/>
        <v>0</v>
      </c>
    </row>
    <row r="223" spans="1:8" s="2" customFormat="1" ht="13.2" hidden="1" x14ac:dyDescent="0.25">
      <c r="A223" s="258"/>
      <c r="B223" s="261"/>
      <c r="C223" s="80"/>
      <c r="D223" s="264"/>
      <c r="E223" s="80"/>
      <c r="F223" s="80"/>
      <c r="G223" s="80"/>
      <c r="H223" s="65">
        <f t="shared" si="25"/>
        <v>0</v>
      </c>
    </row>
    <row r="224" spans="1:8" s="2" customFormat="1" ht="13.2" hidden="1" x14ac:dyDescent="0.25">
      <c r="A224" s="258"/>
      <c r="B224" s="261"/>
      <c r="C224" s="80"/>
      <c r="D224" s="264"/>
      <c r="E224" s="80"/>
      <c r="F224" s="80"/>
      <c r="G224" s="80"/>
      <c r="H224" s="65">
        <f t="shared" si="25"/>
        <v>0</v>
      </c>
    </row>
    <row r="225" spans="1:9" s="2" customFormat="1" ht="13.2" hidden="1" x14ac:dyDescent="0.25">
      <c r="A225" s="258"/>
      <c r="B225" s="261"/>
      <c r="C225" s="80"/>
      <c r="D225" s="264"/>
      <c r="E225" s="80"/>
      <c r="F225" s="80"/>
      <c r="G225" s="80"/>
      <c r="H225" s="65">
        <f t="shared" si="25"/>
        <v>0</v>
      </c>
    </row>
    <row r="226" spans="1:9" s="2" customFormat="1" ht="13.2" hidden="1" x14ac:dyDescent="0.25">
      <c r="A226" s="258"/>
      <c r="B226" s="261"/>
      <c r="C226" s="80"/>
      <c r="D226" s="265"/>
      <c r="E226" s="80"/>
      <c r="F226" s="80"/>
      <c r="G226" s="82"/>
      <c r="H226" s="65">
        <f t="shared" si="25"/>
        <v>0</v>
      </c>
    </row>
    <row r="227" spans="1:9" s="2" customFormat="1" ht="13.2" x14ac:dyDescent="0.25">
      <c r="A227" s="306" t="s">
        <v>121</v>
      </c>
      <c r="B227" s="307"/>
      <c r="C227" s="307"/>
      <c r="D227" s="307"/>
      <c r="E227" s="307"/>
      <c r="F227" s="307"/>
      <c r="G227" s="308"/>
      <c r="H227" s="50">
        <f>SUM(H191,H121,H12)</f>
        <v>73.819999999999993</v>
      </c>
    </row>
    <row r="228" spans="1:9" s="2" customFormat="1" ht="6" customHeight="1" x14ac:dyDescent="0.25">
      <c r="A228" s="309"/>
      <c r="B228" s="309"/>
      <c r="C228" s="309"/>
      <c r="D228" s="309"/>
      <c r="E228" s="309"/>
      <c r="F228" s="309"/>
      <c r="G228" s="309"/>
      <c r="H228" s="309"/>
    </row>
    <row r="229" spans="1:9" s="2" customFormat="1" ht="13.2" x14ac:dyDescent="0.25">
      <c r="A229" s="266" t="s">
        <v>19</v>
      </c>
      <c r="B229" s="267"/>
      <c r="C229" s="267"/>
      <c r="D229" s="267"/>
      <c r="E229" s="267"/>
      <c r="F229" s="267"/>
      <c r="G229" s="267"/>
      <c r="H229" s="268"/>
    </row>
    <row r="230" spans="1:9" s="2" customFormat="1" ht="13.2" x14ac:dyDescent="0.25">
      <c r="A230" s="46" t="s">
        <v>37</v>
      </c>
      <c r="B230" s="256" t="s">
        <v>15</v>
      </c>
      <c r="C230" s="256"/>
      <c r="D230" s="256"/>
      <c r="E230" s="256"/>
      <c r="F230" s="256"/>
      <c r="G230" s="256"/>
      <c r="H230" s="47">
        <f>SUM(H231,H295)</f>
        <v>1.4200000000000002</v>
      </c>
    </row>
    <row r="231" spans="1:9" s="2" customFormat="1" ht="13.2" x14ac:dyDescent="0.25">
      <c r="A231" s="58" t="s">
        <v>38</v>
      </c>
      <c r="B231" s="256" t="s">
        <v>39</v>
      </c>
      <c r="C231" s="256"/>
      <c r="D231" s="256"/>
      <c r="E231" s="256"/>
      <c r="F231" s="256"/>
      <c r="G231" s="256"/>
      <c r="H231" s="47">
        <f>SUM(H232,H243,H254,H274,)</f>
        <v>1.0900000000000001</v>
      </c>
    </row>
    <row r="232" spans="1:9" s="2" customFormat="1" ht="26.4" x14ac:dyDescent="0.25">
      <c r="A232" s="241" t="s">
        <v>43</v>
      </c>
      <c r="B232" s="244" t="s">
        <v>44</v>
      </c>
      <c r="C232" s="277" t="s">
        <v>436</v>
      </c>
      <c r="D232" s="278"/>
      <c r="E232" s="53" t="s">
        <v>164</v>
      </c>
      <c r="F232" s="93" t="s">
        <v>40</v>
      </c>
      <c r="G232" s="53" t="s">
        <v>158</v>
      </c>
      <c r="H232" s="128">
        <f>SUM(H233:H242)</f>
        <v>0.37</v>
      </c>
    </row>
    <row r="233" spans="1:9" s="2" customFormat="1" ht="13.2" x14ac:dyDescent="0.25">
      <c r="A233" s="242"/>
      <c r="B233" s="245"/>
      <c r="C233" s="279" t="s">
        <v>193</v>
      </c>
      <c r="D233" s="280"/>
      <c r="E233" s="76">
        <v>16</v>
      </c>
      <c r="F233" s="71">
        <v>3105</v>
      </c>
      <c r="G233" s="70">
        <v>0.02</v>
      </c>
      <c r="H233" s="63">
        <f>ROUNDUP((F233/168*G233),2)</f>
        <v>0.37</v>
      </c>
      <c r="I233" s="2" t="s">
        <v>229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ref="H234:H253" si="26">ROUNDUP((F234/168*G234),2)</f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6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6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6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6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6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6"/>
        <v>0</v>
      </c>
    </row>
    <row r="241" spans="1:9" s="2" customFormat="1" ht="13.2" hidden="1" x14ac:dyDescent="0.25">
      <c r="A241" s="242"/>
      <c r="B241" s="245"/>
      <c r="C241" s="270"/>
      <c r="D241" s="271"/>
      <c r="E241" s="77"/>
      <c r="F241" s="73"/>
      <c r="G241" s="72"/>
      <c r="H241" s="65">
        <f t="shared" si="26"/>
        <v>0</v>
      </c>
    </row>
    <row r="242" spans="1:9" s="2" customFormat="1" ht="13.2" hidden="1" x14ac:dyDescent="0.25">
      <c r="A242" s="243"/>
      <c r="B242" s="246"/>
      <c r="C242" s="281"/>
      <c r="D242" s="282"/>
      <c r="E242" s="78"/>
      <c r="F242" s="75"/>
      <c r="G242" s="74"/>
      <c r="H242" s="67">
        <f t="shared" si="26"/>
        <v>0</v>
      </c>
    </row>
    <row r="243" spans="1:9" s="2" customFormat="1" ht="26.4" x14ac:dyDescent="0.25">
      <c r="A243" s="241" t="s">
        <v>45</v>
      </c>
      <c r="B243" s="244" t="s">
        <v>46</v>
      </c>
      <c r="C243" s="277" t="s">
        <v>436</v>
      </c>
      <c r="D243" s="278"/>
      <c r="E243" s="53" t="s">
        <v>164</v>
      </c>
      <c r="F243" s="93" t="s">
        <v>40</v>
      </c>
      <c r="G243" s="53" t="s">
        <v>158</v>
      </c>
      <c r="H243" s="128">
        <f>SUM(H244:H253)</f>
        <v>0.6</v>
      </c>
    </row>
    <row r="244" spans="1:9" s="2" customFormat="1" ht="13.2" x14ac:dyDescent="0.25">
      <c r="A244" s="242"/>
      <c r="B244" s="245"/>
      <c r="C244" s="270" t="s">
        <v>200</v>
      </c>
      <c r="D244" s="271"/>
      <c r="E244" s="77">
        <v>9</v>
      </c>
      <c r="F244" s="73">
        <v>1190</v>
      </c>
      <c r="G244" s="72">
        <v>8.4000000000000005E-2</v>
      </c>
      <c r="H244" s="63">
        <f t="shared" si="26"/>
        <v>0.6</v>
      </c>
      <c r="I244" s="2" t="s">
        <v>223</v>
      </c>
    </row>
    <row r="245" spans="1:9" s="2" customFormat="1" ht="26.25" hidden="1" customHeight="1" x14ac:dyDescent="0.25">
      <c r="A245" s="242"/>
      <c r="B245" s="245"/>
      <c r="C245" s="270"/>
      <c r="D245" s="271"/>
      <c r="E245" s="77"/>
      <c r="F245" s="73"/>
      <c r="G245" s="72"/>
      <c r="H245" s="65">
        <f t="shared" si="26"/>
        <v>0</v>
      </c>
    </row>
    <row r="246" spans="1:9" s="2" customFormat="1" ht="13.2" hidden="1" x14ac:dyDescent="0.25">
      <c r="A246" s="242"/>
      <c r="B246" s="245"/>
      <c r="C246" s="270"/>
      <c r="D246" s="271"/>
      <c r="E246" s="77"/>
      <c r="F246" s="73"/>
      <c r="G246" s="72"/>
      <c r="H246" s="65">
        <f t="shared" si="26"/>
        <v>0</v>
      </c>
    </row>
    <row r="247" spans="1:9" s="2" customFormat="1" ht="13.2" hidden="1" x14ac:dyDescent="0.25">
      <c r="A247" s="242"/>
      <c r="B247" s="245"/>
      <c r="C247" s="270"/>
      <c r="D247" s="271"/>
      <c r="E247" s="77"/>
      <c r="F247" s="73"/>
      <c r="G247" s="72"/>
      <c r="H247" s="65">
        <f t="shared" si="26"/>
        <v>0</v>
      </c>
    </row>
    <row r="248" spans="1:9" s="2" customFormat="1" ht="13.2" hidden="1" x14ac:dyDescent="0.25">
      <c r="A248" s="242"/>
      <c r="B248" s="245"/>
      <c r="C248" s="270"/>
      <c r="D248" s="271"/>
      <c r="E248" s="77"/>
      <c r="F248" s="73"/>
      <c r="G248" s="72"/>
      <c r="H248" s="65">
        <f t="shared" si="26"/>
        <v>0</v>
      </c>
    </row>
    <row r="249" spans="1:9" s="2" customFormat="1" ht="13.2" hidden="1" x14ac:dyDescent="0.25">
      <c r="A249" s="242"/>
      <c r="B249" s="245"/>
      <c r="C249" s="270"/>
      <c r="D249" s="271"/>
      <c r="E249" s="77"/>
      <c r="F249" s="73"/>
      <c r="G249" s="72"/>
      <c r="H249" s="65">
        <f t="shared" si="26"/>
        <v>0</v>
      </c>
    </row>
    <row r="250" spans="1:9" s="2" customFormat="1" ht="13.2" hidden="1" x14ac:dyDescent="0.25">
      <c r="A250" s="242"/>
      <c r="B250" s="245"/>
      <c r="C250" s="270"/>
      <c r="D250" s="271"/>
      <c r="E250" s="77"/>
      <c r="F250" s="73"/>
      <c r="G250" s="72"/>
      <c r="H250" s="65">
        <f t="shared" si="26"/>
        <v>0</v>
      </c>
    </row>
    <row r="251" spans="1:9" s="2" customFormat="1" ht="13.2" hidden="1" x14ac:dyDescent="0.25">
      <c r="A251" s="242"/>
      <c r="B251" s="245"/>
      <c r="C251" s="270"/>
      <c r="D251" s="271"/>
      <c r="E251" s="77"/>
      <c r="F251" s="73"/>
      <c r="G251" s="72"/>
      <c r="H251" s="65">
        <f t="shared" si="26"/>
        <v>0</v>
      </c>
    </row>
    <row r="252" spans="1:9" s="2" customFormat="1" ht="13.2" hidden="1" x14ac:dyDescent="0.25">
      <c r="A252" s="242"/>
      <c r="B252" s="245"/>
      <c r="C252" s="270"/>
      <c r="D252" s="271"/>
      <c r="E252" s="77"/>
      <c r="F252" s="73"/>
      <c r="G252" s="72"/>
      <c r="H252" s="65">
        <f t="shared" si="26"/>
        <v>0</v>
      </c>
    </row>
    <row r="253" spans="1:9" s="2" customFormat="1" ht="13.2" hidden="1" x14ac:dyDescent="0.25">
      <c r="A253" s="243"/>
      <c r="B253" s="246"/>
      <c r="C253" s="281"/>
      <c r="D253" s="282"/>
      <c r="E253" s="78"/>
      <c r="F253" s="75"/>
      <c r="G253" s="74"/>
      <c r="H253" s="67">
        <f t="shared" si="26"/>
        <v>0</v>
      </c>
    </row>
    <row r="254" spans="1:9" s="2" customFormat="1" ht="26.4" x14ac:dyDescent="0.25">
      <c r="A254" s="241" t="s">
        <v>52</v>
      </c>
      <c r="B254" s="244" t="s">
        <v>16</v>
      </c>
      <c r="C254" s="251" t="s">
        <v>159</v>
      </c>
      <c r="D254" s="252"/>
      <c r="E254" s="287"/>
      <c r="F254" s="60" t="s">
        <v>160</v>
      </c>
      <c r="G254" s="53" t="s">
        <v>158</v>
      </c>
      <c r="H254" s="128">
        <f>SUM(H255:H264)</f>
        <v>0.02</v>
      </c>
    </row>
    <row r="255" spans="1:9" s="2" customFormat="1" ht="13.2" x14ac:dyDescent="0.25">
      <c r="A255" s="242"/>
      <c r="B255" s="245"/>
      <c r="C255" s="279" t="s">
        <v>179</v>
      </c>
      <c r="D255" s="311"/>
      <c r="E255" s="280"/>
      <c r="F255" s="71">
        <v>135</v>
      </c>
      <c r="G255" s="70">
        <f>G233</f>
        <v>0.02</v>
      </c>
      <c r="H255" s="63">
        <f>ROUNDUP((F255/168*G255),2)</f>
        <v>0.02</v>
      </c>
    </row>
    <row r="256" spans="1:9" s="2" customFormat="1" ht="13.2" hidden="1" x14ac:dyDescent="0.25">
      <c r="A256" s="242"/>
      <c r="B256" s="245"/>
      <c r="C256" s="270"/>
      <c r="D256" s="310"/>
      <c r="E256" s="271"/>
      <c r="F256" s="73"/>
      <c r="G256" s="72">
        <f t="shared" ref="G256:G264" si="27">G234</f>
        <v>0</v>
      </c>
      <c r="H256" s="65">
        <f t="shared" ref="H256:H264" si="28">ROUNDUP((F256/168*G256),2)</f>
        <v>0</v>
      </c>
    </row>
    <row r="257" spans="1:8" s="2" customFormat="1" ht="13.2" hidden="1" x14ac:dyDescent="0.25">
      <c r="A257" s="242"/>
      <c r="B257" s="245"/>
      <c r="C257" s="270"/>
      <c r="D257" s="310"/>
      <c r="E257" s="271"/>
      <c r="F257" s="73"/>
      <c r="G257" s="72">
        <f t="shared" si="27"/>
        <v>0</v>
      </c>
      <c r="H257" s="65">
        <f t="shared" si="28"/>
        <v>0</v>
      </c>
    </row>
    <row r="258" spans="1:8" s="2" customFormat="1" ht="13.2" hidden="1" x14ac:dyDescent="0.25">
      <c r="A258" s="242"/>
      <c r="B258" s="245"/>
      <c r="C258" s="270"/>
      <c r="D258" s="310"/>
      <c r="E258" s="271"/>
      <c r="F258" s="73"/>
      <c r="G258" s="72">
        <f t="shared" si="27"/>
        <v>0</v>
      </c>
      <c r="H258" s="65">
        <f t="shared" si="28"/>
        <v>0</v>
      </c>
    </row>
    <row r="259" spans="1:8" s="2" customFormat="1" ht="13.2" hidden="1" x14ac:dyDescent="0.25">
      <c r="A259" s="242"/>
      <c r="B259" s="245"/>
      <c r="C259" s="270"/>
      <c r="D259" s="310"/>
      <c r="E259" s="271"/>
      <c r="F259" s="73"/>
      <c r="G259" s="72">
        <f t="shared" si="27"/>
        <v>0</v>
      </c>
      <c r="H259" s="65">
        <f t="shared" si="28"/>
        <v>0</v>
      </c>
    </row>
    <row r="260" spans="1:8" s="2" customFormat="1" ht="13.2" hidden="1" x14ac:dyDescent="0.25">
      <c r="A260" s="242"/>
      <c r="B260" s="245"/>
      <c r="C260" s="270"/>
      <c r="D260" s="310"/>
      <c r="E260" s="271"/>
      <c r="F260" s="73"/>
      <c r="G260" s="72">
        <f t="shared" si="27"/>
        <v>0</v>
      </c>
      <c r="H260" s="65">
        <f t="shared" si="28"/>
        <v>0</v>
      </c>
    </row>
    <row r="261" spans="1:8" s="2" customFormat="1" ht="13.2" hidden="1" x14ac:dyDescent="0.25">
      <c r="A261" s="242"/>
      <c r="B261" s="245"/>
      <c r="C261" s="270"/>
      <c r="D261" s="310"/>
      <c r="E261" s="271"/>
      <c r="F261" s="73"/>
      <c r="G261" s="72">
        <f t="shared" si="27"/>
        <v>0</v>
      </c>
      <c r="H261" s="65">
        <f t="shared" si="28"/>
        <v>0</v>
      </c>
    </row>
    <row r="262" spans="1:8" s="2" customFormat="1" ht="13.2" hidden="1" x14ac:dyDescent="0.25">
      <c r="A262" s="242"/>
      <c r="B262" s="245"/>
      <c r="C262" s="270"/>
      <c r="D262" s="310"/>
      <c r="E262" s="271"/>
      <c r="F262" s="73"/>
      <c r="G262" s="72">
        <f t="shared" si="27"/>
        <v>0</v>
      </c>
      <c r="H262" s="65">
        <f t="shared" si="28"/>
        <v>0</v>
      </c>
    </row>
    <row r="263" spans="1:8" s="2" customFormat="1" ht="13.2" hidden="1" x14ac:dyDescent="0.25">
      <c r="A263" s="242"/>
      <c r="B263" s="245"/>
      <c r="C263" s="270"/>
      <c r="D263" s="310"/>
      <c r="E263" s="271"/>
      <c r="F263" s="73"/>
      <c r="G263" s="72">
        <f t="shared" si="27"/>
        <v>0</v>
      </c>
      <c r="H263" s="65">
        <f t="shared" si="28"/>
        <v>0</v>
      </c>
    </row>
    <row r="264" spans="1:8" s="2" customFormat="1" ht="13.2" hidden="1" x14ac:dyDescent="0.25">
      <c r="A264" s="243"/>
      <c r="B264" s="246"/>
      <c r="C264" s="281"/>
      <c r="D264" s="312"/>
      <c r="E264" s="282"/>
      <c r="F264" s="75"/>
      <c r="G264" s="74">
        <f t="shared" si="27"/>
        <v>0</v>
      </c>
      <c r="H264" s="67">
        <f t="shared" si="28"/>
        <v>0</v>
      </c>
    </row>
    <row r="265" spans="1:8" s="2" customFormat="1" ht="31.5" hidden="1" customHeight="1" x14ac:dyDescent="0.25">
      <c r="A265" s="269"/>
      <c r="B265" s="286"/>
      <c r="C265" s="291">
        <f t="shared" ref="C265:C273" si="29">C245</f>
        <v>0</v>
      </c>
      <c r="D265" s="293"/>
      <c r="E265" s="320"/>
      <c r="F265" s="68">
        <f t="shared" ref="F265:G273" si="30">F245</f>
        <v>0</v>
      </c>
      <c r="G265" s="64">
        <f t="shared" si="30"/>
        <v>0</v>
      </c>
      <c r="H265" s="65" t="e">
        <f>ROUNDUP((F265*#REF!%)/168*G265,2)</f>
        <v>#REF!</v>
      </c>
    </row>
    <row r="266" spans="1:8" s="2" customFormat="1" ht="13.2" hidden="1" x14ac:dyDescent="0.25">
      <c r="A266" s="269"/>
      <c r="B266" s="286"/>
      <c r="C266" s="291">
        <f t="shared" si="29"/>
        <v>0</v>
      </c>
      <c r="D266" s="293"/>
      <c r="E266" s="320"/>
      <c r="F266" s="68">
        <f t="shared" si="30"/>
        <v>0</v>
      </c>
      <c r="G266" s="64">
        <f t="shared" si="30"/>
        <v>0</v>
      </c>
      <c r="H266" s="65" t="e">
        <f>ROUNDUP((F266*#REF!%)/168*G266,2)</f>
        <v>#REF!</v>
      </c>
    </row>
    <row r="267" spans="1:8" s="2" customFormat="1" ht="13.2" hidden="1" x14ac:dyDescent="0.25">
      <c r="A267" s="269"/>
      <c r="B267" s="286"/>
      <c r="C267" s="291">
        <f t="shared" si="29"/>
        <v>0</v>
      </c>
      <c r="D267" s="293"/>
      <c r="E267" s="320"/>
      <c r="F267" s="68">
        <f t="shared" si="30"/>
        <v>0</v>
      </c>
      <c r="G267" s="64">
        <f t="shared" si="30"/>
        <v>0</v>
      </c>
      <c r="H267" s="65" t="e">
        <f>ROUNDUP((F267*#REF!%)/168*G267,2)</f>
        <v>#REF!</v>
      </c>
    </row>
    <row r="268" spans="1:8" s="2" customFormat="1" ht="13.2" hidden="1" x14ac:dyDescent="0.25">
      <c r="A268" s="269"/>
      <c r="B268" s="286"/>
      <c r="C268" s="291">
        <f t="shared" si="29"/>
        <v>0</v>
      </c>
      <c r="D268" s="293"/>
      <c r="E268" s="320"/>
      <c r="F268" s="68">
        <f t="shared" si="30"/>
        <v>0</v>
      </c>
      <c r="G268" s="64">
        <f t="shared" si="30"/>
        <v>0</v>
      </c>
      <c r="H268" s="65" t="e">
        <f>ROUNDUP((F268*#REF!%)/168*G268,2)</f>
        <v>#REF!</v>
      </c>
    </row>
    <row r="269" spans="1:8" s="2" customFormat="1" ht="13.2" hidden="1" x14ac:dyDescent="0.25">
      <c r="A269" s="269"/>
      <c r="B269" s="286"/>
      <c r="C269" s="291">
        <f t="shared" si="29"/>
        <v>0</v>
      </c>
      <c r="D269" s="293"/>
      <c r="E269" s="320"/>
      <c r="F269" s="68">
        <f t="shared" si="30"/>
        <v>0</v>
      </c>
      <c r="G269" s="64">
        <f t="shared" si="30"/>
        <v>0</v>
      </c>
      <c r="H269" s="65" t="e">
        <f>ROUNDUP((F269*#REF!%)/168*G269,2)</f>
        <v>#REF!</v>
      </c>
    </row>
    <row r="270" spans="1:8" s="2" customFormat="1" ht="13.2" hidden="1" x14ac:dyDescent="0.25">
      <c r="A270" s="269"/>
      <c r="B270" s="286"/>
      <c r="C270" s="291">
        <f t="shared" si="29"/>
        <v>0</v>
      </c>
      <c r="D270" s="293"/>
      <c r="E270" s="320"/>
      <c r="F270" s="68">
        <f t="shared" si="30"/>
        <v>0</v>
      </c>
      <c r="G270" s="64">
        <f t="shared" si="30"/>
        <v>0</v>
      </c>
      <c r="H270" s="65" t="e">
        <f>ROUNDUP((F270*#REF!%)/168*G270,2)</f>
        <v>#REF!</v>
      </c>
    </row>
    <row r="271" spans="1:8" s="2" customFormat="1" ht="13.2" hidden="1" x14ac:dyDescent="0.25">
      <c r="A271" s="269"/>
      <c r="B271" s="286"/>
      <c r="C271" s="291">
        <f t="shared" si="29"/>
        <v>0</v>
      </c>
      <c r="D271" s="293"/>
      <c r="E271" s="320"/>
      <c r="F271" s="68">
        <f t="shared" si="30"/>
        <v>0</v>
      </c>
      <c r="G271" s="64">
        <f t="shared" si="30"/>
        <v>0</v>
      </c>
      <c r="H271" s="65" t="e">
        <f>ROUNDUP((F271*#REF!%)/168*G271,2)</f>
        <v>#REF!</v>
      </c>
    </row>
    <row r="272" spans="1:8" s="2" customFormat="1" ht="13.2" hidden="1" x14ac:dyDescent="0.25">
      <c r="A272" s="269"/>
      <c r="B272" s="286"/>
      <c r="C272" s="291">
        <f t="shared" si="29"/>
        <v>0</v>
      </c>
      <c r="D272" s="293"/>
      <c r="E272" s="320"/>
      <c r="F272" s="68">
        <f t="shared" si="30"/>
        <v>0</v>
      </c>
      <c r="G272" s="64">
        <f t="shared" si="30"/>
        <v>0</v>
      </c>
      <c r="H272" s="65" t="e">
        <f>ROUNDUP((F272*#REF!%)/168*G272,2)</f>
        <v>#REF!</v>
      </c>
    </row>
    <row r="273" spans="1:8" s="2" customFormat="1" ht="13.2" hidden="1" x14ac:dyDescent="0.25">
      <c r="A273" s="269"/>
      <c r="B273" s="286"/>
      <c r="C273" s="291">
        <f t="shared" si="29"/>
        <v>0</v>
      </c>
      <c r="D273" s="293"/>
      <c r="E273" s="321"/>
      <c r="F273" s="69">
        <f t="shared" si="30"/>
        <v>0</v>
      </c>
      <c r="G273" s="66">
        <f t="shared" si="30"/>
        <v>0</v>
      </c>
      <c r="H273" s="67" t="e">
        <f>ROUNDUP((F273*#REF!%)/168*G273,2)</f>
        <v>#REF!</v>
      </c>
    </row>
    <row r="274" spans="1:8" s="2" customFormat="1" ht="26.4" x14ac:dyDescent="0.25">
      <c r="A274" s="241" t="s">
        <v>58</v>
      </c>
      <c r="B274" s="244" t="s">
        <v>59</v>
      </c>
      <c r="C274" s="277" t="s">
        <v>436</v>
      </c>
      <c r="D274" s="278"/>
      <c r="E274" s="53" t="s">
        <v>162</v>
      </c>
      <c r="F274" s="93" t="s">
        <v>40</v>
      </c>
      <c r="G274" s="53" t="s">
        <v>158</v>
      </c>
      <c r="H274" s="128">
        <f>SUM(H275:H294)</f>
        <v>0.1</v>
      </c>
    </row>
    <row r="275" spans="1:8" s="2" customFormat="1" ht="13.2" x14ac:dyDescent="0.25">
      <c r="A275" s="242"/>
      <c r="B275" s="245"/>
      <c r="C275" s="304" t="str">
        <f t="shared" ref="C275:C284" si="31">C233</f>
        <v>VP koledžas direktors</v>
      </c>
      <c r="D275" s="305"/>
      <c r="E275" s="263">
        <v>10</v>
      </c>
      <c r="F275" s="79">
        <f t="shared" ref="F275:G284" si="32">F233</f>
        <v>3105</v>
      </c>
      <c r="G275" s="62">
        <f t="shared" si="32"/>
        <v>0.02</v>
      </c>
      <c r="H275" s="63">
        <f>ROUNDUP((F275*$E$275%)/168*G275,2)</f>
        <v>0.04</v>
      </c>
    </row>
    <row r="276" spans="1:8" s="2" customFormat="1" ht="13.2" hidden="1" x14ac:dyDescent="0.25">
      <c r="A276" s="242"/>
      <c r="B276" s="245"/>
      <c r="C276" s="302">
        <f t="shared" si="31"/>
        <v>0</v>
      </c>
      <c r="D276" s="303"/>
      <c r="E276" s="264"/>
      <c r="F276" s="80">
        <f t="shared" si="32"/>
        <v>0</v>
      </c>
      <c r="G276" s="64">
        <f t="shared" si="32"/>
        <v>0</v>
      </c>
      <c r="H276" s="65">
        <f t="shared" ref="H276:H294" si="33">ROUNDUP((F276*$E$275%)/168*G276,2)</f>
        <v>0</v>
      </c>
    </row>
    <row r="277" spans="1:8" s="2" customFormat="1" ht="13.2" hidden="1" x14ac:dyDescent="0.25">
      <c r="A277" s="242"/>
      <c r="B277" s="245"/>
      <c r="C277" s="302">
        <f t="shared" si="31"/>
        <v>0</v>
      </c>
      <c r="D277" s="303"/>
      <c r="E277" s="264"/>
      <c r="F277" s="80">
        <f t="shared" si="32"/>
        <v>0</v>
      </c>
      <c r="G277" s="64">
        <f t="shared" si="32"/>
        <v>0</v>
      </c>
      <c r="H277" s="65">
        <f t="shared" si="33"/>
        <v>0</v>
      </c>
    </row>
    <row r="278" spans="1:8" s="2" customFormat="1" ht="13.2" hidden="1" x14ac:dyDescent="0.25">
      <c r="A278" s="242"/>
      <c r="B278" s="245"/>
      <c r="C278" s="302">
        <f t="shared" si="31"/>
        <v>0</v>
      </c>
      <c r="D278" s="303"/>
      <c r="E278" s="264"/>
      <c r="F278" s="80">
        <f t="shared" si="32"/>
        <v>0</v>
      </c>
      <c r="G278" s="64">
        <f t="shared" si="32"/>
        <v>0</v>
      </c>
      <c r="H278" s="65">
        <f t="shared" si="33"/>
        <v>0</v>
      </c>
    </row>
    <row r="279" spans="1:8" s="2" customFormat="1" ht="13.2" hidden="1" x14ac:dyDescent="0.25">
      <c r="A279" s="242"/>
      <c r="B279" s="245"/>
      <c r="C279" s="302">
        <f t="shared" si="31"/>
        <v>0</v>
      </c>
      <c r="D279" s="303"/>
      <c r="E279" s="264"/>
      <c r="F279" s="80">
        <f t="shared" si="32"/>
        <v>0</v>
      </c>
      <c r="G279" s="64">
        <f t="shared" si="32"/>
        <v>0</v>
      </c>
      <c r="H279" s="65">
        <f t="shared" si="33"/>
        <v>0</v>
      </c>
    </row>
    <row r="280" spans="1:8" s="2" customFormat="1" ht="13.2" hidden="1" x14ac:dyDescent="0.25">
      <c r="A280" s="242"/>
      <c r="B280" s="245"/>
      <c r="C280" s="302">
        <f t="shared" si="31"/>
        <v>0</v>
      </c>
      <c r="D280" s="303"/>
      <c r="E280" s="264"/>
      <c r="F280" s="80">
        <f t="shared" si="32"/>
        <v>0</v>
      </c>
      <c r="G280" s="64">
        <f t="shared" si="32"/>
        <v>0</v>
      </c>
      <c r="H280" s="65">
        <f t="shared" si="33"/>
        <v>0</v>
      </c>
    </row>
    <row r="281" spans="1:8" s="2" customFormat="1" ht="13.2" hidden="1" x14ac:dyDescent="0.25">
      <c r="A281" s="242"/>
      <c r="B281" s="245"/>
      <c r="C281" s="302">
        <f t="shared" si="31"/>
        <v>0</v>
      </c>
      <c r="D281" s="303"/>
      <c r="E281" s="264"/>
      <c r="F281" s="80">
        <f t="shared" si="32"/>
        <v>0</v>
      </c>
      <c r="G281" s="64">
        <f t="shared" si="32"/>
        <v>0</v>
      </c>
      <c r="H281" s="65">
        <f t="shared" si="33"/>
        <v>0</v>
      </c>
    </row>
    <row r="282" spans="1:8" s="2" customFormat="1" ht="13.2" hidden="1" x14ac:dyDescent="0.25">
      <c r="A282" s="242"/>
      <c r="B282" s="245"/>
      <c r="C282" s="302">
        <f t="shared" si="31"/>
        <v>0</v>
      </c>
      <c r="D282" s="303"/>
      <c r="E282" s="264"/>
      <c r="F282" s="80">
        <f t="shared" si="32"/>
        <v>0</v>
      </c>
      <c r="G282" s="64">
        <f t="shared" si="32"/>
        <v>0</v>
      </c>
      <c r="H282" s="65">
        <f t="shared" si="33"/>
        <v>0</v>
      </c>
    </row>
    <row r="283" spans="1:8" s="2" customFormat="1" ht="13.2" hidden="1" x14ac:dyDescent="0.25">
      <c r="A283" s="242"/>
      <c r="B283" s="245"/>
      <c r="C283" s="302">
        <f t="shared" si="31"/>
        <v>0</v>
      </c>
      <c r="D283" s="303"/>
      <c r="E283" s="264"/>
      <c r="F283" s="80">
        <f t="shared" si="32"/>
        <v>0</v>
      </c>
      <c r="G283" s="64">
        <f t="shared" si="32"/>
        <v>0</v>
      </c>
      <c r="H283" s="65">
        <f t="shared" si="33"/>
        <v>0</v>
      </c>
    </row>
    <row r="284" spans="1:8" s="2" customFormat="1" ht="13.2" hidden="1" x14ac:dyDescent="0.25">
      <c r="A284" s="242"/>
      <c r="B284" s="245"/>
      <c r="C284" s="302">
        <f t="shared" si="31"/>
        <v>0</v>
      </c>
      <c r="D284" s="303"/>
      <c r="E284" s="264"/>
      <c r="F284" s="80">
        <f t="shared" si="32"/>
        <v>0</v>
      </c>
      <c r="G284" s="64">
        <f t="shared" si="32"/>
        <v>0</v>
      </c>
      <c r="H284" s="65">
        <f t="shared" si="33"/>
        <v>0</v>
      </c>
    </row>
    <row r="285" spans="1:8" s="2" customFormat="1" ht="13.2" x14ac:dyDescent="0.25">
      <c r="A285" s="242"/>
      <c r="B285" s="245"/>
      <c r="C285" s="270" t="str">
        <f t="shared" ref="C285:C294" si="34">C244</f>
        <v xml:space="preserve">Grāmatvedis </v>
      </c>
      <c r="D285" s="271"/>
      <c r="E285" s="264"/>
      <c r="F285" s="81">
        <f t="shared" ref="F285:G294" si="35">F244</f>
        <v>1190</v>
      </c>
      <c r="G285" s="64">
        <f t="shared" si="35"/>
        <v>8.4000000000000005E-2</v>
      </c>
      <c r="H285" s="65">
        <f t="shared" si="33"/>
        <v>6.0000000000000005E-2</v>
      </c>
    </row>
    <row r="286" spans="1:8" s="2" customFormat="1" ht="30" hidden="1" customHeight="1" x14ac:dyDescent="0.25">
      <c r="A286" s="242"/>
      <c r="B286" s="245"/>
      <c r="C286" s="270">
        <f t="shared" si="34"/>
        <v>0</v>
      </c>
      <c r="D286" s="271"/>
      <c r="E286" s="264"/>
      <c r="F286" s="81">
        <f t="shared" si="35"/>
        <v>0</v>
      </c>
      <c r="G286" s="64">
        <f t="shared" si="35"/>
        <v>0</v>
      </c>
      <c r="H286" s="65">
        <f t="shared" si="33"/>
        <v>0</v>
      </c>
    </row>
    <row r="287" spans="1:8" s="2" customFormat="1" ht="12.75" hidden="1" customHeight="1" x14ac:dyDescent="0.25">
      <c r="A287" s="242"/>
      <c r="B287" s="245"/>
      <c r="C287" s="302">
        <f t="shared" si="34"/>
        <v>0</v>
      </c>
      <c r="D287" s="303"/>
      <c r="E287" s="264"/>
      <c r="F287" s="81">
        <f t="shared" si="35"/>
        <v>0</v>
      </c>
      <c r="G287" s="64">
        <f t="shared" si="35"/>
        <v>0</v>
      </c>
      <c r="H287" s="65">
        <f t="shared" si="33"/>
        <v>0</v>
      </c>
    </row>
    <row r="288" spans="1:8" s="2" customFormat="1" ht="12.75" hidden="1" customHeight="1" x14ac:dyDescent="0.25">
      <c r="A288" s="242"/>
      <c r="B288" s="245"/>
      <c r="C288" s="302">
        <f t="shared" si="34"/>
        <v>0</v>
      </c>
      <c r="D288" s="303"/>
      <c r="E288" s="264"/>
      <c r="F288" s="81">
        <f t="shared" si="35"/>
        <v>0</v>
      </c>
      <c r="G288" s="64">
        <f t="shared" si="35"/>
        <v>0</v>
      </c>
      <c r="H288" s="65">
        <f t="shared" si="33"/>
        <v>0</v>
      </c>
    </row>
    <row r="289" spans="1:8" s="2" customFormat="1" ht="12.75" hidden="1" customHeight="1" x14ac:dyDescent="0.25">
      <c r="A289" s="242"/>
      <c r="B289" s="245"/>
      <c r="C289" s="302">
        <f t="shared" si="34"/>
        <v>0</v>
      </c>
      <c r="D289" s="303"/>
      <c r="E289" s="264"/>
      <c r="F289" s="81">
        <f t="shared" si="35"/>
        <v>0</v>
      </c>
      <c r="G289" s="64">
        <f t="shared" si="35"/>
        <v>0</v>
      </c>
      <c r="H289" s="65">
        <f t="shared" si="33"/>
        <v>0</v>
      </c>
    </row>
    <row r="290" spans="1:8" s="2" customFormat="1" ht="12.75" hidden="1" customHeight="1" x14ac:dyDescent="0.25">
      <c r="A290" s="242"/>
      <c r="B290" s="245"/>
      <c r="C290" s="302">
        <f t="shared" si="34"/>
        <v>0</v>
      </c>
      <c r="D290" s="303"/>
      <c r="E290" s="264"/>
      <c r="F290" s="81">
        <f t="shared" si="35"/>
        <v>0</v>
      </c>
      <c r="G290" s="64">
        <f t="shared" si="35"/>
        <v>0</v>
      </c>
      <c r="H290" s="65">
        <f t="shared" si="33"/>
        <v>0</v>
      </c>
    </row>
    <row r="291" spans="1:8" s="2" customFormat="1" ht="12.75" hidden="1" customHeight="1" x14ac:dyDescent="0.25">
      <c r="A291" s="242"/>
      <c r="B291" s="245"/>
      <c r="C291" s="302">
        <f t="shared" si="34"/>
        <v>0</v>
      </c>
      <c r="D291" s="303"/>
      <c r="E291" s="264"/>
      <c r="F291" s="81">
        <f t="shared" si="35"/>
        <v>0</v>
      </c>
      <c r="G291" s="64">
        <f t="shared" si="35"/>
        <v>0</v>
      </c>
      <c r="H291" s="65">
        <f t="shared" si="33"/>
        <v>0</v>
      </c>
    </row>
    <row r="292" spans="1:8" s="2" customFormat="1" ht="12.75" hidden="1" customHeight="1" x14ac:dyDescent="0.25">
      <c r="A292" s="242"/>
      <c r="B292" s="245"/>
      <c r="C292" s="302">
        <f t="shared" si="34"/>
        <v>0</v>
      </c>
      <c r="D292" s="303"/>
      <c r="E292" s="264"/>
      <c r="F292" s="81">
        <f t="shared" si="35"/>
        <v>0</v>
      </c>
      <c r="G292" s="64">
        <f t="shared" si="35"/>
        <v>0</v>
      </c>
      <c r="H292" s="65">
        <f t="shared" si="33"/>
        <v>0</v>
      </c>
    </row>
    <row r="293" spans="1:8" s="2" customFormat="1" ht="12.75" hidden="1" customHeight="1" x14ac:dyDescent="0.25">
      <c r="A293" s="242"/>
      <c r="B293" s="245"/>
      <c r="C293" s="302">
        <f t="shared" si="34"/>
        <v>0</v>
      </c>
      <c r="D293" s="303"/>
      <c r="E293" s="264"/>
      <c r="F293" s="81">
        <f t="shared" si="35"/>
        <v>0</v>
      </c>
      <c r="G293" s="64">
        <f t="shared" si="35"/>
        <v>0</v>
      </c>
      <c r="H293" s="65">
        <f t="shared" si="33"/>
        <v>0</v>
      </c>
    </row>
    <row r="294" spans="1:8" s="2" customFormat="1" ht="13.2" hidden="1" x14ac:dyDescent="0.25">
      <c r="A294" s="243"/>
      <c r="B294" s="246"/>
      <c r="C294" s="302">
        <f t="shared" si="34"/>
        <v>0</v>
      </c>
      <c r="D294" s="303"/>
      <c r="E294" s="265"/>
      <c r="F294" s="83">
        <f t="shared" si="35"/>
        <v>0</v>
      </c>
      <c r="G294" s="66">
        <f t="shared" si="35"/>
        <v>0</v>
      </c>
      <c r="H294" s="67">
        <f t="shared" si="33"/>
        <v>0</v>
      </c>
    </row>
    <row r="295" spans="1:8" s="2" customFormat="1" ht="13.2" x14ac:dyDescent="0.25">
      <c r="A295" s="58" t="s">
        <v>66</v>
      </c>
      <c r="B295" s="256" t="s">
        <v>67</v>
      </c>
      <c r="C295" s="256"/>
      <c r="D295" s="256"/>
      <c r="E295" s="256"/>
      <c r="F295" s="256"/>
      <c r="G295" s="256"/>
      <c r="H295" s="47">
        <f>SUM(H296,H297,)</f>
        <v>0.33</v>
      </c>
    </row>
    <row r="296" spans="1:8" s="2" customFormat="1" ht="13.2" x14ac:dyDescent="0.25">
      <c r="A296" s="56" t="s">
        <v>68</v>
      </c>
      <c r="B296" s="286" t="s">
        <v>469</v>
      </c>
      <c r="C296" s="286"/>
      <c r="D296" s="286"/>
      <c r="E296" s="286"/>
      <c r="F296" s="286"/>
      <c r="G296" s="286"/>
      <c r="H296" s="48">
        <f>ROUNDUP((H231+H297)*0.2409,2)</f>
        <v>0.28000000000000003</v>
      </c>
    </row>
    <row r="297" spans="1:8" s="2" customFormat="1" ht="26.4" x14ac:dyDescent="0.25">
      <c r="A297" s="241" t="s">
        <v>71</v>
      </c>
      <c r="B297" s="244" t="s">
        <v>72</v>
      </c>
      <c r="C297" s="277" t="s">
        <v>436</v>
      </c>
      <c r="D297" s="278"/>
      <c r="E297" s="53" t="s">
        <v>162</v>
      </c>
      <c r="F297" s="93" t="s">
        <v>40</v>
      </c>
      <c r="G297" s="53" t="s">
        <v>158</v>
      </c>
      <c r="H297" s="128">
        <f>SUM(H298:H317)</f>
        <v>0.05</v>
      </c>
    </row>
    <row r="298" spans="1:8" s="2" customFormat="1" ht="12.75" customHeight="1" x14ac:dyDescent="0.25">
      <c r="A298" s="242"/>
      <c r="B298" s="245"/>
      <c r="C298" s="279" t="str">
        <f t="shared" ref="C298:C307" si="36">C233</f>
        <v>VP koledžas direktors</v>
      </c>
      <c r="D298" s="280"/>
      <c r="E298" s="299">
        <v>4</v>
      </c>
      <c r="F298" s="71">
        <f t="shared" ref="F298:G307" si="37">F233</f>
        <v>3105</v>
      </c>
      <c r="G298" s="177">
        <f t="shared" si="37"/>
        <v>0.02</v>
      </c>
      <c r="H298" s="63">
        <f>ROUNDUP((F298*$E$298%)/168*G298,2)</f>
        <v>0.02</v>
      </c>
    </row>
    <row r="299" spans="1:8" s="2" customFormat="1" ht="12.75" hidden="1" customHeight="1" x14ac:dyDescent="0.25">
      <c r="A299" s="242"/>
      <c r="B299" s="245"/>
      <c r="C299" s="270">
        <f t="shared" si="36"/>
        <v>0</v>
      </c>
      <c r="D299" s="271"/>
      <c r="E299" s="300"/>
      <c r="F299" s="73">
        <f t="shared" si="37"/>
        <v>0</v>
      </c>
      <c r="G299" s="73">
        <f t="shared" si="37"/>
        <v>0</v>
      </c>
      <c r="H299" s="65">
        <f t="shared" ref="H299:H317" si="38">ROUNDUP((F299*$E$298%)/168*G299,2)</f>
        <v>0</v>
      </c>
    </row>
    <row r="300" spans="1:8" s="2" customFormat="1" ht="12.75" hidden="1" customHeight="1" x14ac:dyDescent="0.25">
      <c r="A300" s="242"/>
      <c r="B300" s="245"/>
      <c r="C300" s="270">
        <f t="shared" si="36"/>
        <v>0</v>
      </c>
      <c r="D300" s="271"/>
      <c r="E300" s="300"/>
      <c r="F300" s="73">
        <f t="shared" si="37"/>
        <v>0</v>
      </c>
      <c r="G300" s="73">
        <f t="shared" si="37"/>
        <v>0</v>
      </c>
      <c r="H300" s="65">
        <f t="shared" si="38"/>
        <v>0</v>
      </c>
    </row>
    <row r="301" spans="1:8" s="2" customFormat="1" ht="12.75" hidden="1" customHeight="1" x14ac:dyDescent="0.25">
      <c r="A301" s="242"/>
      <c r="B301" s="245"/>
      <c r="C301" s="270">
        <f t="shared" si="36"/>
        <v>0</v>
      </c>
      <c r="D301" s="271"/>
      <c r="E301" s="300"/>
      <c r="F301" s="73">
        <f t="shared" si="37"/>
        <v>0</v>
      </c>
      <c r="G301" s="73">
        <f t="shared" si="37"/>
        <v>0</v>
      </c>
      <c r="H301" s="65">
        <f t="shared" si="38"/>
        <v>0</v>
      </c>
    </row>
    <row r="302" spans="1:8" s="2" customFormat="1" ht="12.75" hidden="1" customHeight="1" x14ac:dyDescent="0.25">
      <c r="A302" s="242"/>
      <c r="B302" s="245"/>
      <c r="C302" s="270">
        <f t="shared" si="36"/>
        <v>0</v>
      </c>
      <c r="D302" s="271"/>
      <c r="E302" s="300"/>
      <c r="F302" s="73">
        <f t="shared" si="37"/>
        <v>0</v>
      </c>
      <c r="G302" s="73">
        <f t="shared" si="37"/>
        <v>0</v>
      </c>
      <c r="H302" s="65">
        <f t="shared" si="38"/>
        <v>0</v>
      </c>
    </row>
    <row r="303" spans="1:8" s="2" customFormat="1" ht="12.75" hidden="1" customHeight="1" x14ac:dyDescent="0.25">
      <c r="A303" s="242"/>
      <c r="B303" s="245"/>
      <c r="C303" s="270">
        <f t="shared" si="36"/>
        <v>0</v>
      </c>
      <c r="D303" s="271"/>
      <c r="E303" s="300"/>
      <c r="F303" s="73">
        <f t="shared" si="37"/>
        <v>0</v>
      </c>
      <c r="G303" s="73">
        <f t="shared" si="37"/>
        <v>0</v>
      </c>
      <c r="H303" s="65">
        <f t="shared" si="38"/>
        <v>0</v>
      </c>
    </row>
    <row r="304" spans="1:8" s="2" customFormat="1" ht="12.75" hidden="1" customHeight="1" x14ac:dyDescent="0.25">
      <c r="A304" s="242"/>
      <c r="B304" s="245"/>
      <c r="C304" s="270">
        <f t="shared" si="36"/>
        <v>0</v>
      </c>
      <c r="D304" s="271"/>
      <c r="E304" s="300"/>
      <c r="F304" s="73">
        <f t="shared" si="37"/>
        <v>0</v>
      </c>
      <c r="G304" s="73">
        <f t="shared" si="37"/>
        <v>0</v>
      </c>
      <c r="H304" s="65">
        <f t="shared" si="38"/>
        <v>0</v>
      </c>
    </row>
    <row r="305" spans="1:8" s="2" customFormat="1" ht="12.75" hidden="1" customHeight="1" x14ac:dyDescent="0.25">
      <c r="A305" s="242"/>
      <c r="B305" s="245"/>
      <c r="C305" s="270">
        <f t="shared" si="36"/>
        <v>0</v>
      </c>
      <c r="D305" s="271"/>
      <c r="E305" s="300"/>
      <c r="F305" s="73">
        <f t="shared" si="37"/>
        <v>0</v>
      </c>
      <c r="G305" s="73">
        <f t="shared" si="37"/>
        <v>0</v>
      </c>
      <c r="H305" s="65">
        <f t="shared" si="38"/>
        <v>0</v>
      </c>
    </row>
    <row r="306" spans="1:8" s="2" customFormat="1" ht="12.75" hidden="1" customHeight="1" x14ac:dyDescent="0.25">
      <c r="A306" s="242"/>
      <c r="B306" s="245"/>
      <c r="C306" s="270">
        <f t="shared" si="36"/>
        <v>0</v>
      </c>
      <c r="D306" s="271"/>
      <c r="E306" s="300"/>
      <c r="F306" s="73">
        <f t="shared" si="37"/>
        <v>0</v>
      </c>
      <c r="G306" s="73">
        <f t="shared" si="37"/>
        <v>0</v>
      </c>
      <c r="H306" s="65">
        <f t="shared" si="38"/>
        <v>0</v>
      </c>
    </row>
    <row r="307" spans="1:8" s="2" customFormat="1" ht="12.75" hidden="1" customHeight="1" x14ac:dyDescent="0.25">
      <c r="A307" s="242"/>
      <c r="B307" s="245"/>
      <c r="C307" s="270">
        <f t="shared" si="36"/>
        <v>0</v>
      </c>
      <c r="D307" s="271"/>
      <c r="E307" s="300"/>
      <c r="F307" s="73">
        <f t="shared" si="37"/>
        <v>0</v>
      </c>
      <c r="G307" s="73">
        <f t="shared" si="37"/>
        <v>0</v>
      </c>
      <c r="H307" s="65">
        <f t="shared" si="38"/>
        <v>0</v>
      </c>
    </row>
    <row r="308" spans="1:8" s="2" customFormat="1" ht="13.2" x14ac:dyDescent="0.25">
      <c r="A308" s="242"/>
      <c r="B308" s="245"/>
      <c r="C308" s="270" t="str">
        <f t="shared" ref="C308:C317" si="39">C244</f>
        <v xml:space="preserve">Grāmatvedis </v>
      </c>
      <c r="D308" s="271"/>
      <c r="E308" s="300"/>
      <c r="F308" s="73">
        <f t="shared" ref="F308:G317" si="40">F244</f>
        <v>1190</v>
      </c>
      <c r="G308" s="64">
        <f t="shared" si="40"/>
        <v>8.4000000000000005E-2</v>
      </c>
      <c r="H308" s="65">
        <f t="shared" si="38"/>
        <v>0.03</v>
      </c>
    </row>
    <row r="309" spans="1:8" s="2" customFormat="1" ht="24.75" hidden="1" customHeight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64">
        <f t="shared" si="40"/>
        <v>0</v>
      </c>
      <c r="H309" s="65">
        <f t="shared" si="38"/>
        <v>0</v>
      </c>
    </row>
    <row r="310" spans="1:8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64">
        <f t="shared" si="40"/>
        <v>0</v>
      </c>
      <c r="H310" s="65">
        <f t="shared" si="38"/>
        <v>0</v>
      </c>
    </row>
    <row r="311" spans="1:8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64">
        <f t="shared" si="40"/>
        <v>0</v>
      </c>
      <c r="H311" s="65">
        <f t="shared" si="38"/>
        <v>0</v>
      </c>
    </row>
    <row r="312" spans="1:8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64">
        <f t="shared" si="40"/>
        <v>0</v>
      </c>
      <c r="H312" s="65">
        <f t="shared" si="38"/>
        <v>0</v>
      </c>
    </row>
    <row r="313" spans="1:8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64">
        <f t="shared" si="40"/>
        <v>0</v>
      </c>
      <c r="H313" s="65">
        <f t="shared" si="38"/>
        <v>0</v>
      </c>
    </row>
    <row r="314" spans="1:8" s="2" customFormat="1" ht="13.2" hidden="1" x14ac:dyDescent="0.25">
      <c r="A314" s="242"/>
      <c r="B314" s="245"/>
      <c r="C314" s="270">
        <f t="shared" si="39"/>
        <v>0</v>
      </c>
      <c r="D314" s="271"/>
      <c r="E314" s="300"/>
      <c r="F314" s="73">
        <f t="shared" si="40"/>
        <v>0</v>
      </c>
      <c r="G314" s="64">
        <f t="shared" si="40"/>
        <v>0</v>
      </c>
      <c r="H314" s="65">
        <f t="shared" si="38"/>
        <v>0</v>
      </c>
    </row>
    <row r="315" spans="1:8" s="2" customFormat="1" ht="13.2" hidden="1" x14ac:dyDescent="0.25">
      <c r="A315" s="242"/>
      <c r="B315" s="245"/>
      <c r="C315" s="270">
        <f t="shared" si="39"/>
        <v>0</v>
      </c>
      <c r="D315" s="271"/>
      <c r="E315" s="300"/>
      <c r="F315" s="73">
        <f t="shared" si="40"/>
        <v>0</v>
      </c>
      <c r="G315" s="64">
        <f t="shared" si="40"/>
        <v>0</v>
      </c>
      <c r="H315" s="65">
        <f t="shared" si="38"/>
        <v>0</v>
      </c>
    </row>
    <row r="316" spans="1:8" s="2" customFormat="1" ht="13.2" hidden="1" x14ac:dyDescent="0.25">
      <c r="A316" s="242"/>
      <c r="B316" s="245"/>
      <c r="C316" s="270">
        <f t="shared" si="39"/>
        <v>0</v>
      </c>
      <c r="D316" s="271"/>
      <c r="E316" s="300"/>
      <c r="F316" s="73">
        <f t="shared" si="40"/>
        <v>0</v>
      </c>
      <c r="G316" s="64">
        <f t="shared" si="40"/>
        <v>0</v>
      </c>
      <c r="H316" s="65">
        <f t="shared" si="38"/>
        <v>0</v>
      </c>
    </row>
    <row r="317" spans="1:8" s="2" customFormat="1" ht="13.2" hidden="1" x14ac:dyDescent="0.25">
      <c r="A317" s="243"/>
      <c r="B317" s="246"/>
      <c r="C317" s="270">
        <f t="shared" si="39"/>
        <v>0</v>
      </c>
      <c r="D317" s="271"/>
      <c r="E317" s="301"/>
      <c r="F317" s="75">
        <f t="shared" si="40"/>
        <v>0</v>
      </c>
      <c r="G317" s="64">
        <f t="shared" si="40"/>
        <v>0</v>
      </c>
      <c r="H317" s="67">
        <f t="shared" si="38"/>
        <v>0</v>
      </c>
    </row>
    <row r="318" spans="1:8" s="2" customFormat="1" ht="27" hidden="1" customHeight="1" x14ac:dyDescent="0.25">
      <c r="A318" s="242"/>
      <c r="B318" s="245"/>
      <c r="C318" s="270">
        <f t="shared" ref="C318:C326" si="41">C245</f>
        <v>0</v>
      </c>
      <c r="D318" s="271"/>
      <c r="E318" s="300"/>
      <c r="F318" s="73">
        <f t="shared" ref="F318:G326" si="42">F245</f>
        <v>0</v>
      </c>
      <c r="G318" s="64">
        <f t="shared" si="42"/>
        <v>0</v>
      </c>
      <c r="H318" s="65" t="e">
        <f>ROUNDUP((F318*#REF!%)/168*G318,2)</f>
        <v>#REF!</v>
      </c>
    </row>
    <row r="319" spans="1:8" s="2" customFormat="1" ht="13.2" hidden="1" x14ac:dyDescent="0.25">
      <c r="A319" s="242"/>
      <c r="B319" s="245"/>
      <c r="C319" s="270">
        <f t="shared" si="41"/>
        <v>0</v>
      </c>
      <c r="D319" s="271"/>
      <c r="E319" s="300"/>
      <c r="F319" s="73">
        <f t="shared" si="42"/>
        <v>0</v>
      </c>
      <c r="G319" s="73">
        <f t="shared" si="42"/>
        <v>0</v>
      </c>
      <c r="H319" s="65" t="e">
        <f>ROUNDUP((F319*#REF!%)/168*G319,2)</f>
        <v>#REF!</v>
      </c>
    </row>
    <row r="320" spans="1:8" s="2" customFormat="1" ht="13.2" hidden="1" x14ac:dyDescent="0.25">
      <c r="A320" s="242"/>
      <c r="B320" s="245"/>
      <c r="C320" s="270">
        <f t="shared" si="41"/>
        <v>0</v>
      </c>
      <c r="D320" s="271"/>
      <c r="E320" s="300"/>
      <c r="F320" s="73">
        <f t="shared" si="42"/>
        <v>0</v>
      </c>
      <c r="G320" s="73">
        <f t="shared" si="42"/>
        <v>0</v>
      </c>
      <c r="H320" s="65" t="e">
        <f>ROUNDUP((F320*#REF!%)/168*G320,2)</f>
        <v>#REF!</v>
      </c>
    </row>
    <row r="321" spans="1:9" s="2" customFormat="1" ht="13.2" hidden="1" x14ac:dyDescent="0.25">
      <c r="A321" s="242"/>
      <c r="B321" s="245"/>
      <c r="C321" s="270">
        <f t="shared" si="41"/>
        <v>0</v>
      </c>
      <c r="D321" s="271"/>
      <c r="E321" s="300"/>
      <c r="F321" s="73">
        <f t="shared" si="42"/>
        <v>0</v>
      </c>
      <c r="G321" s="73">
        <f t="shared" si="42"/>
        <v>0</v>
      </c>
      <c r="H321" s="65" t="e">
        <f>ROUNDUP((F321*#REF!%)/168*G321,2)</f>
        <v>#REF!</v>
      </c>
    </row>
    <row r="322" spans="1:9" s="2" customFormat="1" ht="13.2" hidden="1" x14ac:dyDescent="0.25">
      <c r="A322" s="242"/>
      <c r="B322" s="245"/>
      <c r="C322" s="270">
        <f t="shared" si="41"/>
        <v>0</v>
      </c>
      <c r="D322" s="271"/>
      <c r="E322" s="300"/>
      <c r="F322" s="73">
        <f t="shared" si="42"/>
        <v>0</v>
      </c>
      <c r="G322" s="73">
        <f t="shared" si="42"/>
        <v>0</v>
      </c>
      <c r="H322" s="65" t="e">
        <f>ROUNDUP((F322*#REF!%)/168*G322,2)</f>
        <v>#REF!</v>
      </c>
    </row>
    <row r="323" spans="1:9" s="2" customFormat="1" ht="13.2" hidden="1" x14ac:dyDescent="0.25">
      <c r="A323" s="242"/>
      <c r="B323" s="245"/>
      <c r="C323" s="270">
        <f t="shared" si="41"/>
        <v>0</v>
      </c>
      <c r="D323" s="271"/>
      <c r="E323" s="300"/>
      <c r="F323" s="73">
        <f t="shared" si="42"/>
        <v>0</v>
      </c>
      <c r="G323" s="73">
        <f t="shared" si="42"/>
        <v>0</v>
      </c>
      <c r="H323" s="65" t="e">
        <f>ROUNDUP((F323*#REF!%)/168*G323,2)</f>
        <v>#REF!</v>
      </c>
    </row>
    <row r="324" spans="1:9" s="2" customFormat="1" ht="13.2" hidden="1" x14ac:dyDescent="0.25">
      <c r="A324" s="242"/>
      <c r="B324" s="245"/>
      <c r="C324" s="270">
        <f t="shared" si="41"/>
        <v>0</v>
      </c>
      <c r="D324" s="271"/>
      <c r="E324" s="300"/>
      <c r="F324" s="73">
        <f t="shared" si="42"/>
        <v>0</v>
      </c>
      <c r="G324" s="73">
        <f t="shared" si="42"/>
        <v>0</v>
      </c>
      <c r="H324" s="65" t="e">
        <f>ROUNDUP((F324*#REF!%)/168*G324,2)</f>
        <v>#REF!</v>
      </c>
    </row>
    <row r="325" spans="1:9" s="2" customFormat="1" ht="13.2" hidden="1" x14ac:dyDescent="0.25">
      <c r="A325" s="242"/>
      <c r="B325" s="245"/>
      <c r="C325" s="270">
        <f t="shared" si="41"/>
        <v>0</v>
      </c>
      <c r="D325" s="271"/>
      <c r="E325" s="300"/>
      <c r="F325" s="73">
        <f t="shared" si="42"/>
        <v>0</v>
      </c>
      <c r="G325" s="73">
        <f t="shared" si="42"/>
        <v>0</v>
      </c>
      <c r="H325" s="65" t="e">
        <f>ROUNDUP((F325*#REF!%)/168*G325,2)</f>
        <v>#REF!</v>
      </c>
    </row>
    <row r="326" spans="1:9" s="2" customFormat="1" ht="13.2" hidden="1" x14ac:dyDescent="0.25">
      <c r="A326" s="243"/>
      <c r="B326" s="246"/>
      <c r="C326" s="281">
        <f t="shared" si="41"/>
        <v>0</v>
      </c>
      <c r="D326" s="282"/>
      <c r="E326" s="301"/>
      <c r="F326" s="75">
        <f t="shared" si="42"/>
        <v>0</v>
      </c>
      <c r="G326" s="75">
        <f t="shared" si="42"/>
        <v>0</v>
      </c>
      <c r="H326" s="67" t="e">
        <f>ROUNDUP((F326*#REF!%)/168*G326,2)</f>
        <v>#REF!</v>
      </c>
    </row>
    <row r="327" spans="1:9" s="2" customFormat="1" ht="13.2" x14ac:dyDescent="0.25">
      <c r="A327" s="58" t="s">
        <v>85</v>
      </c>
      <c r="B327" s="256" t="s">
        <v>18</v>
      </c>
      <c r="C327" s="256"/>
      <c r="D327" s="256"/>
      <c r="E327" s="256"/>
      <c r="F327" s="256"/>
      <c r="G327" s="256"/>
      <c r="H327" s="47">
        <f>SUM(H328,H351)</f>
        <v>1.0900000000000001</v>
      </c>
    </row>
    <row r="328" spans="1:9" s="2" customFormat="1" ht="13.2" x14ac:dyDescent="0.25">
      <c r="A328" s="57" t="s">
        <v>86</v>
      </c>
      <c r="B328" s="256" t="s">
        <v>87</v>
      </c>
      <c r="C328" s="256"/>
      <c r="D328" s="256"/>
      <c r="E328" s="256"/>
      <c r="F328" s="256"/>
      <c r="G328" s="256"/>
      <c r="H328" s="47">
        <f>SUM(H329,H340)</f>
        <v>0.22</v>
      </c>
    </row>
    <row r="329" spans="1:9" s="2" customFormat="1" ht="26.4" x14ac:dyDescent="0.25">
      <c r="A329" s="241">
        <v>2220</v>
      </c>
      <c r="B329" s="244" t="s">
        <v>89</v>
      </c>
      <c r="C329" s="251" t="s">
        <v>171</v>
      </c>
      <c r="D329" s="252"/>
      <c r="E329" s="287"/>
      <c r="F329" s="53" t="s">
        <v>402</v>
      </c>
      <c r="G329" s="53" t="s">
        <v>158</v>
      </c>
      <c r="H329" s="128">
        <f>SUM(H330:H339)</f>
        <v>0.22</v>
      </c>
    </row>
    <row r="330" spans="1:9" s="2" customFormat="1" ht="12" customHeight="1" x14ac:dyDescent="0.25">
      <c r="A330" s="242"/>
      <c r="B330" s="245"/>
      <c r="C330" s="247" t="s">
        <v>202</v>
      </c>
      <c r="D330" s="248"/>
      <c r="E330" s="273"/>
      <c r="F330" s="86">
        <v>7</v>
      </c>
      <c r="G330" s="86">
        <f>G15+G16+G17+G18+G19+G233+G244</f>
        <v>5.1039999999999992</v>
      </c>
      <c r="H330" s="87">
        <f>ROUNDUP(F330/168*G330,2)</f>
        <v>0.22</v>
      </c>
      <c r="I330" s="2" t="s">
        <v>230</v>
      </c>
    </row>
    <row r="331" spans="1:9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ref="H331:H339" si="43">ROUNDUP(F331/168*G331,2)</f>
        <v>0</v>
      </c>
    </row>
    <row r="332" spans="1:9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9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9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3"/>
        <v>0</v>
      </c>
    </row>
    <row r="335" spans="1:9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3"/>
        <v>0</v>
      </c>
    </row>
    <row r="336" spans="1:9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>
        <f t="shared" si="43"/>
        <v>0</v>
      </c>
    </row>
    <row r="337" spans="1:8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3"/>
        <v>0</v>
      </c>
    </row>
    <row r="338" spans="1:8" s="2" customFormat="1" ht="12" hidden="1" customHeight="1" x14ac:dyDescent="0.25">
      <c r="A338" s="242"/>
      <c r="B338" s="245"/>
      <c r="C338" s="249"/>
      <c r="D338" s="250"/>
      <c r="E338" s="272"/>
      <c r="F338" s="88"/>
      <c r="G338" s="88"/>
      <c r="H338" s="89">
        <f t="shared" si="43"/>
        <v>0</v>
      </c>
    </row>
    <row r="339" spans="1:8" s="2" customFormat="1" ht="12" hidden="1" customHeight="1" x14ac:dyDescent="0.25">
      <c r="A339" s="243"/>
      <c r="B339" s="246"/>
      <c r="C339" s="253"/>
      <c r="D339" s="254"/>
      <c r="E339" s="255"/>
      <c r="F339" s="90"/>
      <c r="G339" s="90"/>
      <c r="H339" s="91">
        <f t="shared" si="43"/>
        <v>0</v>
      </c>
    </row>
    <row r="340" spans="1:8" s="2" customFormat="1" ht="12" hidden="1" customHeight="1" x14ac:dyDescent="0.25">
      <c r="A340" s="241"/>
      <c r="B340" s="244"/>
      <c r="C340" s="251"/>
      <c r="D340" s="252"/>
      <c r="E340" s="287"/>
      <c r="F340" s="60"/>
      <c r="G340" s="53"/>
      <c r="H340" s="128">
        <f>SUM(H341:H350)</f>
        <v>0</v>
      </c>
    </row>
    <row r="341" spans="1:8" s="2" customFormat="1" ht="12" hidden="1" customHeight="1" x14ac:dyDescent="0.25">
      <c r="A341" s="242"/>
      <c r="B341" s="245"/>
      <c r="C341" s="247"/>
      <c r="D341" s="248"/>
      <c r="E341" s="273"/>
      <c r="F341" s="86"/>
      <c r="G341" s="86"/>
      <c r="H341" s="87">
        <f>ROUNDUP(F341/168*G341,2)</f>
        <v>0</v>
      </c>
    </row>
    <row r="342" spans="1:8" s="2" customFormat="1" ht="12" hidden="1" customHeight="1" x14ac:dyDescent="0.25">
      <c r="A342" s="242"/>
      <c r="B342" s="245"/>
      <c r="C342" s="249"/>
      <c r="D342" s="250"/>
      <c r="E342" s="272"/>
      <c r="F342" s="88"/>
      <c r="G342" s="88"/>
      <c r="H342" s="89">
        <f t="shared" ref="H342:H350" si="44">ROUNDUP(F342/168*G342,2)</f>
        <v>0</v>
      </c>
    </row>
    <row r="343" spans="1:8" s="2" customFormat="1" ht="12" hidden="1" customHeight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8" s="2" customFormat="1" ht="12" hidden="1" customHeight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8" s="2" customFormat="1" ht="12" hidden="1" customHeight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8" s="2" customFormat="1" ht="12" hidden="1" customHeight="1" x14ac:dyDescent="0.25">
      <c r="A346" s="242"/>
      <c r="B346" s="245"/>
      <c r="C346" s="249"/>
      <c r="D346" s="250"/>
      <c r="E346" s="272"/>
      <c r="F346" s="88"/>
      <c r="G346" s="88"/>
      <c r="H346" s="89">
        <f t="shared" si="44"/>
        <v>0</v>
      </c>
    </row>
    <row r="347" spans="1:8" s="2" customFormat="1" ht="12" hidden="1" customHeight="1" x14ac:dyDescent="0.25">
      <c r="A347" s="242"/>
      <c r="B347" s="245"/>
      <c r="C347" s="249"/>
      <c r="D347" s="250"/>
      <c r="E347" s="272"/>
      <c r="F347" s="88"/>
      <c r="G347" s="88"/>
      <c r="H347" s="89">
        <f t="shared" si="44"/>
        <v>0</v>
      </c>
    </row>
    <row r="348" spans="1:8" s="2" customFormat="1" ht="12" hidden="1" customHeight="1" x14ac:dyDescent="0.25">
      <c r="A348" s="242"/>
      <c r="B348" s="245"/>
      <c r="C348" s="249"/>
      <c r="D348" s="250"/>
      <c r="E348" s="272"/>
      <c r="F348" s="88"/>
      <c r="G348" s="88"/>
      <c r="H348" s="89"/>
    </row>
    <row r="349" spans="1:8" s="2" customFormat="1" ht="12" hidden="1" customHeight="1" x14ac:dyDescent="0.25">
      <c r="A349" s="242"/>
      <c r="B349" s="245"/>
      <c r="C349" s="249"/>
      <c r="D349" s="250"/>
      <c r="E349" s="272"/>
      <c r="F349" s="88"/>
      <c r="G349" s="88"/>
      <c r="H349" s="89">
        <f t="shared" si="44"/>
        <v>0</v>
      </c>
    </row>
    <row r="350" spans="1:8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4"/>
        <v>0</v>
      </c>
    </row>
    <row r="351" spans="1:8" s="2" customFormat="1" ht="13.2" x14ac:dyDescent="0.25">
      <c r="A351" s="57" t="s">
        <v>94</v>
      </c>
      <c r="B351" s="256" t="s">
        <v>95</v>
      </c>
      <c r="C351" s="256"/>
      <c r="D351" s="256"/>
      <c r="E351" s="256"/>
      <c r="F351" s="256"/>
      <c r="G351" s="256"/>
      <c r="H351" s="47">
        <f>SUM(H352,H374,H363)</f>
        <v>0.87000000000000011</v>
      </c>
    </row>
    <row r="352" spans="1:8" s="2" customFormat="1" ht="15" customHeight="1" x14ac:dyDescent="0.25">
      <c r="A352" s="241">
        <v>2311</v>
      </c>
      <c r="B352" s="244" t="s">
        <v>20</v>
      </c>
      <c r="C352" s="251" t="s">
        <v>171</v>
      </c>
      <c r="D352" s="252"/>
      <c r="E352" s="287"/>
      <c r="F352" s="53" t="s">
        <v>401</v>
      </c>
      <c r="G352" s="53" t="s">
        <v>166</v>
      </c>
      <c r="H352" s="128">
        <f>SUM(H353:H362)</f>
        <v>6.0000000000000005E-2</v>
      </c>
    </row>
    <row r="353" spans="1:9" s="2" customFormat="1" ht="13.2" x14ac:dyDescent="0.25">
      <c r="A353" s="242"/>
      <c r="B353" s="245"/>
      <c r="C353" s="247" t="s">
        <v>225</v>
      </c>
      <c r="D353" s="248"/>
      <c r="E353" s="273"/>
      <c r="F353" s="86">
        <v>0.01</v>
      </c>
      <c r="G353" s="86">
        <v>1</v>
      </c>
      <c r="H353" s="87">
        <f>ROUND(F353*G353,2)</f>
        <v>0.01</v>
      </c>
      <c r="I353" s="2" t="s">
        <v>383</v>
      </c>
    </row>
    <row r="354" spans="1:9" s="2" customFormat="1" ht="13.2" x14ac:dyDescent="0.25">
      <c r="A354" s="242"/>
      <c r="B354" s="245"/>
      <c r="C354" s="249" t="s">
        <v>173</v>
      </c>
      <c r="D354" s="250"/>
      <c r="E354" s="272"/>
      <c r="F354" s="88">
        <v>0.05</v>
      </c>
      <c r="G354" s="88">
        <v>1</v>
      </c>
      <c r="H354" s="89">
        <f>ROUND(F354*G354,2)</f>
        <v>0.05</v>
      </c>
    </row>
    <row r="355" spans="1:9" s="2" customFormat="1" ht="13.2" hidden="1" x14ac:dyDescent="0.25">
      <c r="A355" s="242"/>
      <c r="B355" s="245"/>
      <c r="C355" s="249"/>
      <c r="D355" s="250"/>
      <c r="E355" s="272"/>
      <c r="F355" s="88"/>
      <c r="G355" s="88"/>
      <c r="H355" s="89">
        <f t="shared" ref="H355:H362" si="45">ROUND(F355*G355,2)</f>
        <v>0</v>
      </c>
    </row>
    <row r="356" spans="1:9" s="2" customFormat="1" ht="13.2" hidden="1" x14ac:dyDescent="0.25">
      <c r="A356" s="242"/>
      <c r="B356" s="245"/>
      <c r="C356" s="249"/>
      <c r="D356" s="250"/>
      <c r="E356" s="272"/>
      <c r="F356" s="88"/>
      <c r="G356" s="88"/>
      <c r="H356" s="89">
        <f t="shared" si="45"/>
        <v>0</v>
      </c>
    </row>
    <row r="357" spans="1:9" s="2" customFormat="1" ht="13.2" hidden="1" x14ac:dyDescent="0.25">
      <c r="A357" s="242"/>
      <c r="B357" s="245"/>
      <c r="C357" s="249"/>
      <c r="D357" s="250"/>
      <c r="E357" s="272"/>
      <c r="F357" s="88"/>
      <c r="G357" s="88"/>
      <c r="H357" s="89">
        <f t="shared" si="45"/>
        <v>0</v>
      </c>
    </row>
    <row r="358" spans="1:9" s="2" customFormat="1" ht="13.2" hidden="1" x14ac:dyDescent="0.25">
      <c r="A358" s="242"/>
      <c r="B358" s="245"/>
      <c r="C358" s="249"/>
      <c r="D358" s="250"/>
      <c r="E358" s="272"/>
      <c r="F358" s="88"/>
      <c r="G358" s="88"/>
      <c r="H358" s="89">
        <f t="shared" si="45"/>
        <v>0</v>
      </c>
    </row>
    <row r="359" spans="1:9" s="2" customFormat="1" ht="13.2" hidden="1" x14ac:dyDescent="0.25">
      <c r="A359" s="242"/>
      <c r="B359" s="245"/>
      <c r="C359" s="249"/>
      <c r="D359" s="250"/>
      <c r="E359" s="272"/>
      <c r="F359" s="88"/>
      <c r="G359" s="88"/>
      <c r="H359" s="89">
        <f t="shared" si="45"/>
        <v>0</v>
      </c>
    </row>
    <row r="360" spans="1:9" s="2" customFormat="1" ht="13.2" hidden="1" x14ac:dyDescent="0.25">
      <c r="A360" s="242"/>
      <c r="B360" s="245"/>
      <c r="C360" s="249"/>
      <c r="D360" s="250"/>
      <c r="E360" s="272"/>
      <c r="F360" s="88"/>
      <c r="G360" s="88"/>
      <c r="H360" s="89">
        <f t="shared" si="45"/>
        <v>0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si="45"/>
        <v>0</v>
      </c>
    </row>
    <row r="362" spans="1:9" s="2" customFormat="1" ht="13.2" hidden="1" x14ac:dyDescent="0.25">
      <c r="A362" s="243"/>
      <c r="B362" s="246"/>
      <c r="C362" s="253"/>
      <c r="D362" s="254"/>
      <c r="E362" s="255"/>
      <c r="F362" s="90"/>
      <c r="G362" s="90"/>
      <c r="H362" s="91">
        <f t="shared" si="45"/>
        <v>0</v>
      </c>
    </row>
    <row r="363" spans="1:9" s="2" customFormat="1" ht="39.6" x14ac:dyDescent="0.25">
      <c r="A363" s="241">
        <v>2312</v>
      </c>
      <c r="B363" s="244" t="s">
        <v>394</v>
      </c>
      <c r="C363" s="251" t="s">
        <v>171</v>
      </c>
      <c r="D363" s="252"/>
      <c r="E363" s="60" t="s">
        <v>400</v>
      </c>
      <c r="F363" s="60" t="s">
        <v>397</v>
      </c>
      <c r="G363" s="53" t="s">
        <v>158</v>
      </c>
      <c r="H363" s="128">
        <f>SUM(H364:H373)</f>
        <v>0.04</v>
      </c>
    </row>
    <row r="364" spans="1:9" s="2" customFormat="1" ht="13.2" x14ac:dyDescent="0.25">
      <c r="A364" s="242"/>
      <c r="B364" s="245"/>
      <c r="C364" s="247" t="s">
        <v>395</v>
      </c>
      <c r="D364" s="248"/>
      <c r="E364" s="86">
        <v>157</v>
      </c>
      <c r="F364" s="86">
        <v>5</v>
      </c>
      <c r="G364" s="190">
        <f>G19+G244</f>
        <v>1.0840000000000001</v>
      </c>
      <c r="H364" s="87">
        <f>ROUNDUP(E364/F364/12/168*G364,2)</f>
        <v>0.02</v>
      </c>
    </row>
    <row r="365" spans="1:9" s="2" customFormat="1" ht="13.2" x14ac:dyDescent="0.25">
      <c r="A365" s="242"/>
      <c r="B365" s="245"/>
      <c r="C365" s="249" t="s">
        <v>396</v>
      </c>
      <c r="D365" s="250"/>
      <c r="E365" s="189">
        <v>150</v>
      </c>
      <c r="F365" s="88">
        <v>5</v>
      </c>
      <c r="G365" s="191">
        <f>G364</f>
        <v>1.0840000000000001</v>
      </c>
      <c r="H365" s="89">
        <f>ROUNDUP(E365/F365/12/168*G365,2)</f>
        <v>0.02</v>
      </c>
    </row>
    <row r="366" spans="1:9" s="2" customFormat="1" ht="13.2" hidden="1" x14ac:dyDescent="0.25">
      <c r="A366" s="242"/>
      <c r="B366" s="245"/>
      <c r="C366" s="249"/>
      <c r="D366" s="250"/>
      <c r="E366" s="186"/>
      <c r="F366" s="88"/>
      <c r="G366" s="88"/>
      <c r="H366" s="89">
        <f t="shared" ref="H366:H373" si="46">ROUNDUP(F366/168*G366,2)</f>
        <v>0</v>
      </c>
    </row>
    <row r="367" spans="1:9" s="2" customFormat="1" ht="13.2" hidden="1" x14ac:dyDescent="0.25">
      <c r="A367" s="242"/>
      <c r="B367" s="245"/>
      <c r="C367" s="249"/>
      <c r="D367" s="250"/>
      <c r="E367" s="186"/>
      <c r="F367" s="88"/>
      <c r="G367" s="88"/>
      <c r="H367" s="89">
        <f t="shared" si="46"/>
        <v>0</v>
      </c>
    </row>
    <row r="368" spans="1:9" s="2" customFormat="1" ht="13.2" hidden="1" x14ac:dyDescent="0.25">
      <c r="A368" s="242"/>
      <c r="B368" s="245"/>
      <c r="C368" s="249"/>
      <c r="D368" s="250"/>
      <c r="E368" s="186"/>
      <c r="F368" s="88"/>
      <c r="G368" s="88"/>
      <c r="H368" s="89">
        <f t="shared" si="46"/>
        <v>0</v>
      </c>
    </row>
    <row r="369" spans="1:9" s="2" customFormat="1" ht="13.2" hidden="1" x14ac:dyDescent="0.25">
      <c r="A369" s="242"/>
      <c r="B369" s="245"/>
      <c r="C369" s="249"/>
      <c r="D369" s="250"/>
      <c r="E369" s="186"/>
      <c r="F369" s="88"/>
      <c r="G369" s="88"/>
      <c r="H369" s="89">
        <f t="shared" si="46"/>
        <v>0</v>
      </c>
    </row>
    <row r="370" spans="1:9" s="2" customFormat="1" ht="13.2" hidden="1" x14ac:dyDescent="0.25">
      <c r="A370" s="242"/>
      <c r="B370" s="245"/>
      <c r="C370" s="249"/>
      <c r="D370" s="250"/>
      <c r="E370" s="186"/>
      <c r="F370" s="88"/>
      <c r="G370" s="88"/>
      <c r="H370" s="89">
        <f t="shared" si="46"/>
        <v>0</v>
      </c>
    </row>
    <row r="371" spans="1:9" s="2" customFormat="1" ht="13.2" hidden="1" x14ac:dyDescent="0.25">
      <c r="A371" s="242"/>
      <c r="B371" s="245"/>
      <c r="C371" s="249"/>
      <c r="D371" s="250"/>
      <c r="E371" s="186"/>
      <c r="F371" s="88"/>
      <c r="G371" s="88"/>
      <c r="H371" s="89">
        <f t="shared" si="46"/>
        <v>0</v>
      </c>
    </row>
    <row r="372" spans="1:9" s="2" customFormat="1" ht="13.2" hidden="1" x14ac:dyDescent="0.25">
      <c r="A372" s="242"/>
      <c r="B372" s="245"/>
      <c r="C372" s="249"/>
      <c r="D372" s="250"/>
      <c r="E372" s="186"/>
      <c r="F372" s="88"/>
      <c r="G372" s="88"/>
      <c r="H372" s="89">
        <f t="shared" si="46"/>
        <v>0</v>
      </c>
    </row>
    <row r="373" spans="1:9" s="2" customFormat="1" ht="13.2" hidden="1" x14ac:dyDescent="0.25">
      <c r="A373" s="243"/>
      <c r="B373" s="246"/>
      <c r="C373" s="249"/>
      <c r="D373" s="250"/>
      <c r="E373" s="186"/>
      <c r="F373" s="90"/>
      <c r="G373" s="90"/>
      <c r="H373" s="91">
        <f t="shared" si="46"/>
        <v>0</v>
      </c>
    </row>
    <row r="374" spans="1:9" s="2" customFormat="1" ht="26.4" x14ac:dyDescent="0.25">
      <c r="A374" s="241">
        <v>2350</v>
      </c>
      <c r="B374" s="244" t="s">
        <v>25</v>
      </c>
      <c r="C374" s="251" t="s">
        <v>171</v>
      </c>
      <c r="D374" s="252"/>
      <c r="E374" s="287"/>
      <c r="F374" s="60" t="s">
        <v>402</v>
      </c>
      <c r="G374" s="53" t="s">
        <v>158</v>
      </c>
      <c r="H374" s="128">
        <f>SUM(H375:H384)</f>
        <v>0.77</v>
      </c>
    </row>
    <row r="375" spans="1:9" s="2" customFormat="1" ht="26.25" customHeight="1" x14ac:dyDescent="0.25">
      <c r="A375" s="242"/>
      <c r="B375" s="245"/>
      <c r="C375" s="247" t="s">
        <v>231</v>
      </c>
      <c r="D375" s="248"/>
      <c r="E375" s="273"/>
      <c r="F375" s="86">
        <v>85</v>
      </c>
      <c r="G375" s="190">
        <f>G364</f>
        <v>1.0840000000000001</v>
      </c>
      <c r="H375" s="87">
        <f>ROUNDUP(F375/168*G375,2)</f>
        <v>0.55000000000000004</v>
      </c>
      <c r="I375" s="2" t="s">
        <v>206</v>
      </c>
    </row>
    <row r="376" spans="1:9" s="2" customFormat="1" ht="13.2" x14ac:dyDescent="0.25">
      <c r="A376" s="242"/>
      <c r="B376" s="245"/>
      <c r="C376" s="249" t="s">
        <v>226</v>
      </c>
      <c r="D376" s="250"/>
      <c r="E376" s="272"/>
      <c r="F376" s="88">
        <v>7</v>
      </c>
      <c r="G376" s="88">
        <f>G330</f>
        <v>5.1039999999999992</v>
      </c>
      <c r="H376" s="89">
        <f t="shared" ref="H376:H384" si="47">ROUNDUP(F376/168*G376,2)</f>
        <v>0.22</v>
      </c>
      <c r="I376" s="2" t="s">
        <v>208</v>
      </c>
    </row>
    <row r="377" spans="1:9" s="2" customFormat="1" ht="13.2" hidden="1" x14ac:dyDescent="0.25">
      <c r="A377" s="242"/>
      <c r="B377" s="245"/>
      <c r="C377" s="249"/>
      <c r="D377" s="250"/>
      <c r="E377" s="272"/>
      <c r="F377" s="88"/>
      <c r="G377" s="88"/>
      <c r="H377" s="89">
        <f t="shared" si="47"/>
        <v>0</v>
      </c>
    </row>
    <row r="378" spans="1:9" s="2" customFormat="1" ht="13.2" hidden="1" x14ac:dyDescent="0.25">
      <c r="A378" s="242"/>
      <c r="B378" s="245"/>
      <c r="C378" s="249"/>
      <c r="D378" s="250"/>
      <c r="E378" s="272"/>
      <c r="F378" s="88"/>
      <c r="G378" s="88"/>
      <c r="H378" s="89">
        <f t="shared" si="47"/>
        <v>0</v>
      </c>
    </row>
    <row r="379" spans="1:9" s="2" customFormat="1" ht="13.2" hidden="1" x14ac:dyDescent="0.25">
      <c r="A379" s="242"/>
      <c r="B379" s="245"/>
      <c r="C379" s="249"/>
      <c r="D379" s="250"/>
      <c r="E379" s="272"/>
      <c r="F379" s="88"/>
      <c r="G379" s="88"/>
      <c r="H379" s="89">
        <f t="shared" si="47"/>
        <v>0</v>
      </c>
    </row>
    <row r="380" spans="1:9" s="2" customFormat="1" ht="13.2" hidden="1" x14ac:dyDescent="0.25">
      <c r="A380" s="242"/>
      <c r="B380" s="245"/>
      <c r="C380" s="249"/>
      <c r="D380" s="250"/>
      <c r="E380" s="272"/>
      <c r="F380" s="88"/>
      <c r="G380" s="88"/>
      <c r="H380" s="89">
        <f t="shared" si="47"/>
        <v>0</v>
      </c>
    </row>
    <row r="381" spans="1:9" s="2" customFormat="1" ht="13.2" hidden="1" x14ac:dyDescent="0.25">
      <c r="A381" s="242"/>
      <c r="B381" s="245"/>
      <c r="C381" s="249"/>
      <c r="D381" s="250"/>
      <c r="E381" s="272"/>
      <c r="F381" s="88"/>
      <c r="G381" s="88"/>
      <c r="H381" s="89">
        <f t="shared" si="47"/>
        <v>0</v>
      </c>
    </row>
    <row r="382" spans="1:9" s="2" customFormat="1" ht="13.2" hidden="1" x14ac:dyDescent="0.25">
      <c r="A382" s="242"/>
      <c r="B382" s="245"/>
      <c r="C382" s="249"/>
      <c r="D382" s="250"/>
      <c r="E382" s="272"/>
      <c r="F382" s="88"/>
      <c r="G382" s="88"/>
      <c r="H382" s="89">
        <f t="shared" si="47"/>
        <v>0</v>
      </c>
    </row>
    <row r="383" spans="1:9" s="2" customFormat="1" ht="13.2" hidden="1" x14ac:dyDescent="0.25">
      <c r="A383" s="242"/>
      <c r="B383" s="245"/>
      <c r="C383" s="249"/>
      <c r="D383" s="250"/>
      <c r="E383" s="272"/>
      <c r="F383" s="88"/>
      <c r="G383" s="88"/>
      <c r="H383" s="89">
        <f t="shared" si="47"/>
        <v>0</v>
      </c>
    </row>
    <row r="384" spans="1:9" s="2" customFormat="1" ht="13.2" hidden="1" x14ac:dyDescent="0.25">
      <c r="A384" s="243"/>
      <c r="B384" s="246"/>
      <c r="C384" s="253"/>
      <c r="D384" s="254"/>
      <c r="E384" s="255"/>
      <c r="F384" s="90"/>
      <c r="G384" s="90"/>
      <c r="H384" s="91">
        <f t="shared" si="47"/>
        <v>0</v>
      </c>
    </row>
    <row r="385" spans="1:8" s="2" customFormat="1" ht="13.2" x14ac:dyDescent="0.25">
      <c r="A385" s="58" t="s">
        <v>110</v>
      </c>
      <c r="B385" s="256" t="s">
        <v>26</v>
      </c>
      <c r="C385" s="256"/>
      <c r="D385" s="256"/>
      <c r="E385" s="256"/>
      <c r="F385" s="256"/>
      <c r="G385" s="256"/>
      <c r="H385" s="47">
        <f>SUM(H386,H398)</f>
        <v>0.14000000000000001</v>
      </c>
    </row>
    <row r="386" spans="1:8" s="2" customFormat="1" ht="13.2" hidden="1" x14ac:dyDescent="0.25">
      <c r="A386" s="57">
        <v>5120</v>
      </c>
      <c r="B386" s="256" t="s">
        <v>168</v>
      </c>
      <c r="C386" s="256"/>
      <c r="D386" s="256"/>
      <c r="E386" s="256"/>
      <c r="F386" s="256"/>
      <c r="G386" s="256"/>
      <c r="H386" s="47">
        <f>SUM(H388:H397)</f>
        <v>0</v>
      </c>
    </row>
    <row r="387" spans="1:8" s="2" customFormat="1" ht="26.4" hidden="1" x14ac:dyDescent="0.25">
      <c r="A387" s="257">
        <v>5121</v>
      </c>
      <c r="B387" s="260" t="s">
        <v>169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</v>
      </c>
    </row>
    <row r="388" spans="1:8" s="2" customFormat="1" ht="13.2" hidden="1" x14ac:dyDescent="0.25">
      <c r="A388" s="258"/>
      <c r="B388" s="261"/>
      <c r="C388" s="304"/>
      <c r="D388" s="305"/>
      <c r="E388" s="263"/>
      <c r="F388" s="79"/>
      <c r="G388" s="192"/>
      <c r="H388" s="63">
        <f>ROUNDUP(F388*$E$400%/12/168*G388,2)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>ROUNDUP(F389*$E$400%/12/168*G389,2)</f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8">ROUNDUP(F390*$D$411%/12/168*E390*$G$411,2)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8"/>
        <v>0</v>
      </c>
    </row>
    <row r="392" spans="1:8" s="2" customFormat="1" ht="12" hidden="1" customHeight="1" x14ac:dyDescent="0.25">
      <c r="A392" s="258"/>
      <c r="B392" s="261"/>
      <c r="C392" s="302"/>
      <c r="D392" s="303"/>
      <c r="E392" s="264"/>
      <c r="F392" s="80"/>
      <c r="G392" s="80"/>
      <c r="H392" s="65">
        <f t="shared" si="48"/>
        <v>0</v>
      </c>
    </row>
    <row r="393" spans="1:8" s="2" customFormat="1" ht="13.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8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8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8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8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8"/>
        <v>0</v>
      </c>
    </row>
    <row r="398" spans="1:8" s="2" customFormat="1" ht="13.2" x14ac:dyDescent="0.25">
      <c r="A398" s="57" t="s">
        <v>111</v>
      </c>
      <c r="B398" s="256" t="s">
        <v>112</v>
      </c>
      <c r="C398" s="256"/>
      <c r="D398" s="256"/>
      <c r="E398" s="256"/>
      <c r="F398" s="256"/>
      <c r="G398" s="256"/>
      <c r="H398" s="47">
        <f>SUM(H399,H410)</f>
        <v>0.14000000000000001</v>
      </c>
    </row>
    <row r="399" spans="1:8" s="2" customFormat="1" ht="26.4" x14ac:dyDescent="0.25">
      <c r="A399" s="257" t="s">
        <v>118</v>
      </c>
      <c r="B399" s="260" t="s">
        <v>34</v>
      </c>
      <c r="C399" s="277" t="s">
        <v>171</v>
      </c>
      <c r="D399" s="278"/>
      <c r="E399" s="53" t="s">
        <v>170</v>
      </c>
      <c r="F399" s="187" t="s">
        <v>400</v>
      </c>
      <c r="G399" s="53" t="s">
        <v>158</v>
      </c>
      <c r="H399" s="128">
        <f>SUM(H400:H409)</f>
        <v>0.14000000000000001</v>
      </c>
    </row>
    <row r="400" spans="1:8" s="2" customFormat="1" ht="13.2" x14ac:dyDescent="0.25">
      <c r="A400" s="258"/>
      <c r="B400" s="261"/>
      <c r="C400" s="304" t="s">
        <v>398</v>
      </c>
      <c r="D400" s="305"/>
      <c r="E400" s="263">
        <v>20</v>
      </c>
      <c r="F400" s="79">
        <v>1147</v>
      </c>
      <c r="G400" s="192">
        <f>G375</f>
        <v>1.0840000000000001</v>
      </c>
      <c r="H400" s="63">
        <f>ROUNDUP(F400*$E$400%/12/168*G400,2)</f>
        <v>0.13</v>
      </c>
    </row>
    <row r="401" spans="1:8" s="2" customFormat="1" ht="13.2" x14ac:dyDescent="0.25">
      <c r="A401" s="258"/>
      <c r="B401" s="261"/>
      <c r="C401" s="302" t="s">
        <v>399</v>
      </c>
      <c r="D401" s="303"/>
      <c r="E401" s="264"/>
      <c r="F401" s="80">
        <v>475</v>
      </c>
      <c r="G401" s="80">
        <v>8.4000000000000005E-2</v>
      </c>
      <c r="H401" s="65">
        <f>ROUNDUP(F401*$E$400%/12/168*G401,2)</f>
        <v>0.01</v>
      </c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>
        <f t="shared" ref="H402:H409" si="49">ROUNDUP(F402*$D$411%/12/168*E402*$G$411,2)</f>
        <v>0</v>
      </c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>
        <f t="shared" si="49"/>
        <v>0</v>
      </c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>
        <f t="shared" si="49"/>
        <v>0</v>
      </c>
    </row>
    <row r="405" spans="1:8" s="2" customFormat="1" ht="12.75" hidden="1" customHeight="1" x14ac:dyDescent="0.25">
      <c r="A405" s="258"/>
      <c r="B405" s="261"/>
      <c r="C405" s="302"/>
      <c r="D405" s="303"/>
      <c r="E405" s="264"/>
      <c r="F405" s="80"/>
      <c r="G405" s="80"/>
      <c r="H405" s="65">
        <f t="shared" si="49"/>
        <v>0</v>
      </c>
    </row>
    <row r="406" spans="1:8" s="2" customFormat="1" ht="12.75" hidden="1" customHeight="1" x14ac:dyDescent="0.25">
      <c r="A406" s="258"/>
      <c r="B406" s="261"/>
      <c r="C406" s="302"/>
      <c r="D406" s="303"/>
      <c r="E406" s="264"/>
      <c r="F406" s="80"/>
      <c r="G406" s="80"/>
      <c r="H406" s="65">
        <f t="shared" si="49"/>
        <v>0</v>
      </c>
    </row>
    <row r="407" spans="1:8" s="2" customFormat="1" ht="12.75" hidden="1" customHeight="1" x14ac:dyDescent="0.25">
      <c r="A407" s="258"/>
      <c r="B407" s="261"/>
      <c r="C407" s="302"/>
      <c r="D407" s="303"/>
      <c r="E407" s="264"/>
      <c r="F407" s="80"/>
      <c r="G407" s="80"/>
      <c r="H407" s="65">
        <f t="shared" si="49"/>
        <v>0</v>
      </c>
    </row>
    <row r="408" spans="1:8" s="2" customFormat="1" ht="12.75" hidden="1" customHeight="1" x14ac:dyDescent="0.25">
      <c r="A408" s="258"/>
      <c r="B408" s="261"/>
      <c r="C408" s="302"/>
      <c r="D408" s="303"/>
      <c r="E408" s="264"/>
      <c r="F408" s="80"/>
      <c r="G408" s="80"/>
      <c r="H408" s="65">
        <f t="shared" si="49"/>
        <v>0</v>
      </c>
    </row>
    <row r="409" spans="1:8" s="2" customFormat="1" ht="12.75" hidden="1" customHeight="1" x14ac:dyDescent="0.25">
      <c r="A409" s="259"/>
      <c r="B409" s="262"/>
      <c r="C409" s="302"/>
      <c r="D409" s="303"/>
      <c r="E409" s="265"/>
      <c r="F409" s="82"/>
      <c r="G409" s="82"/>
      <c r="H409" s="67">
        <f t="shared" si="49"/>
        <v>0</v>
      </c>
    </row>
    <row r="410" spans="1:8" s="2" customFormat="1" ht="26.4" hidden="1" x14ac:dyDescent="0.25">
      <c r="A410" s="257" t="s">
        <v>119</v>
      </c>
      <c r="B410" s="260" t="s">
        <v>32</v>
      </c>
      <c r="C410" s="93" t="s">
        <v>171</v>
      </c>
      <c r="D410" s="53" t="s">
        <v>170</v>
      </c>
      <c r="E410" s="93" t="s">
        <v>166</v>
      </c>
      <c r="F410" s="93" t="s">
        <v>167</v>
      </c>
      <c r="G410" s="53" t="s">
        <v>158</v>
      </c>
      <c r="H410" s="128">
        <f>SUM(H411:H420)</f>
        <v>0</v>
      </c>
    </row>
    <row r="411" spans="1:8" s="2" customFormat="1" ht="13.2" hidden="1" x14ac:dyDescent="0.25">
      <c r="A411" s="258"/>
      <c r="B411" s="261"/>
      <c r="C411" s="79"/>
      <c r="D411" s="263">
        <v>20</v>
      </c>
      <c r="E411" s="79"/>
      <c r="F411" s="79"/>
      <c r="G411" s="274"/>
      <c r="H411" s="63">
        <f>ROUNDUP(F411*$D$388%/12/168*E411*$G$388,2)</f>
        <v>0</v>
      </c>
    </row>
    <row r="412" spans="1:8" s="2" customFormat="1" ht="13.2" hidden="1" x14ac:dyDescent="0.25">
      <c r="A412" s="258"/>
      <c r="B412" s="261"/>
      <c r="C412" s="80"/>
      <c r="D412" s="264"/>
      <c r="E412" s="80"/>
      <c r="F412" s="80"/>
      <c r="G412" s="275"/>
      <c r="H412" s="65">
        <f t="shared" ref="H412:H420" si="50">ROUNDUP(F412*$D$388%/12/168*E412*$G$388,2)</f>
        <v>0</v>
      </c>
    </row>
    <row r="413" spans="1:8" s="2" customFormat="1" ht="13.2" hidden="1" x14ac:dyDescent="0.25">
      <c r="A413" s="258"/>
      <c r="B413" s="261"/>
      <c r="C413" s="80"/>
      <c r="D413" s="264"/>
      <c r="E413" s="80"/>
      <c r="F413" s="80"/>
      <c r="G413" s="275"/>
      <c r="H413" s="65">
        <f t="shared" si="50"/>
        <v>0</v>
      </c>
    </row>
    <row r="414" spans="1:8" s="2" customFormat="1" ht="13.2" hidden="1" x14ac:dyDescent="0.25">
      <c r="A414" s="258"/>
      <c r="B414" s="261"/>
      <c r="C414" s="80"/>
      <c r="D414" s="264"/>
      <c r="E414" s="80"/>
      <c r="F414" s="80"/>
      <c r="G414" s="275"/>
      <c r="H414" s="65">
        <f t="shared" si="50"/>
        <v>0</v>
      </c>
    </row>
    <row r="415" spans="1:8" s="2" customFormat="1" ht="13.2" hidden="1" x14ac:dyDescent="0.25">
      <c r="A415" s="258"/>
      <c r="B415" s="261"/>
      <c r="C415" s="80"/>
      <c r="D415" s="264"/>
      <c r="E415" s="80"/>
      <c r="F415" s="80"/>
      <c r="G415" s="275"/>
      <c r="H415" s="65">
        <f t="shared" si="50"/>
        <v>0</v>
      </c>
    </row>
    <row r="416" spans="1:8" s="2" customFormat="1" ht="13.2" hidden="1" x14ac:dyDescent="0.25">
      <c r="A416" s="258"/>
      <c r="B416" s="261"/>
      <c r="C416" s="80"/>
      <c r="D416" s="264"/>
      <c r="E416" s="80"/>
      <c r="F416" s="80"/>
      <c r="G416" s="275"/>
      <c r="H416" s="65">
        <f t="shared" si="50"/>
        <v>0</v>
      </c>
    </row>
    <row r="417" spans="1:8" s="2" customFormat="1" ht="13.2" hidden="1" x14ac:dyDescent="0.25">
      <c r="A417" s="258"/>
      <c r="B417" s="261"/>
      <c r="C417" s="80"/>
      <c r="D417" s="264"/>
      <c r="E417" s="80"/>
      <c r="F417" s="80"/>
      <c r="G417" s="275"/>
      <c r="H417" s="65">
        <f t="shared" si="50"/>
        <v>0</v>
      </c>
    </row>
    <row r="418" spans="1:8" s="2" customFormat="1" ht="13.2" hidden="1" x14ac:dyDescent="0.25">
      <c r="A418" s="258"/>
      <c r="B418" s="261"/>
      <c r="C418" s="80"/>
      <c r="D418" s="264"/>
      <c r="E418" s="80"/>
      <c r="F418" s="80"/>
      <c r="G418" s="275"/>
      <c r="H418" s="65">
        <f t="shared" si="50"/>
        <v>0</v>
      </c>
    </row>
    <row r="419" spans="1:8" s="2" customFormat="1" ht="13.2" hidden="1" x14ac:dyDescent="0.25">
      <c r="A419" s="258"/>
      <c r="B419" s="261"/>
      <c r="C419" s="80"/>
      <c r="D419" s="264"/>
      <c r="E419" s="80"/>
      <c r="F419" s="80"/>
      <c r="G419" s="275"/>
      <c r="H419" s="65">
        <f t="shared" si="50"/>
        <v>0</v>
      </c>
    </row>
    <row r="420" spans="1:8" s="2" customFormat="1" ht="13.2" hidden="1" x14ac:dyDescent="0.25">
      <c r="A420" s="258"/>
      <c r="B420" s="261"/>
      <c r="C420" s="80"/>
      <c r="D420" s="265"/>
      <c r="E420" s="80"/>
      <c r="F420" s="80"/>
      <c r="G420" s="276"/>
      <c r="H420" s="65">
        <f t="shared" si="50"/>
        <v>0</v>
      </c>
    </row>
    <row r="421" spans="1:8" s="2" customFormat="1" ht="13.2" x14ac:dyDescent="0.25">
      <c r="A421" s="235" t="s">
        <v>123</v>
      </c>
      <c r="B421" s="236"/>
      <c r="C421" s="236"/>
      <c r="D421" s="236"/>
      <c r="E421" s="236"/>
      <c r="F421" s="236"/>
      <c r="G421" s="237"/>
      <c r="H421" s="52">
        <f>SUM(H385,H327,H230)</f>
        <v>2.6500000000000004</v>
      </c>
    </row>
    <row r="422" spans="1:8" s="2" customFormat="1" ht="13.2" x14ac:dyDescent="0.25">
      <c r="A422" s="238" t="s">
        <v>122</v>
      </c>
      <c r="B422" s="239"/>
      <c r="C422" s="239"/>
      <c r="D422" s="239"/>
      <c r="E422" s="239"/>
      <c r="F422" s="239"/>
      <c r="G422" s="240"/>
      <c r="H422" s="92">
        <f>H421+H227</f>
        <v>76.47</v>
      </c>
    </row>
    <row r="423" spans="1:8" x14ac:dyDescent="0.25">
      <c r="H423" s="29"/>
    </row>
    <row r="424" spans="1:8" hidden="1" x14ac:dyDescent="0.25">
      <c r="H424" s="30"/>
    </row>
    <row r="425" spans="1:8" hidden="1" x14ac:dyDescent="0.25"/>
    <row r="426" spans="1:8" hidden="1" x14ac:dyDescent="0.25"/>
    <row r="427" spans="1:8" hidden="1" x14ac:dyDescent="0.25"/>
    <row r="428" spans="1:8" hidden="1" x14ac:dyDescent="0.25"/>
    <row r="429" spans="1:8" hidden="1" x14ac:dyDescent="0.25"/>
    <row r="430" spans="1:8" hidden="1" x14ac:dyDescent="0.25"/>
    <row r="431" spans="1:8" hidden="1" x14ac:dyDescent="0.25"/>
    <row r="432" spans="1:8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spans="1:9" hidden="1" x14ac:dyDescent="0.25"/>
    <row r="450" spans="1:9" hidden="1" x14ac:dyDescent="0.25"/>
    <row r="451" spans="1:9" hidden="1" x14ac:dyDescent="0.25"/>
    <row r="452" spans="1:9" hidden="1" x14ac:dyDescent="0.25"/>
    <row r="453" spans="1:9" hidden="1" x14ac:dyDescent="0.25"/>
    <row r="454" spans="1:9" hidden="1" x14ac:dyDescent="0.25"/>
    <row r="455" spans="1:9" hidden="1" x14ac:dyDescent="0.25"/>
    <row r="456" spans="1:9" hidden="1" x14ac:dyDescent="0.25"/>
    <row r="457" spans="1:9" hidden="1" x14ac:dyDescent="0.25"/>
    <row r="458" spans="1:9" hidden="1" x14ac:dyDescent="0.25"/>
    <row r="459" spans="1:9" hidden="1" x14ac:dyDescent="0.25"/>
    <row r="460" spans="1:9" ht="15.6" hidden="1" x14ac:dyDescent="0.3">
      <c r="A460" s="121" t="s">
        <v>14</v>
      </c>
      <c r="B460" s="121"/>
      <c r="C460" s="121"/>
      <c r="D460" s="121"/>
      <c r="E460" s="121"/>
      <c r="F460" s="121"/>
      <c r="G460" s="121"/>
      <c r="H460" s="122">
        <f ca="1">H461+H473+H484</f>
        <v>73.819999999999993</v>
      </c>
      <c r="I460" s="123" t="b">
        <f ca="1">H460=H227</f>
        <v>1</v>
      </c>
    </row>
    <row r="461" spans="1:9" hidden="1" x14ac:dyDescent="0.25">
      <c r="A461" s="115">
        <v>1000</v>
      </c>
      <c r="B461" s="114"/>
      <c r="H461" s="118">
        <f ca="1">SUM(H462,H469)</f>
        <v>73.789999999999992</v>
      </c>
    </row>
    <row r="462" spans="1:9" hidden="1" x14ac:dyDescent="0.25">
      <c r="A462" s="134">
        <v>1100</v>
      </c>
      <c r="B462" s="114"/>
      <c r="H462" s="117">
        <f ca="1">SUM(H463:H468)</f>
        <v>57.489999999999995</v>
      </c>
    </row>
    <row r="463" spans="1:9" hidden="1" x14ac:dyDescent="0.25">
      <c r="A463" s="1">
        <v>1116</v>
      </c>
      <c r="B463" s="114"/>
      <c r="H463" s="116">
        <f t="shared" ref="H463:H468" ca="1" si="51">SUMIF($A$14:$H$227,A463,$H$14:$H$227)</f>
        <v>48.8</v>
      </c>
    </row>
    <row r="464" spans="1:9" hidden="1" x14ac:dyDescent="0.25">
      <c r="A464" s="1">
        <v>1119</v>
      </c>
      <c r="B464" s="114"/>
      <c r="H464" s="116">
        <f t="shared" ca="1" si="51"/>
        <v>0</v>
      </c>
    </row>
    <row r="465" spans="1:8" hidden="1" x14ac:dyDescent="0.25">
      <c r="A465" s="1">
        <v>1143</v>
      </c>
      <c r="B465" s="114"/>
      <c r="H465" s="116">
        <f t="shared" ca="1" si="51"/>
        <v>3.7900000000000005</v>
      </c>
    </row>
    <row r="466" spans="1:8" hidden="1" x14ac:dyDescent="0.25">
      <c r="A466" s="1">
        <v>1146</v>
      </c>
      <c r="B466" s="114"/>
      <c r="H466" s="116">
        <f t="shared" ca="1" si="51"/>
        <v>0</v>
      </c>
    </row>
    <row r="467" spans="1:8" hidden="1" x14ac:dyDescent="0.25">
      <c r="A467" s="1">
        <v>1147</v>
      </c>
      <c r="B467" s="114"/>
      <c r="H467" s="116">
        <f t="shared" ca="1" si="51"/>
        <v>0</v>
      </c>
    </row>
    <row r="468" spans="1:8" hidden="1" x14ac:dyDescent="0.25">
      <c r="A468" s="1">
        <v>1148</v>
      </c>
      <c r="B468" s="114"/>
      <c r="H468" s="116">
        <f t="shared" ca="1" si="51"/>
        <v>4.8999999999999995</v>
      </c>
    </row>
    <row r="469" spans="1:8" hidden="1" x14ac:dyDescent="0.25">
      <c r="A469" s="134">
        <v>1200</v>
      </c>
      <c r="B469" s="114"/>
      <c r="H469" s="117">
        <f ca="1">SUM(H470:H472)</f>
        <v>16.3</v>
      </c>
    </row>
    <row r="470" spans="1:8" hidden="1" x14ac:dyDescent="0.25">
      <c r="A470" s="1">
        <v>1210</v>
      </c>
      <c r="B470" s="114"/>
      <c r="H470" s="116">
        <f ca="1">SUMIF($A$14:$H$227,A470,$H$14:$H$227)</f>
        <v>14.33</v>
      </c>
    </row>
    <row r="471" spans="1:8" hidden="1" x14ac:dyDescent="0.25">
      <c r="A471" s="1">
        <v>1221</v>
      </c>
      <c r="B471" s="114"/>
      <c r="H471" s="116">
        <f ca="1">SUMIF($A$14:$H$227,A471,$H$14:$H$227)</f>
        <v>1.9700000000000002</v>
      </c>
    </row>
    <row r="472" spans="1:8" hidden="1" x14ac:dyDescent="0.25">
      <c r="A472" s="1">
        <v>1228</v>
      </c>
      <c r="B472" s="114"/>
      <c r="H472" s="116">
        <f ca="1">SUMIF($A$14:$H$227,A472,$H$14:$H$227)</f>
        <v>0</v>
      </c>
    </row>
    <row r="473" spans="1:8" hidden="1" x14ac:dyDescent="0.25">
      <c r="A473" s="115">
        <v>2000</v>
      </c>
      <c r="B473" s="114"/>
      <c r="H473" s="118">
        <f ca="1">H474+H477+H479</f>
        <v>0.03</v>
      </c>
    </row>
    <row r="474" spans="1:8" hidden="1" x14ac:dyDescent="0.25">
      <c r="A474" s="134">
        <v>2100</v>
      </c>
      <c r="B474" s="114"/>
      <c r="H474" s="117">
        <f ca="1">SUM(H475:H476)</f>
        <v>0</v>
      </c>
    </row>
    <row r="475" spans="1:8" hidden="1" x14ac:dyDescent="0.25">
      <c r="A475" s="1">
        <v>2111</v>
      </c>
      <c r="B475" s="114"/>
      <c r="H475" s="116">
        <f ca="1">SUMIF($A$14:$H$227,A475,$H$14:$H$227)</f>
        <v>0</v>
      </c>
    </row>
    <row r="476" spans="1:8" hidden="1" x14ac:dyDescent="0.25">
      <c r="A476" s="1">
        <v>2112</v>
      </c>
      <c r="B476" s="114"/>
      <c r="H476" s="116">
        <f ca="1">SUMIF($A$14:$H$227,A476,$H$14:$H$227)</f>
        <v>0</v>
      </c>
    </row>
    <row r="477" spans="1:8" hidden="1" x14ac:dyDescent="0.25">
      <c r="A477" s="134">
        <v>2200</v>
      </c>
      <c r="B477" s="114"/>
      <c r="H477" s="117">
        <f ca="1">SUM(H478)</f>
        <v>0</v>
      </c>
    </row>
    <row r="478" spans="1:8" hidden="1" x14ac:dyDescent="0.25">
      <c r="A478" s="1">
        <v>2220</v>
      </c>
      <c r="B478" s="114"/>
      <c r="H478" s="116">
        <f ca="1">SUMIF($A$14:$H$227,A478,$H$14:$H$227)</f>
        <v>0</v>
      </c>
    </row>
    <row r="479" spans="1:8" hidden="1" x14ac:dyDescent="0.25">
      <c r="A479" s="134">
        <v>2300</v>
      </c>
      <c r="B479" s="114"/>
      <c r="H479" s="117">
        <f ca="1">SUM(H480:H483)</f>
        <v>0.03</v>
      </c>
    </row>
    <row r="480" spans="1:8" hidden="1" x14ac:dyDescent="0.25">
      <c r="A480" s="1">
        <v>2311</v>
      </c>
      <c r="B480" s="114"/>
      <c r="H480" s="116">
        <f ca="1">SUMIF($A$14:$H$227,A480,$H$14:$H$227)</f>
        <v>0.03</v>
      </c>
    </row>
    <row r="481" spans="1:9" hidden="1" x14ac:dyDescent="0.25">
      <c r="A481" s="1">
        <v>2322</v>
      </c>
      <c r="B481" s="114"/>
      <c r="H481" s="116">
        <f ca="1">SUMIF($A$14:$H$227,A481,$H$14:$H$227)</f>
        <v>0</v>
      </c>
    </row>
    <row r="482" spans="1:9" hidden="1" x14ac:dyDescent="0.25">
      <c r="A482" s="1">
        <v>2329</v>
      </c>
      <c r="B482" s="114"/>
      <c r="H482" s="116">
        <f ca="1">SUMIF($A$14:$H$227,A482,$H$14:$H$227)</f>
        <v>0</v>
      </c>
    </row>
    <row r="483" spans="1:9" hidden="1" x14ac:dyDescent="0.25">
      <c r="A483" s="1">
        <v>2350</v>
      </c>
      <c r="B483" s="114"/>
      <c r="H483" s="116">
        <f ca="1">SUMIF($A$14:$H$227,A483,$H$14:$H$227)</f>
        <v>0</v>
      </c>
    </row>
    <row r="484" spans="1:9" hidden="1" x14ac:dyDescent="0.25">
      <c r="A484" s="115">
        <v>5000</v>
      </c>
      <c r="B484" s="114"/>
      <c r="H484" s="118">
        <f ca="1">SUMIF($A$14:$H$227,A484,$H$14:$H$227)</f>
        <v>0</v>
      </c>
    </row>
    <row r="485" spans="1:9" hidden="1" x14ac:dyDescent="0.25">
      <c r="A485" s="134">
        <v>5200</v>
      </c>
      <c r="B485" s="114"/>
      <c r="H485" s="120"/>
    </row>
    <row r="486" spans="1:9" hidden="1" x14ac:dyDescent="0.25">
      <c r="A486" s="1">
        <v>5231</v>
      </c>
      <c r="B486" s="114"/>
      <c r="H486" s="116">
        <f ca="1">SUMIF($A$14:$H$227,A486,$H$14:$H$227)</f>
        <v>0</v>
      </c>
    </row>
    <row r="487" spans="1:9" hidden="1" x14ac:dyDescent="0.25">
      <c r="B487" s="114"/>
    </row>
    <row r="488" spans="1:9" hidden="1" x14ac:dyDescent="0.25">
      <c r="B488" s="114"/>
    </row>
    <row r="489" spans="1:9" hidden="1" x14ac:dyDescent="0.25">
      <c r="B489" s="114"/>
    </row>
    <row r="490" spans="1:9" s="123" customFormat="1" ht="15.6" hidden="1" x14ac:dyDescent="0.3">
      <c r="A490" s="121" t="s">
        <v>19</v>
      </c>
      <c r="B490" s="121"/>
      <c r="C490" s="121"/>
      <c r="D490" s="121"/>
      <c r="E490" s="121"/>
      <c r="F490" s="121"/>
      <c r="G490" s="121"/>
      <c r="H490" s="122">
        <f ca="1">H491+H503+H515</f>
        <v>2.6500000000000004</v>
      </c>
      <c r="I490" s="123" t="b">
        <f ca="1">H490=H421</f>
        <v>1</v>
      </c>
    </row>
    <row r="491" spans="1:9" hidden="1" x14ac:dyDescent="0.25">
      <c r="A491" s="115">
        <v>1000</v>
      </c>
      <c r="B491" s="114"/>
      <c r="H491" s="118">
        <f ca="1">SUM(H492,H499)</f>
        <v>1.4200000000000002</v>
      </c>
    </row>
    <row r="492" spans="1:9" hidden="1" x14ac:dyDescent="0.25">
      <c r="A492" s="134">
        <v>1100</v>
      </c>
      <c r="B492" s="114"/>
      <c r="H492" s="117">
        <f ca="1">SUM(H493:H498)</f>
        <v>1.0900000000000001</v>
      </c>
    </row>
    <row r="493" spans="1:9" hidden="1" x14ac:dyDescent="0.25">
      <c r="A493" s="1">
        <v>1116</v>
      </c>
      <c r="B493" s="114"/>
      <c r="H493" s="116">
        <f t="shared" ref="H493:H498" ca="1" si="52">SUMIF($A$232:$H$437,A493,$H$232:$H$437)</f>
        <v>0.37</v>
      </c>
    </row>
    <row r="494" spans="1:9" hidden="1" x14ac:dyDescent="0.25">
      <c r="A494" s="1">
        <v>1119</v>
      </c>
      <c r="B494" s="114"/>
      <c r="H494" s="116">
        <f t="shared" ca="1" si="52"/>
        <v>0.6</v>
      </c>
    </row>
    <row r="495" spans="1:9" hidden="1" x14ac:dyDescent="0.25">
      <c r="A495" s="1">
        <v>1143</v>
      </c>
      <c r="B495" s="114"/>
      <c r="H495" s="116">
        <f t="shared" ca="1" si="52"/>
        <v>0.02</v>
      </c>
    </row>
    <row r="496" spans="1:9" hidden="1" x14ac:dyDescent="0.25">
      <c r="A496" s="1">
        <v>1146</v>
      </c>
      <c r="B496" s="114"/>
      <c r="H496" s="116">
        <f t="shared" ca="1" si="52"/>
        <v>0</v>
      </c>
    </row>
    <row r="497" spans="1:8" hidden="1" x14ac:dyDescent="0.25">
      <c r="A497" s="1">
        <v>1147</v>
      </c>
      <c r="B497" s="114"/>
      <c r="H497" s="116">
        <f t="shared" ca="1" si="52"/>
        <v>0</v>
      </c>
    </row>
    <row r="498" spans="1:8" hidden="1" x14ac:dyDescent="0.25">
      <c r="A498" s="1">
        <v>1148</v>
      </c>
      <c r="B498" s="114"/>
      <c r="H498" s="116">
        <f t="shared" ca="1" si="52"/>
        <v>0.1</v>
      </c>
    </row>
    <row r="499" spans="1:8" hidden="1" x14ac:dyDescent="0.25">
      <c r="A499" s="134">
        <v>1200</v>
      </c>
      <c r="B499" s="114"/>
      <c r="H499" s="117">
        <f ca="1">SUM(H500:H502)</f>
        <v>0.33</v>
      </c>
    </row>
    <row r="500" spans="1:8" hidden="1" x14ac:dyDescent="0.25">
      <c r="A500" s="1">
        <v>1210</v>
      </c>
      <c r="B500" s="114"/>
      <c r="H500" s="116">
        <f ca="1">SUMIF($A$232:$H$437,A500,$H$232:$H$437)</f>
        <v>0.28000000000000003</v>
      </c>
    </row>
    <row r="501" spans="1:8" hidden="1" x14ac:dyDescent="0.25">
      <c r="A501" s="1">
        <v>1221</v>
      </c>
      <c r="B501" s="114"/>
      <c r="H501" s="116">
        <f ca="1">SUMIF($A$232:$H$437,A501,$H$232:$H$437)</f>
        <v>0.05</v>
      </c>
    </row>
    <row r="502" spans="1:8" hidden="1" x14ac:dyDescent="0.25">
      <c r="A502" s="1">
        <v>1228</v>
      </c>
      <c r="B502" s="114"/>
      <c r="H502" s="116">
        <f ca="1">SUMIF($A$232:$H$437,A502,$H$232:$H$437)</f>
        <v>0</v>
      </c>
    </row>
    <row r="503" spans="1:8" hidden="1" x14ac:dyDescent="0.25">
      <c r="A503" s="115">
        <v>2000</v>
      </c>
      <c r="B503" s="114"/>
      <c r="H503" s="118">
        <f ca="1">H504+H507+H509</f>
        <v>1.0900000000000001</v>
      </c>
    </row>
    <row r="504" spans="1:8" hidden="1" x14ac:dyDescent="0.25">
      <c r="A504" s="134">
        <v>2100</v>
      </c>
      <c r="B504" s="114"/>
      <c r="H504" s="120">
        <f ca="1">SUM(H505:H506)</f>
        <v>0</v>
      </c>
    </row>
    <row r="505" spans="1:8" hidden="1" x14ac:dyDescent="0.25">
      <c r="A505" s="1">
        <v>2111</v>
      </c>
      <c r="B505" s="114"/>
      <c r="H505" s="2">
        <f ca="1">SUMIF($A$232:$H$437,A505,$H$232:$H$437)</f>
        <v>0</v>
      </c>
    </row>
    <row r="506" spans="1:8" hidden="1" x14ac:dyDescent="0.25">
      <c r="A506" s="1">
        <v>2112</v>
      </c>
      <c r="B506" s="114"/>
      <c r="H506" s="2">
        <f ca="1">SUMIF($A$232:$H$437,A506,$H$232:$H$437)</f>
        <v>0</v>
      </c>
    </row>
    <row r="507" spans="1:8" hidden="1" x14ac:dyDescent="0.25">
      <c r="A507" s="134">
        <v>2200</v>
      </c>
      <c r="B507" s="114"/>
      <c r="H507" s="117">
        <f ca="1">SUM(H508)</f>
        <v>0.22</v>
      </c>
    </row>
    <row r="508" spans="1:8" hidden="1" x14ac:dyDescent="0.25">
      <c r="A508" s="1">
        <v>2220</v>
      </c>
      <c r="B508" s="114"/>
      <c r="H508" s="116">
        <f ca="1">SUMIF($A$232:$H$437,A508,$H$232:$H$437)</f>
        <v>0.22</v>
      </c>
    </row>
    <row r="509" spans="1:8" hidden="1" x14ac:dyDescent="0.25">
      <c r="A509" s="134">
        <v>2300</v>
      </c>
      <c r="B509" s="114"/>
      <c r="H509" s="117">
        <f ca="1">SUM(H510:H514)</f>
        <v>0.87</v>
      </c>
    </row>
    <row r="510" spans="1:8" hidden="1" x14ac:dyDescent="0.25">
      <c r="A510" s="1">
        <v>2311</v>
      </c>
      <c r="B510" s="114"/>
      <c r="H510" s="116">
        <f ca="1">SUMIF($A$232:$H$437,A510,$H$232:$H$437)</f>
        <v>6.0000000000000005E-2</v>
      </c>
    </row>
    <row r="511" spans="1:8" hidden="1" x14ac:dyDescent="0.25">
      <c r="A511" s="1">
        <v>2312</v>
      </c>
      <c r="B511" s="114"/>
      <c r="H511" s="116">
        <f ca="1">SUMIF($A$232:$H$437,A511,$H$232:$H$437)</f>
        <v>0.04</v>
      </c>
    </row>
    <row r="512" spans="1:8" hidden="1" x14ac:dyDescent="0.25">
      <c r="A512" s="1">
        <v>2322</v>
      </c>
      <c r="B512" s="114"/>
      <c r="H512" s="2">
        <f ca="1">SUMIF($A$232:$H$437,A512,$H$232:$H$437)</f>
        <v>0</v>
      </c>
    </row>
    <row r="513" spans="1:9" hidden="1" x14ac:dyDescent="0.25">
      <c r="A513" s="1">
        <v>2329</v>
      </c>
      <c r="B513" s="114"/>
      <c r="H513" s="2">
        <f ca="1">SUMIF($A$232:$H$437,A513,$H$232:$H$437)</f>
        <v>0</v>
      </c>
    </row>
    <row r="514" spans="1:9" hidden="1" x14ac:dyDescent="0.25">
      <c r="A514" s="1">
        <v>2350</v>
      </c>
      <c r="B514" s="114"/>
      <c r="H514" s="116">
        <f ca="1">SUMIF($A$232:$H$437,A514,$H$232:$H$437)</f>
        <v>0.77</v>
      </c>
    </row>
    <row r="515" spans="1:9" hidden="1" x14ac:dyDescent="0.25">
      <c r="A515" s="115">
        <v>5000</v>
      </c>
      <c r="B515" s="114"/>
      <c r="H515" s="118">
        <f ca="1">H516+H518</f>
        <v>0.14000000000000001</v>
      </c>
    </row>
    <row r="516" spans="1:9" hidden="1" x14ac:dyDescent="0.25">
      <c r="A516" s="134">
        <v>5100</v>
      </c>
      <c r="B516" s="114"/>
      <c r="H516" s="117">
        <f ca="1">SUM(H517)</f>
        <v>0</v>
      </c>
    </row>
    <row r="517" spans="1:9" hidden="1" x14ac:dyDescent="0.25">
      <c r="A517" s="1">
        <v>5121</v>
      </c>
      <c r="B517" s="114"/>
      <c r="H517" s="116">
        <f ca="1">SUMIF($A$232:$H$437,A517,$H$232:$H$437)</f>
        <v>0</v>
      </c>
    </row>
    <row r="518" spans="1:9" hidden="1" x14ac:dyDescent="0.25">
      <c r="A518" s="134">
        <v>5200</v>
      </c>
      <c r="B518" s="114"/>
      <c r="H518" s="117">
        <f ca="1">SUM(H519:H520)</f>
        <v>0.14000000000000001</v>
      </c>
    </row>
    <row r="519" spans="1:9" hidden="1" x14ac:dyDescent="0.25">
      <c r="A519" s="1">
        <v>5238</v>
      </c>
      <c r="B519" s="114"/>
      <c r="H519" s="116">
        <f ca="1">SUMIF($A$232:$H$437,A519,$H$232:$H$437)</f>
        <v>0.14000000000000001</v>
      </c>
    </row>
    <row r="520" spans="1:9" hidden="1" x14ac:dyDescent="0.25">
      <c r="A520" s="1">
        <v>5239</v>
      </c>
      <c r="B520" s="114"/>
      <c r="H520" s="116">
        <f ca="1">SUMIF($A$232:$H$437,A520,$H$232:$H$437)</f>
        <v>0</v>
      </c>
    </row>
    <row r="521" spans="1:9" s="123" customFormat="1" ht="15.6" hidden="1" x14ac:dyDescent="0.3">
      <c r="A521" s="121" t="s">
        <v>340</v>
      </c>
      <c r="B521" s="121"/>
      <c r="C521" s="121"/>
      <c r="D521" s="121"/>
      <c r="E521" s="121"/>
      <c r="F521" s="121"/>
      <c r="G521" s="121"/>
      <c r="H521" s="122">
        <f ca="1">H490+H460</f>
        <v>76.47</v>
      </c>
      <c r="I521" s="123" t="b">
        <f ca="1">H521=H422</f>
        <v>1</v>
      </c>
    </row>
    <row r="522" spans="1:9" hidden="1" x14ac:dyDescent="0.25"/>
    <row r="523" spans="1:9" hidden="1" x14ac:dyDescent="0.25"/>
    <row r="524" spans="1:9" hidden="1" x14ac:dyDescent="0.25"/>
    <row r="525" spans="1:9" hidden="1" x14ac:dyDescent="0.25"/>
    <row r="526" spans="1:9" hidden="1" x14ac:dyDescent="0.25"/>
    <row r="527" spans="1:9" hidden="1" x14ac:dyDescent="0.25"/>
    <row r="528" spans="1:9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</sheetData>
  <mergeCells count="451">
    <mergeCell ref="C347:E347"/>
    <mergeCell ref="C348:E348"/>
    <mergeCell ref="C349:E349"/>
    <mergeCell ref="A329:A339"/>
    <mergeCell ref="B329:B339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2:E342"/>
    <mergeCell ref="C343:E343"/>
    <mergeCell ref="C344:E344"/>
    <mergeCell ref="C345:E345"/>
    <mergeCell ref="C346:E346"/>
    <mergeCell ref="C330:E330"/>
    <mergeCell ref="C164:E164"/>
    <mergeCell ref="C165:E165"/>
    <mergeCell ref="C166:E166"/>
    <mergeCell ref="B145:G145"/>
    <mergeCell ref="A146:A156"/>
    <mergeCell ref="B146:B156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61"/>
    <mergeCell ref="B47:B61"/>
    <mergeCell ref="C52:D52"/>
    <mergeCell ref="C53:D53"/>
    <mergeCell ref="C54:D54"/>
    <mergeCell ref="C55:D55"/>
    <mergeCell ref="E47:E61"/>
    <mergeCell ref="C47:D47"/>
    <mergeCell ref="C48:D48"/>
    <mergeCell ref="C49:D49"/>
    <mergeCell ref="C50:D50"/>
    <mergeCell ref="C51:D51"/>
    <mergeCell ref="C56:D56"/>
    <mergeCell ref="C57:D57"/>
    <mergeCell ref="C58:D58"/>
    <mergeCell ref="C59:D59"/>
    <mergeCell ref="C61:D61"/>
    <mergeCell ref="A62:A82"/>
    <mergeCell ref="B62:B82"/>
    <mergeCell ref="C62:D62"/>
    <mergeCell ref="C63:D63"/>
    <mergeCell ref="C73:D73"/>
    <mergeCell ref="C74:D74"/>
    <mergeCell ref="C75:D75"/>
    <mergeCell ref="C76:D76"/>
    <mergeCell ref="C77:D77"/>
    <mergeCell ref="C78:D78"/>
    <mergeCell ref="C79:D79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8:D88"/>
    <mergeCell ref="C89:D89"/>
    <mergeCell ref="C90:D90"/>
    <mergeCell ref="C91:D91"/>
    <mergeCell ref="C92:D92"/>
    <mergeCell ref="C80:D80"/>
    <mergeCell ref="C81:D81"/>
    <mergeCell ref="C82:D82"/>
    <mergeCell ref="B83:G83"/>
    <mergeCell ref="B84:G84"/>
    <mergeCell ref="B85:B105"/>
    <mergeCell ref="C85:D85"/>
    <mergeCell ref="C86:D86"/>
    <mergeCell ref="E86:E105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E63:E82"/>
    <mergeCell ref="C96:D96"/>
    <mergeCell ref="C97:D97"/>
    <mergeCell ref="C98:D98"/>
    <mergeCell ref="C105:D105"/>
    <mergeCell ref="A106:A120"/>
    <mergeCell ref="B106:B120"/>
    <mergeCell ref="E106:E120"/>
    <mergeCell ref="A85:A105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18:D118"/>
    <mergeCell ref="C119:D119"/>
    <mergeCell ref="C120:D120"/>
    <mergeCell ref="C87:D87"/>
    <mergeCell ref="B121:G121"/>
    <mergeCell ref="B122:G122"/>
    <mergeCell ref="C123:E123"/>
    <mergeCell ref="C124:E124"/>
    <mergeCell ref="A123:A133"/>
    <mergeCell ref="B123:B133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67:E167"/>
    <mergeCell ref="B168:G168"/>
    <mergeCell ref="A169:A179"/>
    <mergeCell ref="B169:B179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B191:G191"/>
    <mergeCell ref="B192:G192"/>
    <mergeCell ref="C183:E183"/>
    <mergeCell ref="C184:E184"/>
    <mergeCell ref="C185:E185"/>
    <mergeCell ref="C186:E186"/>
    <mergeCell ref="C187:E187"/>
    <mergeCell ref="C188:E188"/>
    <mergeCell ref="A216:A226"/>
    <mergeCell ref="B216:B226"/>
    <mergeCell ref="D217:D226"/>
    <mergeCell ref="A180:A190"/>
    <mergeCell ref="B180:B190"/>
    <mergeCell ref="C180:E180"/>
    <mergeCell ref="C181:E181"/>
    <mergeCell ref="C182:E182"/>
    <mergeCell ref="C189:E189"/>
    <mergeCell ref="C190:E190"/>
    <mergeCell ref="A227:G227"/>
    <mergeCell ref="A228:H228"/>
    <mergeCell ref="A193:A203"/>
    <mergeCell ref="B193:B203"/>
    <mergeCell ref="D194:D203"/>
    <mergeCell ref="B204:G204"/>
    <mergeCell ref="A205:A215"/>
    <mergeCell ref="B205:B215"/>
    <mergeCell ref="D206:D215"/>
    <mergeCell ref="C237:D237"/>
    <mergeCell ref="C238:D238"/>
    <mergeCell ref="C239:D239"/>
    <mergeCell ref="C240:D240"/>
    <mergeCell ref="C241:D241"/>
    <mergeCell ref="C242:D242"/>
    <mergeCell ref="A229:H229"/>
    <mergeCell ref="B230:G230"/>
    <mergeCell ref="B231:G231"/>
    <mergeCell ref="A232:A242"/>
    <mergeCell ref="B232:B242"/>
    <mergeCell ref="C232:D232"/>
    <mergeCell ref="C233:D233"/>
    <mergeCell ref="C234:D234"/>
    <mergeCell ref="C235:D235"/>
    <mergeCell ref="C236:D236"/>
    <mergeCell ref="C251:D251"/>
    <mergeCell ref="C252:D252"/>
    <mergeCell ref="C253:D253"/>
    <mergeCell ref="A254:A264"/>
    <mergeCell ref="B254:B264"/>
    <mergeCell ref="C254:E254"/>
    <mergeCell ref="C255:E255"/>
    <mergeCell ref="C256:E256"/>
    <mergeCell ref="C257:E257"/>
    <mergeCell ref="C258:E258"/>
    <mergeCell ref="A243:A253"/>
    <mergeCell ref="B243:B253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9:E259"/>
    <mergeCell ref="C260:E260"/>
    <mergeCell ref="C261:E261"/>
    <mergeCell ref="C262:E262"/>
    <mergeCell ref="C263:E263"/>
    <mergeCell ref="C264:E264"/>
    <mergeCell ref="A265:A273"/>
    <mergeCell ref="B265:B273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E265:E273"/>
    <mergeCell ref="C281:D281"/>
    <mergeCell ref="C282:D282"/>
    <mergeCell ref="C283:D283"/>
    <mergeCell ref="C284:D284"/>
    <mergeCell ref="C285:D285"/>
    <mergeCell ref="C286:D286"/>
    <mergeCell ref="A274:A294"/>
    <mergeCell ref="B274:B294"/>
    <mergeCell ref="C274:D274"/>
    <mergeCell ref="C275:D275"/>
    <mergeCell ref="C276:D276"/>
    <mergeCell ref="C277:D277"/>
    <mergeCell ref="C278:D278"/>
    <mergeCell ref="C279:D279"/>
    <mergeCell ref="C280:D280"/>
    <mergeCell ref="A297:A317"/>
    <mergeCell ref="B297:B317"/>
    <mergeCell ref="C297:D297"/>
    <mergeCell ref="C298:D298"/>
    <mergeCell ref="E298:E317"/>
    <mergeCell ref="C299:D299"/>
    <mergeCell ref="C287:D287"/>
    <mergeCell ref="C288:D288"/>
    <mergeCell ref="C289:D289"/>
    <mergeCell ref="C290:D290"/>
    <mergeCell ref="C291:D291"/>
    <mergeCell ref="C292:D292"/>
    <mergeCell ref="E275:E294"/>
    <mergeCell ref="C300:D300"/>
    <mergeCell ref="C301:D301"/>
    <mergeCell ref="C302:D302"/>
    <mergeCell ref="C303:D303"/>
    <mergeCell ref="C304:D304"/>
    <mergeCell ref="C305:D305"/>
    <mergeCell ref="C293:D293"/>
    <mergeCell ref="C294:D294"/>
    <mergeCell ref="B295:G295"/>
    <mergeCell ref="B296:G296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19:D319"/>
    <mergeCell ref="C320:D320"/>
    <mergeCell ref="C321:D321"/>
    <mergeCell ref="C322:D322"/>
    <mergeCell ref="C323:D323"/>
    <mergeCell ref="C324:D324"/>
    <mergeCell ref="E318:E326"/>
    <mergeCell ref="C318:D318"/>
    <mergeCell ref="C325:D325"/>
    <mergeCell ref="C326:D326"/>
    <mergeCell ref="A318:A326"/>
    <mergeCell ref="B318:B326"/>
    <mergeCell ref="C350:E350"/>
    <mergeCell ref="B351:G351"/>
    <mergeCell ref="A352:A362"/>
    <mergeCell ref="B352:B362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A340:A350"/>
    <mergeCell ref="B340:B350"/>
    <mergeCell ref="C340:E340"/>
    <mergeCell ref="C341:E341"/>
    <mergeCell ref="B327:G327"/>
    <mergeCell ref="B328:G328"/>
    <mergeCell ref="C329:E329"/>
    <mergeCell ref="A374:A384"/>
    <mergeCell ref="B374:B384"/>
    <mergeCell ref="C374:E374"/>
    <mergeCell ref="C375:E375"/>
    <mergeCell ref="C376:E376"/>
    <mergeCell ref="C383:E383"/>
    <mergeCell ref="C384:E384"/>
    <mergeCell ref="E388:E397"/>
    <mergeCell ref="C389:D389"/>
    <mergeCell ref="C390:D390"/>
    <mergeCell ref="C391:D391"/>
    <mergeCell ref="C392:D392"/>
    <mergeCell ref="C387:D387"/>
    <mergeCell ref="C388:D388"/>
    <mergeCell ref="B385:G385"/>
    <mergeCell ref="B386:G386"/>
    <mergeCell ref="C377:E377"/>
    <mergeCell ref="C378:E378"/>
    <mergeCell ref="C379:E379"/>
    <mergeCell ref="C380:E380"/>
    <mergeCell ref="C393:D393"/>
    <mergeCell ref="C394:D394"/>
    <mergeCell ref="C395:D395"/>
    <mergeCell ref="C396:D396"/>
    <mergeCell ref="C397:D397"/>
    <mergeCell ref="A410:A420"/>
    <mergeCell ref="B410:B420"/>
    <mergeCell ref="D411:D420"/>
    <mergeCell ref="G411:G420"/>
    <mergeCell ref="E400:E409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A421:G421"/>
    <mergeCell ref="A422:G422"/>
    <mergeCell ref="A363:A373"/>
    <mergeCell ref="B363:B373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A387:A397"/>
    <mergeCell ref="B387:B397"/>
    <mergeCell ref="B398:G398"/>
    <mergeCell ref="A399:A409"/>
    <mergeCell ref="C381:E381"/>
    <mergeCell ref="C382:E382"/>
    <mergeCell ref="B399:B409"/>
    <mergeCell ref="C399:D399"/>
    <mergeCell ref="C400:D400"/>
  </mergeCells>
  <conditionalFormatting sqref="G38:H46 H47:H49 F47:G61 C47:D61 H106:H108 F106:G120 C106:D120 F265:H273 C318:D326 F318:H326">
    <cfRule type="cellIs" dxfId="253" priority="117" operator="equal">
      <formula>0</formula>
    </cfRule>
  </conditionalFormatting>
  <conditionalFormatting sqref="G256:G264">
    <cfRule type="cellIs" dxfId="252" priority="112" operator="equal">
      <formula>0</formula>
    </cfRule>
  </conditionalFormatting>
  <conditionalFormatting sqref="H26:H35">
    <cfRule type="cellIs" dxfId="251" priority="89" operator="equal">
      <formula>0</formula>
    </cfRule>
  </conditionalFormatting>
  <conditionalFormatting sqref="H50:H61">
    <cfRule type="cellIs" dxfId="250" priority="84" operator="equal">
      <formula>0</formula>
    </cfRule>
  </conditionalFormatting>
  <conditionalFormatting sqref="F63:H63 H64:H70 F64:G82">
    <cfRule type="cellIs" dxfId="249" priority="82" operator="equal">
      <formula>0</formula>
    </cfRule>
  </conditionalFormatting>
  <conditionalFormatting sqref="H71:H82">
    <cfRule type="cellIs" dxfId="248" priority="81" operator="equal">
      <formula>0</formula>
    </cfRule>
  </conditionalFormatting>
  <conditionalFormatting sqref="G275:G294">
    <cfRule type="cellIs" dxfId="247" priority="104" operator="equal">
      <formula>0</formula>
    </cfRule>
  </conditionalFormatting>
  <conditionalFormatting sqref="C285:C286 C275:C276">
    <cfRule type="cellIs" dxfId="246" priority="103" operator="equal">
      <formula>0</formula>
    </cfRule>
  </conditionalFormatting>
  <conditionalFormatting sqref="F275:G294">
    <cfRule type="cellIs" dxfId="245" priority="102" operator="equal">
      <formula>0</formula>
    </cfRule>
  </conditionalFormatting>
  <conditionalFormatting sqref="F86:H86 H87:H93 F87:G105">
    <cfRule type="cellIs" dxfId="244" priority="77" operator="equal">
      <formula>0</formula>
    </cfRule>
  </conditionalFormatting>
  <conditionalFormatting sqref="H94:H105">
    <cfRule type="cellIs" dxfId="243" priority="76" operator="equal">
      <formula>0</formula>
    </cfRule>
  </conditionalFormatting>
  <conditionalFormatting sqref="C86:D105">
    <cfRule type="cellIs" dxfId="242" priority="75" operator="equal">
      <formula>0</formula>
    </cfRule>
  </conditionalFormatting>
  <conditionalFormatting sqref="H109:H120">
    <cfRule type="cellIs" dxfId="241" priority="73" operator="equal">
      <formula>0</formula>
    </cfRule>
  </conditionalFormatting>
  <conditionalFormatting sqref="G308:G317">
    <cfRule type="cellIs" dxfId="240" priority="95" operator="equal">
      <formula>0</formula>
    </cfRule>
  </conditionalFormatting>
  <conditionalFormatting sqref="G308:G317">
    <cfRule type="cellIs" dxfId="239" priority="94" operator="equal">
      <formula>0</formula>
    </cfRule>
  </conditionalFormatting>
  <conditionalFormatting sqref="C265">
    <cfRule type="cellIs" dxfId="238" priority="66" operator="equal">
      <formula>0</formula>
    </cfRule>
  </conditionalFormatting>
  <conditionalFormatting sqref="H15:H24">
    <cfRule type="cellIs" dxfId="237" priority="88" operator="equal">
      <formula>0</formula>
    </cfRule>
  </conditionalFormatting>
  <conditionalFormatting sqref="C63:D82">
    <cfRule type="cellIs" dxfId="236" priority="80" operator="equal">
      <formula>0</formula>
    </cfRule>
  </conditionalFormatting>
  <conditionalFormatting sqref="C62:D62">
    <cfRule type="cellIs" dxfId="235" priority="79" operator="equal">
      <formula>0</formula>
    </cfRule>
  </conditionalFormatting>
  <conditionalFormatting sqref="C85:D85">
    <cfRule type="cellIs" dxfId="234" priority="78" operator="equal">
      <formula>0</formula>
    </cfRule>
  </conditionalFormatting>
  <conditionalFormatting sqref="H124:H133">
    <cfRule type="cellIs" dxfId="233" priority="46" operator="equal">
      <formula>0</formula>
    </cfRule>
  </conditionalFormatting>
  <conditionalFormatting sqref="C308:D317">
    <cfRule type="cellIs" dxfId="232" priority="65" operator="equal">
      <formula>0</formula>
    </cfRule>
  </conditionalFormatting>
  <conditionalFormatting sqref="F310:G317">
    <cfRule type="cellIs" dxfId="231" priority="64" operator="equal">
      <formula>0</formula>
    </cfRule>
  </conditionalFormatting>
  <conditionalFormatting sqref="C298:D307">
    <cfRule type="cellIs" dxfId="230" priority="60" operator="equal">
      <formula>0</formula>
    </cfRule>
  </conditionalFormatting>
  <conditionalFormatting sqref="F298:G307">
    <cfRule type="cellIs" dxfId="229" priority="59" operator="equal">
      <formula>0</formula>
    </cfRule>
  </conditionalFormatting>
  <conditionalFormatting sqref="H147:H156">
    <cfRule type="cellIs" dxfId="228" priority="48" operator="equal">
      <formula>0</formula>
    </cfRule>
  </conditionalFormatting>
  <conditionalFormatting sqref="G255">
    <cfRule type="cellIs" dxfId="227" priority="49" operator="equal">
      <formula>0</formula>
    </cfRule>
  </conditionalFormatting>
  <conditionalFormatting sqref="C277:C284">
    <cfRule type="cellIs" dxfId="226" priority="51" operator="equal">
      <formula>0</formula>
    </cfRule>
  </conditionalFormatting>
  <conditionalFormatting sqref="H158:H167">
    <cfRule type="cellIs" dxfId="225" priority="47" operator="equal">
      <formula>0</formula>
    </cfRule>
  </conditionalFormatting>
  <conditionalFormatting sqref="C266:C273">
    <cfRule type="cellIs" dxfId="224" priority="52" operator="equal">
      <formula>0</formula>
    </cfRule>
  </conditionalFormatting>
  <conditionalFormatting sqref="H170:H179">
    <cfRule type="cellIs" dxfId="223" priority="44" operator="equal">
      <formula>0</formula>
    </cfRule>
  </conditionalFormatting>
  <conditionalFormatting sqref="C287:C294">
    <cfRule type="cellIs" dxfId="222" priority="50" operator="equal">
      <formula>0</formula>
    </cfRule>
  </conditionalFormatting>
  <conditionalFormatting sqref="H135:H144">
    <cfRule type="cellIs" dxfId="221" priority="45" operator="equal">
      <formula>0</formula>
    </cfRule>
  </conditionalFormatting>
  <conditionalFormatting sqref="H181:H190">
    <cfRule type="cellIs" dxfId="220" priority="43" operator="equal">
      <formula>0</formula>
    </cfRule>
  </conditionalFormatting>
  <conditionalFormatting sqref="H194:H203 H206:H215 H217:H226">
    <cfRule type="cellIs" dxfId="219" priority="42" operator="equal">
      <formula>0</formula>
    </cfRule>
  </conditionalFormatting>
  <conditionalFormatting sqref="I521">
    <cfRule type="cellIs" dxfId="218" priority="30" operator="equal">
      <formula>TRUE</formula>
    </cfRule>
  </conditionalFormatting>
  <conditionalFormatting sqref="I460:I489">
    <cfRule type="cellIs" dxfId="217" priority="41" operator="equal">
      <formula>TRUE</formula>
    </cfRule>
  </conditionalFormatting>
  <conditionalFormatting sqref="I490">
    <cfRule type="cellIs" dxfId="216" priority="34" operator="equal">
      <formula>TRUE</formula>
    </cfRule>
  </conditionalFormatting>
  <conditionalFormatting sqref="I515">
    <cfRule type="cellIs" dxfId="215" priority="33" operator="equal">
      <formula>TRUE</formula>
    </cfRule>
  </conditionalFormatting>
  <conditionalFormatting sqref="I516">
    <cfRule type="cellIs" dxfId="214" priority="32" operator="equal">
      <formula>TRUE</formula>
    </cfRule>
  </conditionalFormatting>
  <conditionalFormatting sqref="I518">
    <cfRule type="cellIs" dxfId="213" priority="31" operator="equal">
      <formula>TRUE</formula>
    </cfRule>
  </conditionalFormatting>
  <conditionalFormatting sqref="I491:I514 I517 I519:I520">
    <cfRule type="cellIs" dxfId="212" priority="35" operator="equal">
      <formula>TRUE</formula>
    </cfRule>
  </conditionalFormatting>
  <conditionalFormatting sqref="H255:H264">
    <cfRule type="cellIs" dxfId="211" priority="27" operator="equal">
      <formula>0</formula>
    </cfRule>
  </conditionalFormatting>
  <conditionalFormatting sqref="H244:H253">
    <cfRule type="cellIs" dxfId="210" priority="28" operator="equal">
      <formula>0</formula>
    </cfRule>
  </conditionalFormatting>
  <conditionalFormatting sqref="H233:H242">
    <cfRule type="cellIs" dxfId="209" priority="29" operator="equal">
      <formula>0</formula>
    </cfRule>
  </conditionalFormatting>
  <conditionalFormatting sqref="H275">
    <cfRule type="cellIs" dxfId="208" priority="23" operator="equal">
      <formula>0</formula>
    </cfRule>
  </conditionalFormatting>
  <conditionalFormatting sqref="H275">
    <cfRule type="cellIs" dxfId="207" priority="22" operator="equal">
      <formula>0</formula>
    </cfRule>
  </conditionalFormatting>
  <conditionalFormatting sqref="H275:H294">
    <cfRule type="cellIs" dxfId="206" priority="21" operator="equal">
      <formula>0</formula>
    </cfRule>
  </conditionalFormatting>
  <conditionalFormatting sqref="H298:H317">
    <cfRule type="cellIs" dxfId="205" priority="20" operator="equal">
      <formula>0</formula>
    </cfRule>
  </conditionalFormatting>
  <conditionalFormatting sqref="H298:H317">
    <cfRule type="cellIs" dxfId="204" priority="19" operator="equal">
      <formula>0</formula>
    </cfRule>
  </conditionalFormatting>
  <conditionalFormatting sqref="H298:H317">
    <cfRule type="cellIs" dxfId="203" priority="18" operator="equal">
      <formula>0</formula>
    </cfRule>
  </conditionalFormatting>
  <conditionalFormatting sqref="H353:H362">
    <cfRule type="cellIs" dxfId="202" priority="14" operator="equal">
      <formula>0</formula>
    </cfRule>
  </conditionalFormatting>
  <conditionalFormatting sqref="H411:H420">
    <cfRule type="cellIs" dxfId="201" priority="12" operator="equal">
      <formula>0</formula>
    </cfRule>
  </conditionalFormatting>
  <conditionalFormatting sqref="H375:H384">
    <cfRule type="cellIs" dxfId="200" priority="13" operator="equal">
      <formula>0</formula>
    </cfRule>
  </conditionalFormatting>
  <conditionalFormatting sqref="H310:H317">
    <cfRule type="cellIs" dxfId="199" priority="10" operator="equal">
      <formula>0</formula>
    </cfRule>
  </conditionalFormatting>
  <conditionalFormatting sqref="H298:H307">
    <cfRule type="cellIs" dxfId="198" priority="8" operator="equal">
      <formula>0</formula>
    </cfRule>
  </conditionalFormatting>
  <conditionalFormatting sqref="H330:H339">
    <cfRule type="cellIs" dxfId="197" priority="5" operator="equal">
      <formula>0</formula>
    </cfRule>
  </conditionalFormatting>
  <conditionalFormatting sqref="H341:H350">
    <cfRule type="cellIs" dxfId="196" priority="4" operator="equal">
      <formula>0</formula>
    </cfRule>
  </conditionalFormatting>
  <conditionalFormatting sqref="H364:H373">
    <cfRule type="cellIs" dxfId="195" priority="3" operator="equal">
      <formula>0</formula>
    </cfRule>
  </conditionalFormatting>
  <conditionalFormatting sqref="H400:H409">
    <cfRule type="cellIs" dxfId="194" priority="2" operator="equal">
      <formula>0</formula>
    </cfRule>
  </conditionalFormatting>
  <conditionalFormatting sqref="H388:H397">
    <cfRule type="cellIs" dxfId="193" priority="1" operator="equal">
      <formula>0</formula>
    </cfRule>
  </conditionalFormatting>
  <printOptions horizontalCentered="1"/>
  <pageMargins left="0.23622047244094491" right="0.23622047244094491" top="0.15748031496062992" bottom="0.35433070866141736" header="0.31496062992125984" footer="0"/>
  <pageSetup paperSize="9" scale="6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603"/>
  <sheetViews>
    <sheetView zoomScaleNormal="100" workbookViewId="0">
      <pane ySplit="10" topLeftCell="A83" activePane="bottomLeft" state="frozen"/>
      <selection activeCell="I562" sqref="I562"/>
      <selection pane="bottomLeft" activeCell="C297" sqref="C297:D297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4.33203125" style="1" customWidth="1"/>
    <col min="4" max="4" width="11.33203125" style="1" customWidth="1"/>
    <col min="5" max="5" width="8.88671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48" customHeight="1" x14ac:dyDescent="0.3">
      <c r="A1" s="317" t="s">
        <v>35</v>
      </c>
      <c r="B1" s="317"/>
      <c r="C1" s="317"/>
      <c r="D1" s="318" t="s">
        <v>466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419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433</v>
      </c>
    </row>
    <row r="5" spans="1:9" x14ac:dyDescent="0.25">
      <c r="A5" s="223" t="s">
        <v>129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SUM(H13,H83)</f>
        <v>73.789999999999992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SUM(H14,H25,H36,H62)</f>
        <v>57.489999999999995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48.8</v>
      </c>
    </row>
    <row r="15" spans="1:9" s="2" customFormat="1" ht="13.2" x14ac:dyDescent="0.25">
      <c r="A15" s="242"/>
      <c r="B15" s="245"/>
      <c r="C15" s="249" t="s">
        <v>252</v>
      </c>
      <c r="D15" s="272"/>
      <c r="E15" s="96">
        <v>14</v>
      </c>
      <c r="F15" s="97">
        <v>2048</v>
      </c>
      <c r="G15" s="72">
        <v>1</v>
      </c>
      <c r="H15" s="63">
        <f>ROUNDUP((F15/168*G15),2)</f>
        <v>12.2</v>
      </c>
    </row>
    <row r="16" spans="1:9" s="2" customFormat="1" ht="12.75" customHeight="1" x14ac:dyDescent="0.25">
      <c r="A16" s="242"/>
      <c r="B16" s="245"/>
      <c r="C16" s="270" t="s">
        <v>254</v>
      </c>
      <c r="D16" s="271"/>
      <c r="E16" s="178">
        <v>11</v>
      </c>
      <c r="F16" s="73">
        <v>1675</v>
      </c>
      <c r="G16" s="72">
        <v>1</v>
      </c>
      <c r="H16" s="65">
        <f t="shared" ref="H16:H24" si="0">ROUNDUP((F16/168*G16),2)</f>
        <v>9.98</v>
      </c>
    </row>
    <row r="17" spans="1:9" s="2" customFormat="1" ht="13.2" x14ac:dyDescent="0.25">
      <c r="A17" s="242"/>
      <c r="B17" s="245"/>
      <c r="C17" s="270" t="s">
        <v>258</v>
      </c>
      <c r="D17" s="271"/>
      <c r="E17" s="178">
        <v>11</v>
      </c>
      <c r="F17" s="73">
        <v>1675</v>
      </c>
      <c r="G17" s="72">
        <v>1</v>
      </c>
      <c r="H17" s="65">
        <f t="shared" si="0"/>
        <v>9.98</v>
      </c>
    </row>
    <row r="18" spans="1:9" s="2" customFormat="1" ht="12.75" customHeight="1" x14ac:dyDescent="0.25">
      <c r="A18" s="242"/>
      <c r="B18" s="245"/>
      <c r="C18" s="270" t="s">
        <v>364</v>
      </c>
      <c r="D18" s="271"/>
      <c r="E18" s="157">
        <v>9</v>
      </c>
      <c r="F18" s="158">
        <v>1397</v>
      </c>
      <c r="G18" s="179">
        <v>1</v>
      </c>
      <c r="H18" s="180">
        <f t="shared" si="0"/>
        <v>8.32</v>
      </c>
      <c r="I18" s="2" t="s">
        <v>260</v>
      </c>
    </row>
    <row r="19" spans="1:9" s="2" customFormat="1" ht="13.2" x14ac:dyDescent="0.25">
      <c r="A19" s="242"/>
      <c r="B19" s="245"/>
      <c r="C19" s="270" t="s">
        <v>255</v>
      </c>
      <c r="D19" s="271"/>
      <c r="E19" s="178">
        <v>9</v>
      </c>
      <c r="F19" s="73">
        <v>1397</v>
      </c>
      <c r="G19" s="72">
        <v>1</v>
      </c>
      <c r="H19" s="65">
        <f t="shared" si="0"/>
        <v>8.32</v>
      </c>
    </row>
    <row r="20" spans="1:9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9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9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9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9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9" s="2" customFormat="1" ht="26.4" hidden="1" x14ac:dyDescent="0.25">
      <c r="A25" s="241" t="s">
        <v>45</v>
      </c>
      <c r="B25" s="244" t="s">
        <v>46</v>
      </c>
      <c r="C25" s="277" t="s">
        <v>157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0</v>
      </c>
    </row>
    <row r="26" spans="1:9" s="2" customFormat="1" ht="13.2" hidden="1" x14ac:dyDescent="0.25">
      <c r="A26" s="242"/>
      <c r="B26" s="245"/>
      <c r="C26" s="279"/>
      <c r="D26" s="280"/>
      <c r="E26" s="76"/>
      <c r="F26" s="71"/>
      <c r="G26" s="70"/>
      <c r="H26" s="63">
        <f>ROUNDUP((F26/168*G26),2)</f>
        <v>0</v>
      </c>
    </row>
    <row r="27" spans="1:9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9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9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9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9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9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3.7900000000000005</v>
      </c>
    </row>
    <row r="37" spans="1:8" s="2" customFormat="1" ht="13.2" x14ac:dyDescent="0.25">
      <c r="A37" s="242"/>
      <c r="B37" s="245"/>
      <c r="C37" s="291" t="s">
        <v>179</v>
      </c>
      <c r="D37" s="292"/>
      <c r="E37" s="293"/>
      <c r="F37" s="64">
        <v>135</v>
      </c>
      <c r="G37" s="61">
        <f t="shared" ref="G37:G46" si="2">G15</f>
        <v>1</v>
      </c>
      <c r="H37" s="63">
        <f>ROUNDUP((F37/168*G37),2)</f>
        <v>0.81</v>
      </c>
    </row>
    <row r="38" spans="1:8" s="2" customFormat="1" ht="12.75" customHeight="1" x14ac:dyDescent="0.25">
      <c r="A38" s="242"/>
      <c r="B38" s="245"/>
      <c r="C38" s="291" t="s">
        <v>179</v>
      </c>
      <c r="D38" s="292"/>
      <c r="E38" s="293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5">
      <c r="A39" s="242"/>
      <c r="B39" s="245"/>
      <c r="C39" s="291" t="s">
        <v>179</v>
      </c>
      <c r="D39" s="292"/>
      <c r="E39" s="293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5">
      <c r="A40" s="242"/>
      <c r="B40" s="245"/>
      <c r="C40" s="291" t="s">
        <v>161</v>
      </c>
      <c r="D40" s="292"/>
      <c r="E40" s="293"/>
      <c r="F40" s="181">
        <v>120</v>
      </c>
      <c r="G40" s="181">
        <f t="shared" si="2"/>
        <v>1</v>
      </c>
      <c r="H40" s="180">
        <f t="shared" si="3"/>
        <v>0.72</v>
      </c>
    </row>
    <row r="41" spans="1:8" s="2" customFormat="1" ht="12.75" customHeight="1" x14ac:dyDescent="0.25">
      <c r="A41" s="242"/>
      <c r="B41" s="245"/>
      <c r="C41" s="291" t="s">
        <v>186</v>
      </c>
      <c r="D41" s="292"/>
      <c r="E41" s="293"/>
      <c r="F41" s="64">
        <v>106</v>
      </c>
      <c r="G41" s="64">
        <f t="shared" si="2"/>
        <v>1</v>
      </c>
      <c r="H41" s="65">
        <f t="shared" si="3"/>
        <v>0.64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C20</f>
        <v>0</v>
      </c>
      <c r="D47" s="271"/>
      <c r="E47" s="284"/>
      <c r="F47" s="68">
        <f t="shared" ref="F47:G51" si="4">F20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C21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C22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C23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C24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C26</f>
        <v>0</v>
      </c>
      <c r="D52" s="271"/>
      <c r="E52" s="284"/>
      <c r="F52" s="68">
        <f t="shared" ref="F52:G61" si="5">F26</f>
        <v>0</v>
      </c>
      <c r="G52" s="68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C26</f>
        <v>0</v>
      </c>
      <c r="D53" s="271"/>
      <c r="E53" s="284"/>
      <c r="F53" s="68">
        <f t="shared" si="5"/>
        <v>0</v>
      </c>
      <c r="G53" s="68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270">
        <f>C27</f>
        <v>0</v>
      </c>
      <c r="D54" s="271"/>
      <c r="E54" s="284"/>
      <c r="F54" s="68">
        <f t="shared" si="5"/>
        <v>0</v>
      </c>
      <c r="G54" s="68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C30</f>
        <v>0</v>
      </c>
      <c r="D55" s="271"/>
      <c r="E55" s="284"/>
      <c r="F55" s="68">
        <f t="shared" si="5"/>
        <v>0</v>
      </c>
      <c r="G55" s="68">
        <f t="shared" si="5"/>
        <v>0</v>
      </c>
      <c r="H55" s="65" t="e">
        <f>ROUNDUP((F55*#REF!%)/168*G55,2)</f>
        <v>#REF!</v>
      </c>
    </row>
    <row r="56" spans="1:8" s="2" customFormat="1" ht="13.2" hidden="1" x14ac:dyDescent="0.25">
      <c r="A56" s="242"/>
      <c r="B56" s="245"/>
      <c r="C56" s="270">
        <f>C31</f>
        <v>0</v>
      </c>
      <c r="D56" s="271"/>
      <c r="E56" s="284"/>
      <c r="F56" s="68">
        <f t="shared" si="5"/>
        <v>0</v>
      </c>
      <c r="G56" s="68">
        <f t="shared" si="5"/>
        <v>0</v>
      </c>
      <c r="H56" s="65" t="e">
        <f>ROUNDUP((F56*#REF!%)/168*G56,2)</f>
        <v>#REF!</v>
      </c>
    </row>
    <row r="57" spans="1:8" s="2" customFormat="1" ht="13.2" hidden="1" x14ac:dyDescent="0.25">
      <c r="A57" s="242"/>
      <c r="B57" s="245"/>
      <c r="C57" s="270">
        <f>C32</f>
        <v>0</v>
      </c>
      <c r="D57" s="271"/>
      <c r="E57" s="284"/>
      <c r="F57" s="68">
        <f t="shared" si="5"/>
        <v>0</v>
      </c>
      <c r="G57" s="68">
        <f t="shared" si="5"/>
        <v>0</v>
      </c>
      <c r="H57" s="65" t="e">
        <f>ROUNDUP((F57*#REF!%)/168*G57,2)</f>
        <v>#REF!</v>
      </c>
    </row>
    <row r="58" spans="1:8" s="2" customFormat="1" ht="13.2" hidden="1" x14ac:dyDescent="0.25">
      <c r="A58" s="242"/>
      <c r="B58" s="245"/>
      <c r="C58" s="270">
        <f>C33</f>
        <v>0</v>
      </c>
      <c r="D58" s="271"/>
      <c r="E58" s="284"/>
      <c r="F58" s="68">
        <f t="shared" si="5"/>
        <v>0</v>
      </c>
      <c r="G58" s="68">
        <f t="shared" si="5"/>
        <v>0</v>
      </c>
      <c r="H58" s="65" t="e">
        <f>ROUNDUP((F58*#REF!%)/168*G58,2)</f>
        <v>#REF!</v>
      </c>
    </row>
    <row r="59" spans="1:8" s="2" customFormat="1" ht="13.2" hidden="1" x14ac:dyDescent="0.25">
      <c r="A59" s="242"/>
      <c r="B59" s="245"/>
      <c r="C59" s="270">
        <f>C34</f>
        <v>0</v>
      </c>
      <c r="D59" s="271"/>
      <c r="E59" s="284"/>
      <c r="F59" s="68">
        <f t="shared" si="5"/>
        <v>0</v>
      </c>
      <c r="G59" s="68">
        <f t="shared" si="5"/>
        <v>0</v>
      </c>
      <c r="H59" s="65" t="e">
        <f>ROUNDUP((F59*#REF!%)/168*G59,2)</f>
        <v>#REF!</v>
      </c>
    </row>
    <row r="60" spans="1:8" s="2" customFormat="1" ht="13.2" hidden="1" x14ac:dyDescent="0.25">
      <c r="A60" s="242"/>
      <c r="B60" s="245"/>
      <c r="C60" s="94"/>
      <c r="D60" s="95"/>
      <c r="E60" s="284"/>
      <c r="F60" s="68">
        <f t="shared" si="5"/>
        <v>0</v>
      </c>
      <c r="G60" s="68">
        <f t="shared" si="5"/>
        <v>0</v>
      </c>
      <c r="H60" s="65" t="e">
        <f>ROUNDUP((F60*#REF!%)/168*G60,2)</f>
        <v>#REF!</v>
      </c>
    </row>
    <row r="61" spans="1:8" s="2" customFormat="1" ht="13.2" hidden="1" x14ac:dyDescent="0.25">
      <c r="A61" s="242"/>
      <c r="B61" s="245"/>
      <c r="C61" s="270">
        <f>C35</f>
        <v>0</v>
      </c>
      <c r="D61" s="271"/>
      <c r="E61" s="284"/>
      <c r="F61" s="68">
        <f t="shared" si="5"/>
        <v>0</v>
      </c>
      <c r="G61" s="68">
        <f t="shared" si="5"/>
        <v>0</v>
      </c>
      <c r="H61" s="65" t="e">
        <f>ROUNDUP((F61*#REF!%)/168*G61,2)</f>
        <v>#REF!</v>
      </c>
    </row>
    <row r="62" spans="1:8" s="2" customFormat="1" ht="26.4" x14ac:dyDescent="0.25">
      <c r="A62" s="241" t="s">
        <v>58</v>
      </c>
      <c r="B62" s="244" t="s">
        <v>59</v>
      </c>
      <c r="C62" s="277" t="s">
        <v>436</v>
      </c>
      <c r="D62" s="278"/>
      <c r="E62" s="53" t="s">
        <v>162</v>
      </c>
      <c r="F62" s="93" t="s">
        <v>40</v>
      </c>
      <c r="G62" s="53" t="s">
        <v>158</v>
      </c>
      <c r="H62" s="128">
        <f>SUM(H63:H82)</f>
        <v>4.8999999999999995</v>
      </c>
    </row>
    <row r="63" spans="1:8" s="2" customFormat="1" ht="13.2" x14ac:dyDescent="0.25">
      <c r="A63" s="242"/>
      <c r="B63" s="245"/>
      <c r="C63" s="270" t="str">
        <f t="shared" ref="C63:C72" si="6">C15</f>
        <v>Direktora vietnieks</v>
      </c>
      <c r="D63" s="271"/>
      <c r="E63" s="283">
        <v>10</v>
      </c>
      <c r="F63" s="68">
        <f t="shared" ref="F63:G72" si="7">F15</f>
        <v>2048</v>
      </c>
      <c r="G63" s="68">
        <f t="shared" si="7"/>
        <v>1</v>
      </c>
      <c r="H63" s="65">
        <f>ROUNDUP((F63*$E$63%)/168*$G$63,2)</f>
        <v>1.22</v>
      </c>
    </row>
    <row r="64" spans="1:8" s="2" customFormat="1" ht="13.2" x14ac:dyDescent="0.25">
      <c r="A64" s="242"/>
      <c r="B64" s="245"/>
      <c r="C64" s="270" t="str">
        <f t="shared" si="6"/>
        <v>Tiesību zinātnes un projektu pārvaldības katedras vadītājs</v>
      </c>
      <c r="D64" s="271"/>
      <c r="E64" s="284"/>
      <c r="F64" s="68">
        <f t="shared" si="7"/>
        <v>1675</v>
      </c>
      <c r="G64" s="68">
        <f t="shared" si="7"/>
        <v>1</v>
      </c>
      <c r="H64" s="65">
        <f t="shared" ref="H64:H82" si="8">ROUNDUP((F64*$E$63%)/168*$G$63,2)</f>
        <v>1</v>
      </c>
    </row>
    <row r="65" spans="1:8" s="2" customFormat="1" ht="13.2" x14ac:dyDescent="0.25">
      <c r="A65" s="242"/>
      <c r="B65" s="245"/>
      <c r="C65" s="270" t="str">
        <f t="shared" si="6"/>
        <v>Policijas tiesību katedrs vadītājs</v>
      </c>
      <c r="D65" s="271"/>
      <c r="E65" s="284"/>
      <c r="F65" s="68">
        <f t="shared" si="7"/>
        <v>1675</v>
      </c>
      <c r="G65" s="68">
        <f t="shared" si="7"/>
        <v>1</v>
      </c>
      <c r="H65" s="65">
        <f t="shared" si="8"/>
        <v>1</v>
      </c>
    </row>
    <row r="66" spans="1:8" s="2" customFormat="1" ht="12.75" customHeight="1" x14ac:dyDescent="0.25">
      <c r="A66" s="242"/>
      <c r="B66" s="245"/>
      <c r="C66" s="270" t="str">
        <f t="shared" si="6"/>
        <v>Tiesību zinātnes un projektu pārvaldības katedras lektors (ar SDP)</v>
      </c>
      <c r="D66" s="271"/>
      <c r="E66" s="284"/>
      <c r="F66" s="68">
        <f t="shared" si="7"/>
        <v>1397</v>
      </c>
      <c r="G66" s="68">
        <f t="shared" si="7"/>
        <v>1</v>
      </c>
      <c r="H66" s="65">
        <f t="shared" si="8"/>
        <v>0.84</v>
      </c>
    </row>
    <row r="67" spans="1:8" s="2" customFormat="1" ht="13.2" x14ac:dyDescent="0.25">
      <c r="A67" s="242"/>
      <c r="B67" s="245"/>
      <c r="C67" s="270" t="str">
        <f t="shared" si="6"/>
        <v>Izglītības koordinācijas nodaļas vadītāja</v>
      </c>
      <c r="D67" s="271"/>
      <c r="E67" s="284"/>
      <c r="F67" s="68">
        <f t="shared" si="7"/>
        <v>1397</v>
      </c>
      <c r="G67" s="68">
        <f t="shared" si="7"/>
        <v>1</v>
      </c>
      <c r="H67" s="65">
        <f t="shared" si="8"/>
        <v>0.84</v>
      </c>
    </row>
    <row r="68" spans="1:8" s="2" customFormat="1" ht="13.2" hidden="1" x14ac:dyDescent="0.25">
      <c r="A68" s="242"/>
      <c r="B68" s="245"/>
      <c r="C68" s="270">
        <f t="shared" si="6"/>
        <v>0</v>
      </c>
      <c r="D68" s="271"/>
      <c r="E68" s="284"/>
      <c r="F68" s="68">
        <f t="shared" si="7"/>
        <v>0</v>
      </c>
      <c r="G68" s="85">
        <f t="shared" si="7"/>
        <v>0</v>
      </c>
      <c r="H68" s="65">
        <f t="shared" si="8"/>
        <v>0</v>
      </c>
    </row>
    <row r="69" spans="1:8" s="2" customFormat="1" ht="13.2" hidden="1" x14ac:dyDescent="0.25">
      <c r="A69" s="242"/>
      <c r="B69" s="245"/>
      <c r="C69" s="270">
        <f t="shared" si="6"/>
        <v>0</v>
      </c>
      <c r="D69" s="271"/>
      <c r="E69" s="284"/>
      <c r="F69" s="68">
        <f t="shared" si="7"/>
        <v>0</v>
      </c>
      <c r="G69" s="85">
        <f t="shared" si="7"/>
        <v>0</v>
      </c>
      <c r="H69" s="65">
        <f t="shared" si="8"/>
        <v>0</v>
      </c>
    </row>
    <row r="70" spans="1:8" s="2" customFormat="1" ht="13.2" hidden="1" x14ac:dyDescent="0.25">
      <c r="A70" s="242"/>
      <c r="B70" s="245"/>
      <c r="C70" s="270">
        <f t="shared" si="6"/>
        <v>0</v>
      </c>
      <c r="D70" s="271"/>
      <c r="E70" s="284"/>
      <c r="F70" s="68">
        <f t="shared" si="7"/>
        <v>0</v>
      </c>
      <c r="G70" s="85">
        <f t="shared" si="7"/>
        <v>0</v>
      </c>
      <c r="H70" s="65">
        <f t="shared" si="8"/>
        <v>0</v>
      </c>
    </row>
    <row r="71" spans="1:8" s="2" customFormat="1" ht="13.2" hidden="1" x14ac:dyDescent="0.25">
      <c r="A71" s="242"/>
      <c r="B71" s="245"/>
      <c r="C71" s="270">
        <f t="shared" si="6"/>
        <v>0</v>
      </c>
      <c r="D71" s="271"/>
      <c r="E71" s="284"/>
      <c r="F71" s="68">
        <f t="shared" si="7"/>
        <v>0</v>
      </c>
      <c r="G71" s="85">
        <f t="shared" si="7"/>
        <v>0</v>
      </c>
      <c r="H71" s="65">
        <f t="shared" si="8"/>
        <v>0</v>
      </c>
    </row>
    <row r="72" spans="1:8" s="2" customFormat="1" ht="13.2" hidden="1" x14ac:dyDescent="0.25">
      <c r="A72" s="242"/>
      <c r="B72" s="245"/>
      <c r="C72" s="270">
        <f t="shared" si="6"/>
        <v>0</v>
      </c>
      <c r="D72" s="271"/>
      <c r="E72" s="284"/>
      <c r="F72" s="68">
        <f t="shared" si="7"/>
        <v>0</v>
      </c>
      <c r="G72" s="85">
        <f t="shared" si="7"/>
        <v>0</v>
      </c>
      <c r="H72" s="65">
        <f t="shared" si="8"/>
        <v>0</v>
      </c>
    </row>
    <row r="73" spans="1:8" s="2" customFormat="1" ht="13.2" hidden="1" x14ac:dyDescent="0.25">
      <c r="A73" s="242"/>
      <c r="B73" s="245"/>
      <c r="C73" s="270">
        <f t="shared" ref="C73:C82" si="9">C26</f>
        <v>0</v>
      </c>
      <c r="D73" s="271"/>
      <c r="E73" s="284"/>
      <c r="F73" s="68">
        <f t="shared" ref="F73:G82" si="10">F26</f>
        <v>0</v>
      </c>
      <c r="G73" s="68">
        <f t="shared" si="10"/>
        <v>0</v>
      </c>
      <c r="H73" s="65">
        <f t="shared" si="8"/>
        <v>0</v>
      </c>
    </row>
    <row r="74" spans="1:8" s="2" customFormat="1" ht="13.2" hidden="1" x14ac:dyDescent="0.25">
      <c r="A74" s="242"/>
      <c r="B74" s="245"/>
      <c r="C74" s="270">
        <f t="shared" si="9"/>
        <v>0</v>
      </c>
      <c r="D74" s="271"/>
      <c r="E74" s="284"/>
      <c r="F74" s="68">
        <f t="shared" si="10"/>
        <v>0</v>
      </c>
      <c r="G74" s="68">
        <f t="shared" si="10"/>
        <v>0</v>
      </c>
      <c r="H74" s="65">
        <f t="shared" si="8"/>
        <v>0</v>
      </c>
    </row>
    <row r="75" spans="1:8" s="2" customFormat="1" ht="13.2" hidden="1" x14ac:dyDescent="0.25">
      <c r="A75" s="242"/>
      <c r="B75" s="245"/>
      <c r="C75" s="270">
        <f t="shared" si="9"/>
        <v>0</v>
      </c>
      <c r="D75" s="271"/>
      <c r="E75" s="284"/>
      <c r="F75" s="68">
        <f t="shared" si="10"/>
        <v>0</v>
      </c>
      <c r="G75" s="68">
        <f t="shared" si="10"/>
        <v>0</v>
      </c>
      <c r="H75" s="65">
        <f t="shared" si="8"/>
        <v>0</v>
      </c>
    </row>
    <row r="76" spans="1:8" s="2" customFormat="1" ht="13.2" hidden="1" x14ac:dyDescent="0.25">
      <c r="A76" s="242"/>
      <c r="B76" s="245"/>
      <c r="C76" s="270">
        <f t="shared" si="9"/>
        <v>0</v>
      </c>
      <c r="D76" s="271"/>
      <c r="E76" s="284"/>
      <c r="F76" s="68">
        <f t="shared" si="10"/>
        <v>0</v>
      </c>
      <c r="G76" s="68">
        <f t="shared" si="10"/>
        <v>0</v>
      </c>
      <c r="H76" s="65">
        <f t="shared" si="8"/>
        <v>0</v>
      </c>
    </row>
    <row r="77" spans="1:8" s="2" customFormat="1" ht="13.2" hidden="1" x14ac:dyDescent="0.25">
      <c r="A77" s="242"/>
      <c r="B77" s="245"/>
      <c r="C77" s="270">
        <f t="shared" si="9"/>
        <v>0</v>
      </c>
      <c r="D77" s="271"/>
      <c r="E77" s="284"/>
      <c r="F77" s="68">
        <f t="shared" si="10"/>
        <v>0</v>
      </c>
      <c r="G77" s="68">
        <f t="shared" si="10"/>
        <v>0</v>
      </c>
      <c r="H77" s="65">
        <f t="shared" si="8"/>
        <v>0</v>
      </c>
    </row>
    <row r="78" spans="1:8" s="2" customFormat="1" ht="13.2" hidden="1" x14ac:dyDescent="0.25">
      <c r="A78" s="242"/>
      <c r="B78" s="245"/>
      <c r="C78" s="270">
        <f t="shared" si="9"/>
        <v>0</v>
      </c>
      <c r="D78" s="271"/>
      <c r="E78" s="284"/>
      <c r="F78" s="68">
        <f t="shared" si="10"/>
        <v>0</v>
      </c>
      <c r="G78" s="68">
        <f t="shared" si="10"/>
        <v>0</v>
      </c>
      <c r="H78" s="65">
        <f t="shared" si="8"/>
        <v>0</v>
      </c>
    </row>
    <row r="79" spans="1:8" s="2" customFormat="1" ht="13.2" hidden="1" x14ac:dyDescent="0.25">
      <c r="A79" s="242"/>
      <c r="B79" s="245"/>
      <c r="C79" s="270">
        <f t="shared" si="9"/>
        <v>0</v>
      </c>
      <c r="D79" s="271"/>
      <c r="E79" s="284"/>
      <c r="F79" s="68">
        <f t="shared" si="10"/>
        <v>0</v>
      </c>
      <c r="G79" s="68">
        <f t="shared" si="10"/>
        <v>0</v>
      </c>
      <c r="H79" s="65">
        <f t="shared" si="8"/>
        <v>0</v>
      </c>
    </row>
    <row r="80" spans="1:8" s="2" customFormat="1" ht="13.2" hidden="1" x14ac:dyDescent="0.25">
      <c r="A80" s="242"/>
      <c r="B80" s="245"/>
      <c r="C80" s="270">
        <f t="shared" si="9"/>
        <v>0</v>
      </c>
      <c r="D80" s="271"/>
      <c r="E80" s="284"/>
      <c r="F80" s="68">
        <f t="shared" si="10"/>
        <v>0</v>
      </c>
      <c r="G80" s="68">
        <f t="shared" si="10"/>
        <v>0</v>
      </c>
      <c r="H80" s="65">
        <f t="shared" si="8"/>
        <v>0</v>
      </c>
    </row>
    <row r="81" spans="1:8" s="2" customFormat="1" ht="13.2" hidden="1" x14ac:dyDescent="0.25">
      <c r="A81" s="242"/>
      <c r="B81" s="245"/>
      <c r="C81" s="270">
        <f t="shared" si="9"/>
        <v>0</v>
      </c>
      <c r="D81" s="271"/>
      <c r="E81" s="284"/>
      <c r="F81" s="68">
        <f t="shared" si="10"/>
        <v>0</v>
      </c>
      <c r="G81" s="68">
        <f t="shared" si="10"/>
        <v>0</v>
      </c>
      <c r="H81" s="65">
        <f t="shared" si="8"/>
        <v>0</v>
      </c>
    </row>
    <row r="82" spans="1:8" s="2" customFormat="1" ht="13.2" hidden="1" x14ac:dyDescent="0.25">
      <c r="A82" s="243"/>
      <c r="B82" s="246"/>
      <c r="C82" s="270">
        <f t="shared" si="9"/>
        <v>0</v>
      </c>
      <c r="D82" s="271"/>
      <c r="E82" s="285"/>
      <c r="F82" s="68">
        <f t="shared" si="10"/>
        <v>0</v>
      </c>
      <c r="G82" s="68">
        <f t="shared" si="10"/>
        <v>0</v>
      </c>
      <c r="H82" s="65">
        <f t="shared" si="8"/>
        <v>0</v>
      </c>
    </row>
    <row r="83" spans="1:8" s="5" customFormat="1" ht="13.2" x14ac:dyDescent="0.2">
      <c r="A83" s="58" t="s">
        <v>66</v>
      </c>
      <c r="B83" s="256" t="s">
        <v>67</v>
      </c>
      <c r="C83" s="256"/>
      <c r="D83" s="256"/>
      <c r="E83" s="256"/>
      <c r="F83" s="256"/>
      <c r="G83" s="256"/>
      <c r="H83" s="47">
        <f>SUM(H84,H85,)</f>
        <v>16.3</v>
      </c>
    </row>
    <row r="84" spans="1:8" s="2" customFormat="1" ht="13.2" x14ac:dyDescent="0.25">
      <c r="A84" s="56" t="s">
        <v>68</v>
      </c>
      <c r="B84" s="286" t="s">
        <v>469</v>
      </c>
      <c r="C84" s="286"/>
      <c r="D84" s="286"/>
      <c r="E84" s="286"/>
      <c r="F84" s="286"/>
      <c r="G84" s="286"/>
      <c r="H84" s="48">
        <f>ROUNDUP((H13+H85)*0.2409,2)</f>
        <v>14.33</v>
      </c>
    </row>
    <row r="85" spans="1:8" s="2" customFormat="1" ht="26.4" x14ac:dyDescent="0.25">
      <c r="A85" s="241" t="s">
        <v>71</v>
      </c>
      <c r="B85" s="314" t="s">
        <v>72</v>
      </c>
      <c r="C85" s="277" t="s">
        <v>436</v>
      </c>
      <c r="D85" s="278"/>
      <c r="E85" s="53" t="s">
        <v>162</v>
      </c>
      <c r="F85" s="93" t="s">
        <v>40</v>
      </c>
      <c r="G85" s="53" t="s">
        <v>158</v>
      </c>
      <c r="H85" s="128">
        <f>SUM(H86:H105)</f>
        <v>1.9700000000000002</v>
      </c>
    </row>
    <row r="86" spans="1:8" s="2" customFormat="1" ht="13.2" x14ac:dyDescent="0.25">
      <c r="A86" s="242"/>
      <c r="B86" s="315"/>
      <c r="C86" s="270" t="str">
        <f t="shared" ref="C86:C95" si="11">C15</f>
        <v>Direktora vietnieks</v>
      </c>
      <c r="D86" s="271"/>
      <c r="E86" s="283">
        <v>4</v>
      </c>
      <c r="F86" s="68">
        <f t="shared" ref="F86:G95" si="12">F15</f>
        <v>2048</v>
      </c>
      <c r="G86" s="68">
        <f t="shared" si="12"/>
        <v>1</v>
      </c>
      <c r="H86" s="65">
        <f>ROUNDUP((F86*$E$86%)/168*G86,2)</f>
        <v>0.49</v>
      </c>
    </row>
    <row r="87" spans="1:8" s="2" customFormat="1" ht="13.2" x14ac:dyDescent="0.25">
      <c r="A87" s="242"/>
      <c r="B87" s="315"/>
      <c r="C87" s="270" t="str">
        <f t="shared" si="11"/>
        <v>Tiesību zinātnes un projektu pārvaldības katedras vadītājs</v>
      </c>
      <c r="D87" s="271"/>
      <c r="E87" s="284"/>
      <c r="F87" s="68">
        <f t="shared" si="12"/>
        <v>1675</v>
      </c>
      <c r="G87" s="68">
        <f t="shared" si="12"/>
        <v>1</v>
      </c>
      <c r="H87" s="65">
        <f t="shared" ref="H87:H105" si="13">ROUNDUP((F87*$E$86%)/168*G87,2)</f>
        <v>0.4</v>
      </c>
    </row>
    <row r="88" spans="1:8" s="2" customFormat="1" ht="13.2" x14ac:dyDescent="0.25">
      <c r="A88" s="242"/>
      <c r="B88" s="315"/>
      <c r="C88" s="270" t="str">
        <f t="shared" si="11"/>
        <v>Policijas tiesību katedrs vadītājs</v>
      </c>
      <c r="D88" s="271"/>
      <c r="E88" s="284"/>
      <c r="F88" s="68">
        <f t="shared" si="12"/>
        <v>1675</v>
      </c>
      <c r="G88" s="68">
        <f t="shared" si="12"/>
        <v>1</v>
      </c>
      <c r="H88" s="65">
        <f t="shared" si="13"/>
        <v>0.4</v>
      </c>
    </row>
    <row r="89" spans="1:8" s="2" customFormat="1" ht="13.2" x14ac:dyDescent="0.25">
      <c r="A89" s="242"/>
      <c r="B89" s="315"/>
      <c r="C89" s="270" t="str">
        <f t="shared" si="11"/>
        <v>Tiesību zinātnes un projektu pārvaldības katedras lektors (ar SDP)</v>
      </c>
      <c r="D89" s="271"/>
      <c r="E89" s="284"/>
      <c r="F89" s="68">
        <f t="shared" si="12"/>
        <v>1397</v>
      </c>
      <c r="G89" s="68">
        <f t="shared" si="12"/>
        <v>1</v>
      </c>
      <c r="H89" s="65">
        <f t="shared" si="13"/>
        <v>0.34</v>
      </c>
    </row>
    <row r="90" spans="1:8" s="2" customFormat="1" ht="13.2" x14ac:dyDescent="0.25">
      <c r="A90" s="242"/>
      <c r="B90" s="315"/>
      <c r="C90" s="270" t="str">
        <f t="shared" si="11"/>
        <v>Izglītības koordinācijas nodaļas vadītāja</v>
      </c>
      <c r="D90" s="271"/>
      <c r="E90" s="284"/>
      <c r="F90" s="68">
        <f t="shared" si="12"/>
        <v>1397</v>
      </c>
      <c r="G90" s="68">
        <f t="shared" si="12"/>
        <v>1</v>
      </c>
      <c r="H90" s="65">
        <f t="shared" si="13"/>
        <v>0.34</v>
      </c>
    </row>
    <row r="91" spans="1:8" s="2" customFormat="1" ht="13.2" hidden="1" x14ac:dyDescent="0.25">
      <c r="A91" s="242"/>
      <c r="B91" s="315"/>
      <c r="C91" s="270">
        <f t="shared" si="11"/>
        <v>0</v>
      </c>
      <c r="D91" s="271"/>
      <c r="E91" s="284"/>
      <c r="F91" s="68">
        <f t="shared" si="12"/>
        <v>0</v>
      </c>
      <c r="G91" s="85">
        <f t="shared" si="12"/>
        <v>0</v>
      </c>
      <c r="H91" s="65">
        <f t="shared" si="13"/>
        <v>0</v>
      </c>
    </row>
    <row r="92" spans="1:8" s="2" customFormat="1" ht="13.2" hidden="1" x14ac:dyDescent="0.25">
      <c r="A92" s="242"/>
      <c r="B92" s="315"/>
      <c r="C92" s="270">
        <f t="shared" si="11"/>
        <v>0</v>
      </c>
      <c r="D92" s="271"/>
      <c r="E92" s="284"/>
      <c r="F92" s="68">
        <f t="shared" si="12"/>
        <v>0</v>
      </c>
      <c r="G92" s="85">
        <f t="shared" si="12"/>
        <v>0</v>
      </c>
      <c r="H92" s="65">
        <f t="shared" si="13"/>
        <v>0</v>
      </c>
    </row>
    <row r="93" spans="1:8" s="2" customFormat="1" ht="13.2" hidden="1" x14ac:dyDescent="0.25">
      <c r="A93" s="242"/>
      <c r="B93" s="315"/>
      <c r="C93" s="270">
        <f t="shared" si="11"/>
        <v>0</v>
      </c>
      <c r="D93" s="271"/>
      <c r="E93" s="284"/>
      <c r="F93" s="68">
        <f t="shared" si="12"/>
        <v>0</v>
      </c>
      <c r="G93" s="85">
        <f t="shared" si="12"/>
        <v>0</v>
      </c>
      <c r="H93" s="65">
        <f t="shared" si="13"/>
        <v>0</v>
      </c>
    </row>
    <row r="94" spans="1:8" s="2" customFormat="1" ht="13.2" hidden="1" x14ac:dyDescent="0.25">
      <c r="A94" s="242"/>
      <c r="B94" s="315"/>
      <c r="C94" s="270">
        <f t="shared" si="11"/>
        <v>0</v>
      </c>
      <c r="D94" s="271"/>
      <c r="E94" s="284"/>
      <c r="F94" s="68">
        <f t="shared" si="12"/>
        <v>0</v>
      </c>
      <c r="G94" s="85">
        <f t="shared" si="12"/>
        <v>0</v>
      </c>
      <c r="H94" s="65">
        <f t="shared" si="13"/>
        <v>0</v>
      </c>
    </row>
    <row r="95" spans="1:8" s="2" customFormat="1" ht="13.2" hidden="1" x14ac:dyDescent="0.25">
      <c r="A95" s="242"/>
      <c r="B95" s="315"/>
      <c r="C95" s="270">
        <f t="shared" si="11"/>
        <v>0</v>
      </c>
      <c r="D95" s="271"/>
      <c r="E95" s="284"/>
      <c r="F95" s="68">
        <f t="shared" si="12"/>
        <v>0</v>
      </c>
      <c r="G95" s="85">
        <f t="shared" si="12"/>
        <v>0</v>
      </c>
      <c r="H95" s="65">
        <f t="shared" si="13"/>
        <v>0</v>
      </c>
    </row>
    <row r="96" spans="1:8" s="2" customFormat="1" ht="13.2" hidden="1" x14ac:dyDescent="0.25">
      <c r="A96" s="242"/>
      <c r="B96" s="315"/>
      <c r="C96" s="270">
        <f t="shared" ref="C96:C105" si="14">C26</f>
        <v>0</v>
      </c>
      <c r="D96" s="271"/>
      <c r="E96" s="284"/>
      <c r="F96" s="68">
        <f t="shared" ref="F96:G105" si="15">F26</f>
        <v>0</v>
      </c>
      <c r="G96" s="68">
        <f t="shared" si="15"/>
        <v>0</v>
      </c>
      <c r="H96" s="65">
        <f t="shared" si="13"/>
        <v>0</v>
      </c>
    </row>
    <row r="97" spans="1:8" s="2" customFormat="1" ht="13.2" hidden="1" x14ac:dyDescent="0.25">
      <c r="A97" s="242"/>
      <c r="B97" s="315"/>
      <c r="C97" s="270">
        <f t="shared" si="14"/>
        <v>0</v>
      </c>
      <c r="D97" s="271"/>
      <c r="E97" s="284"/>
      <c r="F97" s="68">
        <f t="shared" si="15"/>
        <v>0</v>
      </c>
      <c r="G97" s="68">
        <f t="shared" si="15"/>
        <v>0</v>
      </c>
      <c r="H97" s="65">
        <f t="shared" si="13"/>
        <v>0</v>
      </c>
    </row>
    <row r="98" spans="1:8" s="2" customFormat="1" ht="13.2" hidden="1" x14ac:dyDescent="0.25">
      <c r="A98" s="242"/>
      <c r="B98" s="315"/>
      <c r="C98" s="270">
        <f t="shared" si="14"/>
        <v>0</v>
      </c>
      <c r="D98" s="271"/>
      <c r="E98" s="284"/>
      <c r="F98" s="68">
        <f t="shared" si="15"/>
        <v>0</v>
      </c>
      <c r="G98" s="68">
        <f t="shared" si="15"/>
        <v>0</v>
      </c>
      <c r="H98" s="65">
        <f t="shared" si="13"/>
        <v>0</v>
      </c>
    </row>
    <row r="99" spans="1:8" s="2" customFormat="1" ht="13.2" hidden="1" x14ac:dyDescent="0.25">
      <c r="A99" s="242"/>
      <c r="B99" s="315"/>
      <c r="C99" s="270">
        <f t="shared" si="14"/>
        <v>0</v>
      </c>
      <c r="D99" s="271"/>
      <c r="E99" s="284"/>
      <c r="F99" s="68">
        <f t="shared" si="15"/>
        <v>0</v>
      </c>
      <c r="G99" s="68">
        <f t="shared" si="15"/>
        <v>0</v>
      </c>
      <c r="H99" s="65">
        <f t="shared" si="13"/>
        <v>0</v>
      </c>
    </row>
    <row r="100" spans="1:8" s="2" customFormat="1" ht="13.2" hidden="1" x14ac:dyDescent="0.25">
      <c r="A100" s="242"/>
      <c r="B100" s="315"/>
      <c r="C100" s="270">
        <f t="shared" si="14"/>
        <v>0</v>
      </c>
      <c r="D100" s="271"/>
      <c r="E100" s="284"/>
      <c r="F100" s="68">
        <f t="shared" si="15"/>
        <v>0</v>
      </c>
      <c r="G100" s="68">
        <f t="shared" si="15"/>
        <v>0</v>
      </c>
      <c r="H100" s="65">
        <f t="shared" si="13"/>
        <v>0</v>
      </c>
    </row>
    <row r="101" spans="1:8" s="2" customFormat="1" ht="13.2" hidden="1" x14ac:dyDescent="0.25">
      <c r="A101" s="242"/>
      <c r="B101" s="315"/>
      <c r="C101" s="270">
        <f t="shared" si="14"/>
        <v>0</v>
      </c>
      <c r="D101" s="271"/>
      <c r="E101" s="284"/>
      <c r="F101" s="68">
        <f t="shared" si="15"/>
        <v>0</v>
      </c>
      <c r="G101" s="68">
        <f t="shared" si="15"/>
        <v>0</v>
      </c>
      <c r="H101" s="65">
        <f t="shared" si="13"/>
        <v>0</v>
      </c>
    </row>
    <row r="102" spans="1:8" s="2" customFormat="1" ht="13.2" hidden="1" x14ac:dyDescent="0.25">
      <c r="A102" s="242"/>
      <c r="B102" s="315"/>
      <c r="C102" s="270">
        <f t="shared" si="14"/>
        <v>0</v>
      </c>
      <c r="D102" s="271"/>
      <c r="E102" s="284"/>
      <c r="F102" s="68">
        <f t="shared" si="15"/>
        <v>0</v>
      </c>
      <c r="G102" s="68">
        <f t="shared" si="15"/>
        <v>0</v>
      </c>
      <c r="H102" s="65">
        <f t="shared" si="13"/>
        <v>0</v>
      </c>
    </row>
    <row r="103" spans="1:8" s="2" customFormat="1" ht="13.2" hidden="1" x14ac:dyDescent="0.25">
      <c r="A103" s="242"/>
      <c r="B103" s="315"/>
      <c r="C103" s="270">
        <f t="shared" si="14"/>
        <v>0</v>
      </c>
      <c r="D103" s="271"/>
      <c r="E103" s="284"/>
      <c r="F103" s="68">
        <f t="shared" si="15"/>
        <v>0</v>
      </c>
      <c r="G103" s="68">
        <f t="shared" si="15"/>
        <v>0</v>
      </c>
      <c r="H103" s="65">
        <f t="shared" si="13"/>
        <v>0</v>
      </c>
    </row>
    <row r="104" spans="1:8" s="2" customFormat="1" ht="13.2" hidden="1" x14ac:dyDescent="0.25">
      <c r="A104" s="242"/>
      <c r="B104" s="315"/>
      <c r="C104" s="270">
        <f t="shared" si="14"/>
        <v>0</v>
      </c>
      <c r="D104" s="271"/>
      <c r="E104" s="284"/>
      <c r="F104" s="68">
        <f t="shared" si="15"/>
        <v>0</v>
      </c>
      <c r="G104" s="68">
        <f t="shared" si="15"/>
        <v>0</v>
      </c>
      <c r="H104" s="65">
        <f t="shared" si="13"/>
        <v>0</v>
      </c>
    </row>
    <row r="105" spans="1:8" s="2" customFormat="1" ht="13.2" hidden="1" x14ac:dyDescent="0.25">
      <c r="A105" s="243"/>
      <c r="B105" s="316"/>
      <c r="C105" s="270">
        <f t="shared" si="14"/>
        <v>0</v>
      </c>
      <c r="D105" s="271"/>
      <c r="E105" s="285"/>
      <c r="F105" s="68">
        <f t="shared" si="15"/>
        <v>0</v>
      </c>
      <c r="G105" s="68">
        <f t="shared" si="15"/>
        <v>0</v>
      </c>
      <c r="H105" s="65">
        <f t="shared" si="13"/>
        <v>0</v>
      </c>
    </row>
    <row r="106" spans="1:8" s="2" customFormat="1" ht="13.2" hidden="1" x14ac:dyDescent="0.25">
      <c r="A106" s="242"/>
      <c r="B106" s="342"/>
      <c r="C106" s="270">
        <f>C20</f>
        <v>0</v>
      </c>
      <c r="D106" s="271"/>
      <c r="E106" s="284"/>
      <c r="F106" s="68">
        <f t="shared" ref="F106:G110" si="16">F20</f>
        <v>0</v>
      </c>
      <c r="G106" s="85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>C21</f>
        <v>0</v>
      </c>
      <c r="D107" s="271"/>
      <c r="E107" s="284"/>
      <c r="F107" s="68">
        <f t="shared" si="16"/>
        <v>0</v>
      </c>
      <c r="G107" s="85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2"/>
      <c r="B108" s="342"/>
      <c r="C108" s="270">
        <f>C22</f>
        <v>0</v>
      </c>
      <c r="D108" s="271"/>
      <c r="E108" s="284"/>
      <c r="F108" s="68">
        <f t="shared" si="16"/>
        <v>0</v>
      </c>
      <c r="G108" s="85">
        <f t="shared" si="16"/>
        <v>0</v>
      </c>
      <c r="H108" s="65" t="e">
        <f>ROUNDUP((F108*#REF!%)/168*G108,2)</f>
        <v>#REF!</v>
      </c>
    </row>
    <row r="109" spans="1:8" s="2" customFormat="1" ht="13.2" hidden="1" x14ac:dyDescent="0.25">
      <c r="A109" s="242"/>
      <c r="B109" s="342"/>
      <c r="C109" s="270">
        <f>C23</f>
        <v>0</v>
      </c>
      <c r="D109" s="271"/>
      <c r="E109" s="284"/>
      <c r="F109" s="68">
        <f t="shared" si="16"/>
        <v>0</v>
      </c>
      <c r="G109" s="85">
        <f t="shared" si="16"/>
        <v>0</v>
      </c>
      <c r="H109" s="65" t="e">
        <f>ROUNDUP((F109*#REF!%)/168*G109,2)</f>
        <v>#REF!</v>
      </c>
    </row>
    <row r="110" spans="1:8" s="2" customFormat="1" ht="13.2" hidden="1" x14ac:dyDescent="0.25">
      <c r="A110" s="242"/>
      <c r="B110" s="342"/>
      <c r="C110" s="270">
        <f>C24</f>
        <v>0</v>
      </c>
      <c r="D110" s="271"/>
      <c r="E110" s="284"/>
      <c r="F110" s="68">
        <f t="shared" si="16"/>
        <v>0</v>
      </c>
      <c r="G110" s="85">
        <f t="shared" si="16"/>
        <v>0</v>
      </c>
      <c r="H110" s="65" t="e">
        <f>ROUNDUP((F110*#REF!%)/168*G110,2)</f>
        <v>#REF!</v>
      </c>
    </row>
    <row r="111" spans="1:8" s="2" customFormat="1" ht="13.2" hidden="1" x14ac:dyDescent="0.25">
      <c r="A111" s="242"/>
      <c r="B111" s="342"/>
      <c r="C111" s="270">
        <f t="shared" ref="C111:C120" si="17">C26</f>
        <v>0</v>
      </c>
      <c r="D111" s="271"/>
      <c r="E111" s="284"/>
      <c r="F111" s="68">
        <f t="shared" ref="F111:G120" si="18">F26</f>
        <v>0</v>
      </c>
      <c r="G111" s="68">
        <f t="shared" si="18"/>
        <v>0</v>
      </c>
      <c r="H111" s="65" t="e">
        <f>ROUNDUP((F111*#REF!%)/168*G111,2)</f>
        <v>#REF!</v>
      </c>
    </row>
    <row r="112" spans="1:8" s="2" customFormat="1" ht="13.2" hidden="1" x14ac:dyDescent="0.25">
      <c r="A112" s="242"/>
      <c r="B112" s="342"/>
      <c r="C112" s="270">
        <f t="shared" si="17"/>
        <v>0</v>
      </c>
      <c r="D112" s="271"/>
      <c r="E112" s="284"/>
      <c r="F112" s="68">
        <f t="shared" si="18"/>
        <v>0</v>
      </c>
      <c r="G112" s="68">
        <f t="shared" si="18"/>
        <v>0</v>
      </c>
      <c r="H112" s="65" t="e">
        <f>ROUNDUP((F112*#REF!%)/168*G112,2)</f>
        <v>#REF!</v>
      </c>
    </row>
    <row r="113" spans="1:8" s="2" customFormat="1" ht="13.2" hidden="1" x14ac:dyDescent="0.25">
      <c r="A113" s="242"/>
      <c r="B113" s="342"/>
      <c r="C113" s="270">
        <f t="shared" si="17"/>
        <v>0</v>
      </c>
      <c r="D113" s="271"/>
      <c r="E113" s="284"/>
      <c r="F113" s="68">
        <f t="shared" si="18"/>
        <v>0</v>
      </c>
      <c r="G113" s="68">
        <f t="shared" si="18"/>
        <v>0</v>
      </c>
      <c r="H113" s="65" t="e">
        <f>ROUNDUP((F113*#REF!%)/168*G113,2)</f>
        <v>#REF!</v>
      </c>
    </row>
    <row r="114" spans="1:8" s="2" customFormat="1" ht="13.2" hidden="1" x14ac:dyDescent="0.25">
      <c r="A114" s="242"/>
      <c r="B114" s="342"/>
      <c r="C114" s="270">
        <f t="shared" si="17"/>
        <v>0</v>
      </c>
      <c r="D114" s="271"/>
      <c r="E114" s="284"/>
      <c r="F114" s="68">
        <f t="shared" si="18"/>
        <v>0</v>
      </c>
      <c r="G114" s="68">
        <f t="shared" si="18"/>
        <v>0</v>
      </c>
      <c r="H114" s="65" t="e">
        <f>ROUNDUP((F114*#REF!%)/168*G114,2)</f>
        <v>#REF!</v>
      </c>
    </row>
    <row r="115" spans="1:8" s="2" customFormat="1" ht="13.2" hidden="1" x14ac:dyDescent="0.25">
      <c r="A115" s="242"/>
      <c r="B115" s="342"/>
      <c r="C115" s="270">
        <f t="shared" si="17"/>
        <v>0</v>
      </c>
      <c r="D115" s="271"/>
      <c r="E115" s="284"/>
      <c r="F115" s="68">
        <f t="shared" si="18"/>
        <v>0</v>
      </c>
      <c r="G115" s="68">
        <f t="shared" si="18"/>
        <v>0</v>
      </c>
      <c r="H115" s="65" t="e">
        <f>ROUNDUP((F115*#REF!%)/168*G115,2)</f>
        <v>#REF!</v>
      </c>
    </row>
    <row r="116" spans="1:8" s="2" customFormat="1" ht="13.2" hidden="1" x14ac:dyDescent="0.25">
      <c r="A116" s="242"/>
      <c r="B116" s="342"/>
      <c r="C116" s="270">
        <f t="shared" si="17"/>
        <v>0</v>
      </c>
      <c r="D116" s="271"/>
      <c r="E116" s="284"/>
      <c r="F116" s="68">
        <f t="shared" si="18"/>
        <v>0</v>
      </c>
      <c r="G116" s="68">
        <f t="shared" si="18"/>
        <v>0</v>
      </c>
      <c r="H116" s="65" t="e">
        <f>ROUNDUP((F116*#REF!%)/168*G116,2)</f>
        <v>#REF!</v>
      </c>
    </row>
    <row r="117" spans="1:8" s="2" customFormat="1" ht="13.2" hidden="1" x14ac:dyDescent="0.25">
      <c r="A117" s="242"/>
      <c r="B117" s="342"/>
      <c r="C117" s="270">
        <f t="shared" si="17"/>
        <v>0</v>
      </c>
      <c r="D117" s="271"/>
      <c r="E117" s="284"/>
      <c r="F117" s="68">
        <f t="shared" si="18"/>
        <v>0</v>
      </c>
      <c r="G117" s="68">
        <f t="shared" si="18"/>
        <v>0</v>
      </c>
      <c r="H117" s="65" t="e">
        <f>ROUNDUP((F117*#REF!%)/168*G117,2)</f>
        <v>#REF!</v>
      </c>
    </row>
    <row r="118" spans="1:8" s="2" customFormat="1" ht="13.2" hidden="1" x14ac:dyDescent="0.25">
      <c r="A118" s="242"/>
      <c r="B118" s="342"/>
      <c r="C118" s="270">
        <f t="shared" si="17"/>
        <v>0</v>
      </c>
      <c r="D118" s="271"/>
      <c r="E118" s="284"/>
      <c r="F118" s="68">
        <f t="shared" si="18"/>
        <v>0</v>
      </c>
      <c r="G118" s="68">
        <f t="shared" si="18"/>
        <v>0</v>
      </c>
      <c r="H118" s="65" t="e">
        <f>ROUNDUP((F118*#REF!%)/168*G118,2)</f>
        <v>#REF!</v>
      </c>
    </row>
    <row r="119" spans="1:8" s="2" customFormat="1" ht="13.2" hidden="1" x14ac:dyDescent="0.25">
      <c r="A119" s="242"/>
      <c r="B119" s="342"/>
      <c r="C119" s="270">
        <f t="shared" si="17"/>
        <v>0</v>
      </c>
      <c r="D119" s="271"/>
      <c r="E119" s="284"/>
      <c r="F119" s="68">
        <f t="shared" si="18"/>
        <v>0</v>
      </c>
      <c r="G119" s="68">
        <f t="shared" si="18"/>
        <v>0</v>
      </c>
      <c r="H119" s="65" t="e">
        <f>ROUNDUP((F119*#REF!%)/168*G119,2)</f>
        <v>#REF!</v>
      </c>
    </row>
    <row r="120" spans="1:8" s="2" customFormat="1" ht="13.2" hidden="1" x14ac:dyDescent="0.25">
      <c r="A120" s="243"/>
      <c r="B120" s="343"/>
      <c r="C120" s="270">
        <f t="shared" si="17"/>
        <v>0</v>
      </c>
      <c r="D120" s="271"/>
      <c r="E120" s="285"/>
      <c r="F120" s="68">
        <f t="shared" si="18"/>
        <v>0</v>
      </c>
      <c r="G120" s="68">
        <f t="shared" si="18"/>
        <v>0</v>
      </c>
      <c r="H120" s="65" t="e">
        <f>ROUNDUP((F120*#REF!%)/168*G120,2)</f>
        <v>#REF!</v>
      </c>
    </row>
    <row r="121" spans="1:8" s="2" customFormat="1" ht="13.2" hidden="1" x14ac:dyDescent="0.25">
      <c r="A121" s="58" t="s">
        <v>85</v>
      </c>
      <c r="B121" s="256" t="s">
        <v>18</v>
      </c>
      <c r="C121" s="256"/>
      <c r="D121" s="256"/>
      <c r="E121" s="256"/>
      <c r="F121" s="256"/>
      <c r="G121" s="256"/>
      <c r="H121" s="47">
        <f>SUM(H122,H145,H168)</f>
        <v>0</v>
      </c>
    </row>
    <row r="122" spans="1:8" s="2" customFormat="1" ht="13.2" hidden="1" x14ac:dyDescent="0.25">
      <c r="A122" s="46">
        <v>2100</v>
      </c>
      <c r="B122" s="256" t="s">
        <v>214</v>
      </c>
      <c r="C122" s="256"/>
      <c r="D122" s="256"/>
      <c r="E122" s="256"/>
      <c r="F122" s="256"/>
      <c r="G122" s="256"/>
      <c r="H122" s="47">
        <f>SUM(H123,H134)</f>
        <v>0</v>
      </c>
    </row>
    <row r="123" spans="1:8" s="2" customFormat="1" ht="26.4" hidden="1" x14ac:dyDescent="0.25">
      <c r="A123" s="274"/>
      <c r="B123" s="314"/>
      <c r="C123" s="251"/>
      <c r="D123" s="252"/>
      <c r="E123" s="287"/>
      <c r="F123" s="60" t="s">
        <v>167</v>
      </c>
      <c r="G123" s="53" t="s">
        <v>158</v>
      </c>
      <c r="H123" s="128">
        <f>SUM(H124:H133)</f>
        <v>0</v>
      </c>
    </row>
    <row r="124" spans="1:8" s="2" customFormat="1" ht="13.2" hidden="1" x14ac:dyDescent="0.25">
      <c r="A124" s="275"/>
      <c r="B124" s="315"/>
      <c r="C124" s="247"/>
      <c r="D124" s="248"/>
      <c r="E124" s="273"/>
      <c r="F124" s="86"/>
      <c r="G124" s="86"/>
      <c r="H124" s="87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5"/>
      <c r="B132" s="315"/>
      <c r="C132" s="249"/>
      <c r="D132" s="250"/>
      <c r="E132" s="272"/>
      <c r="F132" s="88"/>
      <c r="G132" s="88"/>
      <c r="H132" s="89"/>
    </row>
    <row r="133" spans="1:8" s="2" customFormat="1" ht="13.2" hidden="1" x14ac:dyDescent="0.25">
      <c r="A133" s="276"/>
      <c r="B133" s="316"/>
      <c r="C133" s="253"/>
      <c r="D133" s="254"/>
      <c r="E133" s="255"/>
      <c r="F133" s="90"/>
      <c r="G133" s="90"/>
      <c r="H133" s="91">
        <f>ROUNDUP(F133/168*G133,2)</f>
        <v>0</v>
      </c>
    </row>
    <row r="134" spans="1:8" s="2" customFormat="1" ht="26.4" hidden="1" x14ac:dyDescent="0.25">
      <c r="A134" s="274"/>
      <c r="B134" s="314"/>
      <c r="C134" s="251"/>
      <c r="D134" s="252"/>
      <c r="E134" s="287"/>
      <c r="F134" s="60" t="s">
        <v>167</v>
      </c>
      <c r="G134" s="53" t="s">
        <v>158</v>
      </c>
      <c r="H134" s="128">
        <f>SUM(H135:H144)</f>
        <v>0</v>
      </c>
    </row>
    <row r="135" spans="1:8" s="2" customFormat="1" ht="13.2" hidden="1" x14ac:dyDescent="0.25">
      <c r="A135" s="275"/>
      <c r="B135" s="315"/>
      <c r="C135" s="247"/>
      <c r="D135" s="248"/>
      <c r="E135" s="273"/>
      <c r="F135" s="86"/>
      <c r="G135" s="86"/>
      <c r="H135" s="87"/>
    </row>
    <row r="136" spans="1:8" s="2" customFormat="1" ht="13.2" hidden="1" x14ac:dyDescent="0.25">
      <c r="A136" s="275"/>
      <c r="B136" s="315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5"/>
      <c r="B141" s="315"/>
      <c r="C141" s="249"/>
      <c r="D141" s="250"/>
      <c r="E141" s="272"/>
      <c r="F141" s="88"/>
      <c r="G141" s="88"/>
      <c r="H141" s="89"/>
    </row>
    <row r="142" spans="1:8" s="2" customFormat="1" ht="13.2" hidden="1" x14ac:dyDescent="0.25">
      <c r="A142" s="275"/>
      <c r="B142" s="315"/>
      <c r="C142" s="249"/>
      <c r="D142" s="250"/>
      <c r="E142" s="272"/>
      <c r="F142" s="88"/>
      <c r="G142" s="88"/>
      <c r="H142" s="89"/>
    </row>
    <row r="143" spans="1:8" s="2" customFormat="1" ht="13.2" hidden="1" x14ac:dyDescent="0.25">
      <c r="A143" s="275"/>
      <c r="B143" s="315"/>
      <c r="C143" s="249"/>
      <c r="D143" s="250"/>
      <c r="E143" s="272"/>
      <c r="F143" s="88"/>
      <c r="G143" s="88"/>
      <c r="H143" s="89"/>
    </row>
    <row r="144" spans="1:8" s="2" customFormat="1" ht="13.2" hidden="1" x14ac:dyDescent="0.25">
      <c r="A144" s="276"/>
      <c r="B144" s="316"/>
      <c r="C144" s="253"/>
      <c r="D144" s="254"/>
      <c r="E144" s="255"/>
      <c r="F144" s="90"/>
      <c r="G144" s="90"/>
      <c r="H144" s="91">
        <f>ROUNDUP(F144/168*G144,2)</f>
        <v>0</v>
      </c>
    </row>
    <row r="145" spans="1:8" s="2" customFormat="1" ht="13.2" hidden="1" x14ac:dyDescent="0.25">
      <c r="A145" s="57" t="s">
        <v>86</v>
      </c>
      <c r="B145" s="256" t="s">
        <v>87</v>
      </c>
      <c r="C145" s="256"/>
      <c r="D145" s="256"/>
      <c r="E145" s="256"/>
      <c r="F145" s="256"/>
      <c r="G145" s="256"/>
      <c r="H145" s="47">
        <f>SUM(H146)</f>
        <v>0</v>
      </c>
    </row>
    <row r="146" spans="1:8" s="2" customFormat="1" hidden="1" x14ac:dyDescent="0.25">
      <c r="A146" s="241"/>
      <c r="B146" s="244"/>
      <c r="C146" s="251"/>
      <c r="D146" s="252"/>
      <c r="E146" s="287"/>
      <c r="F146" s="53" t="s">
        <v>167</v>
      </c>
      <c r="G146" s="53" t="s">
        <v>166</v>
      </c>
      <c r="H146" s="128">
        <f>SUM(H147:H156)</f>
        <v>0</v>
      </c>
    </row>
    <row r="147" spans="1:8" s="2" customFormat="1" ht="13.2" hidden="1" x14ac:dyDescent="0.25">
      <c r="A147" s="242"/>
      <c r="B147" s="245"/>
      <c r="C147" s="247"/>
      <c r="D147" s="248"/>
      <c r="E147" s="273"/>
      <c r="F147" s="86"/>
      <c r="G147" s="86"/>
      <c r="H147" s="87">
        <f>ROUND(F147*G147,2)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>ROUND(F148*G148,2)</f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ref="H149:H156" si="19">ROUND(F149*G149,2)</f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9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9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9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9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9"/>
        <v>0</v>
      </c>
    </row>
    <row r="155" spans="1:8" s="2" customFormat="1" ht="13.2" hidden="1" x14ac:dyDescent="0.25">
      <c r="A155" s="242"/>
      <c r="B155" s="245"/>
      <c r="C155" s="249"/>
      <c r="D155" s="250"/>
      <c r="E155" s="272"/>
      <c r="F155" s="88"/>
      <c r="G155" s="88"/>
      <c r="H155" s="89">
        <f t="shared" si="19"/>
        <v>0</v>
      </c>
    </row>
    <row r="156" spans="1:8" s="2" customFormat="1" ht="13.2" hidden="1" x14ac:dyDescent="0.25">
      <c r="A156" s="243"/>
      <c r="B156" s="246"/>
      <c r="C156" s="253"/>
      <c r="D156" s="254"/>
      <c r="E156" s="255"/>
      <c r="F156" s="90"/>
      <c r="G156" s="90"/>
      <c r="H156" s="91">
        <f t="shared" si="19"/>
        <v>0</v>
      </c>
    </row>
    <row r="157" spans="1:8" s="2" customFormat="1" ht="26.4" hidden="1" x14ac:dyDescent="0.25">
      <c r="A157" s="241"/>
      <c r="B157" s="244"/>
      <c r="C157" s="251"/>
      <c r="D157" s="252"/>
      <c r="E157" s="287"/>
      <c r="F157" s="60" t="s">
        <v>167</v>
      </c>
      <c r="G157" s="53" t="s">
        <v>158</v>
      </c>
      <c r="H157" s="128">
        <f>SUM(H158:H167)</f>
        <v>0</v>
      </c>
    </row>
    <row r="158" spans="1:8" s="2" customFormat="1" ht="13.2" hidden="1" x14ac:dyDescent="0.25">
      <c r="A158" s="242"/>
      <c r="B158" s="245"/>
      <c r="C158" s="247"/>
      <c r="D158" s="248"/>
      <c r="E158" s="273"/>
      <c r="F158" s="86"/>
      <c r="G158" s="86"/>
      <c r="H158" s="87">
        <f>ROUNDUP(F158/168*G158,2)</f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ref="H159:H167" si="20">ROUNDUP(F159/168*G159,2)</f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0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0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0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0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20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20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20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20"/>
        <v>0</v>
      </c>
    </row>
    <row r="168" spans="1:8" s="2" customFormat="1" ht="12.75" hidden="1" customHeight="1" x14ac:dyDescent="0.25">
      <c r="A168" s="57" t="s">
        <v>94</v>
      </c>
      <c r="B168" s="256" t="s">
        <v>95</v>
      </c>
      <c r="C168" s="256"/>
      <c r="D168" s="256"/>
      <c r="E168" s="256"/>
      <c r="F168" s="256"/>
      <c r="G168" s="256"/>
      <c r="H168" s="47">
        <f>SUM(H169,H180)</f>
        <v>0</v>
      </c>
    </row>
    <row r="169" spans="1:8" s="2" customFormat="1" ht="13.2" hidden="1" x14ac:dyDescent="0.25">
      <c r="A169" s="241">
        <v>2311</v>
      </c>
      <c r="B169" s="244" t="s">
        <v>20</v>
      </c>
      <c r="C169" s="251" t="s">
        <v>171</v>
      </c>
      <c r="D169" s="252"/>
      <c r="E169" s="287"/>
      <c r="F169" s="53" t="s">
        <v>167</v>
      </c>
      <c r="G169" s="53" t="s">
        <v>166</v>
      </c>
      <c r="H169" s="59">
        <f>SUM(H170:H179)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7">
        <f>ROUND(F170*G170,2)</f>
        <v>0</v>
      </c>
    </row>
    <row r="171" spans="1:8" s="2" customFormat="1" ht="12.75" hidden="1" customHeight="1" x14ac:dyDescent="0.25">
      <c r="A171" s="242"/>
      <c r="B171" s="245"/>
      <c r="C171" s="249"/>
      <c r="D171" s="250"/>
      <c r="E171" s="272"/>
      <c r="F171" s="88"/>
      <c r="G171" s="88"/>
      <c r="H171" s="89">
        <f>ROUND(F171*G171,2)</f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ref="H172:H179" si="21">ROUND(F172*G172,2)</f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1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1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1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1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1"/>
        <v>0</v>
      </c>
    </row>
    <row r="178" spans="1:8" s="2" customFormat="1" ht="13.2" hidden="1" x14ac:dyDescent="0.25">
      <c r="A178" s="242"/>
      <c r="B178" s="245"/>
      <c r="C178" s="249"/>
      <c r="D178" s="250"/>
      <c r="E178" s="272"/>
      <c r="F178" s="88"/>
      <c r="G178" s="88"/>
      <c r="H178" s="89">
        <f t="shared" si="21"/>
        <v>0</v>
      </c>
    </row>
    <row r="179" spans="1:8" s="2" customFormat="1" ht="13.2" hidden="1" x14ac:dyDescent="0.25">
      <c r="A179" s="243"/>
      <c r="B179" s="246"/>
      <c r="C179" s="253"/>
      <c r="D179" s="254"/>
      <c r="E179" s="255"/>
      <c r="F179" s="90"/>
      <c r="G179" s="90"/>
      <c r="H179" s="91">
        <f t="shared" si="21"/>
        <v>0</v>
      </c>
    </row>
    <row r="180" spans="1:8" s="2" customFormat="1" ht="26.4" hidden="1" x14ac:dyDescent="0.25">
      <c r="A180" s="241">
        <v>2350</v>
      </c>
      <c r="B180" s="244" t="s">
        <v>25</v>
      </c>
      <c r="C180" s="251"/>
      <c r="D180" s="252"/>
      <c r="E180" s="287"/>
      <c r="F180" s="60" t="s">
        <v>167</v>
      </c>
      <c r="G180" s="53" t="s">
        <v>158</v>
      </c>
      <c r="H180" s="59">
        <f>SUM(H181:H190)</f>
        <v>0</v>
      </c>
    </row>
    <row r="181" spans="1:8" s="2" customFormat="1" ht="12.75" hidden="1" customHeight="1" x14ac:dyDescent="0.25">
      <c r="A181" s="242"/>
      <c r="B181" s="245"/>
      <c r="C181" s="247"/>
      <c r="D181" s="248"/>
      <c r="E181" s="273"/>
      <c r="F181" s="86"/>
      <c r="G181" s="86"/>
      <c r="H181" s="87">
        <f>ROUNDUP(F181/168*G181,2)</f>
        <v>0</v>
      </c>
    </row>
    <row r="182" spans="1:8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ref="H182:H190" si="22">ROUNDUP(F182/168*G182,2)</f>
        <v>0</v>
      </c>
    </row>
    <row r="183" spans="1:8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2"/>
        <v>0</v>
      </c>
    </row>
    <row r="184" spans="1:8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2"/>
        <v>0</v>
      </c>
    </row>
    <row r="185" spans="1:8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2"/>
        <v>0</v>
      </c>
    </row>
    <row r="186" spans="1:8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2"/>
        <v>0</v>
      </c>
    </row>
    <row r="187" spans="1:8" s="2" customFormat="1" ht="13.2" hidden="1" x14ac:dyDescent="0.25">
      <c r="A187" s="242"/>
      <c r="B187" s="245"/>
      <c r="C187" s="249"/>
      <c r="D187" s="250"/>
      <c r="E187" s="272"/>
      <c r="F187" s="88"/>
      <c r="G187" s="88"/>
      <c r="H187" s="89">
        <f t="shared" si="22"/>
        <v>0</v>
      </c>
    </row>
    <row r="188" spans="1:8" s="2" customFormat="1" ht="13.2" hidden="1" x14ac:dyDescent="0.25">
      <c r="A188" s="242"/>
      <c r="B188" s="245"/>
      <c r="C188" s="249"/>
      <c r="D188" s="250"/>
      <c r="E188" s="272"/>
      <c r="F188" s="88"/>
      <c r="G188" s="88"/>
      <c r="H188" s="89">
        <f t="shared" si="22"/>
        <v>0</v>
      </c>
    </row>
    <row r="189" spans="1:8" s="2" customFormat="1" ht="13.2" hidden="1" x14ac:dyDescent="0.25">
      <c r="A189" s="242"/>
      <c r="B189" s="245"/>
      <c r="C189" s="249"/>
      <c r="D189" s="250"/>
      <c r="E189" s="272"/>
      <c r="F189" s="88"/>
      <c r="G189" s="88"/>
      <c r="H189" s="89">
        <f t="shared" si="22"/>
        <v>0</v>
      </c>
    </row>
    <row r="190" spans="1:8" s="2" customFormat="1" ht="13.2" hidden="1" x14ac:dyDescent="0.25">
      <c r="A190" s="243"/>
      <c r="B190" s="246"/>
      <c r="C190" s="253"/>
      <c r="D190" s="254"/>
      <c r="E190" s="255"/>
      <c r="F190" s="90"/>
      <c r="G190" s="90"/>
      <c r="H190" s="91">
        <f t="shared" si="22"/>
        <v>0</v>
      </c>
    </row>
    <row r="191" spans="1:8" s="2" customFormat="1" ht="13.2" hidden="1" x14ac:dyDescent="0.25">
      <c r="A191" s="58" t="s">
        <v>110</v>
      </c>
      <c r="B191" s="256" t="s">
        <v>26</v>
      </c>
      <c r="C191" s="256"/>
      <c r="D191" s="256"/>
      <c r="E191" s="256"/>
      <c r="F191" s="256"/>
      <c r="G191" s="256"/>
      <c r="H191" s="47">
        <f>SUM(H192,H204)</f>
        <v>0</v>
      </c>
    </row>
    <row r="192" spans="1:8" s="2" customFormat="1" ht="12.75" hidden="1" customHeight="1" x14ac:dyDescent="0.25">
      <c r="A192" s="57">
        <v>5120</v>
      </c>
      <c r="B192" s="256" t="s">
        <v>168</v>
      </c>
      <c r="C192" s="256"/>
      <c r="D192" s="256"/>
      <c r="E192" s="256"/>
      <c r="F192" s="256"/>
      <c r="G192" s="256"/>
      <c r="H192" s="47">
        <f>SUM(H193)</f>
        <v>0</v>
      </c>
    </row>
    <row r="193" spans="1:8" s="2" customFormat="1" ht="26.4" hidden="1" x14ac:dyDescent="0.25">
      <c r="A193" s="257">
        <v>5121</v>
      </c>
      <c r="B193" s="260" t="s">
        <v>169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3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3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3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3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3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3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3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3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3"/>
        <v>0</v>
      </c>
    </row>
    <row r="204" spans="1:8" s="2" customFormat="1" ht="13.2" hidden="1" x14ac:dyDescent="0.25">
      <c r="A204" s="57" t="s">
        <v>111</v>
      </c>
      <c r="B204" s="256" t="s">
        <v>112</v>
      </c>
      <c r="C204" s="256"/>
      <c r="D204" s="256"/>
      <c r="E204" s="256"/>
      <c r="F204" s="256"/>
      <c r="G204" s="256"/>
      <c r="H204" s="47">
        <f>SUM(H205,H216)</f>
        <v>0</v>
      </c>
    </row>
    <row r="205" spans="1:8" s="2" customFormat="1" ht="26.4" hidden="1" x14ac:dyDescent="0.25">
      <c r="A205" s="257" t="s">
        <v>118</v>
      </c>
      <c r="B205" s="260" t="s">
        <v>34</v>
      </c>
      <c r="C205" s="133" t="s">
        <v>171</v>
      </c>
      <c r="D205" s="53" t="s">
        <v>170</v>
      </c>
      <c r="E205" s="133" t="s">
        <v>166</v>
      </c>
      <c r="F205" s="133" t="s">
        <v>167</v>
      </c>
      <c r="G205" s="53" t="s">
        <v>158</v>
      </c>
      <c r="H205" s="128">
        <f>SUM(H206:H215)</f>
        <v>0</v>
      </c>
    </row>
    <row r="206" spans="1:8" s="2" customFormat="1" ht="13.2" hidden="1" x14ac:dyDescent="0.25">
      <c r="A206" s="258"/>
      <c r="B206" s="261"/>
      <c r="C206" s="79"/>
      <c r="D206" s="263">
        <v>20</v>
      </c>
      <c r="E206" s="79"/>
      <c r="F206" s="79"/>
      <c r="G206" s="79"/>
      <c r="H206" s="63">
        <f>ROUNDUP(F206*$D$206%/12/168*E206*$G$206,2)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ref="H207:H215" si="24">ROUNDUP(F207*$D$206%/12/168*E207*$G$206,2)</f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4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4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4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4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4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4"/>
        <v>0</v>
      </c>
    </row>
    <row r="214" spans="1:8" s="2" customFormat="1" ht="13.2" hidden="1" x14ac:dyDescent="0.25">
      <c r="A214" s="258"/>
      <c r="B214" s="261"/>
      <c r="C214" s="80"/>
      <c r="D214" s="264"/>
      <c r="E214" s="80"/>
      <c r="F214" s="80"/>
      <c r="G214" s="80"/>
      <c r="H214" s="65">
        <f t="shared" si="24"/>
        <v>0</v>
      </c>
    </row>
    <row r="215" spans="1:8" s="2" customFormat="1" ht="13.2" hidden="1" x14ac:dyDescent="0.25">
      <c r="A215" s="259"/>
      <c r="B215" s="262"/>
      <c r="C215" s="82"/>
      <c r="D215" s="265"/>
      <c r="E215" s="82"/>
      <c r="F215" s="82"/>
      <c r="G215" s="82"/>
      <c r="H215" s="67">
        <f t="shared" si="24"/>
        <v>0</v>
      </c>
    </row>
    <row r="216" spans="1:8" s="2" customFormat="1" ht="26.4" hidden="1" x14ac:dyDescent="0.25">
      <c r="A216" s="257" t="s">
        <v>119</v>
      </c>
      <c r="B216" s="260" t="s">
        <v>32</v>
      </c>
      <c r="C216" s="133" t="s">
        <v>171</v>
      </c>
      <c r="D216" s="53" t="s">
        <v>170</v>
      </c>
      <c r="E216" s="133" t="s">
        <v>166</v>
      </c>
      <c r="F216" s="133" t="s">
        <v>167</v>
      </c>
      <c r="G216" s="53" t="s">
        <v>158</v>
      </c>
      <c r="H216" s="128">
        <f>SUM(H217:H226)</f>
        <v>0</v>
      </c>
    </row>
    <row r="217" spans="1:8" s="2" customFormat="1" ht="13.2" hidden="1" x14ac:dyDescent="0.25">
      <c r="A217" s="258"/>
      <c r="B217" s="261"/>
      <c r="C217" s="79"/>
      <c r="D217" s="263">
        <v>20</v>
      </c>
      <c r="E217" s="79"/>
      <c r="F217" s="79"/>
      <c r="G217" s="79"/>
      <c r="H217" s="63">
        <f>ROUNDUP(F217*$D$217%/12/168*E217*$G$217,2)</f>
        <v>0</v>
      </c>
    </row>
    <row r="218" spans="1:8" s="2" customFormat="1" ht="13.2" hidden="1" x14ac:dyDescent="0.25">
      <c r="A218" s="258"/>
      <c r="B218" s="261"/>
      <c r="C218" s="80"/>
      <c r="D218" s="264"/>
      <c r="E218" s="80"/>
      <c r="F218" s="80"/>
      <c r="G218" s="80"/>
      <c r="H218" s="65">
        <f t="shared" ref="H218:H226" si="25">ROUNDUP(F218*$D$217%/12/168*E218*$G$217,2)</f>
        <v>0</v>
      </c>
    </row>
    <row r="219" spans="1:8" s="2" customFormat="1" ht="13.2" hidden="1" x14ac:dyDescent="0.25">
      <c r="A219" s="258"/>
      <c r="B219" s="261"/>
      <c r="C219" s="80"/>
      <c r="D219" s="264"/>
      <c r="E219" s="80"/>
      <c r="F219" s="80"/>
      <c r="G219" s="80"/>
      <c r="H219" s="65">
        <f t="shared" si="25"/>
        <v>0</v>
      </c>
    </row>
    <row r="220" spans="1:8" s="2" customFormat="1" ht="13.2" hidden="1" x14ac:dyDescent="0.25">
      <c r="A220" s="258"/>
      <c r="B220" s="261"/>
      <c r="C220" s="80"/>
      <c r="D220" s="264"/>
      <c r="E220" s="80"/>
      <c r="F220" s="80"/>
      <c r="G220" s="80"/>
      <c r="H220" s="65">
        <f t="shared" si="25"/>
        <v>0</v>
      </c>
    </row>
    <row r="221" spans="1:8" s="2" customFormat="1" ht="13.2" hidden="1" x14ac:dyDescent="0.25">
      <c r="A221" s="258"/>
      <c r="B221" s="261"/>
      <c r="C221" s="80"/>
      <c r="D221" s="264"/>
      <c r="E221" s="80"/>
      <c r="F221" s="80"/>
      <c r="G221" s="80"/>
      <c r="H221" s="65">
        <f t="shared" si="25"/>
        <v>0</v>
      </c>
    </row>
    <row r="222" spans="1:8" s="2" customFormat="1" ht="13.2" hidden="1" x14ac:dyDescent="0.25">
      <c r="A222" s="258"/>
      <c r="B222" s="261"/>
      <c r="C222" s="80"/>
      <c r="D222" s="264"/>
      <c r="E222" s="80"/>
      <c r="F222" s="80"/>
      <c r="G222" s="80"/>
      <c r="H222" s="65">
        <f t="shared" si="25"/>
        <v>0</v>
      </c>
    </row>
    <row r="223" spans="1:8" s="2" customFormat="1" ht="13.2" hidden="1" x14ac:dyDescent="0.25">
      <c r="A223" s="258"/>
      <c r="B223" s="261"/>
      <c r="C223" s="80"/>
      <c r="D223" s="264"/>
      <c r="E223" s="80"/>
      <c r="F223" s="80"/>
      <c r="G223" s="80"/>
      <c r="H223" s="65">
        <f t="shared" si="25"/>
        <v>0</v>
      </c>
    </row>
    <row r="224" spans="1:8" s="2" customFormat="1" ht="13.2" hidden="1" x14ac:dyDescent="0.25">
      <c r="A224" s="258"/>
      <c r="B224" s="261"/>
      <c r="C224" s="80"/>
      <c r="D224" s="264"/>
      <c r="E224" s="80"/>
      <c r="F224" s="80"/>
      <c r="G224" s="80"/>
      <c r="H224" s="65">
        <f t="shared" si="25"/>
        <v>0</v>
      </c>
    </row>
    <row r="225" spans="1:9" s="2" customFormat="1" ht="13.2" hidden="1" x14ac:dyDescent="0.25">
      <c r="A225" s="258"/>
      <c r="B225" s="261"/>
      <c r="C225" s="80"/>
      <c r="D225" s="264"/>
      <c r="E225" s="80"/>
      <c r="F225" s="80"/>
      <c r="G225" s="80"/>
      <c r="H225" s="65">
        <f t="shared" si="25"/>
        <v>0</v>
      </c>
    </row>
    <row r="226" spans="1:9" s="2" customFormat="1" ht="13.2" hidden="1" x14ac:dyDescent="0.25">
      <c r="A226" s="258"/>
      <c r="B226" s="261"/>
      <c r="C226" s="80"/>
      <c r="D226" s="265"/>
      <c r="E226" s="80"/>
      <c r="F226" s="80"/>
      <c r="G226" s="82"/>
      <c r="H226" s="65">
        <f t="shared" si="25"/>
        <v>0</v>
      </c>
    </row>
    <row r="227" spans="1:9" s="2" customFormat="1" ht="13.2" x14ac:dyDescent="0.25">
      <c r="A227" s="306" t="s">
        <v>121</v>
      </c>
      <c r="B227" s="307"/>
      <c r="C227" s="307"/>
      <c r="D227" s="307"/>
      <c r="E227" s="307"/>
      <c r="F227" s="307"/>
      <c r="G227" s="308"/>
      <c r="H227" s="50">
        <f>SUM(H191,H121,H12)</f>
        <v>73.789999999999992</v>
      </c>
    </row>
    <row r="228" spans="1:9" s="2" customFormat="1" ht="6" customHeight="1" x14ac:dyDescent="0.25">
      <c r="A228" s="309"/>
      <c r="B228" s="309"/>
      <c r="C228" s="309"/>
      <c r="D228" s="309"/>
      <c r="E228" s="309"/>
      <c r="F228" s="309"/>
      <c r="G228" s="309"/>
      <c r="H228" s="309"/>
    </row>
    <row r="229" spans="1:9" s="2" customFormat="1" ht="13.2" x14ac:dyDescent="0.25">
      <c r="A229" s="266" t="s">
        <v>19</v>
      </c>
      <c r="B229" s="267"/>
      <c r="C229" s="267"/>
      <c r="D229" s="267"/>
      <c r="E229" s="267"/>
      <c r="F229" s="267"/>
      <c r="G229" s="267"/>
      <c r="H229" s="268"/>
    </row>
    <row r="230" spans="1:9" s="2" customFormat="1" ht="13.2" x14ac:dyDescent="0.25">
      <c r="A230" s="46" t="s">
        <v>37</v>
      </c>
      <c r="B230" s="256" t="s">
        <v>15</v>
      </c>
      <c r="C230" s="256"/>
      <c r="D230" s="256"/>
      <c r="E230" s="256"/>
      <c r="F230" s="256"/>
      <c r="G230" s="256"/>
      <c r="H230" s="47">
        <f>SUM(H231,H295)</f>
        <v>0.8600000000000001</v>
      </c>
    </row>
    <row r="231" spans="1:9" s="2" customFormat="1" ht="13.2" x14ac:dyDescent="0.25">
      <c r="A231" s="58" t="s">
        <v>38</v>
      </c>
      <c r="B231" s="256" t="s">
        <v>39</v>
      </c>
      <c r="C231" s="256"/>
      <c r="D231" s="256"/>
      <c r="E231" s="256"/>
      <c r="F231" s="256"/>
      <c r="G231" s="256"/>
      <c r="H231" s="47">
        <f>SUM(H232,H243,H254,H274,)</f>
        <v>0.66</v>
      </c>
    </row>
    <row r="232" spans="1:9" s="2" customFormat="1" ht="26.4" hidden="1" x14ac:dyDescent="0.25">
      <c r="A232" s="241" t="s">
        <v>43</v>
      </c>
      <c r="B232" s="244" t="s">
        <v>44</v>
      </c>
      <c r="C232" s="277" t="s">
        <v>157</v>
      </c>
      <c r="D232" s="278"/>
      <c r="E232" s="53" t="s">
        <v>164</v>
      </c>
      <c r="F232" s="93" t="s">
        <v>40</v>
      </c>
      <c r="G232" s="53" t="s">
        <v>158</v>
      </c>
      <c r="H232" s="128">
        <f>SUM(H233:H242)</f>
        <v>0</v>
      </c>
    </row>
    <row r="233" spans="1:9" s="2" customFormat="1" ht="13.2" hidden="1" x14ac:dyDescent="0.25">
      <c r="A233" s="242"/>
      <c r="B233" s="245"/>
      <c r="C233" s="279"/>
      <c r="D233" s="280"/>
      <c r="E233" s="76"/>
      <c r="F233" s="71"/>
      <c r="G233" s="70"/>
      <c r="H233" s="63">
        <f>ROUNDUP((F233/168*G233),2)</f>
        <v>0</v>
      </c>
      <c r="I233" s="2" t="s">
        <v>365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ref="H234:H253" si="26">ROUNDUP((F234/168*G234),2)</f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6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6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6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6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6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6"/>
        <v>0</v>
      </c>
    </row>
    <row r="241" spans="1:9" s="2" customFormat="1" ht="13.2" hidden="1" x14ac:dyDescent="0.25">
      <c r="A241" s="242"/>
      <c r="B241" s="245"/>
      <c r="C241" s="270"/>
      <c r="D241" s="271"/>
      <c r="E241" s="77"/>
      <c r="F241" s="73"/>
      <c r="G241" s="72"/>
      <c r="H241" s="65">
        <f t="shared" si="26"/>
        <v>0</v>
      </c>
    </row>
    <row r="242" spans="1:9" s="2" customFormat="1" ht="13.2" hidden="1" x14ac:dyDescent="0.25">
      <c r="A242" s="243"/>
      <c r="B242" s="246"/>
      <c r="C242" s="281"/>
      <c r="D242" s="282"/>
      <c r="E242" s="78"/>
      <c r="F242" s="75"/>
      <c r="G242" s="74"/>
      <c r="H242" s="67">
        <f t="shared" si="26"/>
        <v>0</v>
      </c>
    </row>
    <row r="243" spans="1:9" s="2" customFormat="1" ht="26.4" x14ac:dyDescent="0.25">
      <c r="A243" s="241" t="s">
        <v>45</v>
      </c>
      <c r="B243" s="244" t="s">
        <v>46</v>
      </c>
      <c r="C243" s="277" t="s">
        <v>436</v>
      </c>
      <c r="D243" s="278"/>
      <c r="E243" s="53" t="s">
        <v>164</v>
      </c>
      <c r="F243" s="93" t="s">
        <v>40</v>
      </c>
      <c r="G243" s="53" t="s">
        <v>158</v>
      </c>
      <c r="H243" s="128">
        <f>SUM(H244:H253)</f>
        <v>0.6</v>
      </c>
    </row>
    <row r="244" spans="1:9" s="2" customFormat="1" ht="13.2" x14ac:dyDescent="0.25">
      <c r="A244" s="242"/>
      <c r="B244" s="245"/>
      <c r="C244" s="270" t="s">
        <v>200</v>
      </c>
      <c r="D244" s="271"/>
      <c r="E244" s="77">
        <v>9</v>
      </c>
      <c r="F244" s="73">
        <v>1190</v>
      </c>
      <c r="G244" s="72">
        <v>8.4000000000000005E-2</v>
      </c>
      <c r="H244" s="63">
        <f t="shared" si="26"/>
        <v>0.6</v>
      </c>
      <c r="I244" s="2" t="s">
        <v>223</v>
      </c>
    </row>
    <row r="245" spans="1:9" s="2" customFormat="1" ht="26.25" hidden="1" customHeight="1" x14ac:dyDescent="0.25">
      <c r="A245" s="242"/>
      <c r="B245" s="245"/>
      <c r="C245" s="270"/>
      <c r="D245" s="271"/>
      <c r="E245" s="77"/>
      <c r="F245" s="73"/>
      <c r="G245" s="72"/>
      <c r="H245" s="65">
        <f t="shared" si="26"/>
        <v>0</v>
      </c>
    </row>
    <row r="246" spans="1:9" s="2" customFormat="1" ht="13.2" hidden="1" x14ac:dyDescent="0.25">
      <c r="A246" s="242"/>
      <c r="B246" s="245"/>
      <c r="C246" s="270"/>
      <c r="D246" s="271"/>
      <c r="E246" s="77"/>
      <c r="F246" s="73"/>
      <c r="G246" s="72"/>
      <c r="H246" s="65">
        <f t="shared" si="26"/>
        <v>0</v>
      </c>
    </row>
    <row r="247" spans="1:9" s="2" customFormat="1" ht="13.2" hidden="1" x14ac:dyDescent="0.25">
      <c r="A247" s="242"/>
      <c r="B247" s="245"/>
      <c r="C247" s="270"/>
      <c r="D247" s="271"/>
      <c r="E247" s="77"/>
      <c r="F247" s="73"/>
      <c r="G247" s="72"/>
      <c r="H247" s="65">
        <f t="shared" si="26"/>
        <v>0</v>
      </c>
    </row>
    <row r="248" spans="1:9" s="2" customFormat="1" ht="13.2" hidden="1" x14ac:dyDescent="0.25">
      <c r="A248" s="242"/>
      <c r="B248" s="245"/>
      <c r="C248" s="270"/>
      <c r="D248" s="271"/>
      <c r="E248" s="77"/>
      <c r="F248" s="73"/>
      <c r="G248" s="72"/>
      <c r="H248" s="65">
        <f t="shared" si="26"/>
        <v>0</v>
      </c>
    </row>
    <row r="249" spans="1:9" s="2" customFormat="1" ht="13.2" hidden="1" x14ac:dyDescent="0.25">
      <c r="A249" s="242"/>
      <c r="B249" s="245"/>
      <c r="C249" s="270"/>
      <c r="D249" s="271"/>
      <c r="E249" s="77"/>
      <c r="F249" s="73"/>
      <c r="G249" s="72"/>
      <c r="H249" s="65">
        <f t="shared" si="26"/>
        <v>0</v>
      </c>
    </row>
    <row r="250" spans="1:9" s="2" customFormat="1" ht="13.2" hidden="1" x14ac:dyDescent="0.25">
      <c r="A250" s="242"/>
      <c r="B250" s="245"/>
      <c r="C250" s="270"/>
      <c r="D250" s="271"/>
      <c r="E250" s="77"/>
      <c r="F250" s="73"/>
      <c r="G250" s="72"/>
      <c r="H250" s="65">
        <f t="shared" si="26"/>
        <v>0</v>
      </c>
    </row>
    <row r="251" spans="1:9" s="2" customFormat="1" ht="13.2" hidden="1" x14ac:dyDescent="0.25">
      <c r="A251" s="242"/>
      <c r="B251" s="245"/>
      <c r="C251" s="270"/>
      <c r="D251" s="271"/>
      <c r="E251" s="77"/>
      <c r="F251" s="73"/>
      <c r="G251" s="72"/>
      <c r="H251" s="65">
        <f t="shared" si="26"/>
        <v>0</v>
      </c>
    </row>
    <row r="252" spans="1:9" s="2" customFormat="1" ht="13.2" hidden="1" x14ac:dyDescent="0.25">
      <c r="A252" s="242"/>
      <c r="B252" s="245"/>
      <c r="C252" s="270"/>
      <c r="D252" s="271"/>
      <c r="E252" s="77"/>
      <c r="F252" s="73"/>
      <c r="G252" s="72"/>
      <c r="H252" s="65">
        <f t="shared" si="26"/>
        <v>0</v>
      </c>
    </row>
    <row r="253" spans="1:9" s="2" customFormat="1" ht="13.2" hidden="1" x14ac:dyDescent="0.25">
      <c r="A253" s="243"/>
      <c r="B253" s="246"/>
      <c r="C253" s="281"/>
      <c r="D253" s="282"/>
      <c r="E253" s="78"/>
      <c r="F253" s="75"/>
      <c r="G253" s="74"/>
      <c r="H253" s="67">
        <f t="shared" si="26"/>
        <v>0</v>
      </c>
    </row>
    <row r="254" spans="1:9" s="2" customFormat="1" ht="26.4" hidden="1" x14ac:dyDescent="0.25">
      <c r="A254" s="241" t="s">
        <v>52</v>
      </c>
      <c r="B254" s="244" t="s">
        <v>16</v>
      </c>
      <c r="C254" s="251" t="s">
        <v>159</v>
      </c>
      <c r="D254" s="252"/>
      <c r="E254" s="287"/>
      <c r="F254" s="60" t="s">
        <v>160</v>
      </c>
      <c r="G254" s="53" t="s">
        <v>158</v>
      </c>
      <c r="H254" s="128">
        <f>SUM(H255:H264)</f>
        <v>0</v>
      </c>
    </row>
    <row r="255" spans="1:9" s="2" customFormat="1" ht="13.2" hidden="1" x14ac:dyDescent="0.25">
      <c r="A255" s="242"/>
      <c r="B255" s="245"/>
      <c r="C255" s="279"/>
      <c r="D255" s="311"/>
      <c r="E255" s="280"/>
      <c r="F255" s="71"/>
      <c r="G255" s="70">
        <f>G233</f>
        <v>0</v>
      </c>
      <c r="H255" s="63">
        <f>ROUNDUP((F255/168*G255),2)</f>
        <v>0</v>
      </c>
    </row>
    <row r="256" spans="1:9" s="2" customFormat="1" ht="13.2" hidden="1" x14ac:dyDescent="0.25">
      <c r="A256" s="242"/>
      <c r="B256" s="245"/>
      <c r="C256" s="270"/>
      <c r="D256" s="310"/>
      <c r="E256" s="271"/>
      <c r="F256" s="73"/>
      <c r="G256" s="72">
        <f t="shared" ref="G256:G264" si="27">G234</f>
        <v>0</v>
      </c>
      <c r="H256" s="65">
        <f t="shared" ref="H256:H264" si="28">ROUNDUP((F256/168*G256),2)</f>
        <v>0</v>
      </c>
    </row>
    <row r="257" spans="1:8" s="2" customFormat="1" ht="13.2" hidden="1" x14ac:dyDescent="0.25">
      <c r="A257" s="242"/>
      <c r="B257" s="245"/>
      <c r="C257" s="270"/>
      <c r="D257" s="310"/>
      <c r="E257" s="271"/>
      <c r="F257" s="73"/>
      <c r="G257" s="72">
        <f t="shared" si="27"/>
        <v>0</v>
      </c>
      <c r="H257" s="65">
        <f t="shared" si="28"/>
        <v>0</v>
      </c>
    </row>
    <row r="258" spans="1:8" s="2" customFormat="1" ht="13.2" hidden="1" x14ac:dyDescent="0.25">
      <c r="A258" s="242"/>
      <c r="B258" s="245"/>
      <c r="C258" s="270"/>
      <c r="D258" s="310"/>
      <c r="E258" s="271"/>
      <c r="F258" s="73"/>
      <c r="G258" s="72">
        <f t="shared" si="27"/>
        <v>0</v>
      </c>
      <c r="H258" s="65">
        <f t="shared" si="28"/>
        <v>0</v>
      </c>
    </row>
    <row r="259" spans="1:8" s="2" customFormat="1" ht="13.2" hidden="1" x14ac:dyDescent="0.25">
      <c r="A259" s="242"/>
      <c r="B259" s="245"/>
      <c r="C259" s="270"/>
      <c r="D259" s="310"/>
      <c r="E259" s="271"/>
      <c r="F259" s="73"/>
      <c r="G259" s="72">
        <f t="shared" si="27"/>
        <v>0</v>
      </c>
      <c r="H259" s="65">
        <f t="shared" si="28"/>
        <v>0</v>
      </c>
    </row>
    <row r="260" spans="1:8" s="2" customFormat="1" ht="13.2" hidden="1" x14ac:dyDescent="0.25">
      <c r="A260" s="242"/>
      <c r="B260" s="245"/>
      <c r="C260" s="270"/>
      <c r="D260" s="310"/>
      <c r="E260" s="271"/>
      <c r="F260" s="73"/>
      <c r="G260" s="72">
        <f t="shared" si="27"/>
        <v>0</v>
      </c>
      <c r="H260" s="65">
        <f t="shared" si="28"/>
        <v>0</v>
      </c>
    </row>
    <row r="261" spans="1:8" s="2" customFormat="1" ht="13.2" hidden="1" x14ac:dyDescent="0.25">
      <c r="A261" s="242"/>
      <c r="B261" s="245"/>
      <c r="C261" s="270"/>
      <c r="D261" s="310"/>
      <c r="E261" s="271"/>
      <c r="F261" s="73"/>
      <c r="G261" s="72">
        <f t="shared" si="27"/>
        <v>0</v>
      </c>
      <c r="H261" s="65">
        <f t="shared" si="28"/>
        <v>0</v>
      </c>
    </row>
    <row r="262" spans="1:8" s="2" customFormat="1" ht="13.2" hidden="1" x14ac:dyDescent="0.25">
      <c r="A262" s="242"/>
      <c r="B262" s="245"/>
      <c r="C262" s="270"/>
      <c r="D262" s="310"/>
      <c r="E262" s="271"/>
      <c r="F262" s="73"/>
      <c r="G262" s="72">
        <f t="shared" si="27"/>
        <v>0</v>
      </c>
      <c r="H262" s="65">
        <f t="shared" si="28"/>
        <v>0</v>
      </c>
    </row>
    <row r="263" spans="1:8" s="2" customFormat="1" ht="13.2" hidden="1" x14ac:dyDescent="0.25">
      <c r="A263" s="242"/>
      <c r="B263" s="245"/>
      <c r="C263" s="270"/>
      <c r="D263" s="310"/>
      <c r="E263" s="271"/>
      <c r="F263" s="73"/>
      <c r="G263" s="72">
        <f t="shared" si="27"/>
        <v>0</v>
      </c>
      <c r="H263" s="65">
        <f t="shared" si="28"/>
        <v>0</v>
      </c>
    </row>
    <row r="264" spans="1:8" s="2" customFormat="1" ht="13.2" hidden="1" x14ac:dyDescent="0.25">
      <c r="A264" s="243"/>
      <c r="B264" s="246"/>
      <c r="C264" s="281"/>
      <c r="D264" s="312"/>
      <c r="E264" s="282"/>
      <c r="F264" s="75"/>
      <c r="G264" s="74">
        <f t="shared" si="27"/>
        <v>0</v>
      </c>
      <c r="H264" s="67">
        <f t="shared" si="28"/>
        <v>0</v>
      </c>
    </row>
    <row r="265" spans="1:8" s="2" customFormat="1" ht="31.5" hidden="1" customHeight="1" x14ac:dyDescent="0.25">
      <c r="A265" s="269"/>
      <c r="B265" s="286"/>
      <c r="C265" s="291">
        <f t="shared" ref="C265:C273" si="29">C245</f>
        <v>0</v>
      </c>
      <c r="D265" s="293"/>
      <c r="E265" s="320"/>
      <c r="F265" s="68">
        <f t="shared" ref="F265:G273" si="30">F245</f>
        <v>0</v>
      </c>
      <c r="G265" s="64">
        <f t="shared" si="30"/>
        <v>0</v>
      </c>
      <c r="H265" s="65" t="e">
        <f>ROUNDUP((F265*#REF!%)/168*G265,2)</f>
        <v>#REF!</v>
      </c>
    </row>
    <row r="266" spans="1:8" s="2" customFormat="1" ht="13.2" hidden="1" x14ac:dyDescent="0.25">
      <c r="A266" s="269"/>
      <c r="B266" s="286"/>
      <c r="C266" s="291">
        <f t="shared" si="29"/>
        <v>0</v>
      </c>
      <c r="D266" s="293"/>
      <c r="E266" s="320"/>
      <c r="F266" s="68">
        <f t="shared" si="30"/>
        <v>0</v>
      </c>
      <c r="G266" s="64">
        <f t="shared" si="30"/>
        <v>0</v>
      </c>
      <c r="H266" s="65" t="e">
        <f>ROUNDUP((F266*#REF!%)/168*G266,2)</f>
        <v>#REF!</v>
      </c>
    </row>
    <row r="267" spans="1:8" s="2" customFormat="1" ht="13.2" hidden="1" x14ac:dyDescent="0.25">
      <c r="A267" s="269"/>
      <c r="B267" s="286"/>
      <c r="C267" s="291">
        <f t="shared" si="29"/>
        <v>0</v>
      </c>
      <c r="D267" s="293"/>
      <c r="E267" s="320"/>
      <c r="F267" s="68">
        <f t="shared" si="30"/>
        <v>0</v>
      </c>
      <c r="G267" s="64">
        <f t="shared" si="30"/>
        <v>0</v>
      </c>
      <c r="H267" s="65" t="e">
        <f>ROUNDUP((F267*#REF!%)/168*G267,2)</f>
        <v>#REF!</v>
      </c>
    </row>
    <row r="268" spans="1:8" s="2" customFormat="1" ht="13.2" hidden="1" x14ac:dyDescent="0.25">
      <c r="A268" s="269"/>
      <c r="B268" s="286"/>
      <c r="C268" s="291">
        <f t="shared" si="29"/>
        <v>0</v>
      </c>
      <c r="D268" s="293"/>
      <c r="E268" s="320"/>
      <c r="F268" s="68">
        <f t="shared" si="30"/>
        <v>0</v>
      </c>
      <c r="G268" s="64">
        <f t="shared" si="30"/>
        <v>0</v>
      </c>
      <c r="H268" s="65" t="e">
        <f>ROUNDUP((F268*#REF!%)/168*G268,2)</f>
        <v>#REF!</v>
      </c>
    </row>
    <row r="269" spans="1:8" s="2" customFormat="1" ht="13.2" hidden="1" x14ac:dyDescent="0.25">
      <c r="A269" s="269"/>
      <c r="B269" s="286"/>
      <c r="C269" s="291">
        <f t="shared" si="29"/>
        <v>0</v>
      </c>
      <c r="D269" s="293"/>
      <c r="E269" s="320"/>
      <c r="F269" s="68">
        <f t="shared" si="30"/>
        <v>0</v>
      </c>
      <c r="G269" s="64">
        <f t="shared" si="30"/>
        <v>0</v>
      </c>
      <c r="H269" s="65" t="e">
        <f>ROUNDUP((F269*#REF!%)/168*G269,2)</f>
        <v>#REF!</v>
      </c>
    </row>
    <row r="270" spans="1:8" s="2" customFormat="1" ht="13.2" hidden="1" x14ac:dyDescent="0.25">
      <c r="A270" s="269"/>
      <c r="B270" s="286"/>
      <c r="C270" s="291">
        <f t="shared" si="29"/>
        <v>0</v>
      </c>
      <c r="D270" s="293"/>
      <c r="E270" s="320"/>
      <c r="F270" s="68">
        <f t="shared" si="30"/>
        <v>0</v>
      </c>
      <c r="G270" s="64">
        <f t="shared" si="30"/>
        <v>0</v>
      </c>
      <c r="H270" s="65" t="e">
        <f>ROUNDUP((F270*#REF!%)/168*G270,2)</f>
        <v>#REF!</v>
      </c>
    </row>
    <row r="271" spans="1:8" s="2" customFormat="1" ht="13.2" hidden="1" x14ac:dyDescent="0.25">
      <c r="A271" s="269"/>
      <c r="B271" s="286"/>
      <c r="C271" s="291">
        <f t="shared" si="29"/>
        <v>0</v>
      </c>
      <c r="D271" s="293"/>
      <c r="E271" s="320"/>
      <c r="F271" s="68">
        <f t="shared" si="30"/>
        <v>0</v>
      </c>
      <c r="G271" s="64">
        <f t="shared" si="30"/>
        <v>0</v>
      </c>
      <c r="H271" s="65" t="e">
        <f>ROUNDUP((F271*#REF!%)/168*G271,2)</f>
        <v>#REF!</v>
      </c>
    </row>
    <row r="272" spans="1:8" s="2" customFormat="1" ht="13.2" hidden="1" x14ac:dyDescent="0.25">
      <c r="A272" s="269"/>
      <c r="B272" s="286"/>
      <c r="C272" s="291">
        <f t="shared" si="29"/>
        <v>0</v>
      </c>
      <c r="D272" s="293"/>
      <c r="E272" s="320"/>
      <c r="F272" s="68">
        <f t="shared" si="30"/>
        <v>0</v>
      </c>
      <c r="G272" s="64">
        <f t="shared" si="30"/>
        <v>0</v>
      </c>
      <c r="H272" s="65" t="e">
        <f>ROUNDUP((F272*#REF!%)/168*G272,2)</f>
        <v>#REF!</v>
      </c>
    </row>
    <row r="273" spans="1:8" s="2" customFormat="1" ht="13.2" hidden="1" x14ac:dyDescent="0.25">
      <c r="A273" s="269"/>
      <c r="B273" s="286"/>
      <c r="C273" s="291">
        <f t="shared" si="29"/>
        <v>0</v>
      </c>
      <c r="D273" s="293"/>
      <c r="E273" s="321"/>
      <c r="F273" s="69">
        <f t="shared" si="30"/>
        <v>0</v>
      </c>
      <c r="G273" s="66">
        <f t="shared" si="30"/>
        <v>0</v>
      </c>
      <c r="H273" s="67" t="e">
        <f>ROUNDUP((F273*#REF!%)/168*G273,2)</f>
        <v>#REF!</v>
      </c>
    </row>
    <row r="274" spans="1:8" s="2" customFormat="1" ht="26.4" x14ac:dyDescent="0.25">
      <c r="A274" s="241" t="s">
        <v>58</v>
      </c>
      <c r="B274" s="244" t="s">
        <v>59</v>
      </c>
      <c r="C274" s="277" t="s">
        <v>436</v>
      </c>
      <c r="D274" s="278"/>
      <c r="E274" s="53" t="s">
        <v>162</v>
      </c>
      <c r="F274" s="93" t="s">
        <v>40</v>
      </c>
      <c r="G274" s="53" t="s">
        <v>158</v>
      </c>
      <c r="H274" s="128">
        <f>SUM(H275:H294)</f>
        <v>6.0000000000000005E-2</v>
      </c>
    </row>
    <row r="275" spans="1:8" s="2" customFormat="1" ht="13.2" hidden="1" x14ac:dyDescent="0.25">
      <c r="A275" s="242"/>
      <c r="B275" s="245"/>
      <c r="C275" s="304">
        <f t="shared" ref="C275:C284" si="31">C233</f>
        <v>0</v>
      </c>
      <c r="D275" s="305"/>
      <c r="E275" s="263">
        <v>10</v>
      </c>
      <c r="F275" s="79">
        <f t="shared" ref="F275:G284" si="32">F233</f>
        <v>0</v>
      </c>
      <c r="G275" s="62">
        <f t="shared" si="32"/>
        <v>0</v>
      </c>
      <c r="H275" s="63">
        <f>ROUNDUP((F275*$E$275%)/168*G275,2)</f>
        <v>0</v>
      </c>
    </row>
    <row r="276" spans="1:8" s="2" customFormat="1" ht="13.2" hidden="1" x14ac:dyDescent="0.25">
      <c r="A276" s="242"/>
      <c r="B276" s="245"/>
      <c r="C276" s="302">
        <f t="shared" si="31"/>
        <v>0</v>
      </c>
      <c r="D276" s="303"/>
      <c r="E276" s="264"/>
      <c r="F276" s="80">
        <f t="shared" si="32"/>
        <v>0</v>
      </c>
      <c r="G276" s="64">
        <f t="shared" si="32"/>
        <v>0</v>
      </c>
      <c r="H276" s="65">
        <f t="shared" ref="H276:H294" si="33">ROUNDUP((F276*$E$275%)/168*G276,2)</f>
        <v>0</v>
      </c>
    </row>
    <row r="277" spans="1:8" s="2" customFormat="1" ht="13.2" hidden="1" x14ac:dyDescent="0.25">
      <c r="A277" s="242"/>
      <c r="B277" s="245"/>
      <c r="C277" s="302">
        <f t="shared" si="31"/>
        <v>0</v>
      </c>
      <c r="D277" s="303"/>
      <c r="E277" s="264"/>
      <c r="F277" s="80">
        <f t="shared" si="32"/>
        <v>0</v>
      </c>
      <c r="G277" s="64">
        <f t="shared" si="32"/>
        <v>0</v>
      </c>
      <c r="H277" s="65">
        <f t="shared" si="33"/>
        <v>0</v>
      </c>
    </row>
    <row r="278" spans="1:8" s="2" customFormat="1" ht="13.2" hidden="1" x14ac:dyDescent="0.25">
      <c r="A278" s="242"/>
      <c r="B278" s="245"/>
      <c r="C278" s="302">
        <f t="shared" si="31"/>
        <v>0</v>
      </c>
      <c r="D278" s="303"/>
      <c r="E278" s="264"/>
      <c r="F278" s="80">
        <f t="shared" si="32"/>
        <v>0</v>
      </c>
      <c r="G278" s="64">
        <f t="shared" si="32"/>
        <v>0</v>
      </c>
      <c r="H278" s="65">
        <f t="shared" si="33"/>
        <v>0</v>
      </c>
    </row>
    <row r="279" spans="1:8" s="2" customFormat="1" ht="13.2" hidden="1" x14ac:dyDescent="0.25">
      <c r="A279" s="242"/>
      <c r="B279" s="245"/>
      <c r="C279" s="302">
        <f t="shared" si="31"/>
        <v>0</v>
      </c>
      <c r="D279" s="303"/>
      <c r="E279" s="264"/>
      <c r="F279" s="80">
        <f t="shared" si="32"/>
        <v>0</v>
      </c>
      <c r="G279" s="64">
        <f t="shared" si="32"/>
        <v>0</v>
      </c>
      <c r="H279" s="65">
        <f t="shared" si="33"/>
        <v>0</v>
      </c>
    </row>
    <row r="280" spans="1:8" s="2" customFormat="1" ht="13.2" hidden="1" x14ac:dyDescent="0.25">
      <c r="A280" s="242"/>
      <c r="B280" s="245"/>
      <c r="C280" s="302">
        <f t="shared" si="31"/>
        <v>0</v>
      </c>
      <c r="D280" s="303"/>
      <c r="E280" s="264"/>
      <c r="F280" s="80">
        <f t="shared" si="32"/>
        <v>0</v>
      </c>
      <c r="G280" s="64">
        <f t="shared" si="32"/>
        <v>0</v>
      </c>
      <c r="H280" s="65">
        <f t="shared" si="33"/>
        <v>0</v>
      </c>
    </row>
    <row r="281" spans="1:8" s="2" customFormat="1" ht="13.2" hidden="1" x14ac:dyDescent="0.25">
      <c r="A281" s="242"/>
      <c r="B281" s="245"/>
      <c r="C281" s="302">
        <f t="shared" si="31"/>
        <v>0</v>
      </c>
      <c r="D281" s="303"/>
      <c r="E281" s="264"/>
      <c r="F281" s="80">
        <f t="shared" si="32"/>
        <v>0</v>
      </c>
      <c r="G281" s="64">
        <f t="shared" si="32"/>
        <v>0</v>
      </c>
      <c r="H281" s="65">
        <f t="shared" si="33"/>
        <v>0</v>
      </c>
    </row>
    <row r="282" spans="1:8" s="2" customFormat="1" ht="13.2" hidden="1" x14ac:dyDescent="0.25">
      <c r="A282" s="242"/>
      <c r="B282" s="245"/>
      <c r="C282" s="302">
        <f t="shared" si="31"/>
        <v>0</v>
      </c>
      <c r="D282" s="303"/>
      <c r="E282" s="264"/>
      <c r="F282" s="80">
        <f t="shared" si="32"/>
        <v>0</v>
      </c>
      <c r="G282" s="64">
        <f t="shared" si="32"/>
        <v>0</v>
      </c>
      <c r="H282" s="65">
        <f t="shared" si="33"/>
        <v>0</v>
      </c>
    </row>
    <row r="283" spans="1:8" s="2" customFormat="1" ht="13.2" hidden="1" x14ac:dyDescent="0.25">
      <c r="A283" s="242"/>
      <c r="B283" s="245"/>
      <c r="C283" s="302">
        <f t="shared" si="31"/>
        <v>0</v>
      </c>
      <c r="D283" s="303"/>
      <c r="E283" s="264"/>
      <c r="F283" s="80">
        <f t="shared" si="32"/>
        <v>0</v>
      </c>
      <c r="G283" s="64">
        <f t="shared" si="32"/>
        <v>0</v>
      </c>
      <c r="H283" s="65">
        <f t="shared" si="33"/>
        <v>0</v>
      </c>
    </row>
    <row r="284" spans="1:8" s="2" customFormat="1" ht="13.2" hidden="1" x14ac:dyDescent="0.25">
      <c r="A284" s="242"/>
      <c r="B284" s="245"/>
      <c r="C284" s="302">
        <f t="shared" si="31"/>
        <v>0</v>
      </c>
      <c r="D284" s="303"/>
      <c r="E284" s="264"/>
      <c r="F284" s="80">
        <f t="shared" si="32"/>
        <v>0</v>
      </c>
      <c r="G284" s="64">
        <f t="shared" si="32"/>
        <v>0</v>
      </c>
      <c r="H284" s="65">
        <f t="shared" si="33"/>
        <v>0</v>
      </c>
    </row>
    <row r="285" spans="1:8" s="2" customFormat="1" ht="13.2" x14ac:dyDescent="0.25">
      <c r="A285" s="242"/>
      <c r="B285" s="245"/>
      <c r="C285" s="270" t="str">
        <f t="shared" ref="C285:C294" si="34">C244</f>
        <v xml:space="preserve">Grāmatvedis </v>
      </c>
      <c r="D285" s="271"/>
      <c r="E285" s="264"/>
      <c r="F285" s="81">
        <f t="shared" ref="F285:G294" si="35">F244</f>
        <v>1190</v>
      </c>
      <c r="G285" s="64">
        <f t="shared" si="35"/>
        <v>8.4000000000000005E-2</v>
      </c>
      <c r="H285" s="65">
        <f t="shared" si="33"/>
        <v>6.0000000000000005E-2</v>
      </c>
    </row>
    <row r="286" spans="1:8" s="2" customFormat="1" ht="30" hidden="1" customHeight="1" x14ac:dyDescent="0.25">
      <c r="A286" s="242"/>
      <c r="B286" s="245"/>
      <c r="C286" s="270">
        <f t="shared" si="34"/>
        <v>0</v>
      </c>
      <c r="D286" s="271"/>
      <c r="E286" s="264"/>
      <c r="F286" s="81">
        <f t="shared" si="35"/>
        <v>0</v>
      </c>
      <c r="G286" s="64">
        <f t="shared" si="35"/>
        <v>0</v>
      </c>
      <c r="H286" s="65">
        <f t="shared" si="33"/>
        <v>0</v>
      </c>
    </row>
    <row r="287" spans="1:8" s="2" customFormat="1" ht="12.75" hidden="1" customHeight="1" x14ac:dyDescent="0.25">
      <c r="A287" s="242"/>
      <c r="B287" s="245"/>
      <c r="C287" s="302">
        <f t="shared" si="34"/>
        <v>0</v>
      </c>
      <c r="D287" s="303"/>
      <c r="E287" s="264"/>
      <c r="F287" s="81">
        <f t="shared" si="35"/>
        <v>0</v>
      </c>
      <c r="G287" s="64">
        <f t="shared" si="35"/>
        <v>0</v>
      </c>
      <c r="H287" s="65">
        <f t="shared" si="33"/>
        <v>0</v>
      </c>
    </row>
    <row r="288" spans="1:8" s="2" customFormat="1" ht="12.75" hidden="1" customHeight="1" x14ac:dyDescent="0.25">
      <c r="A288" s="242"/>
      <c r="B288" s="245"/>
      <c r="C288" s="302">
        <f t="shared" si="34"/>
        <v>0</v>
      </c>
      <c r="D288" s="303"/>
      <c r="E288" s="264"/>
      <c r="F288" s="81">
        <f t="shared" si="35"/>
        <v>0</v>
      </c>
      <c r="G288" s="64">
        <f t="shared" si="35"/>
        <v>0</v>
      </c>
      <c r="H288" s="65">
        <f t="shared" si="33"/>
        <v>0</v>
      </c>
    </row>
    <row r="289" spans="1:8" s="2" customFormat="1" ht="12.75" hidden="1" customHeight="1" x14ac:dyDescent="0.25">
      <c r="A289" s="242"/>
      <c r="B289" s="245"/>
      <c r="C289" s="302">
        <f t="shared" si="34"/>
        <v>0</v>
      </c>
      <c r="D289" s="303"/>
      <c r="E289" s="264"/>
      <c r="F289" s="81">
        <f t="shared" si="35"/>
        <v>0</v>
      </c>
      <c r="G289" s="64">
        <f t="shared" si="35"/>
        <v>0</v>
      </c>
      <c r="H289" s="65">
        <f t="shared" si="33"/>
        <v>0</v>
      </c>
    </row>
    <row r="290" spans="1:8" s="2" customFormat="1" ht="12.75" hidden="1" customHeight="1" x14ac:dyDescent="0.25">
      <c r="A290" s="242"/>
      <c r="B290" s="245"/>
      <c r="C290" s="302">
        <f t="shared" si="34"/>
        <v>0</v>
      </c>
      <c r="D290" s="303"/>
      <c r="E290" s="264"/>
      <c r="F290" s="81">
        <f t="shared" si="35"/>
        <v>0</v>
      </c>
      <c r="G290" s="64">
        <f t="shared" si="35"/>
        <v>0</v>
      </c>
      <c r="H290" s="65">
        <f t="shared" si="33"/>
        <v>0</v>
      </c>
    </row>
    <row r="291" spans="1:8" s="2" customFormat="1" ht="12.75" hidden="1" customHeight="1" x14ac:dyDescent="0.25">
      <c r="A291" s="242"/>
      <c r="B291" s="245"/>
      <c r="C291" s="302">
        <f t="shared" si="34"/>
        <v>0</v>
      </c>
      <c r="D291" s="303"/>
      <c r="E291" s="264"/>
      <c r="F291" s="81">
        <f t="shared" si="35"/>
        <v>0</v>
      </c>
      <c r="G291" s="64">
        <f t="shared" si="35"/>
        <v>0</v>
      </c>
      <c r="H291" s="65">
        <f t="shared" si="33"/>
        <v>0</v>
      </c>
    </row>
    <row r="292" spans="1:8" s="2" customFormat="1" ht="12.75" hidden="1" customHeight="1" x14ac:dyDescent="0.25">
      <c r="A292" s="242"/>
      <c r="B292" s="245"/>
      <c r="C292" s="302">
        <f t="shared" si="34"/>
        <v>0</v>
      </c>
      <c r="D292" s="303"/>
      <c r="E292" s="264"/>
      <c r="F292" s="81">
        <f t="shared" si="35"/>
        <v>0</v>
      </c>
      <c r="G292" s="64">
        <f t="shared" si="35"/>
        <v>0</v>
      </c>
      <c r="H292" s="65">
        <f t="shared" si="33"/>
        <v>0</v>
      </c>
    </row>
    <row r="293" spans="1:8" s="2" customFormat="1" ht="12.75" hidden="1" customHeight="1" x14ac:dyDescent="0.25">
      <c r="A293" s="242"/>
      <c r="B293" s="245"/>
      <c r="C293" s="302">
        <f t="shared" si="34"/>
        <v>0</v>
      </c>
      <c r="D293" s="303"/>
      <c r="E293" s="264"/>
      <c r="F293" s="81">
        <f t="shared" si="35"/>
        <v>0</v>
      </c>
      <c r="G293" s="64">
        <f t="shared" si="35"/>
        <v>0</v>
      </c>
      <c r="H293" s="65">
        <f t="shared" si="33"/>
        <v>0</v>
      </c>
    </row>
    <row r="294" spans="1:8" s="2" customFormat="1" ht="13.2" hidden="1" x14ac:dyDescent="0.25">
      <c r="A294" s="243"/>
      <c r="B294" s="246"/>
      <c r="C294" s="302">
        <f t="shared" si="34"/>
        <v>0</v>
      </c>
      <c r="D294" s="303"/>
      <c r="E294" s="265"/>
      <c r="F294" s="83">
        <f t="shared" si="35"/>
        <v>0</v>
      </c>
      <c r="G294" s="66">
        <f t="shared" si="35"/>
        <v>0</v>
      </c>
      <c r="H294" s="67">
        <f t="shared" si="33"/>
        <v>0</v>
      </c>
    </row>
    <row r="295" spans="1:8" s="2" customFormat="1" ht="13.2" x14ac:dyDescent="0.25">
      <c r="A295" s="58" t="s">
        <v>66</v>
      </c>
      <c r="B295" s="256" t="s">
        <v>67</v>
      </c>
      <c r="C295" s="256"/>
      <c r="D295" s="256"/>
      <c r="E295" s="256"/>
      <c r="F295" s="256"/>
      <c r="G295" s="256"/>
      <c r="H295" s="47">
        <f>SUM(H296,H297,)</f>
        <v>0.2</v>
      </c>
    </row>
    <row r="296" spans="1:8" s="2" customFormat="1" ht="13.2" x14ac:dyDescent="0.25">
      <c r="A296" s="56" t="s">
        <v>68</v>
      </c>
      <c r="B296" s="286" t="s">
        <v>469</v>
      </c>
      <c r="C296" s="286"/>
      <c r="D296" s="286"/>
      <c r="E296" s="286"/>
      <c r="F296" s="286"/>
      <c r="G296" s="286"/>
      <c r="H296" s="48">
        <f>ROUNDUP((H231+H297)*0.2409,2)</f>
        <v>0.17</v>
      </c>
    </row>
    <row r="297" spans="1:8" s="2" customFormat="1" ht="26.4" x14ac:dyDescent="0.25">
      <c r="A297" s="241" t="s">
        <v>71</v>
      </c>
      <c r="B297" s="244" t="s">
        <v>72</v>
      </c>
      <c r="C297" s="277" t="s">
        <v>436</v>
      </c>
      <c r="D297" s="278"/>
      <c r="E297" s="53" t="s">
        <v>162</v>
      </c>
      <c r="F297" s="93" t="s">
        <v>40</v>
      </c>
      <c r="G297" s="53" t="s">
        <v>158</v>
      </c>
      <c r="H297" s="128">
        <f>SUM(H298:H317)</f>
        <v>0.03</v>
      </c>
    </row>
    <row r="298" spans="1:8" s="2" customFormat="1" ht="12.75" hidden="1" customHeight="1" x14ac:dyDescent="0.25">
      <c r="A298" s="242"/>
      <c r="B298" s="245"/>
      <c r="C298" s="279">
        <f t="shared" ref="C298:C307" si="36">C233</f>
        <v>0</v>
      </c>
      <c r="D298" s="280"/>
      <c r="E298" s="299">
        <v>4</v>
      </c>
      <c r="F298" s="71">
        <f t="shared" ref="F298:G307" si="37">F233</f>
        <v>0</v>
      </c>
      <c r="G298" s="100">
        <f t="shared" si="37"/>
        <v>0</v>
      </c>
      <c r="H298" s="63">
        <f>ROUNDUP((F298*$E$298%)/168*G298,2)</f>
        <v>0</v>
      </c>
    </row>
    <row r="299" spans="1:8" s="2" customFormat="1" ht="12.75" hidden="1" customHeight="1" x14ac:dyDescent="0.25">
      <c r="A299" s="242"/>
      <c r="B299" s="245"/>
      <c r="C299" s="270">
        <f t="shared" si="36"/>
        <v>0</v>
      </c>
      <c r="D299" s="271"/>
      <c r="E299" s="300"/>
      <c r="F299" s="73">
        <f t="shared" si="37"/>
        <v>0</v>
      </c>
      <c r="G299" s="73">
        <f t="shared" si="37"/>
        <v>0</v>
      </c>
      <c r="H299" s="65">
        <f t="shared" ref="H299:H317" si="38">ROUNDUP((F299*$E$298%)/168*G299,2)</f>
        <v>0</v>
      </c>
    </row>
    <row r="300" spans="1:8" s="2" customFormat="1" ht="12.75" hidden="1" customHeight="1" x14ac:dyDescent="0.25">
      <c r="A300" s="242"/>
      <c r="B300" s="245"/>
      <c r="C300" s="270">
        <f t="shared" si="36"/>
        <v>0</v>
      </c>
      <c r="D300" s="271"/>
      <c r="E300" s="300"/>
      <c r="F300" s="73">
        <f t="shared" si="37"/>
        <v>0</v>
      </c>
      <c r="G300" s="73">
        <f t="shared" si="37"/>
        <v>0</v>
      </c>
      <c r="H300" s="65">
        <f t="shared" si="38"/>
        <v>0</v>
      </c>
    </row>
    <row r="301" spans="1:8" s="2" customFormat="1" ht="12.75" hidden="1" customHeight="1" x14ac:dyDescent="0.25">
      <c r="A301" s="242"/>
      <c r="B301" s="245"/>
      <c r="C301" s="270">
        <f t="shared" si="36"/>
        <v>0</v>
      </c>
      <c r="D301" s="271"/>
      <c r="E301" s="300"/>
      <c r="F301" s="73">
        <f t="shared" si="37"/>
        <v>0</v>
      </c>
      <c r="G301" s="73">
        <f t="shared" si="37"/>
        <v>0</v>
      </c>
      <c r="H301" s="65">
        <f t="shared" si="38"/>
        <v>0</v>
      </c>
    </row>
    <row r="302" spans="1:8" s="2" customFormat="1" ht="12.75" hidden="1" customHeight="1" x14ac:dyDescent="0.25">
      <c r="A302" s="242"/>
      <c r="B302" s="245"/>
      <c r="C302" s="270">
        <f t="shared" si="36"/>
        <v>0</v>
      </c>
      <c r="D302" s="271"/>
      <c r="E302" s="300"/>
      <c r="F302" s="73">
        <f t="shared" si="37"/>
        <v>0</v>
      </c>
      <c r="G302" s="73">
        <f t="shared" si="37"/>
        <v>0</v>
      </c>
      <c r="H302" s="65">
        <f t="shared" si="38"/>
        <v>0</v>
      </c>
    </row>
    <row r="303" spans="1:8" s="2" customFormat="1" ht="12.75" hidden="1" customHeight="1" x14ac:dyDescent="0.25">
      <c r="A303" s="242"/>
      <c r="B303" s="245"/>
      <c r="C303" s="270">
        <f t="shared" si="36"/>
        <v>0</v>
      </c>
      <c r="D303" s="271"/>
      <c r="E303" s="300"/>
      <c r="F303" s="73">
        <f t="shared" si="37"/>
        <v>0</v>
      </c>
      <c r="G303" s="73">
        <f t="shared" si="37"/>
        <v>0</v>
      </c>
      <c r="H303" s="65">
        <f t="shared" si="38"/>
        <v>0</v>
      </c>
    </row>
    <row r="304" spans="1:8" s="2" customFormat="1" ht="12.75" hidden="1" customHeight="1" x14ac:dyDescent="0.25">
      <c r="A304" s="242"/>
      <c r="B304" s="245"/>
      <c r="C304" s="270">
        <f t="shared" si="36"/>
        <v>0</v>
      </c>
      <c r="D304" s="271"/>
      <c r="E304" s="300"/>
      <c r="F304" s="73">
        <f t="shared" si="37"/>
        <v>0</v>
      </c>
      <c r="G304" s="73">
        <f t="shared" si="37"/>
        <v>0</v>
      </c>
      <c r="H304" s="65">
        <f t="shared" si="38"/>
        <v>0</v>
      </c>
    </row>
    <row r="305" spans="1:8" s="2" customFormat="1" ht="12.75" hidden="1" customHeight="1" x14ac:dyDescent="0.25">
      <c r="A305" s="242"/>
      <c r="B305" s="245"/>
      <c r="C305" s="270">
        <f t="shared" si="36"/>
        <v>0</v>
      </c>
      <c r="D305" s="271"/>
      <c r="E305" s="300"/>
      <c r="F305" s="73">
        <f t="shared" si="37"/>
        <v>0</v>
      </c>
      <c r="G305" s="73">
        <f t="shared" si="37"/>
        <v>0</v>
      </c>
      <c r="H305" s="65">
        <f t="shared" si="38"/>
        <v>0</v>
      </c>
    </row>
    <row r="306" spans="1:8" s="2" customFormat="1" ht="12.75" hidden="1" customHeight="1" x14ac:dyDescent="0.25">
      <c r="A306" s="242"/>
      <c r="B306" s="245"/>
      <c r="C306" s="270">
        <f t="shared" si="36"/>
        <v>0</v>
      </c>
      <c r="D306" s="271"/>
      <c r="E306" s="300"/>
      <c r="F306" s="73">
        <f t="shared" si="37"/>
        <v>0</v>
      </c>
      <c r="G306" s="73">
        <f t="shared" si="37"/>
        <v>0</v>
      </c>
      <c r="H306" s="65">
        <f t="shared" si="38"/>
        <v>0</v>
      </c>
    </row>
    <row r="307" spans="1:8" s="2" customFormat="1" ht="12.75" hidden="1" customHeight="1" x14ac:dyDescent="0.25">
      <c r="A307" s="242"/>
      <c r="B307" s="245"/>
      <c r="C307" s="270">
        <f t="shared" si="36"/>
        <v>0</v>
      </c>
      <c r="D307" s="271"/>
      <c r="E307" s="300"/>
      <c r="F307" s="73">
        <f t="shared" si="37"/>
        <v>0</v>
      </c>
      <c r="G307" s="73">
        <f t="shared" si="37"/>
        <v>0</v>
      </c>
      <c r="H307" s="65">
        <f t="shared" si="38"/>
        <v>0</v>
      </c>
    </row>
    <row r="308" spans="1:8" s="2" customFormat="1" ht="13.2" x14ac:dyDescent="0.25">
      <c r="A308" s="242"/>
      <c r="B308" s="245"/>
      <c r="C308" s="270" t="str">
        <f t="shared" ref="C308:C317" si="39">C244</f>
        <v xml:space="preserve">Grāmatvedis </v>
      </c>
      <c r="D308" s="271"/>
      <c r="E308" s="300"/>
      <c r="F308" s="73">
        <f t="shared" ref="F308:G317" si="40">F244</f>
        <v>1190</v>
      </c>
      <c r="G308" s="64">
        <f t="shared" si="40"/>
        <v>8.4000000000000005E-2</v>
      </c>
      <c r="H308" s="65">
        <f t="shared" si="38"/>
        <v>0.03</v>
      </c>
    </row>
    <row r="309" spans="1:8" s="2" customFormat="1" ht="24.75" hidden="1" customHeight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64">
        <f t="shared" si="40"/>
        <v>0</v>
      </c>
      <c r="H309" s="65">
        <f t="shared" si="38"/>
        <v>0</v>
      </c>
    </row>
    <row r="310" spans="1:8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64">
        <f t="shared" si="40"/>
        <v>0</v>
      </c>
      <c r="H310" s="65">
        <f t="shared" si="38"/>
        <v>0</v>
      </c>
    </row>
    <row r="311" spans="1:8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64">
        <f t="shared" si="40"/>
        <v>0</v>
      </c>
      <c r="H311" s="65">
        <f t="shared" si="38"/>
        <v>0</v>
      </c>
    </row>
    <row r="312" spans="1:8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64">
        <f t="shared" si="40"/>
        <v>0</v>
      </c>
      <c r="H312" s="65">
        <f t="shared" si="38"/>
        <v>0</v>
      </c>
    </row>
    <row r="313" spans="1:8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64">
        <f t="shared" si="40"/>
        <v>0</v>
      </c>
      <c r="H313" s="65">
        <f t="shared" si="38"/>
        <v>0</v>
      </c>
    </row>
    <row r="314" spans="1:8" s="2" customFormat="1" ht="13.2" hidden="1" x14ac:dyDescent="0.25">
      <c r="A314" s="242"/>
      <c r="B314" s="245"/>
      <c r="C314" s="270">
        <f t="shared" si="39"/>
        <v>0</v>
      </c>
      <c r="D314" s="271"/>
      <c r="E314" s="300"/>
      <c r="F314" s="73">
        <f t="shared" si="40"/>
        <v>0</v>
      </c>
      <c r="G314" s="64">
        <f t="shared" si="40"/>
        <v>0</v>
      </c>
      <c r="H314" s="65">
        <f t="shared" si="38"/>
        <v>0</v>
      </c>
    </row>
    <row r="315" spans="1:8" s="2" customFormat="1" ht="13.2" hidden="1" x14ac:dyDescent="0.25">
      <c r="A315" s="242"/>
      <c r="B315" s="245"/>
      <c r="C315" s="270">
        <f t="shared" si="39"/>
        <v>0</v>
      </c>
      <c r="D315" s="271"/>
      <c r="E315" s="300"/>
      <c r="F315" s="73">
        <f t="shared" si="40"/>
        <v>0</v>
      </c>
      <c r="G315" s="64">
        <f t="shared" si="40"/>
        <v>0</v>
      </c>
      <c r="H315" s="65">
        <f t="shared" si="38"/>
        <v>0</v>
      </c>
    </row>
    <row r="316" spans="1:8" s="2" customFormat="1" ht="13.2" hidden="1" x14ac:dyDescent="0.25">
      <c r="A316" s="242"/>
      <c r="B316" s="245"/>
      <c r="C316" s="270">
        <f t="shared" si="39"/>
        <v>0</v>
      </c>
      <c r="D316" s="271"/>
      <c r="E316" s="300"/>
      <c r="F316" s="73">
        <f t="shared" si="40"/>
        <v>0</v>
      </c>
      <c r="G316" s="64">
        <f t="shared" si="40"/>
        <v>0</v>
      </c>
      <c r="H316" s="65">
        <f t="shared" si="38"/>
        <v>0</v>
      </c>
    </row>
    <row r="317" spans="1:8" s="2" customFormat="1" ht="13.2" hidden="1" x14ac:dyDescent="0.25">
      <c r="A317" s="243"/>
      <c r="B317" s="246"/>
      <c r="C317" s="270">
        <f t="shared" si="39"/>
        <v>0</v>
      </c>
      <c r="D317" s="271"/>
      <c r="E317" s="301"/>
      <c r="F317" s="75">
        <f t="shared" si="40"/>
        <v>0</v>
      </c>
      <c r="G317" s="64">
        <f t="shared" si="40"/>
        <v>0</v>
      </c>
      <c r="H317" s="67">
        <f t="shared" si="38"/>
        <v>0</v>
      </c>
    </row>
    <row r="318" spans="1:8" s="2" customFormat="1" ht="27" hidden="1" customHeight="1" x14ac:dyDescent="0.25">
      <c r="A318" s="242"/>
      <c r="B318" s="245"/>
      <c r="C318" s="270">
        <f t="shared" ref="C318:C326" si="41">C245</f>
        <v>0</v>
      </c>
      <c r="D318" s="271"/>
      <c r="E318" s="300"/>
      <c r="F318" s="73">
        <f t="shared" ref="F318:G326" si="42">F245</f>
        <v>0</v>
      </c>
      <c r="G318" s="64">
        <f t="shared" si="42"/>
        <v>0</v>
      </c>
      <c r="H318" s="65" t="e">
        <f>ROUNDUP((F318*#REF!%)/168*G318,2)</f>
        <v>#REF!</v>
      </c>
    </row>
    <row r="319" spans="1:8" s="2" customFormat="1" ht="13.2" hidden="1" x14ac:dyDescent="0.25">
      <c r="A319" s="242"/>
      <c r="B319" s="245"/>
      <c r="C319" s="270">
        <f t="shared" si="41"/>
        <v>0</v>
      </c>
      <c r="D319" s="271"/>
      <c r="E319" s="300"/>
      <c r="F319" s="73">
        <f t="shared" si="42"/>
        <v>0</v>
      </c>
      <c r="G319" s="73">
        <f t="shared" si="42"/>
        <v>0</v>
      </c>
      <c r="H319" s="65" t="e">
        <f>ROUNDUP((F319*#REF!%)/168*G319,2)</f>
        <v>#REF!</v>
      </c>
    </row>
    <row r="320" spans="1:8" s="2" customFormat="1" ht="13.2" hidden="1" x14ac:dyDescent="0.25">
      <c r="A320" s="242"/>
      <c r="B320" s="245"/>
      <c r="C320" s="270">
        <f t="shared" si="41"/>
        <v>0</v>
      </c>
      <c r="D320" s="271"/>
      <c r="E320" s="300"/>
      <c r="F320" s="73">
        <f t="shared" si="42"/>
        <v>0</v>
      </c>
      <c r="G320" s="73">
        <f t="shared" si="42"/>
        <v>0</v>
      </c>
      <c r="H320" s="65" t="e">
        <f>ROUNDUP((F320*#REF!%)/168*G320,2)</f>
        <v>#REF!</v>
      </c>
    </row>
    <row r="321" spans="1:9" s="2" customFormat="1" ht="13.2" hidden="1" x14ac:dyDescent="0.25">
      <c r="A321" s="242"/>
      <c r="B321" s="245"/>
      <c r="C321" s="270">
        <f t="shared" si="41"/>
        <v>0</v>
      </c>
      <c r="D321" s="271"/>
      <c r="E321" s="300"/>
      <c r="F321" s="73">
        <f t="shared" si="42"/>
        <v>0</v>
      </c>
      <c r="G321" s="73">
        <f t="shared" si="42"/>
        <v>0</v>
      </c>
      <c r="H321" s="65" t="e">
        <f>ROUNDUP((F321*#REF!%)/168*G321,2)</f>
        <v>#REF!</v>
      </c>
    </row>
    <row r="322" spans="1:9" s="2" customFormat="1" ht="13.2" hidden="1" x14ac:dyDescent="0.25">
      <c r="A322" s="242"/>
      <c r="B322" s="245"/>
      <c r="C322" s="270">
        <f t="shared" si="41"/>
        <v>0</v>
      </c>
      <c r="D322" s="271"/>
      <c r="E322" s="300"/>
      <c r="F322" s="73">
        <f t="shared" si="42"/>
        <v>0</v>
      </c>
      <c r="G322" s="73">
        <f t="shared" si="42"/>
        <v>0</v>
      </c>
      <c r="H322" s="65" t="e">
        <f>ROUNDUP((F322*#REF!%)/168*G322,2)</f>
        <v>#REF!</v>
      </c>
    </row>
    <row r="323" spans="1:9" s="2" customFormat="1" ht="13.2" hidden="1" x14ac:dyDescent="0.25">
      <c r="A323" s="242"/>
      <c r="B323" s="245"/>
      <c r="C323" s="270">
        <f t="shared" si="41"/>
        <v>0</v>
      </c>
      <c r="D323" s="271"/>
      <c r="E323" s="300"/>
      <c r="F323" s="73">
        <f t="shared" si="42"/>
        <v>0</v>
      </c>
      <c r="G323" s="73">
        <f t="shared" si="42"/>
        <v>0</v>
      </c>
      <c r="H323" s="65" t="e">
        <f>ROUNDUP((F323*#REF!%)/168*G323,2)</f>
        <v>#REF!</v>
      </c>
    </row>
    <row r="324" spans="1:9" s="2" customFormat="1" ht="13.2" hidden="1" x14ac:dyDescent="0.25">
      <c r="A324" s="242"/>
      <c r="B324" s="245"/>
      <c r="C324" s="270">
        <f t="shared" si="41"/>
        <v>0</v>
      </c>
      <c r="D324" s="271"/>
      <c r="E324" s="300"/>
      <c r="F324" s="73">
        <f t="shared" si="42"/>
        <v>0</v>
      </c>
      <c r="G324" s="73">
        <f t="shared" si="42"/>
        <v>0</v>
      </c>
      <c r="H324" s="65" t="e">
        <f>ROUNDUP((F324*#REF!%)/168*G324,2)</f>
        <v>#REF!</v>
      </c>
    </row>
    <row r="325" spans="1:9" s="2" customFormat="1" ht="13.2" hidden="1" x14ac:dyDescent="0.25">
      <c r="A325" s="242"/>
      <c r="B325" s="245"/>
      <c r="C325" s="270">
        <f t="shared" si="41"/>
        <v>0</v>
      </c>
      <c r="D325" s="271"/>
      <c r="E325" s="300"/>
      <c r="F325" s="73">
        <f t="shared" si="42"/>
        <v>0</v>
      </c>
      <c r="G325" s="73">
        <f t="shared" si="42"/>
        <v>0</v>
      </c>
      <c r="H325" s="65" t="e">
        <f>ROUNDUP((F325*#REF!%)/168*G325,2)</f>
        <v>#REF!</v>
      </c>
    </row>
    <row r="326" spans="1:9" s="2" customFormat="1" ht="13.2" hidden="1" x14ac:dyDescent="0.25">
      <c r="A326" s="243"/>
      <c r="B326" s="246"/>
      <c r="C326" s="281">
        <f t="shared" si="41"/>
        <v>0</v>
      </c>
      <c r="D326" s="282"/>
      <c r="E326" s="301"/>
      <c r="F326" s="75">
        <f t="shared" si="42"/>
        <v>0</v>
      </c>
      <c r="G326" s="75">
        <f t="shared" si="42"/>
        <v>0</v>
      </c>
      <c r="H326" s="67" t="e">
        <f>ROUNDUP((F326*#REF!%)/168*G326,2)</f>
        <v>#REF!</v>
      </c>
    </row>
    <row r="327" spans="1:9" s="2" customFormat="1" ht="13.2" x14ac:dyDescent="0.25">
      <c r="A327" s="58" t="s">
        <v>85</v>
      </c>
      <c r="B327" s="256" t="s">
        <v>18</v>
      </c>
      <c r="C327" s="256"/>
      <c r="D327" s="256"/>
      <c r="E327" s="256"/>
      <c r="F327" s="256"/>
      <c r="G327" s="256"/>
      <c r="H327" s="47">
        <f>SUM(H328,H351)</f>
        <v>1.21</v>
      </c>
    </row>
    <row r="328" spans="1:9" s="2" customFormat="1" ht="13.2" x14ac:dyDescent="0.25">
      <c r="A328" s="57" t="s">
        <v>86</v>
      </c>
      <c r="B328" s="256" t="s">
        <v>87</v>
      </c>
      <c r="C328" s="256"/>
      <c r="D328" s="256"/>
      <c r="E328" s="256"/>
      <c r="F328" s="256"/>
      <c r="G328" s="256"/>
      <c r="H328" s="47">
        <f>SUM(H329,H340)</f>
        <v>0.22</v>
      </c>
    </row>
    <row r="329" spans="1:9" s="2" customFormat="1" ht="26.4" x14ac:dyDescent="0.25">
      <c r="A329" s="241">
        <v>2220</v>
      </c>
      <c r="B329" s="244" t="s">
        <v>89</v>
      </c>
      <c r="C329" s="251" t="s">
        <v>171</v>
      </c>
      <c r="D329" s="252"/>
      <c r="E329" s="287"/>
      <c r="F329" s="53" t="s">
        <v>402</v>
      </c>
      <c r="G329" s="53" t="s">
        <v>158</v>
      </c>
      <c r="H329" s="128">
        <f>SUM(H330:H339)</f>
        <v>0.22</v>
      </c>
    </row>
    <row r="330" spans="1:9" s="2" customFormat="1" ht="12" customHeight="1" x14ac:dyDescent="0.25">
      <c r="A330" s="242"/>
      <c r="B330" s="245"/>
      <c r="C330" s="247" t="s">
        <v>202</v>
      </c>
      <c r="D330" s="248"/>
      <c r="E330" s="273"/>
      <c r="F330" s="86">
        <v>7</v>
      </c>
      <c r="G330" s="86">
        <f>G15+G16+G17+G18+G19+G244</f>
        <v>5.0839999999999996</v>
      </c>
      <c r="H330" s="87">
        <f>ROUNDUP(F330/168*G330,2)</f>
        <v>0.22</v>
      </c>
      <c r="I330" s="2" t="s">
        <v>230</v>
      </c>
    </row>
    <row r="331" spans="1:9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ref="H331:H339" si="43">ROUNDUP(F331/168*G331,2)</f>
        <v>0</v>
      </c>
    </row>
    <row r="332" spans="1:9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9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9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3"/>
        <v>0</v>
      </c>
    </row>
    <row r="335" spans="1:9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3"/>
        <v>0</v>
      </c>
    </row>
    <row r="336" spans="1:9" s="2" customFormat="1" ht="12" hidden="1" customHeight="1" x14ac:dyDescent="0.25">
      <c r="A336" s="242"/>
      <c r="B336" s="245"/>
      <c r="C336" s="249"/>
      <c r="D336" s="250"/>
      <c r="E336" s="272"/>
      <c r="F336" s="88"/>
      <c r="G336" s="88"/>
      <c r="H336" s="89">
        <f t="shared" si="43"/>
        <v>0</v>
      </c>
    </row>
    <row r="337" spans="1:8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si="43"/>
        <v>0</v>
      </c>
    </row>
    <row r="338" spans="1:8" s="2" customFormat="1" ht="12" hidden="1" customHeight="1" x14ac:dyDescent="0.25">
      <c r="A338" s="242"/>
      <c r="B338" s="245"/>
      <c r="C338" s="249"/>
      <c r="D338" s="250"/>
      <c r="E338" s="272"/>
      <c r="F338" s="88"/>
      <c r="G338" s="88"/>
      <c r="H338" s="89">
        <f t="shared" si="43"/>
        <v>0</v>
      </c>
    </row>
    <row r="339" spans="1:8" s="2" customFormat="1" ht="12" hidden="1" customHeight="1" x14ac:dyDescent="0.25">
      <c r="A339" s="243"/>
      <c r="B339" s="246"/>
      <c r="C339" s="253"/>
      <c r="D339" s="254"/>
      <c r="E339" s="255"/>
      <c r="F339" s="90"/>
      <c r="G339" s="90"/>
      <c r="H339" s="91">
        <f t="shared" si="43"/>
        <v>0</v>
      </c>
    </row>
    <row r="340" spans="1:8" s="2" customFormat="1" ht="12" hidden="1" customHeight="1" x14ac:dyDescent="0.25">
      <c r="A340" s="241"/>
      <c r="B340" s="244"/>
      <c r="C340" s="251" t="s">
        <v>171</v>
      </c>
      <c r="D340" s="252"/>
      <c r="E340" s="287"/>
      <c r="F340" s="53" t="s">
        <v>167</v>
      </c>
      <c r="G340" s="53" t="s">
        <v>158</v>
      </c>
      <c r="H340" s="128">
        <f>SUM(H341:H350)</f>
        <v>0</v>
      </c>
    </row>
    <row r="341" spans="1:8" s="2" customFormat="1" ht="12" hidden="1" customHeight="1" x14ac:dyDescent="0.25">
      <c r="A341" s="242"/>
      <c r="B341" s="245"/>
      <c r="C341" s="247"/>
      <c r="D341" s="248"/>
      <c r="E341" s="273"/>
      <c r="F341" s="86"/>
      <c r="G341" s="86"/>
      <c r="H341" s="87">
        <f>ROUNDUP(F341/168*G341,2)</f>
        <v>0</v>
      </c>
    </row>
    <row r="342" spans="1:8" s="2" customFormat="1" ht="12" hidden="1" customHeight="1" x14ac:dyDescent="0.25">
      <c r="A342" s="242"/>
      <c r="B342" s="245"/>
      <c r="C342" s="249"/>
      <c r="D342" s="250"/>
      <c r="E342" s="272"/>
      <c r="F342" s="88"/>
      <c r="G342" s="88"/>
      <c r="H342" s="89">
        <f t="shared" ref="H342:H350" si="44">ROUNDUP(F342/168*G342,2)</f>
        <v>0</v>
      </c>
    </row>
    <row r="343" spans="1:8" s="2" customFormat="1" ht="12" hidden="1" customHeight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8" s="2" customFormat="1" ht="12" hidden="1" customHeight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8" s="2" customFormat="1" ht="12" hidden="1" customHeight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8" s="2" customFormat="1" ht="12" hidden="1" customHeight="1" x14ac:dyDescent="0.25">
      <c r="A346" s="242"/>
      <c r="B346" s="245"/>
      <c r="C346" s="249"/>
      <c r="D346" s="250"/>
      <c r="E346" s="272"/>
      <c r="F346" s="88"/>
      <c r="G346" s="88"/>
      <c r="H346" s="89">
        <f t="shared" si="44"/>
        <v>0</v>
      </c>
    </row>
    <row r="347" spans="1:8" s="2" customFormat="1" ht="12" hidden="1" customHeight="1" x14ac:dyDescent="0.25">
      <c r="A347" s="242"/>
      <c r="B347" s="245"/>
      <c r="C347" s="249"/>
      <c r="D347" s="250"/>
      <c r="E347" s="272"/>
      <c r="F347" s="88"/>
      <c r="G347" s="88"/>
      <c r="H347" s="89">
        <f t="shared" si="44"/>
        <v>0</v>
      </c>
    </row>
    <row r="348" spans="1:8" s="2" customFormat="1" ht="12" hidden="1" customHeight="1" x14ac:dyDescent="0.25">
      <c r="A348" s="242"/>
      <c r="B348" s="245"/>
      <c r="C348" s="249"/>
      <c r="D348" s="250"/>
      <c r="E348" s="272"/>
      <c r="F348" s="88"/>
      <c r="G348" s="88"/>
      <c r="H348" s="89"/>
    </row>
    <row r="349" spans="1:8" s="2" customFormat="1" ht="12" hidden="1" customHeight="1" x14ac:dyDescent="0.25">
      <c r="A349" s="242"/>
      <c r="B349" s="245"/>
      <c r="C349" s="249"/>
      <c r="D349" s="250"/>
      <c r="E349" s="272"/>
      <c r="F349" s="88"/>
      <c r="G349" s="88"/>
      <c r="H349" s="89">
        <f t="shared" si="44"/>
        <v>0</v>
      </c>
    </row>
    <row r="350" spans="1:8" s="2" customFormat="1" ht="13.2" hidden="1" x14ac:dyDescent="0.25">
      <c r="A350" s="243"/>
      <c r="B350" s="246"/>
      <c r="C350" s="253"/>
      <c r="D350" s="254"/>
      <c r="E350" s="255"/>
      <c r="F350" s="90"/>
      <c r="G350" s="90"/>
      <c r="H350" s="91">
        <f t="shared" si="44"/>
        <v>0</v>
      </c>
    </row>
    <row r="351" spans="1:8" s="2" customFormat="1" ht="13.2" x14ac:dyDescent="0.25">
      <c r="A351" s="57" t="s">
        <v>94</v>
      </c>
      <c r="B351" s="256" t="s">
        <v>95</v>
      </c>
      <c r="C351" s="256"/>
      <c r="D351" s="256"/>
      <c r="E351" s="256"/>
      <c r="F351" s="256"/>
      <c r="G351" s="256"/>
      <c r="H351" s="47">
        <f>SUM(H352,H374,H363)</f>
        <v>0.99</v>
      </c>
    </row>
    <row r="352" spans="1:8" s="2" customFormat="1" ht="15" customHeight="1" x14ac:dyDescent="0.25">
      <c r="A352" s="241">
        <v>2311</v>
      </c>
      <c r="B352" s="244" t="s">
        <v>20</v>
      </c>
      <c r="C352" s="251" t="s">
        <v>171</v>
      </c>
      <c r="D352" s="252"/>
      <c r="E352" s="287"/>
      <c r="F352" s="53" t="s">
        <v>401</v>
      </c>
      <c r="G352" s="53" t="s">
        <v>166</v>
      </c>
      <c r="H352" s="128">
        <f>SUM(H353:H362)</f>
        <v>0.18</v>
      </c>
    </row>
    <row r="353" spans="1:9" s="2" customFormat="1" ht="13.2" x14ac:dyDescent="0.25">
      <c r="A353" s="242"/>
      <c r="B353" s="245"/>
      <c r="C353" s="247" t="s">
        <v>225</v>
      </c>
      <c r="D353" s="248"/>
      <c r="E353" s="273"/>
      <c r="F353" s="86">
        <v>0.01</v>
      </c>
      <c r="G353" s="86">
        <v>3</v>
      </c>
      <c r="H353" s="87">
        <f>ROUND(F353*G353,2)</f>
        <v>0.03</v>
      </c>
      <c r="I353" s="2" t="s">
        <v>376</v>
      </c>
    </row>
    <row r="354" spans="1:9" s="2" customFormat="1" ht="13.2" x14ac:dyDescent="0.25">
      <c r="A354" s="242"/>
      <c r="B354" s="245"/>
      <c r="C354" s="249" t="s">
        <v>173</v>
      </c>
      <c r="D354" s="250"/>
      <c r="E354" s="272"/>
      <c r="F354" s="88">
        <v>0.05</v>
      </c>
      <c r="G354" s="88">
        <v>3</v>
      </c>
      <c r="H354" s="89">
        <f>ROUND(F354*G354,2)</f>
        <v>0.15</v>
      </c>
    </row>
    <row r="355" spans="1:9" s="2" customFormat="1" ht="13.2" hidden="1" x14ac:dyDescent="0.25">
      <c r="A355" s="242"/>
      <c r="B355" s="245"/>
      <c r="C355" s="249"/>
      <c r="D355" s="250"/>
      <c r="E355" s="272"/>
      <c r="F355" s="88"/>
      <c r="G355" s="88"/>
      <c r="H355" s="89">
        <f t="shared" ref="H355:H362" si="45">ROUND(F355*G355,2)</f>
        <v>0</v>
      </c>
    </row>
    <row r="356" spans="1:9" s="2" customFormat="1" ht="13.2" hidden="1" x14ac:dyDescent="0.25">
      <c r="A356" s="242"/>
      <c r="B356" s="245"/>
      <c r="C356" s="249"/>
      <c r="D356" s="250"/>
      <c r="E356" s="272"/>
      <c r="F356" s="88"/>
      <c r="G356" s="88"/>
      <c r="H356" s="89">
        <f t="shared" si="45"/>
        <v>0</v>
      </c>
    </row>
    <row r="357" spans="1:9" s="2" customFormat="1" ht="13.2" hidden="1" x14ac:dyDescent="0.25">
      <c r="A357" s="242"/>
      <c r="B357" s="245"/>
      <c r="C357" s="249"/>
      <c r="D357" s="250"/>
      <c r="E357" s="272"/>
      <c r="F357" s="88"/>
      <c r="G357" s="88"/>
      <c r="H357" s="89">
        <f t="shared" si="45"/>
        <v>0</v>
      </c>
    </row>
    <row r="358" spans="1:9" s="2" customFormat="1" ht="13.2" hidden="1" x14ac:dyDescent="0.25">
      <c r="A358" s="242"/>
      <c r="B358" s="245"/>
      <c r="C358" s="249"/>
      <c r="D358" s="250"/>
      <c r="E358" s="272"/>
      <c r="F358" s="88"/>
      <c r="G358" s="88"/>
      <c r="H358" s="89">
        <f t="shared" si="45"/>
        <v>0</v>
      </c>
    </row>
    <row r="359" spans="1:9" s="2" customFormat="1" ht="13.2" hidden="1" x14ac:dyDescent="0.25">
      <c r="A359" s="242"/>
      <c r="B359" s="245"/>
      <c r="C359" s="249"/>
      <c r="D359" s="250"/>
      <c r="E359" s="272"/>
      <c r="F359" s="88"/>
      <c r="G359" s="88"/>
      <c r="H359" s="89">
        <f t="shared" si="45"/>
        <v>0</v>
      </c>
    </row>
    <row r="360" spans="1:9" s="2" customFormat="1" ht="13.2" hidden="1" x14ac:dyDescent="0.25">
      <c r="A360" s="242"/>
      <c r="B360" s="245"/>
      <c r="C360" s="249"/>
      <c r="D360" s="250"/>
      <c r="E360" s="272"/>
      <c r="F360" s="88"/>
      <c r="G360" s="88"/>
      <c r="H360" s="89">
        <f t="shared" si="45"/>
        <v>0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si="45"/>
        <v>0</v>
      </c>
    </row>
    <row r="362" spans="1:9" s="2" customFormat="1" ht="13.2" hidden="1" x14ac:dyDescent="0.25">
      <c r="A362" s="243"/>
      <c r="B362" s="246"/>
      <c r="C362" s="253"/>
      <c r="D362" s="254"/>
      <c r="E362" s="255"/>
      <c r="F362" s="90"/>
      <c r="G362" s="90"/>
      <c r="H362" s="91">
        <f t="shared" si="45"/>
        <v>0</v>
      </c>
    </row>
    <row r="363" spans="1:9" s="2" customFormat="1" ht="39.6" x14ac:dyDescent="0.25">
      <c r="A363" s="241">
        <v>2312</v>
      </c>
      <c r="B363" s="244" t="s">
        <v>394</v>
      </c>
      <c r="C363" s="251" t="s">
        <v>171</v>
      </c>
      <c r="D363" s="252"/>
      <c r="E363" s="60" t="s">
        <v>400</v>
      </c>
      <c r="F363" s="60" t="s">
        <v>397</v>
      </c>
      <c r="G363" s="53" t="s">
        <v>158</v>
      </c>
      <c r="H363" s="128">
        <f>SUM(H364:H373)</f>
        <v>0.04</v>
      </c>
    </row>
    <row r="364" spans="1:9" s="2" customFormat="1" ht="13.2" x14ac:dyDescent="0.25">
      <c r="A364" s="242"/>
      <c r="B364" s="245"/>
      <c r="C364" s="247" t="s">
        <v>395</v>
      </c>
      <c r="D364" s="248"/>
      <c r="E364" s="86">
        <v>157</v>
      </c>
      <c r="F364" s="86">
        <v>5</v>
      </c>
      <c r="G364" s="190">
        <f>G19+G244</f>
        <v>1.0840000000000001</v>
      </c>
      <c r="H364" s="87">
        <f>ROUNDUP(E364/F364/12/168*G364,2)</f>
        <v>0.02</v>
      </c>
    </row>
    <row r="365" spans="1:9" s="2" customFormat="1" ht="13.2" x14ac:dyDescent="0.25">
      <c r="A365" s="242"/>
      <c r="B365" s="245"/>
      <c r="C365" s="249" t="s">
        <v>396</v>
      </c>
      <c r="D365" s="250"/>
      <c r="E365" s="189">
        <v>150</v>
      </c>
      <c r="F365" s="88">
        <v>5</v>
      </c>
      <c r="G365" s="191">
        <f>G364</f>
        <v>1.0840000000000001</v>
      </c>
      <c r="H365" s="89">
        <f>ROUNDUP(E365/F365/12/168*G365,2)</f>
        <v>0.02</v>
      </c>
    </row>
    <row r="366" spans="1:9" s="2" customFormat="1" ht="13.2" hidden="1" x14ac:dyDescent="0.25">
      <c r="A366" s="242"/>
      <c r="B366" s="245"/>
      <c r="C366" s="249"/>
      <c r="D366" s="250"/>
      <c r="E366" s="186"/>
      <c r="F366" s="88"/>
      <c r="G366" s="88"/>
      <c r="H366" s="89">
        <f t="shared" ref="H366:H373" si="46">ROUNDUP(F366/168*G366,2)</f>
        <v>0</v>
      </c>
    </row>
    <row r="367" spans="1:9" s="2" customFormat="1" ht="13.2" hidden="1" x14ac:dyDescent="0.25">
      <c r="A367" s="242"/>
      <c r="B367" s="245"/>
      <c r="C367" s="249"/>
      <c r="D367" s="250"/>
      <c r="E367" s="186"/>
      <c r="F367" s="88"/>
      <c r="G367" s="88"/>
      <c r="H367" s="89">
        <f t="shared" si="46"/>
        <v>0</v>
      </c>
    </row>
    <row r="368" spans="1:9" s="2" customFormat="1" ht="13.2" hidden="1" x14ac:dyDescent="0.25">
      <c r="A368" s="242"/>
      <c r="B368" s="245"/>
      <c r="C368" s="249"/>
      <c r="D368" s="250"/>
      <c r="E368" s="186"/>
      <c r="F368" s="88"/>
      <c r="G368" s="88"/>
      <c r="H368" s="89">
        <f t="shared" si="46"/>
        <v>0</v>
      </c>
    </row>
    <row r="369" spans="1:9" s="2" customFormat="1" ht="13.2" hidden="1" x14ac:dyDescent="0.25">
      <c r="A369" s="242"/>
      <c r="B369" s="245"/>
      <c r="C369" s="249"/>
      <c r="D369" s="250"/>
      <c r="E369" s="186"/>
      <c r="F369" s="88"/>
      <c r="G369" s="88"/>
      <c r="H369" s="89">
        <f t="shared" si="46"/>
        <v>0</v>
      </c>
    </row>
    <row r="370" spans="1:9" s="2" customFormat="1" ht="13.2" hidden="1" x14ac:dyDescent="0.25">
      <c r="A370" s="242"/>
      <c r="B370" s="245"/>
      <c r="C370" s="249"/>
      <c r="D370" s="250"/>
      <c r="E370" s="186"/>
      <c r="F370" s="88"/>
      <c r="G370" s="88"/>
      <c r="H370" s="89">
        <f t="shared" si="46"/>
        <v>0</v>
      </c>
    </row>
    <row r="371" spans="1:9" s="2" customFormat="1" ht="13.2" hidden="1" x14ac:dyDescent="0.25">
      <c r="A371" s="242"/>
      <c r="B371" s="245"/>
      <c r="C371" s="249"/>
      <c r="D371" s="250"/>
      <c r="E371" s="186"/>
      <c r="F371" s="88"/>
      <c r="G371" s="88"/>
      <c r="H371" s="89">
        <f t="shared" si="46"/>
        <v>0</v>
      </c>
    </row>
    <row r="372" spans="1:9" s="2" customFormat="1" ht="13.2" hidden="1" x14ac:dyDescent="0.25">
      <c r="A372" s="242"/>
      <c r="B372" s="245"/>
      <c r="C372" s="249"/>
      <c r="D372" s="250"/>
      <c r="E372" s="186"/>
      <c r="F372" s="88"/>
      <c r="G372" s="88"/>
      <c r="H372" s="89">
        <f t="shared" si="46"/>
        <v>0</v>
      </c>
    </row>
    <row r="373" spans="1:9" s="2" customFormat="1" ht="13.2" hidden="1" x14ac:dyDescent="0.25">
      <c r="A373" s="243"/>
      <c r="B373" s="246"/>
      <c r="C373" s="249"/>
      <c r="D373" s="250"/>
      <c r="E373" s="186"/>
      <c r="F373" s="90"/>
      <c r="G373" s="90"/>
      <c r="H373" s="91">
        <f t="shared" si="46"/>
        <v>0</v>
      </c>
    </row>
    <row r="374" spans="1:9" s="2" customFormat="1" ht="26.4" x14ac:dyDescent="0.25">
      <c r="A374" s="241">
        <v>2350</v>
      </c>
      <c r="B374" s="244" t="s">
        <v>25</v>
      </c>
      <c r="C374" s="251" t="s">
        <v>171</v>
      </c>
      <c r="D374" s="252"/>
      <c r="E374" s="287"/>
      <c r="F374" s="60" t="s">
        <v>402</v>
      </c>
      <c r="G374" s="53" t="s">
        <v>158</v>
      </c>
      <c r="H374" s="128">
        <f>SUM(H375:H384)</f>
        <v>0.77</v>
      </c>
    </row>
    <row r="375" spans="1:9" s="2" customFormat="1" ht="26.25" customHeight="1" x14ac:dyDescent="0.25">
      <c r="A375" s="242"/>
      <c r="B375" s="245"/>
      <c r="C375" s="247" t="s">
        <v>231</v>
      </c>
      <c r="D375" s="248"/>
      <c r="E375" s="273"/>
      <c r="F375" s="86">
        <v>85</v>
      </c>
      <c r="G375" s="190">
        <f>G364</f>
        <v>1.0840000000000001</v>
      </c>
      <c r="H375" s="87">
        <f>ROUNDUP(F375/168*G375,2)</f>
        <v>0.55000000000000004</v>
      </c>
      <c r="I375" s="2" t="s">
        <v>206</v>
      </c>
    </row>
    <row r="376" spans="1:9" s="2" customFormat="1" ht="13.2" x14ac:dyDescent="0.25">
      <c r="A376" s="242"/>
      <c r="B376" s="245"/>
      <c r="C376" s="249" t="s">
        <v>226</v>
      </c>
      <c r="D376" s="250"/>
      <c r="E376" s="272"/>
      <c r="F376" s="88">
        <v>7</v>
      </c>
      <c r="G376" s="88">
        <f>G330</f>
        <v>5.0839999999999996</v>
      </c>
      <c r="H376" s="89">
        <f t="shared" ref="H376:H384" si="47">ROUNDUP(F376/168*G376,2)</f>
        <v>0.22</v>
      </c>
      <c r="I376" s="2" t="s">
        <v>208</v>
      </c>
    </row>
    <row r="377" spans="1:9" s="2" customFormat="1" ht="13.2" hidden="1" x14ac:dyDescent="0.25">
      <c r="A377" s="242"/>
      <c r="B377" s="245"/>
      <c r="C377" s="249"/>
      <c r="D377" s="250"/>
      <c r="E377" s="272"/>
      <c r="F377" s="88"/>
      <c r="G377" s="88"/>
      <c r="H377" s="89">
        <f t="shared" si="47"/>
        <v>0</v>
      </c>
    </row>
    <row r="378" spans="1:9" s="2" customFormat="1" ht="13.2" hidden="1" x14ac:dyDescent="0.25">
      <c r="A378" s="242"/>
      <c r="B378" s="245"/>
      <c r="C378" s="249"/>
      <c r="D378" s="250"/>
      <c r="E378" s="272"/>
      <c r="F378" s="88"/>
      <c r="G378" s="88"/>
      <c r="H378" s="89">
        <f t="shared" si="47"/>
        <v>0</v>
      </c>
    </row>
    <row r="379" spans="1:9" s="2" customFormat="1" ht="13.2" hidden="1" x14ac:dyDescent="0.25">
      <c r="A379" s="242"/>
      <c r="B379" s="245"/>
      <c r="C379" s="249"/>
      <c r="D379" s="250"/>
      <c r="E379" s="272"/>
      <c r="F379" s="88"/>
      <c r="G379" s="88"/>
      <c r="H379" s="89">
        <f t="shared" si="47"/>
        <v>0</v>
      </c>
    </row>
    <row r="380" spans="1:9" s="2" customFormat="1" ht="13.2" hidden="1" x14ac:dyDescent="0.25">
      <c r="A380" s="242"/>
      <c r="B380" s="245"/>
      <c r="C380" s="249"/>
      <c r="D380" s="250"/>
      <c r="E380" s="272"/>
      <c r="F380" s="88"/>
      <c r="G380" s="88"/>
      <c r="H380" s="89">
        <f t="shared" si="47"/>
        <v>0</v>
      </c>
    </row>
    <row r="381" spans="1:9" s="2" customFormat="1" ht="13.2" hidden="1" x14ac:dyDescent="0.25">
      <c r="A381" s="242"/>
      <c r="B381" s="245"/>
      <c r="C381" s="249"/>
      <c r="D381" s="250"/>
      <c r="E381" s="272"/>
      <c r="F381" s="88"/>
      <c r="G381" s="88"/>
      <c r="H381" s="89">
        <f t="shared" si="47"/>
        <v>0</v>
      </c>
    </row>
    <row r="382" spans="1:9" s="2" customFormat="1" ht="13.2" hidden="1" x14ac:dyDescent="0.25">
      <c r="A382" s="242"/>
      <c r="B382" s="245"/>
      <c r="C382" s="249"/>
      <c r="D382" s="250"/>
      <c r="E382" s="272"/>
      <c r="F382" s="88"/>
      <c r="G382" s="88"/>
      <c r="H382" s="89">
        <f t="shared" si="47"/>
        <v>0</v>
      </c>
    </row>
    <row r="383" spans="1:9" s="2" customFormat="1" ht="13.2" hidden="1" x14ac:dyDescent="0.25">
      <c r="A383" s="242"/>
      <c r="B383" s="245"/>
      <c r="C383" s="249"/>
      <c r="D383" s="250"/>
      <c r="E383" s="272"/>
      <c r="F383" s="88"/>
      <c r="G383" s="88"/>
      <c r="H383" s="89">
        <f t="shared" si="47"/>
        <v>0</v>
      </c>
    </row>
    <row r="384" spans="1:9" s="2" customFormat="1" ht="13.2" hidden="1" x14ac:dyDescent="0.25">
      <c r="A384" s="243"/>
      <c r="B384" s="246"/>
      <c r="C384" s="253"/>
      <c r="D384" s="254"/>
      <c r="E384" s="255"/>
      <c r="F384" s="90"/>
      <c r="G384" s="90"/>
      <c r="H384" s="91">
        <f t="shared" si="47"/>
        <v>0</v>
      </c>
    </row>
    <row r="385" spans="1:8" s="2" customFormat="1" ht="13.2" x14ac:dyDescent="0.25">
      <c r="A385" s="58" t="s">
        <v>110</v>
      </c>
      <c r="B385" s="256" t="s">
        <v>26</v>
      </c>
      <c r="C385" s="256"/>
      <c r="D385" s="256"/>
      <c r="E385" s="256"/>
      <c r="F385" s="256"/>
      <c r="G385" s="256"/>
      <c r="H385" s="47">
        <f>SUM(H386,H398)</f>
        <v>0.14000000000000001</v>
      </c>
    </row>
    <row r="386" spans="1:8" s="2" customFormat="1" ht="13.2" hidden="1" x14ac:dyDescent="0.25">
      <c r="A386" s="57">
        <v>5120</v>
      </c>
      <c r="B386" s="256" t="s">
        <v>168</v>
      </c>
      <c r="C386" s="256"/>
      <c r="D386" s="256"/>
      <c r="E386" s="256"/>
      <c r="F386" s="256"/>
      <c r="G386" s="256"/>
      <c r="H386" s="47">
        <f>SUM(H388:H397)</f>
        <v>0</v>
      </c>
    </row>
    <row r="387" spans="1:8" s="2" customFormat="1" ht="26.4" hidden="1" x14ac:dyDescent="0.25">
      <c r="A387" s="257">
        <v>5121</v>
      </c>
      <c r="B387" s="260" t="s">
        <v>169</v>
      </c>
      <c r="C387" s="277" t="s">
        <v>171</v>
      </c>
      <c r="D387" s="278"/>
      <c r="E387" s="53" t="s">
        <v>170</v>
      </c>
      <c r="F387" s="187" t="s">
        <v>400</v>
      </c>
      <c r="G387" s="53" t="s">
        <v>158</v>
      </c>
      <c r="H387" s="128">
        <f>SUM(H388:H397)</f>
        <v>0</v>
      </c>
    </row>
    <row r="388" spans="1:8" s="2" customFormat="1" ht="13.2" hidden="1" x14ac:dyDescent="0.25">
      <c r="A388" s="258"/>
      <c r="B388" s="261"/>
      <c r="C388" s="304"/>
      <c r="D388" s="305"/>
      <c r="E388" s="263"/>
      <c r="F388" s="79"/>
      <c r="G388" s="192"/>
      <c r="H388" s="63">
        <f>ROUNDUP(F388*$E$400%/12/168*G388,2)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>ROUNDUP(F389*$E$400%/12/168*G389,2)</f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ref="H390:H397" si="48">ROUNDUP(F390*$D$411%/12/168*E390*$G$411,2)</f>
        <v>0</v>
      </c>
    </row>
    <row r="391" spans="1:8" s="2" customFormat="1" ht="13.2" hidden="1" x14ac:dyDescent="0.25">
      <c r="A391" s="258"/>
      <c r="B391" s="261"/>
      <c r="C391" s="302"/>
      <c r="D391" s="303"/>
      <c r="E391" s="264"/>
      <c r="F391" s="80"/>
      <c r="G391" s="80"/>
      <c r="H391" s="65">
        <f t="shared" si="48"/>
        <v>0</v>
      </c>
    </row>
    <row r="392" spans="1:8" s="2" customFormat="1" ht="13.2" hidden="1" x14ac:dyDescent="0.25">
      <c r="A392" s="258"/>
      <c r="B392" s="261"/>
      <c r="C392" s="302"/>
      <c r="D392" s="303"/>
      <c r="E392" s="264"/>
      <c r="F392" s="80"/>
      <c r="G392" s="80"/>
      <c r="H392" s="65">
        <f t="shared" si="48"/>
        <v>0</v>
      </c>
    </row>
    <row r="393" spans="1:8" s="2" customFormat="1" ht="13.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8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8"/>
        <v>0</v>
      </c>
    </row>
    <row r="395" spans="1:8" s="2" customFormat="1" ht="12.75" hidden="1" customHeight="1" x14ac:dyDescent="0.25">
      <c r="A395" s="258"/>
      <c r="B395" s="261"/>
      <c r="C395" s="302"/>
      <c r="D395" s="303"/>
      <c r="E395" s="264"/>
      <c r="F395" s="80"/>
      <c r="G395" s="80"/>
      <c r="H395" s="65">
        <f t="shared" si="48"/>
        <v>0</v>
      </c>
    </row>
    <row r="396" spans="1:8" s="2" customFormat="1" ht="12.75" hidden="1" customHeight="1" x14ac:dyDescent="0.25">
      <c r="A396" s="258"/>
      <c r="B396" s="261"/>
      <c r="C396" s="302"/>
      <c r="D396" s="303"/>
      <c r="E396" s="264"/>
      <c r="F396" s="80"/>
      <c r="G396" s="80"/>
      <c r="H396" s="65">
        <f t="shared" si="48"/>
        <v>0</v>
      </c>
    </row>
    <row r="397" spans="1:8" s="2" customFormat="1" ht="12.75" hidden="1" customHeight="1" x14ac:dyDescent="0.25">
      <c r="A397" s="259"/>
      <c r="B397" s="262"/>
      <c r="C397" s="302"/>
      <c r="D397" s="303"/>
      <c r="E397" s="265"/>
      <c r="F397" s="82"/>
      <c r="G397" s="82"/>
      <c r="H397" s="67">
        <f t="shared" si="48"/>
        <v>0</v>
      </c>
    </row>
    <row r="398" spans="1:8" s="2" customFormat="1" ht="13.2" x14ac:dyDescent="0.25">
      <c r="A398" s="57" t="s">
        <v>111</v>
      </c>
      <c r="B398" s="256" t="s">
        <v>112</v>
      </c>
      <c r="C398" s="256"/>
      <c r="D398" s="256"/>
      <c r="E398" s="256"/>
      <c r="F398" s="256"/>
      <c r="G398" s="256"/>
      <c r="H398" s="47">
        <f>SUM(H399,H410)</f>
        <v>0.14000000000000001</v>
      </c>
    </row>
    <row r="399" spans="1:8" s="2" customFormat="1" ht="26.4" x14ac:dyDescent="0.25">
      <c r="A399" s="257" t="s">
        <v>118</v>
      </c>
      <c r="B399" s="260" t="s">
        <v>34</v>
      </c>
      <c r="C399" s="277" t="s">
        <v>171</v>
      </c>
      <c r="D399" s="278"/>
      <c r="E399" s="53" t="s">
        <v>170</v>
      </c>
      <c r="F399" s="187" t="s">
        <v>400</v>
      </c>
      <c r="G399" s="53" t="s">
        <v>158</v>
      </c>
      <c r="H399" s="128">
        <f>SUM(H400:H409)</f>
        <v>0.14000000000000001</v>
      </c>
    </row>
    <row r="400" spans="1:8" s="2" customFormat="1" ht="13.2" x14ac:dyDescent="0.25">
      <c r="A400" s="258"/>
      <c r="B400" s="261"/>
      <c r="C400" s="304" t="s">
        <v>398</v>
      </c>
      <c r="D400" s="305"/>
      <c r="E400" s="263">
        <v>20</v>
      </c>
      <c r="F400" s="79">
        <v>1147</v>
      </c>
      <c r="G400" s="192">
        <f>G375</f>
        <v>1.0840000000000001</v>
      </c>
      <c r="H400" s="63">
        <f>ROUNDUP(F400*$E$400%/12/168*G400,2)</f>
        <v>0.13</v>
      </c>
    </row>
    <row r="401" spans="1:8" s="2" customFormat="1" ht="13.2" x14ac:dyDescent="0.25">
      <c r="A401" s="258"/>
      <c r="B401" s="261"/>
      <c r="C401" s="302" t="s">
        <v>399</v>
      </c>
      <c r="D401" s="303"/>
      <c r="E401" s="264"/>
      <c r="F401" s="80">
        <v>475</v>
      </c>
      <c r="G401" s="80">
        <v>8.4000000000000005E-2</v>
      </c>
      <c r="H401" s="65">
        <f>ROUNDUP(F401*$E$400%/12/168*G401,2)</f>
        <v>0.01</v>
      </c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>
        <f t="shared" ref="H402:H409" si="49">ROUNDUP(F402*$D$411%/12/168*E402*$G$411,2)</f>
        <v>0</v>
      </c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>
        <f t="shared" si="49"/>
        <v>0</v>
      </c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>
        <f t="shared" si="49"/>
        <v>0</v>
      </c>
    </row>
    <row r="405" spans="1:8" s="2" customFormat="1" ht="12.75" hidden="1" customHeight="1" x14ac:dyDescent="0.25">
      <c r="A405" s="258"/>
      <c r="B405" s="261"/>
      <c r="C405" s="302"/>
      <c r="D405" s="303"/>
      <c r="E405" s="264"/>
      <c r="F405" s="80"/>
      <c r="G405" s="80"/>
      <c r="H405" s="65">
        <f t="shared" si="49"/>
        <v>0</v>
      </c>
    </row>
    <row r="406" spans="1:8" s="2" customFormat="1" ht="12.75" hidden="1" customHeight="1" x14ac:dyDescent="0.25">
      <c r="A406" s="258"/>
      <c r="B406" s="261"/>
      <c r="C406" s="302"/>
      <c r="D406" s="303"/>
      <c r="E406" s="264"/>
      <c r="F406" s="80"/>
      <c r="G406" s="80"/>
      <c r="H406" s="65">
        <f t="shared" si="49"/>
        <v>0</v>
      </c>
    </row>
    <row r="407" spans="1:8" s="2" customFormat="1" ht="12.75" hidden="1" customHeight="1" x14ac:dyDescent="0.25">
      <c r="A407" s="258"/>
      <c r="B407" s="261"/>
      <c r="C407" s="302"/>
      <c r="D407" s="303"/>
      <c r="E407" s="264"/>
      <c r="F407" s="80"/>
      <c r="G407" s="80"/>
      <c r="H407" s="65">
        <f t="shared" si="49"/>
        <v>0</v>
      </c>
    </row>
    <row r="408" spans="1:8" s="2" customFormat="1" ht="12.75" hidden="1" customHeight="1" x14ac:dyDescent="0.25">
      <c r="A408" s="258"/>
      <c r="B408" s="261"/>
      <c r="C408" s="302"/>
      <c r="D408" s="303"/>
      <c r="E408" s="264"/>
      <c r="F408" s="80"/>
      <c r="G408" s="80"/>
      <c r="H408" s="65">
        <f t="shared" si="49"/>
        <v>0</v>
      </c>
    </row>
    <row r="409" spans="1:8" s="2" customFormat="1" ht="12.75" hidden="1" customHeight="1" x14ac:dyDescent="0.25">
      <c r="A409" s="259"/>
      <c r="B409" s="262"/>
      <c r="C409" s="302"/>
      <c r="D409" s="303"/>
      <c r="E409" s="265"/>
      <c r="F409" s="82"/>
      <c r="G409" s="82"/>
      <c r="H409" s="67">
        <f t="shared" si="49"/>
        <v>0</v>
      </c>
    </row>
    <row r="410" spans="1:8" s="2" customFormat="1" ht="26.4" hidden="1" x14ac:dyDescent="0.25">
      <c r="A410" s="257" t="s">
        <v>119</v>
      </c>
      <c r="B410" s="260" t="s">
        <v>32</v>
      </c>
      <c r="C410" s="93" t="s">
        <v>171</v>
      </c>
      <c r="D410" s="53" t="s">
        <v>170</v>
      </c>
      <c r="E410" s="93" t="s">
        <v>166</v>
      </c>
      <c r="F410" s="93" t="s">
        <v>167</v>
      </c>
      <c r="G410" s="53" t="s">
        <v>158</v>
      </c>
      <c r="H410" s="128">
        <f>SUM(H411:H420)</f>
        <v>0</v>
      </c>
    </row>
    <row r="411" spans="1:8" s="2" customFormat="1" ht="13.2" hidden="1" x14ac:dyDescent="0.25">
      <c r="A411" s="258"/>
      <c r="B411" s="261"/>
      <c r="C411" s="79"/>
      <c r="D411" s="263">
        <v>20</v>
      </c>
      <c r="E411" s="79"/>
      <c r="F411" s="79"/>
      <c r="G411" s="79"/>
      <c r="H411" s="63">
        <f>ROUNDUP(F411*$D$388%/12/168*E411*$G$388,2)</f>
        <v>0</v>
      </c>
    </row>
    <row r="412" spans="1:8" s="2" customFormat="1" ht="13.2" hidden="1" x14ac:dyDescent="0.25">
      <c r="A412" s="258"/>
      <c r="B412" s="261"/>
      <c r="C412" s="80"/>
      <c r="D412" s="264"/>
      <c r="E412" s="80"/>
      <c r="F412" s="80"/>
      <c r="G412" s="80"/>
      <c r="H412" s="65">
        <f t="shared" ref="H412:H420" si="50">ROUNDUP(F412*$D$388%/12/168*E412*$G$388,2)</f>
        <v>0</v>
      </c>
    </row>
    <row r="413" spans="1:8" s="2" customFormat="1" ht="13.2" hidden="1" x14ac:dyDescent="0.25">
      <c r="A413" s="258"/>
      <c r="B413" s="261"/>
      <c r="C413" s="80"/>
      <c r="D413" s="264"/>
      <c r="E413" s="80"/>
      <c r="F413" s="80"/>
      <c r="G413" s="80"/>
      <c r="H413" s="65">
        <f t="shared" si="50"/>
        <v>0</v>
      </c>
    </row>
    <row r="414" spans="1:8" s="2" customFormat="1" ht="13.2" hidden="1" x14ac:dyDescent="0.25">
      <c r="A414" s="258"/>
      <c r="B414" s="261"/>
      <c r="C414" s="80"/>
      <c r="D414" s="264"/>
      <c r="E414" s="80"/>
      <c r="F414" s="80"/>
      <c r="G414" s="80"/>
      <c r="H414" s="65">
        <f t="shared" si="50"/>
        <v>0</v>
      </c>
    </row>
    <row r="415" spans="1:8" s="2" customFormat="1" ht="13.2" hidden="1" x14ac:dyDescent="0.25">
      <c r="A415" s="258"/>
      <c r="B415" s="261"/>
      <c r="C415" s="80"/>
      <c r="D415" s="264"/>
      <c r="E415" s="80"/>
      <c r="F415" s="80"/>
      <c r="G415" s="80"/>
      <c r="H415" s="65">
        <f t="shared" si="50"/>
        <v>0</v>
      </c>
    </row>
    <row r="416" spans="1:8" s="2" customFormat="1" ht="13.2" hidden="1" x14ac:dyDescent="0.25">
      <c r="A416" s="258"/>
      <c r="B416" s="261"/>
      <c r="C416" s="80"/>
      <c r="D416" s="264"/>
      <c r="E416" s="80"/>
      <c r="F416" s="80"/>
      <c r="G416" s="80"/>
      <c r="H416" s="65">
        <f t="shared" si="50"/>
        <v>0</v>
      </c>
    </row>
    <row r="417" spans="1:8" s="2" customFormat="1" ht="13.2" hidden="1" x14ac:dyDescent="0.25">
      <c r="A417" s="258"/>
      <c r="B417" s="261"/>
      <c r="C417" s="80"/>
      <c r="D417" s="264"/>
      <c r="E417" s="80"/>
      <c r="F417" s="80"/>
      <c r="G417" s="80"/>
      <c r="H417" s="65">
        <f t="shared" si="50"/>
        <v>0</v>
      </c>
    </row>
    <row r="418" spans="1:8" s="2" customFormat="1" ht="13.2" hidden="1" x14ac:dyDescent="0.25">
      <c r="A418" s="258"/>
      <c r="B418" s="261"/>
      <c r="C418" s="80"/>
      <c r="D418" s="264"/>
      <c r="E418" s="80"/>
      <c r="F418" s="80"/>
      <c r="G418" s="80"/>
      <c r="H418" s="65">
        <f t="shared" si="50"/>
        <v>0</v>
      </c>
    </row>
    <row r="419" spans="1:8" s="2" customFormat="1" ht="13.2" hidden="1" x14ac:dyDescent="0.25">
      <c r="A419" s="258"/>
      <c r="B419" s="261"/>
      <c r="C419" s="80"/>
      <c r="D419" s="264"/>
      <c r="E419" s="80"/>
      <c r="F419" s="80"/>
      <c r="G419" s="80"/>
      <c r="H419" s="65">
        <f t="shared" si="50"/>
        <v>0</v>
      </c>
    </row>
    <row r="420" spans="1:8" s="2" customFormat="1" ht="13.2" hidden="1" x14ac:dyDescent="0.25">
      <c r="A420" s="258"/>
      <c r="B420" s="261"/>
      <c r="C420" s="80"/>
      <c r="D420" s="265"/>
      <c r="E420" s="80"/>
      <c r="F420" s="80"/>
      <c r="G420" s="80"/>
      <c r="H420" s="65">
        <f t="shared" si="50"/>
        <v>0</v>
      </c>
    </row>
    <row r="421" spans="1:8" s="2" customFormat="1" ht="13.2" x14ac:dyDescent="0.25">
      <c r="A421" s="235" t="s">
        <v>123</v>
      </c>
      <c r="B421" s="236"/>
      <c r="C421" s="236"/>
      <c r="D421" s="236"/>
      <c r="E421" s="236"/>
      <c r="F421" s="236"/>
      <c r="G421" s="237"/>
      <c r="H421" s="52">
        <f>SUM(H385,H327,H230)</f>
        <v>2.21</v>
      </c>
    </row>
    <row r="422" spans="1:8" s="2" customFormat="1" ht="13.2" x14ac:dyDescent="0.25">
      <c r="A422" s="238" t="s">
        <v>122</v>
      </c>
      <c r="B422" s="239"/>
      <c r="C422" s="239"/>
      <c r="D422" s="239"/>
      <c r="E422" s="239"/>
      <c r="F422" s="239"/>
      <c r="G422" s="240"/>
      <c r="H422" s="92">
        <f>H421+H227</f>
        <v>75.999999999999986</v>
      </c>
    </row>
    <row r="423" spans="1:8" x14ac:dyDescent="0.25">
      <c r="H423" s="29"/>
    </row>
    <row r="424" spans="1:8" hidden="1" x14ac:dyDescent="0.25">
      <c r="H424" s="30"/>
    </row>
    <row r="425" spans="1:8" hidden="1" x14ac:dyDescent="0.25"/>
    <row r="426" spans="1:8" hidden="1" x14ac:dyDescent="0.25"/>
    <row r="427" spans="1:8" hidden="1" x14ac:dyDescent="0.25"/>
    <row r="428" spans="1:8" hidden="1" x14ac:dyDescent="0.25"/>
    <row r="429" spans="1:8" hidden="1" x14ac:dyDescent="0.25"/>
    <row r="430" spans="1:8" hidden="1" x14ac:dyDescent="0.25"/>
    <row r="431" spans="1:8" hidden="1" x14ac:dyDescent="0.25"/>
    <row r="432" spans="1:8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spans="1:9" hidden="1" x14ac:dyDescent="0.25"/>
    <row r="450" spans="1:9" hidden="1" x14ac:dyDescent="0.25"/>
    <row r="451" spans="1:9" hidden="1" x14ac:dyDescent="0.25"/>
    <row r="452" spans="1:9" hidden="1" x14ac:dyDescent="0.25"/>
    <row r="453" spans="1:9" hidden="1" x14ac:dyDescent="0.25"/>
    <row r="454" spans="1:9" hidden="1" x14ac:dyDescent="0.25"/>
    <row r="455" spans="1:9" hidden="1" x14ac:dyDescent="0.25"/>
    <row r="456" spans="1:9" hidden="1" x14ac:dyDescent="0.25"/>
    <row r="457" spans="1:9" hidden="1" x14ac:dyDescent="0.25"/>
    <row r="458" spans="1:9" hidden="1" x14ac:dyDescent="0.25"/>
    <row r="459" spans="1:9" hidden="1" x14ac:dyDescent="0.25"/>
    <row r="460" spans="1:9" ht="15.6" hidden="1" x14ac:dyDescent="0.3">
      <c r="A460" s="121" t="s">
        <v>14</v>
      </c>
      <c r="B460" s="121"/>
      <c r="C460" s="121"/>
      <c r="D460" s="121"/>
      <c r="E460" s="121"/>
      <c r="F460" s="121"/>
      <c r="G460" s="121"/>
      <c r="H460" s="122">
        <f ca="1">H461+H473+H484</f>
        <v>73.789999999999992</v>
      </c>
      <c r="I460" s="123" t="b">
        <f ca="1">H460=H227</f>
        <v>1</v>
      </c>
    </row>
    <row r="461" spans="1:9" hidden="1" x14ac:dyDescent="0.25">
      <c r="A461" s="115">
        <v>1000</v>
      </c>
      <c r="B461" s="114"/>
      <c r="H461" s="118">
        <f ca="1">SUM(H462,H469)</f>
        <v>73.789999999999992</v>
      </c>
    </row>
    <row r="462" spans="1:9" hidden="1" x14ac:dyDescent="0.25">
      <c r="A462" s="134">
        <v>1100</v>
      </c>
      <c r="B462" s="114"/>
      <c r="H462" s="117">
        <f ca="1">SUM(H463:H468)</f>
        <v>57.489999999999995</v>
      </c>
    </row>
    <row r="463" spans="1:9" hidden="1" x14ac:dyDescent="0.25">
      <c r="A463" s="1">
        <v>1116</v>
      </c>
      <c r="B463" s="114"/>
      <c r="H463" s="116">
        <f t="shared" ref="H463:H468" ca="1" si="51">SUMIF($A$14:$H$227,A463,$H$14:$H$227)</f>
        <v>48.8</v>
      </c>
    </row>
    <row r="464" spans="1:9" hidden="1" x14ac:dyDescent="0.25">
      <c r="A464" s="1">
        <v>1119</v>
      </c>
      <c r="B464" s="114"/>
      <c r="H464" s="116">
        <f t="shared" ca="1" si="51"/>
        <v>0</v>
      </c>
    </row>
    <row r="465" spans="1:8" hidden="1" x14ac:dyDescent="0.25">
      <c r="A465" s="1">
        <v>1143</v>
      </c>
      <c r="B465" s="114"/>
      <c r="H465" s="116">
        <f t="shared" ca="1" si="51"/>
        <v>3.7900000000000005</v>
      </c>
    </row>
    <row r="466" spans="1:8" hidden="1" x14ac:dyDescent="0.25">
      <c r="A466" s="1">
        <v>1146</v>
      </c>
      <c r="B466" s="114"/>
      <c r="H466" s="116">
        <f t="shared" ca="1" si="51"/>
        <v>0</v>
      </c>
    </row>
    <row r="467" spans="1:8" hidden="1" x14ac:dyDescent="0.25">
      <c r="A467" s="1">
        <v>1147</v>
      </c>
      <c r="B467" s="114"/>
      <c r="H467" s="116">
        <f t="shared" ca="1" si="51"/>
        <v>0</v>
      </c>
    </row>
    <row r="468" spans="1:8" hidden="1" x14ac:dyDescent="0.25">
      <c r="A468" s="1">
        <v>1148</v>
      </c>
      <c r="B468" s="114"/>
      <c r="H468" s="116">
        <f t="shared" ca="1" si="51"/>
        <v>4.8999999999999995</v>
      </c>
    </row>
    <row r="469" spans="1:8" hidden="1" x14ac:dyDescent="0.25">
      <c r="A469" s="150">
        <v>1200</v>
      </c>
      <c r="B469" s="114"/>
      <c r="H469" s="117">
        <f ca="1">SUM(H470:H472)</f>
        <v>16.3</v>
      </c>
    </row>
    <row r="470" spans="1:8" hidden="1" x14ac:dyDescent="0.25">
      <c r="A470" s="1">
        <v>1210</v>
      </c>
      <c r="B470" s="114"/>
      <c r="H470" s="116">
        <f ca="1">SUMIF($A$14:$H$227,A470,$H$14:$H$227)</f>
        <v>14.33</v>
      </c>
    </row>
    <row r="471" spans="1:8" hidden="1" x14ac:dyDescent="0.25">
      <c r="A471" s="1">
        <v>1221</v>
      </c>
      <c r="B471" s="114"/>
      <c r="H471" s="116">
        <f ca="1">SUMIF($A$14:$H$227,A471,$H$14:$H$227)</f>
        <v>1.9700000000000002</v>
      </c>
    </row>
    <row r="472" spans="1:8" hidden="1" x14ac:dyDescent="0.25">
      <c r="A472" s="1">
        <v>1228</v>
      </c>
      <c r="B472" s="114"/>
      <c r="H472" s="116">
        <f ca="1">SUMIF($A$14:$H$227,A472,$H$14:$H$227)</f>
        <v>0</v>
      </c>
    </row>
    <row r="473" spans="1:8" hidden="1" x14ac:dyDescent="0.25">
      <c r="A473" s="115">
        <v>2000</v>
      </c>
      <c r="B473" s="114"/>
      <c r="H473" s="118">
        <f ca="1">H474+H477+H479</f>
        <v>0</v>
      </c>
    </row>
    <row r="474" spans="1:8" hidden="1" x14ac:dyDescent="0.25">
      <c r="A474" s="150">
        <v>2100</v>
      </c>
      <c r="B474" s="114"/>
      <c r="H474" s="117">
        <f ca="1">SUM(H475:H476)</f>
        <v>0</v>
      </c>
    </row>
    <row r="475" spans="1:8" hidden="1" x14ac:dyDescent="0.25">
      <c r="A475" s="1">
        <v>2111</v>
      </c>
      <c r="B475" s="114"/>
      <c r="H475" s="116">
        <f ca="1">SUMIF($A$14:$H$227,A475,$H$14:$H$227)</f>
        <v>0</v>
      </c>
    </row>
    <row r="476" spans="1:8" hidden="1" x14ac:dyDescent="0.25">
      <c r="A476" s="1">
        <v>2112</v>
      </c>
      <c r="B476" s="114"/>
      <c r="H476" s="116">
        <f ca="1">SUMIF($A$14:$H$227,A476,$H$14:$H$227)</f>
        <v>0</v>
      </c>
    </row>
    <row r="477" spans="1:8" hidden="1" x14ac:dyDescent="0.25">
      <c r="A477" s="150">
        <v>2200</v>
      </c>
      <c r="B477" s="114"/>
      <c r="H477" s="117">
        <f ca="1">SUM(H478)</f>
        <v>0</v>
      </c>
    </row>
    <row r="478" spans="1:8" hidden="1" x14ac:dyDescent="0.25">
      <c r="A478" s="1">
        <v>2220</v>
      </c>
      <c r="B478" s="114"/>
      <c r="H478" s="116">
        <f ca="1">SUMIF($A$14:$H$227,A478,$H$14:$H$227)</f>
        <v>0</v>
      </c>
    </row>
    <row r="479" spans="1:8" hidden="1" x14ac:dyDescent="0.25">
      <c r="A479" s="150">
        <v>2300</v>
      </c>
      <c r="B479" s="114"/>
      <c r="H479" s="117">
        <f ca="1">SUM(H480:H483)</f>
        <v>0</v>
      </c>
    </row>
    <row r="480" spans="1:8" hidden="1" x14ac:dyDescent="0.25">
      <c r="A480" s="1">
        <v>2311</v>
      </c>
      <c r="B480" s="114"/>
      <c r="H480" s="116">
        <f ca="1">SUMIF($A$14:$H$227,A480,$H$14:$H$227)</f>
        <v>0</v>
      </c>
    </row>
    <row r="481" spans="1:9" hidden="1" x14ac:dyDescent="0.25">
      <c r="A481" s="1">
        <v>2322</v>
      </c>
      <c r="B481" s="114"/>
      <c r="H481" s="116">
        <f ca="1">SUMIF($A$14:$H$227,A481,$H$14:$H$227)</f>
        <v>0</v>
      </c>
    </row>
    <row r="482" spans="1:9" hidden="1" x14ac:dyDescent="0.25">
      <c r="A482" s="1">
        <v>2329</v>
      </c>
      <c r="B482" s="114"/>
      <c r="H482" s="116">
        <f ca="1">SUMIF($A$14:$H$227,A482,$H$14:$H$227)</f>
        <v>0</v>
      </c>
    </row>
    <row r="483" spans="1:9" hidden="1" x14ac:dyDescent="0.25">
      <c r="A483" s="1">
        <v>2350</v>
      </c>
      <c r="B483" s="114"/>
      <c r="H483" s="116">
        <f ca="1">SUMIF($A$14:$H$227,A483,$H$14:$H$227)</f>
        <v>0</v>
      </c>
    </row>
    <row r="484" spans="1:9" hidden="1" x14ac:dyDescent="0.25">
      <c r="A484" s="115">
        <v>5000</v>
      </c>
      <c r="B484" s="114"/>
      <c r="H484" s="118">
        <f ca="1">SUMIF($A$14:$H$227,A484,$H$14:$H$227)</f>
        <v>0</v>
      </c>
    </row>
    <row r="485" spans="1:9" hidden="1" x14ac:dyDescent="0.25">
      <c r="A485" s="150">
        <v>5200</v>
      </c>
      <c r="B485" s="114"/>
      <c r="H485" s="120"/>
    </row>
    <row r="486" spans="1:9" hidden="1" x14ac:dyDescent="0.25">
      <c r="A486" s="1">
        <v>5231</v>
      </c>
      <c r="B486" s="114"/>
      <c r="H486" s="116">
        <f ca="1">SUMIF($A$14:$H$227,A486,$H$14:$H$227)</f>
        <v>0</v>
      </c>
    </row>
    <row r="487" spans="1:9" hidden="1" x14ac:dyDescent="0.25">
      <c r="B487" s="114"/>
    </row>
    <row r="488" spans="1:9" hidden="1" x14ac:dyDescent="0.25">
      <c r="B488" s="114"/>
    </row>
    <row r="489" spans="1:9" hidden="1" x14ac:dyDescent="0.25">
      <c r="B489" s="114"/>
    </row>
    <row r="490" spans="1:9" s="123" customFormat="1" ht="15.6" hidden="1" x14ac:dyDescent="0.3">
      <c r="A490" s="121" t="s">
        <v>19</v>
      </c>
      <c r="B490" s="121"/>
      <c r="C490" s="121"/>
      <c r="D490" s="121"/>
      <c r="E490" s="121"/>
      <c r="F490" s="121"/>
      <c r="G490" s="121"/>
      <c r="H490" s="122">
        <f ca="1">H491+H503+H515</f>
        <v>2.2100000000000004</v>
      </c>
      <c r="I490" s="123" t="b">
        <f ca="1">H490=H421</f>
        <v>1</v>
      </c>
    </row>
    <row r="491" spans="1:9" hidden="1" x14ac:dyDescent="0.25">
      <c r="A491" s="115">
        <v>1000</v>
      </c>
      <c r="B491" s="114"/>
      <c r="H491" s="118">
        <f ca="1">SUM(H492,H499)</f>
        <v>0.8600000000000001</v>
      </c>
    </row>
    <row r="492" spans="1:9" hidden="1" x14ac:dyDescent="0.25">
      <c r="A492" s="134">
        <v>1100</v>
      </c>
      <c r="B492" s="114"/>
      <c r="H492" s="117">
        <f ca="1">SUM(H493:H498)</f>
        <v>0.66</v>
      </c>
    </row>
    <row r="493" spans="1:9" hidden="1" x14ac:dyDescent="0.25">
      <c r="A493" s="1">
        <v>1116</v>
      </c>
      <c r="B493" s="114"/>
      <c r="H493" s="116">
        <f t="shared" ref="H493:H498" ca="1" si="52">SUMIF($A$232:$H$437,A493,$H$232:$H$437)</f>
        <v>0</v>
      </c>
    </row>
    <row r="494" spans="1:9" hidden="1" x14ac:dyDescent="0.25">
      <c r="A494" s="1">
        <v>1119</v>
      </c>
      <c r="B494" s="114"/>
      <c r="H494" s="116">
        <f t="shared" ca="1" si="52"/>
        <v>0.6</v>
      </c>
    </row>
    <row r="495" spans="1:9" hidden="1" x14ac:dyDescent="0.25">
      <c r="A495" s="1">
        <v>1143</v>
      </c>
      <c r="B495" s="114"/>
      <c r="H495" s="116">
        <f t="shared" ca="1" si="52"/>
        <v>0</v>
      </c>
    </row>
    <row r="496" spans="1:9" hidden="1" x14ac:dyDescent="0.25">
      <c r="A496" s="1">
        <v>1146</v>
      </c>
      <c r="B496" s="114"/>
      <c r="H496" s="116">
        <f t="shared" ca="1" si="52"/>
        <v>0</v>
      </c>
    </row>
    <row r="497" spans="1:8" hidden="1" x14ac:dyDescent="0.25">
      <c r="A497" s="1">
        <v>1147</v>
      </c>
      <c r="B497" s="114"/>
      <c r="H497" s="116">
        <f t="shared" ca="1" si="52"/>
        <v>0</v>
      </c>
    </row>
    <row r="498" spans="1:8" hidden="1" x14ac:dyDescent="0.25">
      <c r="A498" s="1">
        <v>1148</v>
      </c>
      <c r="B498" s="114"/>
      <c r="H498" s="116">
        <f t="shared" ca="1" si="52"/>
        <v>6.0000000000000005E-2</v>
      </c>
    </row>
    <row r="499" spans="1:8" hidden="1" x14ac:dyDescent="0.25">
      <c r="A499" s="134">
        <v>1200</v>
      </c>
      <c r="B499" s="114"/>
      <c r="H499" s="117">
        <f ca="1">SUM(H500:H502)</f>
        <v>0.2</v>
      </c>
    </row>
    <row r="500" spans="1:8" hidden="1" x14ac:dyDescent="0.25">
      <c r="A500" s="1">
        <v>1210</v>
      </c>
      <c r="B500" s="114"/>
      <c r="H500" s="116">
        <f ca="1">SUMIF($A$232:$H$437,A500,$H$232:$H$437)</f>
        <v>0.17</v>
      </c>
    </row>
    <row r="501" spans="1:8" hidden="1" x14ac:dyDescent="0.25">
      <c r="A501" s="1">
        <v>1221</v>
      </c>
      <c r="B501" s="114"/>
      <c r="H501" s="116">
        <f ca="1">SUMIF($A$232:$H$437,A501,$H$232:$H$437)</f>
        <v>0.03</v>
      </c>
    </row>
    <row r="502" spans="1:8" hidden="1" x14ac:dyDescent="0.25">
      <c r="A502" s="1">
        <v>1228</v>
      </c>
      <c r="B502" s="114"/>
      <c r="H502" s="116">
        <f ca="1">SUMIF($A$232:$H$437,A502,$H$232:$H$437)</f>
        <v>0</v>
      </c>
    </row>
    <row r="503" spans="1:8" hidden="1" x14ac:dyDescent="0.25">
      <c r="A503" s="115">
        <v>2000</v>
      </c>
      <c r="B503" s="114"/>
      <c r="H503" s="118">
        <f ca="1">H504+H507+H509</f>
        <v>1.21</v>
      </c>
    </row>
    <row r="504" spans="1:8" hidden="1" x14ac:dyDescent="0.25">
      <c r="A504" s="134">
        <v>2100</v>
      </c>
      <c r="B504" s="114"/>
      <c r="H504" s="120">
        <f ca="1">SUM(H505:H506)</f>
        <v>0</v>
      </c>
    </row>
    <row r="505" spans="1:8" hidden="1" x14ac:dyDescent="0.25">
      <c r="A505" s="1">
        <v>2111</v>
      </c>
      <c r="B505" s="114"/>
      <c r="H505" s="2">
        <f ca="1">SUMIF($A$232:$H$437,A505,$H$232:$H$437)</f>
        <v>0</v>
      </c>
    </row>
    <row r="506" spans="1:8" hidden="1" x14ac:dyDescent="0.25">
      <c r="A506" s="1">
        <v>2112</v>
      </c>
      <c r="B506" s="114"/>
      <c r="H506" s="2">
        <f ca="1">SUMIF($A$232:$H$437,A506,$H$232:$H$437)</f>
        <v>0</v>
      </c>
    </row>
    <row r="507" spans="1:8" hidden="1" x14ac:dyDescent="0.25">
      <c r="A507" s="134">
        <v>2200</v>
      </c>
      <c r="B507" s="114"/>
      <c r="H507" s="117">
        <f ca="1">SUM(H508)</f>
        <v>0.22</v>
      </c>
    </row>
    <row r="508" spans="1:8" hidden="1" x14ac:dyDescent="0.25">
      <c r="A508" s="1">
        <v>2220</v>
      </c>
      <c r="B508" s="114"/>
      <c r="H508" s="116">
        <f ca="1">SUMIF($A$232:$H$437,A508,$H$232:$H$437)</f>
        <v>0.22</v>
      </c>
    </row>
    <row r="509" spans="1:8" hidden="1" x14ac:dyDescent="0.25">
      <c r="A509" s="134">
        <v>2300</v>
      </c>
      <c r="B509" s="114"/>
      <c r="H509" s="117">
        <f ca="1">SUM(H510:H514)</f>
        <v>0.99</v>
      </c>
    </row>
    <row r="510" spans="1:8" hidden="1" x14ac:dyDescent="0.25">
      <c r="A510" s="1">
        <v>2311</v>
      </c>
      <c r="B510" s="114"/>
      <c r="H510" s="116">
        <f ca="1">SUMIF($A$232:$H$437,A510,$H$232:$H$437)</f>
        <v>0.18</v>
      </c>
    </row>
    <row r="511" spans="1:8" hidden="1" x14ac:dyDescent="0.25">
      <c r="A511" s="1">
        <v>2312</v>
      </c>
      <c r="B511" s="114"/>
      <c r="H511" s="116">
        <f ca="1">SUMIF($A$232:$H$437,A511,$H$232:$H$437)</f>
        <v>0.04</v>
      </c>
    </row>
    <row r="512" spans="1:8" hidden="1" x14ac:dyDescent="0.25">
      <c r="A512" s="1">
        <v>2322</v>
      </c>
      <c r="B512" s="114"/>
      <c r="H512" s="2">
        <f ca="1">SUMIF($A$232:$H$437,A512,$H$232:$H$437)</f>
        <v>0</v>
      </c>
    </row>
    <row r="513" spans="1:9" hidden="1" x14ac:dyDescent="0.25">
      <c r="A513" s="1">
        <v>2329</v>
      </c>
      <c r="B513" s="114"/>
      <c r="H513" s="2">
        <f ca="1">SUMIF($A$232:$H$437,A513,$H$232:$H$437)</f>
        <v>0</v>
      </c>
    </row>
    <row r="514" spans="1:9" hidden="1" x14ac:dyDescent="0.25">
      <c r="A514" s="1">
        <v>2350</v>
      </c>
      <c r="B514" s="114"/>
      <c r="H514" s="116">
        <f ca="1">SUMIF($A$232:$H$437,A514,$H$232:$H$437)</f>
        <v>0.77</v>
      </c>
    </row>
    <row r="515" spans="1:9" hidden="1" x14ac:dyDescent="0.25">
      <c r="A515" s="115">
        <v>5000</v>
      </c>
      <c r="B515" s="114"/>
      <c r="H515" s="118">
        <f ca="1">H516+H518</f>
        <v>0.14000000000000001</v>
      </c>
    </row>
    <row r="516" spans="1:9" hidden="1" x14ac:dyDescent="0.25">
      <c r="A516" s="134">
        <v>5100</v>
      </c>
      <c r="B516" s="114"/>
      <c r="H516" s="117">
        <f ca="1">SUM(H517)</f>
        <v>0</v>
      </c>
    </row>
    <row r="517" spans="1:9" hidden="1" x14ac:dyDescent="0.25">
      <c r="A517" s="1">
        <v>5121</v>
      </c>
      <c r="B517" s="114"/>
      <c r="H517" s="116">
        <f ca="1">SUMIF($A$232:$H$437,A517,$H$232:$H$437)</f>
        <v>0</v>
      </c>
    </row>
    <row r="518" spans="1:9" hidden="1" x14ac:dyDescent="0.25">
      <c r="A518" s="134">
        <v>5200</v>
      </c>
      <c r="B518" s="114"/>
      <c r="H518" s="117">
        <f ca="1">SUM(H519:H520)</f>
        <v>0.14000000000000001</v>
      </c>
    </row>
    <row r="519" spans="1:9" hidden="1" x14ac:dyDescent="0.25">
      <c r="A519" s="1">
        <v>5238</v>
      </c>
      <c r="B519" s="114"/>
      <c r="H519" s="116">
        <f ca="1">SUMIF($A$232:$H$437,A519,$H$232:$H$437)</f>
        <v>0.14000000000000001</v>
      </c>
    </row>
    <row r="520" spans="1:9" hidden="1" x14ac:dyDescent="0.25">
      <c r="A520" s="1">
        <v>5239</v>
      </c>
      <c r="B520" s="114"/>
      <c r="H520" s="116">
        <f ca="1">SUMIF($A$232:$H$437,A520,$H$232:$H$437)</f>
        <v>0</v>
      </c>
    </row>
    <row r="521" spans="1:9" s="123" customFormat="1" ht="15.6" hidden="1" x14ac:dyDescent="0.3">
      <c r="A521" s="121" t="s">
        <v>340</v>
      </c>
      <c r="B521" s="121"/>
      <c r="C521" s="121"/>
      <c r="D521" s="121"/>
      <c r="E521" s="121"/>
      <c r="F521" s="121"/>
      <c r="G521" s="121"/>
      <c r="H521" s="122">
        <f ca="1">H490+H460</f>
        <v>75.999999999999986</v>
      </c>
      <c r="I521" s="123" t="b">
        <f ca="1">H521=H422</f>
        <v>1</v>
      </c>
    </row>
    <row r="522" spans="1:9" hidden="1" x14ac:dyDescent="0.25"/>
    <row r="523" spans="1:9" hidden="1" x14ac:dyDescent="0.25"/>
    <row r="524" spans="1:9" hidden="1" x14ac:dyDescent="0.25"/>
    <row r="525" spans="1:9" hidden="1" x14ac:dyDescent="0.25"/>
    <row r="526" spans="1:9" hidden="1" x14ac:dyDescent="0.25"/>
    <row r="527" spans="1:9" hidden="1" x14ac:dyDescent="0.25"/>
    <row r="528" spans="1:9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</sheetData>
  <mergeCells count="450">
    <mergeCell ref="C347:E347"/>
    <mergeCell ref="C348:E348"/>
    <mergeCell ref="C349:E349"/>
    <mergeCell ref="A329:A339"/>
    <mergeCell ref="B329:B339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2:E342"/>
    <mergeCell ref="C343:E343"/>
    <mergeCell ref="C344:E344"/>
    <mergeCell ref="C345:E345"/>
    <mergeCell ref="C346:E346"/>
    <mergeCell ref="A340:A350"/>
    <mergeCell ref="B340:B350"/>
    <mergeCell ref="C340:E340"/>
    <mergeCell ref="C341:E341"/>
    <mergeCell ref="C330:E330"/>
    <mergeCell ref="C164:E164"/>
    <mergeCell ref="C165:E165"/>
    <mergeCell ref="C166:E166"/>
    <mergeCell ref="B145:G145"/>
    <mergeCell ref="A146:A156"/>
    <mergeCell ref="B146:B156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A134:A144"/>
    <mergeCell ref="B134:B144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A3:H3"/>
    <mergeCell ref="A5:B5"/>
    <mergeCell ref="C9:H9"/>
    <mergeCell ref="I9:I10"/>
    <mergeCell ref="C10:H10"/>
    <mergeCell ref="C19:D19"/>
    <mergeCell ref="C20:D20"/>
    <mergeCell ref="C21:D21"/>
    <mergeCell ref="A1:C1"/>
    <mergeCell ref="D1:H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A47:A61"/>
    <mergeCell ref="B47:B61"/>
    <mergeCell ref="C52:D52"/>
    <mergeCell ref="C53:D53"/>
    <mergeCell ref="C54:D54"/>
    <mergeCell ref="C55:D55"/>
    <mergeCell ref="E47:E61"/>
    <mergeCell ref="C47:D47"/>
    <mergeCell ref="C48:D48"/>
    <mergeCell ref="C49:D49"/>
    <mergeCell ref="C50:D50"/>
    <mergeCell ref="C51:D51"/>
    <mergeCell ref="C56:D56"/>
    <mergeCell ref="C57:D57"/>
    <mergeCell ref="C58:D58"/>
    <mergeCell ref="C59:D59"/>
    <mergeCell ref="C61:D61"/>
    <mergeCell ref="A62:A82"/>
    <mergeCell ref="B62:B82"/>
    <mergeCell ref="C62:D62"/>
    <mergeCell ref="C63:D63"/>
    <mergeCell ref="C73:D73"/>
    <mergeCell ref="C74:D74"/>
    <mergeCell ref="C75:D75"/>
    <mergeCell ref="C76:D76"/>
    <mergeCell ref="C77:D77"/>
    <mergeCell ref="C78:D78"/>
    <mergeCell ref="C79:D79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88:D88"/>
    <mergeCell ref="C89:D89"/>
    <mergeCell ref="C90:D90"/>
    <mergeCell ref="C91:D91"/>
    <mergeCell ref="C92:D92"/>
    <mergeCell ref="C80:D80"/>
    <mergeCell ref="C81:D81"/>
    <mergeCell ref="C82:D82"/>
    <mergeCell ref="B83:G83"/>
    <mergeCell ref="B84:G84"/>
    <mergeCell ref="B85:B105"/>
    <mergeCell ref="C85:D85"/>
    <mergeCell ref="C86:D86"/>
    <mergeCell ref="E86:E105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E63:E82"/>
    <mergeCell ref="C96:D96"/>
    <mergeCell ref="C97:D97"/>
    <mergeCell ref="C98:D98"/>
    <mergeCell ref="C105:D105"/>
    <mergeCell ref="A106:A120"/>
    <mergeCell ref="B106:B120"/>
    <mergeCell ref="E106:E120"/>
    <mergeCell ref="A85:A105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118:D118"/>
    <mergeCell ref="C119:D119"/>
    <mergeCell ref="C120:D120"/>
    <mergeCell ref="C87:D87"/>
    <mergeCell ref="B121:G121"/>
    <mergeCell ref="B122:G122"/>
    <mergeCell ref="C123:E123"/>
    <mergeCell ref="C124:E124"/>
    <mergeCell ref="A123:A133"/>
    <mergeCell ref="B123:B133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67:E167"/>
    <mergeCell ref="B168:G168"/>
    <mergeCell ref="A169:A179"/>
    <mergeCell ref="B169:B179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A157:A167"/>
    <mergeCell ref="B157:B167"/>
    <mergeCell ref="C157:E157"/>
    <mergeCell ref="C158:E158"/>
    <mergeCell ref="C159:E159"/>
    <mergeCell ref="C160:E160"/>
    <mergeCell ref="C161:E161"/>
    <mergeCell ref="C162:E162"/>
    <mergeCell ref="C163:E163"/>
    <mergeCell ref="B191:G191"/>
    <mergeCell ref="B192:G192"/>
    <mergeCell ref="C183:E183"/>
    <mergeCell ref="C184:E184"/>
    <mergeCell ref="C185:E185"/>
    <mergeCell ref="C186:E186"/>
    <mergeCell ref="C187:E187"/>
    <mergeCell ref="C188:E188"/>
    <mergeCell ref="A216:A226"/>
    <mergeCell ref="B216:B226"/>
    <mergeCell ref="D217:D226"/>
    <mergeCell ref="A180:A190"/>
    <mergeCell ref="B180:B190"/>
    <mergeCell ref="C180:E180"/>
    <mergeCell ref="C181:E181"/>
    <mergeCell ref="C182:E182"/>
    <mergeCell ref="C189:E189"/>
    <mergeCell ref="C190:E190"/>
    <mergeCell ref="A227:G227"/>
    <mergeCell ref="A228:H228"/>
    <mergeCell ref="A193:A203"/>
    <mergeCell ref="B193:B203"/>
    <mergeCell ref="D194:D203"/>
    <mergeCell ref="B204:G204"/>
    <mergeCell ref="A205:A215"/>
    <mergeCell ref="B205:B215"/>
    <mergeCell ref="D206:D215"/>
    <mergeCell ref="C237:D237"/>
    <mergeCell ref="C238:D238"/>
    <mergeCell ref="C239:D239"/>
    <mergeCell ref="C240:D240"/>
    <mergeCell ref="C241:D241"/>
    <mergeCell ref="C242:D242"/>
    <mergeCell ref="A229:H229"/>
    <mergeCell ref="B230:G230"/>
    <mergeCell ref="B231:G231"/>
    <mergeCell ref="A232:A242"/>
    <mergeCell ref="B232:B242"/>
    <mergeCell ref="C232:D232"/>
    <mergeCell ref="C233:D233"/>
    <mergeCell ref="C234:D234"/>
    <mergeCell ref="C235:D235"/>
    <mergeCell ref="C236:D236"/>
    <mergeCell ref="C251:D251"/>
    <mergeCell ref="C252:D252"/>
    <mergeCell ref="C253:D253"/>
    <mergeCell ref="A254:A264"/>
    <mergeCell ref="B254:B264"/>
    <mergeCell ref="C254:E254"/>
    <mergeCell ref="C255:E255"/>
    <mergeCell ref="C256:E256"/>
    <mergeCell ref="C257:E257"/>
    <mergeCell ref="C258:E258"/>
    <mergeCell ref="A243:A253"/>
    <mergeCell ref="B243:B253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9:E259"/>
    <mergeCell ref="C260:E260"/>
    <mergeCell ref="C261:E261"/>
    <mergeCell ref="C262:E262"/>
    <mergeCell ref="C263:E263"/>
    <mergeCell ref="C264:E264"/>
    <mergeCell ref="A265:A273"/>
    <mergeCell ref="B265:B273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E265:E273"/>
    <mergeCell ref="C281:D281"/>
    <mergeCell ref="C282:D282"/>
    <mergeCell ref="C283:D283"/>
    <mergeCell ref="C284:D284"/>
    <mergeCell ref="C285:D285"/>
    <mergeCell ref="C286:D286"/>
    <mergeCell ref="A274:A294"/>
    <mergeCell ref="B274:B294"/>
    <mergeCell ref="C274:D274"/>
    <mergeCell ref="C275:D275"/>
    <mergeCell ref="C276:D276"/>
    <mergeCell ref="C277:D277"/>
    <mergeCell ref="C278:D278"/>
    <mergeCell ref="C279:D279"/>
    <mergeCell ref="C280:D280"/>
    <mergeCell ref="A297:A317"/>
    <mergeCell ref="B297:B317"/>
    <mergeCell ref="C297:D297"/>
    <mergeCell ref="C298:D298"/>
    <mergeCell ref="E298:E317"/>
    <mergeCell ref="C299:D299"/>
    <mergeCell ref="C287:D287"/>
    <mergeCell ref="C288:D288"/>
    <mergeCell ref="C289:D289"/>
    <mergeCell ref="C290:D290"/>
    <mergeCell ref="C291:D291"/>
    <mergeCell ref="C292:D292"/>
    <mergeCell ref="E275:E294"/>
    <mergeCell ref="C300:D300"/>
    <mergeCell ref="C301:D301"/>
    <mergeCell ref="C302:D302"/>
    <mergeCell ref="C303:D303"/>
    <mergeCell ref="C304:D304"/>
    <mergeCell ref="C305:D305"/>
    <mergeCell ref="C293:D293"/>
    <mergeCell ref="C294:D294"/>
    <mergeCell ref="B295:G295"/>
    <mergeCell ref="B296:G296"/>
    <mergeCell ref="C312:D312"/>
    <mergeCell ref="C313:D313"/>
    <mergeCell ref="C314:D314"/>
    <mergeCell ref="C315:D315"/>
    <mergeCell ref="C316:D316"/>
    <mergeCell ref="C317:D317"/>
    <mergeCell ref="C306:D306"/>
    <mergeCell ref="C307:D307"/>
    <mergeCell ref="C308:D308"/>
    <mergeCell ref="C309:D309"/>
    <mergeCell ref="C310:D310"/>
    <mergeCell ref="C311:D311"/>
    <mergeCell ref="C319:D319"/>
    <mergeCell ref="C320:D320"/>
    <mergeCell ref="C321:D321"/>
    <mergeCell ref="C322:D322"/>
    <mergeCell ref="C323:D323"/>
    <mergeCell ref="C324:D324"/>
    <mergeCell ref="E318:E326"/>
    <mergeCell ref="C318:D318"/>
    <mergeCell ref="C325:D325"/>
    <mergeCell ref="C326:D326"/>
    <mergeCell ref="C377:E377"/>
    <mergeCell ref="C378:E378"/>
    <mergeCell ref="C379:E379"/>
    <mergeCell ref="C380:E380"/>
    <mergeCell ref="A318:A326"/>
    <mergeCell ref="B318:B326"/>
    <mergeCell ref="C350:E350"/>
    <mergeCell ref="B351:G351"/>
    <mergeCell ref="A352:A362"/>
    <mergeCell ref="B352:B362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B327:G327"/>
    <mergeCell ref="B328:G328"/>
    <mergeCell ref="C329:E329"/>
    <mergeCell ref="C394:D394"/>
    <mergeCell ref="C395:D395"/>
    <mergeCell ref="C396:D396"/>
    <mergeCell ref="C397:D397"/>
    <mergeCell ref="A410:A420"/>
    <mergeCell ref="B410:B420"/>
    <mergeCell ref="D411:D420"/>
    <mergeCell ref="A374:A384"/>
    <mergeCell ref="B374:B384"/>
    <mergeCell ref="C374:E374"/>
    <mergeCell ref="C375:E375"/>
    <mergeCell ref="C376:E376"/>
    <mergeCell ref="C383:E383"/>
    <mergeCell ref="C384:E384"/>
    <mergeCell ref="E388:E397"/>
    <mergeCell ref="C389:D389"/>
    <mergeCell ref="C390:D390"/>
    <mergeCell ref="C391:D391"/>
    <mergeCell ref="C392:D392"/>
    <mergeCell ref="C393:D393"/>
    <mergeCell ref="C387:D387"/>
    <mergeCell ref="C388:D388"/>
    <mergeCell ref="B385:G385"/>
    <mergeCell ref="B386:G386"/>
    <mergeCell ref="E400:E409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A421:G421"/>
    <mergeCell ref="A422:G422"/>
    <mergeCell ref="A363:A373"/>
    <mergeCell ref="B363:B373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A387:A397"/>
    <mergeCell ref="B387:B397"/>
    <mergeCell ref="B398:G398"/>
    <mergeCell ref="A399:A409"/>
    <mergeCell ref="B399:B409"/>
    <mergeCell ref="C381:E381"/>
    <mergeCell ref="C382:E382"/>
    <mergeCell ref="C399:D399"/>
    <mergeCell ref="C400:D400"/>
  </mergeCells>
  <conditionalFormatting sqref="G38:H46 H47:H49 F47:G61 C47:D61 H106:H108 F106:G120 C106:D120 F265:H273 C318:D326 F318:H326">
    <cfRule type="cellIs" dxfId="192" priority="118" operator="equal">
      <formula>0</formula>
    </cfRule>
  </conditionalFormatting>
  <conditionalFormatting sqref="G256:G264">
    <cfRule type="cellIs" dxfId="191" priority="113" operator="equal">
      <formula>0</formula>
    </cfRule>
  </conditionalFormatting>
  <conditionalFormatting sqref="H15:H24">
    <cfRule type="cellIs" dxfId="190" priority="89" operator="equal">
      <formula>0</formula>
    </cfRule>
  </conditionalFormatting>
  <conditionalFormatting sqref="H26:H35">
    <cfRule type="cellIs" dxfId="189" priority="90" operator="equal">
      <formula>0</formula>
    </cfRule>
  </conditionalFormatting>
  <conditionalFormatting sqref="H71:H82">
    <cfRule type="cellIs" dxfId="188" priority="82" operator="equal">
      <formula>0</formula>
    </cfRule>
  </conditionalFormatting>
  <conditionalFormatting sqref="C63:D82">
    <cfRule type="cellIs" dxfId="187" priority="81" operator="equal">
      <formula>0</formula>
    </cfRule>
  </conditionalFormatting>
  <conditionalFormatting sqref="G275:G294">
    <cfRule type="cellIs" dxfId="186" priority="105" operator="equal">
      <formula>0</formula>
    </cfRule>
  </conditionalFormatting>
  <conditionalFormatting sqref="C285:C286 C275:C276">
    <cfRule type="cellIs" dxfId="185" priority="104" operator="equal">
      <formula>0</formula>
    </cfRule>
  </conditionalFormatting>
  <conditionalFormatting sqref="F275:G294">
    <cfRule type="cellIs" dxfId="184" priority="103" operator="equal">
      <formula>0</formula>
    </cfRule>
  </conditionalFormatting>
  <conditionalFormatting sqref="H94:H105">
    <cfRule type="cellIs" dxfId="183" priority="77" operator="equal">
      <formula>0</formula>
    </cfRule>
  </conditionalFormatting>
  <conditionalFormatting sqref="C86:D105">
    <cfRule type="cellIs" dxfId="182" priority="76" operator="equal">
      <formula>0</formula>
    </cfRule>
  </conditionalFormatting>
  <conditionalFormatting sqref="H109:H120">
    <cfRule type="cellIs" dxfId="181" priority="74" operator="equal">
      <formula>0</formula>
    </cfRule>
  </conditionalFormatting>
  <conditionalFormatting sqref="G308:G317">
    <cfRule type="cellIs" dxfId="180" priority="96" operator="equal">
      <formula>0</formula>
    </cfRule>
  </conditionalFormatting>
  <conditionalFormatting sqref="G308:G317">
    <cfRule type="cellIs" dxfId="179" priority="95" operator="equal">
      <formula>0</formula>
    </cfRule>
  </conditionalFormatting>
  <conditionalFormatting sqref="C265">
    <cfRule type="cellIs" dxfId="178" priority="67" operator="equal">
      <formula>0</formula>
    </cfRule>
  </conditionalFormatting>
  <conditionalFormatting sqref="C308:D317">
    <cfRule type="cellIs" dxfId="177" priority="66" operator="equal">
      <formula>0</formula>
    </cfRule>
  </conditionalFormatting>
  <conditionalFormatting sqref="H50:H61">
    <cfRule type="cellIs" dxfId="176" priority="85" operator="equal">
      <formula>0</formula>
    </cfRule>
  </conditionalFormatting>
  <conditionalFormatting sqref="F63:H63 H64:H70 F64:G82">
    <cfRule type="cellIs" dxfId="175" priority="83" operator="equal">
      <formula>0</formula>
    </cfRule>
  </conditionalFormatting>
  <conditionalFormatting sqref="C62:D62">
    <cfRule type="cellIs" dxfId="174" priority="80" operator="equal">
      <formula>0</formula>
    </cfRule>
  </conditionalFormatting>
  <conditionalFormatting sqref="C85:D85">
    <cfRule type="cellIs" dxfId="173" priority="79" operator="equal">
      <formula>0</formula>
    </cfRule>
  </conditionalFormatting>
  <conditionalFormatting sqref="F86:H86 H87:H93 F87:G105">
    <cfRule type="cellIs" dxfId="172" priority="78" operator="equal">
      <formula>0</formula>
    </cfRule>
  </conditionalFormatting>
  <conditionalFormatting sqref="H135:H144">
    <cfRule type="cellIs" dxfId="171" priority="46" operator="equal">
      <formula>0</formula>
    </cfRule>
  </conditionalFormatting>
  <conditionalFormatting sqref="F310:G317">
    <cfRule type="cellIs" dxfId="170" priority="65" operator="equal">
      <formula>0</formula>
    </cfRule>
  </conditionalFormatting>
  <conditionalFormatting sqref="C298:D307">
    <cfRule type="cellIs" dxfId="169" priority="61" operator="equal">
      <formula>0</formula>
    </cfRule>
  </conditionalFormatting>
  <conditionalFormatting sqref="F298:G307">
    <cfRule type="cellIs" dxfId="168" priority="60" operator="equal">
      <formula>0</formula>
    </cfRule>
  </conditionalFormatting>
  <conditionalFormatting sqref="H147:H156">
    <cfRule type="cellIs" dxfId="167" priority="49" operator="equal">
      <formula>0</formula>
    </cfRule>
  </conditionalFormatting>
  <conditionalFormatting sqref="G255">
    <cfRule type="cellIs" dxfId="166" priority="50" operator="equal">
      <formula>0</formula>
    </cfRule>
  </conditionalFormatting>
  <conditionalFormatting sqref="C277:C284">
    <cfRule type="cellIs" dxfId="165" priority="52" operator="equal">
      <formula>0</formula>
    </cfRule>
  </conditionalFormatting>
  <conditionalFormatting sqref="H158:H167">
    <cfRule type="cellIs" dxfId="164" priority="48" operator="equal">
      <formula>0</formula>
    </cfRule>
  </conditionalFormatting>
  <conditionalFormatting sqref="C266:C273">
    <cfRule type="cellIs" dxfId="163" priority="53" operator="equal">
      <formula>0</formula>
    </cfRule>
  </conditionalFormatting>
  <conditionalFormatting sqref="H170:H179">
    <cfRule type="cellIs" dxfId="162" priority="45" operator="equal">
      <formula>0</formula>
    </cfRule>
  </conditionalFormatting>
  <conditionalFormatting sqref="C287:C294">
    <cfRule type="cellIs" dxfId="161" priority="51" operator="equal">
      <formula>0</formula>
    </cfRule>
  </conditionalFormatting>
  <conditionalFormatting sqref="H124:H133">
    <cfRule type="cellIs" dxfId="160" priority="47" operator="equal">
      <formula>0</formula>
    </cfRule>
  </conditionalFormatting>
  <conditionalFormatting sqref="H181:H190">
    <cfRule type="cellIs" dxfId="159" priority="44" operator="equal">
      <formula>0</formula>
    </cfRule>
  </conditionalFormatting>
  <conditionalFormatting sqref="H194:H203 H206:H215 H217:H226">
    <cfRule type="cellIs" dxfId="158" priority="43" operator="equal">
      <formula>0</formula>
    </cfRule>
  </conditionalFormatting>
  <conditionalFormatting sqref="I521">
    <cfRule type="cellIs" dxfId="157" priority="31" operator="equal">
      <formula>TRUE</formula>
    </cfRule>
  </conditionalFormatting>
  <conditionalFormatting sqref="I460:I462 I487:I489">
    <cfRule type="cellIs" dxfId="156" priority="42" operator="equal">
      <formula>TRUE</formula>
    </cfRule>
  </conditionalFormatting>
  <conditionalFormatting sqref="I490">
    <cfRule type="cellIs" dxfId="155" priority="35" operator="equal">
      <formula>TRUE</formula>
    </cfRule>
  </conditionalFormatting>
  <conditionalFormatting sqref="I515">
    <cfRule type="cellIs" dxfId="154" priority="34" operator="equal">
      <formula>TRUE</formula>
    </cfRule>
  </conditionalFormatting>
  <conditionalFormatting sqref="I516">
    <cfRule type="cellIs" dxfId="153" priority="33" operator="equal">
      <formula>TRUE</formula>
    </cfRule>
  </conditionalFormatting>
  <conditionalFormatting sqref="I518">
    <cfRule type="cellIs" dxfId="152" priority="32" operator="equal">
      <formula>TRUE</formula>
    </cfRule>
  </conditionalFormatting>
  <conditionalFormatting sqref="I491:I514 I517 I519:I520">
    <cfRule type="cellIs" dxfId="151" priority="36" operator="equal">
      <formula>TRUE</formula>
    </cfRule>
  </conditionalFormatting>
  <conditionalFormatting sqref="H341:H350">
    <cfRule type="cellIs" dxfId="150" priority="5" operator="equal">
      <formula>0</formula>
    </cfRule>
  </conditionalFormatting>
  <conditionalFormatting sqref="H255:H264">
    <cfRule type="cellIs" dxfId="149" priority="26" operator="equal">
      <formula>0</formula>
    </cfRule>
  </conditionalFormatting>
  <conditionalFormatting sqref="H244:H253">
    <cfRule type="cellIs" dxfId="148" priority="27" operator="equal">
      <formula>0</formula>
    </cfRule>
  </conditionalFormatting>
  <conditionalFormatting sqref="H233:H242">
    <cfRule type="cellIs" dxfId="147" priority="28" operator="equal">
      <formula>0</formula>
    </cfRule>
  </conditionalFormatting>
  <conditionalFormatting sqref="H275">
    <cfRule type="cellIs" dxfId="146" priority="22" operator="equal">
      <formula>0</formula>
    </cfRule>
  </conditionalFormatting>
  <conditionalFormatting sqref="H275">
    <cfRule type="cellIs" dxfId="145" priority="21" operator="equal">
      <formula>0</formula>
    </cfRule>
  </conditionalFormatting>
  <conditionalFormatting sqref="H275:H294">
    <cfRule type="cellIs" dxfId="144" priority="20" operator="equal">
      <formula>0</formula>
    </cfRule>
  </conditionalFormatting>
  <conditionalFormatting sqref="H298:H317">
    <cfRule type="cellIs" dxfId="143" priority="19" operator="equal">
      <formula>0</formula>
    </cfRule>
  </conditionalFormatting>
  <conditionalFormatting sqref="H298:H317">
    <cfRule type="cellIs" dxfId="142" priority="18" operator="equal">
      <formula>0</formula>
    </cfRule>
  </conditionalFormatting>
  <conditionalFormatting sqref="H298:H317">
    <cfRule type="cellIs" dxfId="141" priority="17" operator="equal">
      <formula>0</formula>
    </cfRule>
  </conditionalFormatting>
  <conditionalFormatting sqref="H353:H362">
    <cfRule type="cellIs" dxfId="140" priority="13" operator="equal">
      <formula>0</formula>
    </cfRule>
  </conditionalFormatting>
  <conditionalFormatting sqref="H411:H420">
    <cfRule type="cellIs" dxfId="139" priority="11" operator="equal">
      <formula>0</formula>
    </cfRule>
  </conditionalFormatting>
  <conditionalFormatting sqref="H375:H384">
    <cfRule type="cellIs" dxfId="138" priority="12" operator="equal">
      <formula>0</formula>
    </cfRule>
  </conditionalFormatting>
  <conditionalFormatting sqref="H310:H317">
    <cfRule type="cellIs" dxfId="137" priority="9" operator="equal">
      <formula>0</formula>
    </cfRule>
  </conditionalFormatting>
  <conditionalFormatting sqref="H298:H307">
    <cfRule type="cellIs" dxfId="136" priority="7" operator="equal">
      <formula>0</formula>
    </cfRule>
  </conditionalFormatting>
  <conditionalFormatting sqref="H330:H339">
    <cfRule type="cellIs" dxfId="135" priority="6" operator="equal">
      <formula>0</formula>
    </cfRule>
  </conditionalFormatting>
  <conditionalFormatting sqref="I463:I486">
    <cfRule type="cellIs" dxfId="134" priority="4" operator="equal">
      <formula>TRUE</formula>
    </cfRule>
  </conditionalFormatting>
  <conditionalFormatting sqref="H364:H373">
    <cfRule type="cellIs" dxfId="133" priority="3" operator="equal">
      <formula>0</formula>
    </cfRule>
  </conditionalFormatting>
  <conditionalFormatting sqref="H400:H409">
    <cfRule type="cellIs" dxfId="132" priority="2" operator="equal">
      <formula>0</formula>
    </cfRule>
  </conditionalFormatting>
  <conditionalFormatting sqref="H388:H397">
    <cfRule type="cellIs" dxfId="131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87"/>
  <sheetViews>
    <sheetView zoomScaleNormal="100" workbookViewId="0">
      <pane ySplit="8" topLeftCell="A338" activePane="bottomLeft" state="frozen"/>
      <selection activeCell="I562" sqref="I562"/>
      <selection pane="bottomLeft" activeCell="H88" sqref="H8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4.109375" style="1" customWidth="1"/>
    <col min="4" max="4" width="10.44140625" style="1" customWidth="1"/>
    <col min="5" max="5" width="9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2.5" customHeight="1" x14ac:dyDescent="0.3">
      <c r="A1" s="317" t="s">
        <v>35</v>
      </c>
      <c r="B1" s="317"/>
      <c r="C1" s="317"/>
      <c r="D1" s="318" t="s">
        <v>467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419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434</v>
      </c>
    </row>
    <row r="5" spans="1:9" x14ac:dyDescent="0.25">
      <c r="A5" s="223" t="s">
        <v>262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.7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SUM(H13,H87)</f>
        <v>12.690000000000001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SUM(H14,H25,H36,H66)</f>
        <v>9.8800000000000008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8.32</v>
      </c>
    </row>
    <row r="15" spans="1:9" s="2" customFormat="1" ht="13.2" x14ac:dyDescent="0.25">
      <c r="A15" s="242"/>
      <c r="B15" s="245"/>
      <c r="C15" s="279" t="s">
        <v>163</v>
      </c>
      <c r="D15" s="280"/>
      <c r="E15" s="76">
        <v>9</v>
      </c>
      <c r="F15" s="71">
        <v>1397</v>
      </c>
      <c r="G15" s="70">
        <v>1</v>
      </c>
      <c r="H15" s="63">
        <f>ROUNDUP((F15/168*G15),2)</f>
        <v>8.32</v>
      </c>
    </row>
    <row r="16" spans="1:9" s="2" customFormat="1" ht="12.75" hidden="1" customHeight="1" x14ac:dyDescent="0.25">
      <c r="A16" s="242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42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41" t="s">
        <v>45</v>
      </c>
      <c r="B25" s="244" t="s">
        <v>46</v>
      </c>
      <c r="C25" s="277" t="s">
        <v>157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0</v>
      </c>
    </row>
    <row r="26" spans="1:8" s="2" customFormat="1" ht="13.2" hidden="1" x14ac:dyDescent="0.25">
      <c r="A26" s="242"/>
      <c r="B26" s="245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0.72</v>
      </c>
    </row>
    <row r="37" spans="1:8" s="2" customFormat="1" ht="13.2" x14ac:dyDescent="0.25">
      <c r="A37" s="242"/>
      <c r="B37" s="245"/>
      <c r="C37" s="288" t="s">
        <v>161</v>
      </c>
      <c r="D37" s="289"/>
      <c r="E37" s="290"/>
      <c r="F37" s="61">
        <v>120</v>
      </c>
      <c r="G37" s="61">
        <f t="shared" ref="G37:G46" si="2">G15</f>
        <v>1</v>
      </c>
      <c r="H37" s="63">
        <f>ROUNDUP((F37/168*G37),2)</f>
        <v>0.72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4.25" hidden="1" customHeight="1" x14ac:dyDescent="0.25">
      <c r="A47" s="242"/>
      <c r="B47" s="245"/>
      <c r="C47" s="270">
        <f t="shared" ref="C47:C54" si="4">C17</f>
        <v>0</v>
      </c>
      <c r="D47" s="271"/>
      <c r="E47" s="284"/>
      <c r="F47" s="68">
        <f t="shared" ref="F47:G54" si="5">F17</f>
        <v>0</v>
      </c>
      <c r="G47" s="85">
        <f t="shared" si="5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 t="shared" si="4"/>
        <v>0</v>
      </c>
      <c r="D48" s="271"/>
      <c r="E48" s="284"/>
      <c r="F48" s="68">
        <f t="shared" si="5"/>
        <v>0</v>
      </c>
      <c r="G48" s="85">
        <f t="shared" si="5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 t="shared" si="4"/>
        <v>0</v>
      </c>
      <c r="D49" s="271"/>
      <c r="E49" s="284"/>
      <c r="F49" s="68">
        <f t="shared" si="5"/>
        <v>0</v>
      </c>
      <c r="G49" s="85">
        <f t="shared" si="5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 t="shared" si="4"/>
        <v>0</v>
      </c>
      <c r="D50" s="271"/>
      <c r="E50" s="284"/>
      <c r="F50" s="68">
        <f t="shared" si="5"/>
        <v>0</v>
      </c>
      <c r="G50" s="85">
        <f t="shared" si="5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 t="shared" si="4"/>
        <v>0</v>
      </c>
      <c r="D51" s="271"/>
      <c r="E51" s="284"/>
      <c r="F51" s="68">
        <f t="shared" si="5"/>
        <v>0</v>
      </c>
      <c r="G51" s="85">
        <f t="shared" si="5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 t="shared" si="4"/>
        <v>0</v>
      </c>
      <c r="D52" s="271"/>
      <c r="E52" s="284"/>
      <c r="F52" s="68">
        <f t="shared" si="5"/>
        <v>0</v>
      </c>
      <c r="G52" s="85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 t="shared" si="4"/>
        <v>0</v>
      </c>
      <c r="D53" s="271"/>
      <c r="E53" s="284"/>
      <c r="F53" s="68">
        <f t="shared" si="5"/>
        <v>0</v>
      </c>
      <c r="G53" s="85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270">
        <f t="shared" si="4"/>
        <v>0</v>
      </c>
      <c r="D54" s="271"/>
      <c r="E54" s="284"/>
      <c r="F54" s="68">
        <f t="shared" si="5"/>
        <v>0</v>
      </c>
      <c r="G54" s="85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C26</f>
        <v>0</v>
      </c>
      <c r="D55" s="271"/>
      <c r="E55" s="284"/>
      <c r="F55" s="68">
        <f t="shared" ref="F55:G62" si="6">F26</f>
        <v>0</v>
      </c>
      <c r="G55" s="85">
        <f t="shared" si="6"/>
        <v>0</v>
      </c>
      <c r="H55" s="65" t="e">
        <f>ROUNDUP((F55*#REF!%)/168*G55,2)</f>
        <v>#REF!</v>
      </c>
    </row>
    <row r="56" spans="1:8" s="2" customFormat="1" ht="13.2" hidden="1" x14ac:dyDescent="0.25">
      <c r="A56" s="242"/>
      <c r="B56" s="245"/>
      <c r="C56" s="270">
        <f>C27</f>
        <v>0</v>
      </c>
      <c r="D56" s="271"/>
      <c r="E56" s="284"/>
      <c r="F56" s="68">
        <f t="shared" si="6"/>
        <v>0</v>
      </c>
      <c r="G56" s="85">
        <f t="shared" si="6"/>
        <v>0</v>
      </c>
      <c r="H56" s="65" t="e">
        <f>ROUNDUP((F56*#REF!%)/168*G56,2)</f>
        <v>#REF!</v>
      </c>
    </row>
    <row r="57" spans="1:8" s="2" customFormat="1" ht="13.2" hidden="1" x14ac:dyDescent="0.25">
      <c r="A57" s="242"/>
      <c r="B57" s="245"/>
      <c r="C57" s="270">
        <f>C28</f>
        <v>0</v>
      </c>
      <c r="D57" s="271"/>
      <c r="E57" s="284"/>
      <c r="F57" s="68">
        <f t="shared" si="6"/>
        <v>0</v>
      </c>
      <c r="G57" s="85">
        <f t="shared" si="6"/>
        <v>0</v>
      </c>
      <c r="H57" s="65" t="e">
        <f>ROUNDUP((F57*#REF!%)/168*G57,2)</f>
        <v>#REF!</v>
      </c>
    </row>
    <row r="58" spans="1:8" s="2" customFormat="1" ht="13.2" hidden="1" x14ac:dyDescent="0.25">
      <c r="A58" s="242"/>
      <c r="B58" s="245"/>
      <c r="C58" s="270">
        <f>C29</f>
        <v>0</v>
      </c>
      <c r="D58" s="271"/>
      <c r="E58" s="284"/>
      <c r="F58" s="68">
        <f t="shared" si="6"/>
        <v>0</v>
      </c>
      <c r="G58" s="85">
        <f t="shared" si="6"/>
        <v>0</v>
      </c>
      <c r="H58" s="65" t="e">
        <f>ROUNDUP((F58*#REF!%)/168*G58,2)</f>
        <v>#REF!</v>
      </c>
    </row>
    <row r="59" spans="1:8" s="2" customFormat="1" ht="13.2" hidden="1" x14ac:dyDescent="0.25">
      <c r="A59" s="242"/>
      <c r="B59" s="245"/>
      <c r="C59" s="270">
        <f>C30</f>
        <v>0</v>
      </c>
      <c r="D59" s="271"/>
      <c r="E59" s="284"/>
      <c r="F59" s="68">
        <f t="shared" si="6"/>
        <v>0</v>
      </c>
      <c r="G59" s="85">
        <f t="shared" si="6"/>
        <v>0</v>
      </c>
      <c r="H59" s="65" t="e">
        <f>ROUNDUP((F59*#REF!%)/168*G59,2)</f>
        <v>#REF!</v>
      </c>
    </row>
    <row r="60" spans="1:8" s="2" customFormat="1" ht="13.2" hidden="1" x14ac:dyDescent="0.25">
      <c r="A60" s="242"/>
      <c r="B60" s="245"/>
      <c r="C60" s="270"/>
      <c r="D60" s="271"/>
      <c r="E60" s="284"/>
      <c r="F60" s="68">
        <f t="shared" si="6"/>
        <v>0</v>
      </c>
      <c r="G60" s="85">
        <f t="shared" si="6"/>
        <v>0</v>
      </c>
      <c r="H60" s="65" t="e">
        <f>ROUNDUP((F60*#REF!%)/168*G60,2)</f>
        <v>#REF!</v>
      </c>
    </row>
    <row r="61" spans="1:8" s="2" customFormat="1" ht="13.2" hidden="1" x14ac:dyDescent="0.25">
      <c r="A61" s="242"/>
      <c r="B61" s="245"/>
      <c r="C61" s="270">
        <f>C31</f>
        <v>0</v>
      </c>
      <c r="D61" s="271"/>
      <c r="E61" s="284"/>
      <c r="F61" s="68">
        <f t="shared" si="6"/>
        <v>0</v>
      </c>
      <c r="G61" s="85">
        <f t="shared" si="6"/>
        <v>0</v>
      </c>
      <c r="H61" s="65" t="e">
        <f>ROUNDUP((F61*#REF!%)/168*G61,2)</f>
        <v>#REF!</v>
      </c>
    </row>
    <row r="62" spans="1:8" s="2" customFormat="1" ht="13.2" hidden="1" x14ac:dyDescent="0.25">
      <c r="A62" s="242"/>
      <c r="B62" s="245"/>
      <c r="C62" s="270">
        <f>C32</f>
        <v>0</v>
      </c>
      <c r="D62" s="271"/>
      <c r="E62" s="284"/>
      <c r="F62" s="68">
        <f t="shared" si="6"/>
        <v>0</v>
      </c>
      <c r="G62" s="85">
        <f t="shared" si="6"/>
        <v>0</v>
      </c>
      <c r="H62" s="65" t="e">
        <f>ROUNDUP((F62*#REF!%)/168*G62,2)</f>
        <v>#REF!</v>
      </c>
    </row>
    <row r="63" spans="1:8" s="2" customFormat="1" ht="13.2" hidden="1" x14ac:dyDescent="0.25">
      <c r="A63" s="242"/>
      <c r="B63" s="245"/>
      <c r="C63" s="270">
        <f>C33</f>
        <v>0</v>
      </c>
      <c r="D63" s="271"/>
      <c r="E63" s="284"/>
      <c r="F63" s="68">
        <f t="shared" ref="F63:G65" si="7">F33</f>
        <v>0</v>
      </c>
      <c r="G63" s="85">
        <f t="shared" si="7"/>
        <v>0</v>
      </c>
      <c r="H63" s="65" t="e">
        <f>ROUNDUP((F63*#REF!%)/168*G63,2)</f>
        <v>#REF!</v>
      </c>
    </row>
    <row r="64" spans="1:8" s="2" customFormat="1" ht="13.2" hidden="1" x14ac:dyDescent="0.25">
      <c r="A64" s="242"/>
      <c r="B64" s="245"/>
      <c r="C64" s="270">
        <f>C34</f>
        <v>0</v>
      </c>
      <c r="D64" s="271"/>
      <c r="E64" s="284"/>
      <c r="F64" s="68">
        <f t="shared" si="7"/>
        <v>0</v>
      </c>
      <c r="G64" s="85">
        <f t="shared" si="7"/>
        <v>0</v>
      </c>
      <c r="H64" s="65" t="e">
        <f>ROUNDUP((F64*#REF!%)/168*G64,2)</f>
        <v>#REF!</v>
      </c>
    </row>
    <row r="65" spans="1:8" s="2" customFormat="1" ht="13.2" hidden="1" x14ac:dyDescent="0.25">
      <c r="A65" s="242"/>
      <c r="B65" s="245"/>
      <c r="C65" s="270">
        <f>C35</f>
        <v>0</v>
      </c>
      <c r="D65" s="271"/>
      <c r="E65" s="284"/>
      <c r="F65" s="68">
        <f t="shared" si="7"/>
        <v>0</v>
      </c>
      <c r="G65" s="85">
        <f t="shared" si="7"/>
        <v>0</v>
      </c>
      <c r="H65" s="65" t="e">
        <f>ROUNDUP((F65*#REF!%)/168*G65,2)</f>
        <v>#REF!</v>
      </c>
    </row>
    <row r="66" spans="1:8" s="2" customFormat="1" ht="26.4" x14ac:dyDescent="0.25">
      <c r="A66" s="241" t="s">
        <v>58</v>
      </c>
      <c r="B66" s="244" t="s">
        <v>59</v>
      </c>
      <c r="C66" s="277" t="s">
        <v>436</v>
      </c>
      <c r="D66" s="278"/>
      <c r="E66" s="53" t="s">
        <v>162</v>
      </c>
      <c r="F66" s="93" t="s">
        <v>40</v>
      </c>
      <c r="G66" s="53" t="s">
        <v>158</v>
      </c>
      <c r="H66" s="128">
        <f>SUM(H67:H86)</f>
        <v>0.84</v>
      </c>
    </row>
    <row r="67" spans="1:8" s="2" customFormat="1" ht="13.2" x14ac:dyDescent="0.25">
      <c r="A67" s="242"/>
      <c r="B67" s="245"/>
      <c r="C67" s="270" t="str">
        <f t="shared" ref="C67:C76" si="8">C15</f>
        <v>Lektors (ar SDP)</v>
      </c>
      <c r="D67" s="271"/>
      <c r="E67" s="283">
        <v>10</v>
      </c>
      <c r="F67" s="68">
        <f t="shared" ref="F67:G76" si="9">F15</f>
        <v>1397</v>
      </c>
      <c r="G67" s="68">
        <f t="shared" si="9"/>
        <v>1</v>
      </c>
      <c r="H67" s="65">
        <f>ROUNDUP((F67*$E$67%)/168*$G$67,2)</f>
        <v>0.84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85">
        <f t="shared" si="9"/>
        <v>0</v>
      </c>
      <c r="H68" s="65">
        <f t="shared" ref="H68:H86" si="10">ROUNDUP((F68*$E$67%)/168*$G$67,2)</f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85">
        <f t="shared" si="9"/>
        <v>0</v>
      </c>
      <c r="H69" s="65">
        <f t="shared" si="10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85">
        <f t="shared" si="9"/>
        <v>0</v>
      </c>
      <c r="H70" s="65">
        <f t="shared" si="10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85">
        <f t="shared" si="9"/>
        <v>0</v>
      </c>
      <c r="H71" s="65">
        <f t="shared" si="10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85">
        <f t="shared" si="9"/>
        <v>0</v>
      </c>
      <c r="H72" s="65">
        <f t="shared" si="10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85">
        <f t="shared" si="9"/>
        <v>0</v>
      </c>
      <c r="H73" s="65">
        <f t="shared" si="10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85">
        <f t="shared" si="9"/>
        <v>0</v>
      </c>
      <c r="H74" s="65">
        <f t="shared" si="10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85">
        <f t="shared" si="9"/>
        <v>0</v>
      </c>
      <c r="H75" s="65">
        <f t="shared" si="10"/>
        <v>0</v>
      </c>
    </row>
    <row r="76" spans="1:8" s="2" customFormat="1" ht="13.2" hidden="1" x14ac:dyDescent="0.25">
      <c r="A76" s="242"/>
      <c r="B76" s="245"/>
      <c r="C76" s="270">
        <f t="shared" si="8"/>
        <v>0</v>
      </c>
      <c r="D76" s="271"/>
      <c r="E76" s="284"/>
      <c r="F76" s="68">
        <f t="shared" si="9"/>
        <v>0</v>
      </c>
      <c r="G76" s="85">
        <f t="shared" si="9"/>
        <v>0</v>
      </c>
      <c r="H76" s="65">
        <f t="shared" si="10"/>
        <v>0</v>
      </c>
    </row>
    <row r="77" spans="1:8" s="2" customFormat="1" ht="13.2" hidden="1" x14ac:dyDescent="0.25">
      <c r="A77" s="242"/>
      <c r="B77" s="245"/>
      <c r="C77" s="270">
        <f t="shared" ref="C77:C86" si="11">C26</f>
        <v>0</v>
      </c>
      <c r="D77" s="271"/>
      <c r="E77" s="284"/>
      <c r="F77" s="68">
        <f t="shared" ref="F77:G86" si="12">F26</f>
        <v>0</v>
      </c>
      <c r="G77" s="68">
        <f t="shared" si="12"/>
        <v>0</v>
      </c>
      <c r="H77" s="65">
        <f t="shared" si="10"/>
        <v>0</v>
      </c>
    </row>
    <row r="78" spans="1:8" s="2" customFormat="1" ht="13.2" hidden="1" x14ac:dyDescent="0.25">
      <c r="A78" s="242"/>
      <c r="B78" s="245"/>
      <c r="C78" s="270">
        <f t="shared" si="11"/>
        <v>0</v>
      </c>
      <c r="D78" s="271"/>
      <c r="E78" s="284"/>
      <c r="F78" s="68">
        <f t="shared" si="12"/>
        <v>0</v>
      </c>
      <c r="G78" s="68">
        <f t="shared" si="12"/>
        <v>0</v>
      </c>
      <c r="H78" s="65">
        <f t="shared" si="10"/>
        <v>0</v>
      </c>
    </row>
    <row r="79" spans="1:8" s="2" customFormat="1" ht="13.2" hidden="1" x14ac:dyDescent="0.25">
      <c r="A79" s="242"/>
      <c r="B79" s="245"/>
      <c r="C79" s="270">
        <f t="shared" si="11"/>
        <v>0</v>
      </c>
      <c r="D79" s="271"/>
      <c r="E79" s="284"/>
      <c r="F79" s="68">
        <f t="shared" si="12"/>
        <v>0</v>
      </c>
      <c r="G79" s="68">
        <f t="shared" si="12"/>
        <v>0</v>
      </c>
      <c r="H79" s="65">
        <f t="shared" si="10"/>
        <v>0</v>
      </c>
    </row>
    <row r="80" spans="1:8" s="2" customFormat="1" ht="13.2" hidden="1" x14ac:dyDescent="0.25">
      <c r="A80" s="242"/>
      <c r="B80" s="245"/>
      <c r="C80" s="270">
        <f t="shared" si="11"/>
        <v>0</v>
      </c>
      <c r="D80" s="271"/>
      <c r="E80" s="284"/>
      <c r="F80" s="68">
        <f t="shared" si="12"/>
        <v>0</v>
      </c>
      <c r="G80" s="68">
        <f t="shared" si="12"/>
        <v>0</v>
      </c>
      <c r="H80" s="65">
        <f t="shared" si="10"/>
        <v>0</v>
      </c>
    </row>
    <row r="81" spans="1:8" s="2" customFormat="1" ht="13.2" hidden="1" x14ac:dyDescent="0.25">
      <c r="A81" s="242"/>
      <c r="B81" s="245"/>
      <c r="C81" s="270">
        <f t="shared" si="11"/>
        <v>0</v>
      </c>
      <c r="D81" s="271"/>
      <c r="E81" s="284"/>
      <c r="F81" s="68">
        <f t="shared" si="12"/>
        <v>0</v>
      </c>
      <c r="G81" s="68">
        <f t="shared" si="12"/>
        <v>0</v>
      </c>
      <c r="H81" s="65">
        <f t="shared" si="10"/>
        <v>0</v>
      </c>
    </row>
    <row r="82" spans="1:8" s="2" customFormat="1" ht="13.2" hidden="1" x14ac:dyDescent="0.25">
      <c r="A82" s="242"/>
      <c r="B82" s="245"/>
      <c r="C82" s="270">
        <f t="shared" si="11"/>
        <v>0</v>
      </c>
      <c r="D82" s="271"/>
      <c r="E82" s="284"/>
      <c r="F82" s="68">
        <f t="shared" si="12"/>
        <v>0</v>
      </c>
      <c r="G82" s="68">
        <f t="shared" si="12"/>
        <v>0</v>
      </c>
      <c r="H82" s="65">
        <f t="shared" si="10"/>
        <v>0</v>
      </c>
    </row>
    <row r="83" spans="1:8" s="2" customFormat="1" ht="13.2" hidden="1" x14ac:dyDescent="0.25">
      <c r="A83" s="242"/>
      <c r="B83" s="245"/>
      <c r="C83" s="270">
        <f t="shared" si="11"/>
        <v>0</v>
      </c>
      <c r="D83" s="271"/>
      <c r="E83" s="284"/>
      <c r="F83" s="68">
        <f t="shared" si="12"/>
        <v>0</v>
      </c>
      <c r="G83" s="68">
        <f t="shared" si="12"/>
        <v>0</v>
      </c>
      <c r="H83" s="65">
        <f t="shared" si="10"/>
        <v>0</v>
      </c>
    </row>
    <row r="84" spans="1:8" s="2" customFormat="1" ht="13.2" hidden="1" x14ac:dyDescent="0.25">
      <c r="A84" s="242"/>
      <c r="B84" s="245"/>
      <c r="C84" s="270">
        <f t="shared" si="11"/>
        <v>0</v>
      </c>
      <c r="D84" s="271"/>
      <c r="E84" s="284"/>
      <c r="F84" s="68">
        <f t="shared" si="12"/>
        <v>0</v>
      </c>
      <c r="G84" s="68">
        <f t="shared" si="12"/>
        <v>0</v>
      </c>
      <c r="H84" s="65">
        <f t="shared" si="10"/>
        <v>0</v>
      </c>
    </row>
    <row r="85" spans="1:8" s="2" customFormat="1" ht="13.2" hidden="1" x14ac:dyDescent="0.25">
      <c r="A85" s="242"/>
      <c r="B85" s="245"/>
      <c r="C85" s="270">
        <f t="shared" si="11"/>
        <v>0</v>
      </c>
      <c r="D85" s="271"/>
      <c r="E85" s="284"/>
      <c r="F85" s="68">
        <f t="shared" si="12"/>
        <v>0</v>
      </c>
      <c r="G85" s="68">
        <f t="shared" si="12"/>
        <v>0</v>
      </c>
      <c r="H85" s="65">
        <f t="shared" si="10"/>
        <v>0</v>
      </c>
    </row>
    <row r="86" spans="1:8" s="2" customFormat="1" ht="13.2" hidden="1" x14ac:dyDescent="0.25">
      <c r="A86" s="243"/>
      <c r="B86" s="246"/>
      <c r="C86" s="270">
        <f t="shared" si="11"/>
        <v>0</v>
      </c>
      <c r="D86" s="271"/>
      <c r="E86" s="285"/>
      <c r="F86" s="68">
        <f t="shared" si="12"/>
        <v>0</v>
      </c>
      <c r="G86" s="68">
        <f t="shared" si="12"/>
        <v>0</v>
      </c>
      <c r="H86" s="65">
        <f t="shared" si="10"/>
        <v>0</v>
      </c>
    </row>
    <row r="87" spans="1:8" s="5" customFormat="1" ht="13.2" x14ac:dyDescent="0.2">
      <c r="A87" s="58" t="s">
        <v>66</v>
      </c>
      <c r="B87" s="256" t="s">
        <v>67</v>
      </c>
      <c r="C87" s="256"/>
      <c r="D87" s="256"/>
      <c r="E87" s="256"/>
      <c r="F87" s="256"/>
      <c r="G87" s="256"/>
      <c r="H87" s="47">
        <f>SUM(H88,H89,)</f>
        <v>2.8099999999999996</v>
      </c>
    </row>
    <row r="88" spans="1:8" s="2" customFormat="1" ht="13.2" x14ac:dyDescent="0.25">
      <c r="A88" s="56" t="s">
        <v>68</v>
      </c>
      <c r="B88" s="286" t="s">
        <v>469</v>
      </c>
      <c r="C88" s="286"/>
      <c r="D88" s="286"/>
      <c r="E88" s="286"/>
      <c r="F88" s="286"/>
      <c r="G88" s="286"/>
      <c r="H88" s="48">
        <f>ROUNDUP((H13+H89)*0.2409,2)</f>
        <v>2.4699999999999998</v>
      </c>
    </row>
    <row r="89" spans="1:8" s="2" customFormat="1" ht="26.4" x14ac:dyDescent="0.25">
      <c r="A89" s="344" t="s">
        <v>71</v>
      </c>
      <c r="B89" s="314" t="s">
        <v>72</v>
      </c>
      <c r="C89" s="277" t="s">
        <v>436</v>
      </c>
      <c r="D89" s="278"/>
      <c r="E89" s="53" t="s">
        <v>162</v>
      </c>
      <c r="F89" s="93" t="s">
        <v>40</v>
      </c>
      <c r="G89" s="53" t="s">
        <v>158</v>
      </c>
      <c r="H89" s="128">
        <f>SUM(H90:H109)</f>
        <v>0.34</v>
      </c>
    </row>
    <row r="90" spans="1:8" s="2" customFormat="1" ht="13.2" x14ac:dyDescent="0.25">
      <c r="A90" s="340"/>
      <c r="B90" s="315"/>
      <c r="C90" s="270" t="str">
        <f t="shared" ref="C90:C99" si="13">C15</f>
        <v>Lektors (ar SDP)</v>
      </c>
      <c r="D90" s="271"/>
      <c r="E90" s="283">
        <v>4</v>
      </c>
      <c r="F90" s="68">
        <f t="shared" ref="F90:G99" si="14">F15</f>
        <v>1397</v>
      </c>
      <c r="G90" s="68">
        <f t="shared" si="14"/>
        <v>1</v>
      </c>
      <c r="H90" s="65">
        <f>ROUNDUP((F90*$E$90%)/168*G90,2)</f>
        <v>0.34</v>
      </c>
    </row>
    <row r="91" spans="1:8" s="2" customFormat="1" ht="13.2" hidden="1" x14ac:dyDescent="0.25">
      <c r="A91" s="340"/>
      <c r="B91" s="315"/>
      <c r="C91" s="270">
        <f t="shared" si="13"/>
        <v>0</v>
      </c>
      <c r="D91" s="271"/>
      <c r="E91" s="284"/>
      <c r="F91" s="68">
        <f t="shared" si="14"/>
        <v>0</v>
      </c>
      <c r="G91" s="85">
        <f t="shared" si="14"/>
        <v>0</v>
      </c>
      <c r="H91" s="65">
        <f t="shared" ref="H91:H109" si="15">ROUNDUP((F91*$E$90%)/168*G91,2)</f>
        <v>0</v>
      </c>
    </row>
    <row r="92" spans="1:8" s="2" customFormat="1" ht="13.2" hidden="1" x14ac:dyDescent="0.25">
      <c r="A92" s="340"/>
      <c r="B92" s="315"/>
      <c r="C92" s="270">
        <f t="shared" si="13"/>
        <v>0</v>
      </c>
      <c r="D92" s="271"/>
      <c r="E92" s="284"/>
      <c r="F92" s="68">
        <f t="shared" si="14"/>
        <v>0</v>
      </c>
      <c r="G92" s="85">
        <f t="shared" si="14"/>
        <v>0</v>
      </c>
      <c r="H92" s="65">
        <f t="shared" si="15"/>
        <v>0</v>
      </c>
    </row>
    <row r="93" spans="1:8" s="2" customFormat="1" ht="13.2" hidden="1" x14ac:dyDescent="0.25">
      <c r="A93" s="340"/>
      <c r="B93" s="315"/>
      <c r="C93" s="270">
        <f t="shared" si="13"/>
        <v>0</v>
      </c>
      <c r="D93" s="271"/>
      <c r="E93" s="284"/>
      <c r="F93" s="68">
        <f t="shared" si="14"/>
        <v>0</v>
      </c>
      <c r="G93" s="85">
        <f t="shared" si="14"/>
        <v>0</v>
      </c>
      <c r="H93" s="65">
        <f t="shared" si="15"/>
        <v>0</v>
      </c>
    </row>
    <row r="94" spans="1:8" s="2" customFormat="1" ht="13.2" hidden="1" x14ac:dyDescent="0.25">
      <c r="A94" s="340"/>
      <c r="B94" s="315"/>
      <c r="C94" s="270">
        <f t="shared" si="13"/>
        <v>0</v>
      </c>
      <c r="D94" s="271"/>
      <c r="E94" s="284"/>
      <c r="F94" s="68">
        <f t="shared" si="14"/>
        <v>0</v>
      </c>
      <c r="G94" s="85">
        <f t="shared" si="14"/>
        <v>0</v>
      </c>
      <c r="H94" s="65">
        <f t="shared" si="15"/>
        <v>0</v>
      </c>
    </row>
    <row r="95" spans="1:8" s="2" customFormat="1" ht="13.2" hidden="1" x14ac:dyDescent="0.25">
      <c r="A95" s="340"/>
      <c r="B95" s="315"/>
      <c r="C95" s="270">
        <f t="shared" si="13"/>
        <v>0</v>
      </c>
      <c r="D95" s="271"/>
      <c r="E95" s="284"/>
      <c r="F95" s="68">
        <f t="shared" si="14"/>
        <v>0</v>
      </c>
      <c r="G95" s="85">
        <f t="shared" si="14"/>
        <v>0</v>
      </c>
      <c r="H95" s="65">
        <f t="shared" si="15"/>
        <v>0</v>
      </c>
    </row>
    <row r="96" spans="1:8" s="2" customFormat="1" ht="13.2" hidden="1" x14ac:dyDescent="0.25">
      <c r="A96" s="340"/>
      <c r="B96" s="315"/>
      <c r="C96" s="270">
        <f t="shared" si="13"/>
        <v>0</v>
      </c>
      <c r="D96" s="271"/>
      <c r="E96" s="284"/>
      <c r="F96" s="68">
        <f t="shared" si="14"/>
        <v>0</v>
      </c>
      <c r="G96" s="85">
        <f t="shared" si="14"/>
        <v>0</v>
      </c>
      <c r="H96" s="65">
        <f t="shared" si="15"/>
        <v>0</v>
      </c>
    </row>
    <row r="97" spans="1:8" s="2" customFormat="1" ht="13.2" hidden="1" x14ac:dyDescent="0.25">
      <c r="A97" s="340"/>
      <c r="B97" s="315"/>
      <c r="C97" s="270">
        <f t="shared" si="13"/>
        <v>0</v>
      </c>
      <c r="D97" s="271"/>
      <c r="E97" s="284"/>
      <c r="F97" s="68">
        <f t="shared" si="14"/>
        <v>0</v>
      </c>
      <c r="G97" s="85">
        <f t="shared" si="14"/>
        <v>0</v>
      </c>
      <c r="H97" s="65">
        <f t="shared" si="15"/>
        <v>0</v>
      </c>
    </row>
    <row r="98" spans="1:8" s="2" customFormat="1" ht="13.2" hidden="1" x14ac:dyDescent="0.25">
      <c r="A98" s="340"/>
      <c r="B98" s="315"/>
      <c r="C98" s="270">
        <f t="shared" si="13"/>
        <v>0</v>
      </c>
      <c r="D98" s="271"/>
      <c r="E98" s="284"/>
      <c r="F98" s="68">
        <f t="shared" si="14"/>
        <v>0</v>
      </c>
      <c r="G98" s="85">
        <f t="shared" si="14"/>
        <v>0</v>
      </c>
      <c r="H98" s="65">
        <f t="shared" si="15"/>
        <v>0</v>
      </c>
    </row>
    <row r="99" spans="1:8" s="2" customFormat="1" ht="13.2" hidden="1" x14ac:dyDescent="0.25">
      <c r="A99" s="340"/>
      <c r="B99" s="315"/>
      <c r="C99" s="270">
        <f t="shared" si="13"/>
        <v>0</v>
      </c>
      <c r="D99" s="271"/>
      <c r="E99" s="284"/>
      <c r="F99" s="68">
        <f t="shared" si="14"/>
        <v>0</v>
      </c>
      <c r="G99" s="85">
        <f t="shared" si="14"/>
        <v>0</v>
      </c>
      <c r="H99" s="65">
        <f t="shared" si="15"/>
        <v>0</v>
      </c>
    </row>
    <row r="100" spans="1:8" s="2" customFormat="1" ht="13.2" hidden="1" x14ac:dyDescent="0.25">
      <c r="A100" s="340"/>
      <c r="B100" s="315"/>
      <c r="C100" s="270">
        <f t="shared" ref="C100:C109" si="16">C26</f>
        <v>0</v>
      </c>
      <c r="D100" s="271"/>
      <c r="E100" s="284"/>
      <c r="F100" s="68">
        <f t="shared" ref="F100:G109" si="17">F26</f>
        <v>0</v>
      </c>
      <c r="G100" s="68">
        <f t="shared" si="17"/>
        <v>0</v>
      </c>
      <c r="H100" s="65">
        <f t="shared" si="15"/>
        <v>0</v>
      </c>
    </row>
    <row r="101" spans="1:8" s="2" customFormat="1" ht="13.2" hidden="1" x14ac:dyDescent="0.25">
      <c r="A101" s="340"/>
      <c r="B101" s="315"/>
      <c r="C101" s="270">
        <f t="shared" si="16"/>
        <v>0</v>
      </c>
      <c r="D101" s="271"/>
      <c r="E101" s="284"/>
      <c r="F101" s="68">
        <f t="shared" si="17"/>
        <v>0</v>
      </c>
      <c r="G101" s="68">
        <f t="shared" si="17"/>
        <v>0</v>
      </c>
      <c r="H101" s="65">
        <f t="shared" si="15"/>
        <v>0</v>
      </c>
    </row>
    <row r="102" spans="1:8" s="2" customFormat="1" ht="13.2" hidden="1" x14ac:dyDescent="0.25">
      <c r="A102" s="340"/>
      <c r="B102" s="315"/>
      <c r="C102" s="270">
        <f t="shared" si="16"/>
        <v>0</v>
      </c>
      <c r="D102" s="271"/>
      <c r="E102" s="284"/>
      <c r="F102" s="68">
        <f t="shared" si="17"/>
        <v>0</v>
      </c>
      <c r="G102" s="68">
        <f t="shared" si="17"/>
        <v>0</v>
      </c>
      <c r="H102" s="65">
        <f t="shared" si="15"/>
        <v>0</v>
      </c>
    </row>
    <row r="103" spans="1:8" s="2" customFormat="1" ht="13.2" hidden="1" x14ac:dyDescent="0.25">
      <c r="A103" s="340"/>
      <c r="B103" s="315"/>
      <c r="C103" s="270">
        <f t="shared" si="16"/>
        <v>0</v>
      </c>
      <c r="D103" s="271"/>
      <c r="E103" s="284"/>
      <c r="F103" s="68">
        <f t="shared" si="17"/>
        <v>0</v>
      </c>
      <c r="G103" s="68">
        <f t="shared" si="17"/>
        <v>0</v>
      </c>
      <c r="H103" s="65">
        <f t="shared" si="15"/>
        <v>0</v>
      </c>
    </row>
    <row r="104" spans="1:8" s="2" customFormat="1" ht="13.2" hidden="1" x14ac:dyDescent="0.25">
      <c r="A104" s="340"/>
      <c r="B104" s="315"/>
      <c r="C104" s="270">
        <f t="shared" si="16"/>
        <v>0</v>
      </c>
      <c r="D104" s="271"/>
      <c r="E104" s="284"/>
      <c r="F104" s="68">
        <f t="shared" si="17"/>
        <v>0</v>
      </c>
      <c r="G104" s="68">
        <f t="shared" si="17"/>
        <v>0</v>
      </c>
      <c r="H104" s="65">
        <f t="shared" si="15"/>
        <v>0</v>
      </c>
    </row>
    <row r="105" spans="1:8" s="2" customFormat="1" ht="13.2" hidden="1" x14ac:dyDescent="0.25">
      <c r="A105" s="340"/>
      <c r="B105" s="315"/>
      <c r="C105" s="270">
        <f t="shared" si="16"/>
        <v>0</v>
      </c>
      <c r="D105" s="271"/>
      <c r="E105" s="284"/>
      <c r="F105" s="68">
        <f t="shared" si="17"/>
        <v>0</v>
      </c>
      <c r="G105" s="68">
        <f t="shared" si="17"/>
        <v>0</v>
      </c>
      <c r="H105" s="65">
        <f t="shared" si="15"/>
        <v>0</v>
      </c>
    </row>
    <row r="106" spans="1:8" s="2" customFormat="1" ht="13.2" hidden="1" x14ac:dyDescent="0.25">
      <c r="A106" s="340"/>
      <c r="B106" s="315"/>
      <c r="C106" s="270">
        <f t="shared" si="16"/>
        <v>0</v>
      </c>
      <c r="D106" s="271"/>
      <c r="E106" s="284"/>
      <c r="F106" s="68">
        <f t="shared" si="17"/>
        <v>0</v>
      </c>
      <c r="G106" s="68">
        <f t="shared" si="17"/>
        <v>0</v>
      </c>
      <c r="H106" s="65">
        <f t="shared" si="15"/>
        <v>0</v>
      </c>
    </row>
    <row r="107" spans="1:8" s="2" customFormat="1" ht="13.2" hidden="1" x14ac:dyDescent="0.25">
      <c r="A107" s="340"/>
      <c r="B107" s="315"/>
      <c r="C107" s="270">
        <f t="shared" si="16"/>
        <v>0</v>
      </c>
      <c r="D107" s="271"/>
      <c r="E107" s="284"/>
      <c r="F107" s="68">
        <f t="shared" si="17"/>
        <v>0</v>
      </c>
      <c r="G107" s="68">
        <f t="shared" si="17"/>
        <v>0</v>
      </c>
      <c r="H107" s="65">
        <f t="shared" si="15"/>
        <v>0</v>
      </c>
    </row>
    <row r="108" spans="1:8" s="2" customFormat="1" ht="13.2" hidden="1" x14ac:dyDescent="0.25">
      <c r="A108" s="340"/>
      <c r="B108" s="315"/>
      <c r="C108" s="270">
        <f t="shared" si="16"/>
        <v>0</v>
      </c>
      <c r="D108" s="271"/>
      <c r="E108" s="284"/>
      <c r="F108" s="68">
        <f t="shared" si="17"/>
        <v>0</v>
      </c>
      <c r="G108" s="68">
        <f t="shared" si="17"/>
        <v>0</v>
      </c>
      <c r="H108" s="65">
        <f t="shared" si="15"/>
        <v>0</v>
      </c>
    </row>
    <row r="109" spans="1:8" s="2" customFormat="1" ht="13.2" hidden="1" x14ac:dyDescent="0.25">
      <c r="A109" s="341"/>
      <c r="B109" s="316"/>
      <c r="C109" s="270">
        <f t="shared" si="16"/>
        <v>0</v>
      </c>
      <c r="D109" s="271"/>
      <c r="E109" s="285"/>
      <c r="F109" s="68">
        <f t="shared" si="17"/>
        <v>0</v>
      </c>
      <c r="G109" s="68">
        <f t="shared" si="17"/>
        <v>0</v>
      </c>
      <c r="H109" s="65">
        <f t="shared" si="15"/>
        <v>0</v>
      </c>
    </row>
    <row r="110" spans="1:8" s="2" customFormat="1" ht="13.2" hidden="1" x14ac:dyDescent="0.25">
      <c r="A110" s="340"/>
      <c r="B110" s="342"/>
      <c r="C110" s="270">
        <f t="shared" ref="C110:C118" si="18">C16</f>
        <v>0</v>
      </c>
      <c r="D110" s="271"/>
      <c r="E110" s="284"/>
      <c r="F110" s="68">
        <f t="shared" ref="F110:G118" si="19">F16</f>
        <v>0</v>
      </c>
      <c r="G110" s="85">
        <f t="shared" si="19"/>
        <v>0</v>
      </c>
      <c r="H110" s="65" t="e">
        <f>ROUNDUP((F110*#REF!%)/168*G110,2)</f>
        <v>#REF!</v>
      </c>
    </row>
    <row r="111" spans="1:8" s="2" customFormat="1" ht="13.2" hidden="1" x14ac:dyDescent="0.25">
      <c r="A111" s="340"/>
      <c r="B111" s="342"/>
      <c r="C111" s="270">
        <f t="shared" si="18"/>
        <v>0</v>
      </c>
      <c r="D111" s="271"/>
      <c r="E111" s="284"/>
      <c r="F111" s="68">
        <f t="shared" si="19"/>
        <v>0</v>
      </c>
      <c r="G111" s="85">
        <f t="shared" si="19"/>
        <v>0</v>
      </c>
      <c r="H111" s="65" t="e">
        <f>ROUNDUP((F111*#REF!%)/168*G111,2)</f>
        <v>#REF!</v>
      </c>
    </row>
    <row r="112" spans="1:8" s="2" customFormat="1" ht="13.2" hidden="1" x14ac:dyDescent="0.25">
      <c r="A112" s="340"/>
      <c r="B112" s="342"/>
      <c r="C112" s="270">
        <f t="shared" si="18"/>
        <v>0</v>
      </c>
      <c r="D112" s="271"/>
      <c r="E112" s="284"/>
      <c r="F112" s="68">
        <f t="shared" si="19"/>
        <v>0</v>
      </c>
      <c r="G112" s="85">
        <f t="shared" si="19"/>
        <v>0</v>
      </c>
      <c r="H112" s="65" t="e">
        <f>ROUNDUP((F112*#REF!%)/168*G112,2)</f>
        <v>#REF!</v>
      </c>
    </row>
    <row r="113" spans="1:8" s="2" customFormat="1" ht="13.2" hidden="1" x14ac:dyDescent="0.25">
      <c r="A113" s="340"/>
      <c r="B113" s="342"/>
      <c r="C113" s="270">
        <f t="shared" si="18"/>
        <v>0</v>
      </c>
      <c r="D113" s="271"/>
      <c r="E113" s="284"/>
      <c r="F113" s="68">
        <f t="shared" si="19"/>
        <v>0</v>
      </c>
      <c r="G113" s="85">
        <f t="shared" si="19"/>
        <v>0</v>
      </c>
      <c r="H113" s="65" t="e">
        <f>ROUNDUP((F113*#REF!%)/168*G113,2)</f>
        <v>#REF!</v>
      </c>
    </row>
    <row r="114" spans="1:8" s="2" customFormat="1" ht="13.2" hidden="1" x14ac:dyDescent="0.25">
      <c r="A114" s="340"/>
      <c r="B114" s="342"/>
      <c r="C114" s="270">
        <f t="shared" si="18"/>
        <v>0</v>
      </c>
      <c r="D114" s="271"/>
      <c r="E114" s="284"/>
      <c r="F114" s="68">
        <f t="shared" si="19"/>
        <v>0</v>
      </c>
      <c r="G114" s="85">
        <f t="shared" si="19"/>
        <v>0</v>
      </c>
      <c r="H114" s="65" t="e">
        <f>ROUNDUP((F114*#REF!%)/168*G114,2)</f>
        <v>#REF!</v>
      </c>
    </row>
    <row r="115" spans="1:8" s="2" customFormat="1" ht="13.2" hidden="1" x14ac:dyDescent="0.25">
      <c r="A115" s="340"/>
      <c r="B115" s="342"/>
      <c r="C115" s="270">
        <f t="shared" si="18"/>
        <v>0</v>
      </c>
      <c r="D115" s="271"/>
      <c r="E115" s="284"/>
      <c r="F115" s="68">
        <f t="shared" si="19"/>
        <v>0</v>
      </c>
      <c r="G115" s="85">
        <f t="shared" si="19"/>
        <v>0</v>
      </c>
      <c r="H115" s="65" t="e">
        <f>ROUNDUP((F115*#REF!%)/168*G115,2)</f>
        <v>#REF!</v>
      </c>
    </row>
    <row r="116" spans="1:8" s="2" customFormat="1" ht="13.2" hidden="1" x14ac:dyDescent="0.25">
      <c r="A116" s="340"/>
      <c r="B116" s="342"/>
      <c r="C116" s="270">
        <f t="shared" si="18"/>
        <v>0</v>
      </c>
      <c r="D116" s="271"/>
      <c r="E116" s="284"/>
      <c r="F116" s="68">
        <f t="shared" si="19"/>
        <v>0</v>
      </c>
      <c r="G116" s="85">
        <f t="shared" si="19"/>
        <v>0</v>
      </c>
      <c r="H116" s="65" t="e">
        <f>ROUNDUP((F116*#REF!%)/168*G116,2)</f>
        <v>#REF!</v>
      </c>
    </row>
    <row r="117" spans="1:8" s="2" customFormat="1" ht="13.2" hidden="1" x14ac:dyDescent="0.25">
      <c r="A117" s="340"/>
      <c r="B117" s="342"/>
      <c r="C117" s="270">
        <f t="shared" si="18"/>
        <v>0</v>
      </c>
      <c r="D117" s="271"/>
      <c r="E117" s="284"/>
      <c r="F117" s="68">
        <f t="shared" si="19"/>
        <v>0</v>
      </c>
      <c r="G117" s="85">
        <f t="shared" si="19"/>
        <v>0</v>
      </c>
      <c r="H117" s="65" t="e">
        <f>ROUNDUP((F117*#REF!%)/168*G117,2)</f>
        <v>#REF!</v>
      </c>
    </row>
    <row r="118" spans="1:8" s="2" customFormat="1" ht="13.2" hidden="1" x14ac:dyDescent="0.25">
      <c r="A118" s="340"/>
      <c r="B118" s="342"/>
      <c r="C118" s="270">
        <f t="shared" si="18"/>
        <v>0</v>
      </c>
      <c r="D118" s="271"/>
      <c r="E118" s="284"/>
      <c r="F118" s="68">
        <f t="shared" si="19"/>
        <v>0</v>
      </c>
      <c r="G118" s="85">
        <f t="shared" si="19"/>
        <v>0</v>
      </c>
      <c r="H118" s="65" t="e">
        <f>ROUNDUP((F118*#REF!%)/168*G118,2)</f>
        <v>#REF!</v>
      </c>
    </row>
    <row r="119" spans="1:8" s="2" customFormat="1" ht="13.2" hidden="1" x14ac:dyDescent="0.25">
      <c r="A119" s="340"/>
      <c r="B119" s="342"/>
      <c r="C119" s="270">
        <f t="shared" ref="C119:C128" si="20">C26</f>
        <v>0</v>
      </c>
      <c r="D119" s="271"/>
      <c r="E119" s="284"/>
      <c r="F119" s="68">
        <f t="shared" ref="F119:G128" si="21">F26</f>
        <v>0</v>
      </c>
      <c r="G119" s="68">
        <f t="shared" si="21"/>
        <v>0</v>
      </c>
      <c r="H119" s="65" t="e">
        <f>ROUNDUP((F119*#REF!%)/168*G119,2)</f>
        <v>#REF!</v>
      </c>
    </row>
    <row r="120" spans="1:8" s="2" customFormat="1" ht="13.2" hidden="1" x14ac:dyDescent="0.25">
      <c r="A120" s="340"/>
      <c r="B120" s="342"/>
      <c r="C120" s="270">
        <f t="shared" si="20"/>
        <v>0</v>
      </c>
      <c r="D120" s="271"/>
      <c r="E120" s="284"/>
      <c r="F120" s="68">
        <f t="shared" si="21"/>
        <v>0</v>
      </c>
      <c r="G120" s="68">
        <f t="shared" si="21"/>
        <v>0</v>
      </c>
      <c r="H120" s="65" t="e">
        <f>ROUNDUP((F120*#REF!%)/168*G120,2)</f>
        <v>#REF!</v>
      </c>
    </row>
    <row r="121" spans="1:8" s="2" customFormat="1" ht="13.2" hidden="1" x14ac:dyDescent="0.25">
      <c r="A121" s="340"/>
      <c r="B121" s="342"/>
      <c r="C121" s="270">
        <f t="shared" si="20"/>
        <v>0</v>
      </c>
      <c r="D121" s="271"/>
      <c r="E121" s="284"/>
      <c r="F121" s="68">
        <f t="shared" si="21"/>
        <v>0</v>
      </c>
      <c r="G121" s="68">
        <f t="shared" si="21"/>
        <v>0</v>
      </c>
      <c r="H121" s="65" t="e">
        <f>ROUNDUP((F121*#REF!%)/168*G121,2)</f>
        <v>#REF!</v>
      </c>
    </row>
    <row r="122" spans="1:8" s="2" customFormat="1" ht="13.2" hidden="1" x14ac:dyDescent="0.25">
      <c r="A122" s="340"/>
      <c r="B122" s="342"/>
      <c r="C122" s="270">
        <f t="shared" si="20"/>
        <v>0</v>
      </c>
      <c r="D122" s="271"/>
      <c r="E122" s="284"/>
      <c r="F122" s="68">
        <f t="shared" si="21"/>
        <v>0</v>
      </c>
      <c r="G122" s="68">
        <f t="shared" si="21"/>
        <v>0</v>
      </c>
      <c r="H122" s="65" t="e">
        <f>ROUNDUP((F122*#REF!%)/168*G122,2)</f>
        <v>#REF!</v>
      </c>
    </row>
    <row r="123" spans="1:8" s="2" customFormat="1" ht="13.2" hidden="1" x14ac:dyDescent="0.25">
      <c r="A123" s="340"/>
      <c r="B123" s="342"/>
      <c r="C123" s="270">
        <f t="shared" si="20"/>
        <v>0</v>
      </c>
      <c r="D123" s="271"/>
      <c r="E123" s="284"/>
      <c r="F123" s="68">
        <f t="shared" si="21"/>
        <v>0</v>
      </c>
      <c r="G123" s="68">
        <f t="shared" si="21"/>
        <v>0</v>
      </c>
      <c r="H123" s="65" t="e">
        <f>ROUNDUP((F123*#REF!%)/168*G123,2)</f>
        <v>#REF!</v>
      </c>
    </row>
    <row r="124" spans="1:8" s="2" customFormat="1" ht="13.2" hidden="1" x14ac:dyDescent="0.25">
      <c r="A124" s="340"/>
      <c r="B124" s="342"/>
      <c r="C124" s="270">
        <f t="shared" si="20"/>
        <v>0</v>
      </c>
      <c r="D124" s="271"/>
      <c r="E124" s="284"/>
      <c r="F124" s="68">
        <f t="shared" si="21"/>
        <v>0</v>
      </c>
      <c r="G124" s="68">
        <f t="shared" si="21"/>
        <v>0</v>
      </c>
      <c r="H124" s="65" t="e">
        <f>ROUNDUP((F124*#REF!%)/168*G124,2)</f>
        <v>#REF!</v>
      </c>
    </row>
    <row r="125" spans="1:8" s="2" customFormat="1" ht="13.2" hidden="1" x14ac:dyDescent="0.25">
      <c r="A125" s="340"/>
      <c r="B125" s="342"/>
      <c r="C125" s="270">
        <f t="shared" si="20"/>
        <v>0</v>
      </c>
      <c r="D125" s="271"/>
      <c r="E125" s="284"/>
      <c r="F125" s="68">
        <f t="shared" si="21"/>
        <v>0</v>
      </c>
      <c r="G125" s="68">
        <f t="shared" si="21"/>
        <v>0</v>
      </c>
      <c r="H125" s="65" t="e">
        <f>ROUNDUP((F125*#REF!%)/168*G125,2)</f>
        <v>#REF!</v>
      </c>
    </row>
    <row r="126" spans="1:8" s="2" customFormat="1" ht="13.2" hidden="1" x14ac:dyDescent="0.25">
      <c r="A126" s="340"/>
      <c r="B126" s="342"/>
      <c r="C126" s="270">
        <f t="shared" si="20"/>
        <v>0</v>
      </c>
      <c r="D126" s="271"/>
      <c r="E126" s="284"/>
      <c r="F126" s="68">
        <f t="shared" si="21"/>
        <v>0</v>
      </c>
      <c r="G126" s="68">
        <f t="shared" si="21"/>
        <v>0</v>
      </c>
      <c r="H126" s="65" t="e">
        <f>ROUNDUP((F126*#REF!%)/168*G126,2)</f>
        <v>#REF!</v>
      </c>
    </row>
    <row r="127" spans="1:8" s="2" customFormat="1" ht="13.2" hidden="1" x14ac:dyDescent="0.25">
      <c r="A127" s="340"/>
      <c r="B127" s="342"/>
      <c r="C127" s="270">
        <f t="shared" si="20"/>
        <v>0</v>
      </c>
      <c r="D127" s="271"/>
      <c r="E127" s="284"/>
      <c r="F127" s="68">
        <f t="shared" si="21"/>
        <v>0</v>
      </c>
      <c r="G127" s="68">
        <f t="shared" si="21"/>
        <v>0</v>
      </c>
      <c r="H127" s="65" t="e">
        <f>ROUNDUP((F127*#REF!%)/168*G127,2)</f>
        <v>#REF!</v>
      </c>
    </row>
    <row r="128" spans="1:8" s="2" customFormat="1" ht="13.2" hidden="1" x14ac:dyDescent="0.25">
      <c r="A128" s="341"/>
      <c r="B128" s="343"/>
      <c r="C128" s="270">
        <f t="shared" si="20"/>
        <v>0</v>
      </c>
      <c r="D128" s="271"/>
      <c r="E128" s="285"/>
      <c r="F128" s="68">
        <f t="shared" si="21"/>
        <v>0</v>
      </c>
      <c r="G128" s="68">
        <f t="shared" si="21"/>
        <v>0</v>
      </c>
      <c r="H128" s="65" t="e">
        <f>ROUNDUP((F128*#REF!%)/168*G128,2)</f>
        <v>#REF!</v>
      </c>
    </row>
    <row r="129" spans="1:8" s="2" customFormat="1" ht="13.2" hidden="1" x14ac:dyDescent="0.25">
      <c r="A129" s="58" t="s">
        <v>85</v>
      </c>
      <c r="B129" s="256" t="s">
        <v>18</v>
      </c>
      <c r="C129" s="256"/>
      <c r="D129" s="256"/>
      <c r="E129" s="256"/>
      <c r="F129" s="256"/>
      <c r="G129" s="256"/>
      <c r="H129" s="47">
        <f>SUM(H130,H153,H177)</f>
        <v>0</v>
      </c>
    </row>
    <row r="130" spans="1:8" s="2" customFormat="1" ht="13.2" hidden="1" x14ac:dyDescent="0.25">
      <c r="A130" s="46">
        <v>2100</v>
      </c>
      <c r="B130" s="256" t="s">
        <v>214</v>
      </c>
      <c r="C130" s="256"/>
      <c r="D130" s="256"/>
      <c r="E130" s="256"/>
      <c r="F130" s="256"/>
      <c r="G130" s="256"/>
      <c r="H130" s="47">
        <f>SUM(H131,H142)</f>
        <v>0</v>
      </c>
    </row>
    <row r="131" spans="1:8" s="2" customFormat="1" ht="26.4" hidden="1" x14ac:dyDescent="0.25">
      <c r="A131" s="274"/>
      <c r="B131" s="314"/>
      <c r="C131" s="251"/>
      <c r="D131" s="252"/>
      <c r="E131" s="287"/>
      <c r="F131" s="60" t="s">
        <v>167</v>
      </c>
      <c r="G131" s="53" t="s">
        <v>158</v>
      </c>
      <c r="H131" s="128">
        <f>SUM(H132:H141)</f>
        <v>0</v>
      </c>
    </row>
    <row r="132" spans="1:8" s="2" customFormat="1" ht="13.2" hidden="1" x14ac:dyDescent="0.25">
      <c r="A132" s="275"/>
      <c r="B132" s="315"/>
      <c r="C132" s="247"/>
      <c r="D132" s="248"/>
      <c r="E132" s="273"/>
      <c r="F132" s="86"/>
      <c r="G132" s="86"/>
      <c r="H132" s="87"/>
    </row>
    <row r="133" spans="1:8" s="2" customFormat="1" ht="13.2" hidden="1" x14ac:dyDescent="0.25">
      <c r="A133" s="275"/>
      <c r="B133" s="315"/>
      <c r="C133" s="249"/>
      <c r="D133" s="250"/>
      <c r="E133" s="272"/>
      <c r="F133" s="88"/>
      <c r="G133" s="88"/>
      <c r="H133" s="89"/>
    </row>
    <row r="134" spans="1:8" s="2" customFormat="1" ht="13.2" hidden="1" x14ac:dyDescent="0.25">
      <c r="A134" s="275"/>
      <c r="B134" s="315"/>
      <c r="C134" s="249"/>
      <c r="D134" s="250"/>
      <c r="E134" s="272"/>
      <c r="F134" s="88"/>
      <c r="G134" s="88"/>
      <c r="H134" s="89"/>
    </row>
    <row r="135" spans="1:8" s="2" customFormat="1" ht="13.2" hidden="1" x14ac:dyDescent="0.25">
      <c r="A135" s="275"/>
      <c r="B135" s="315"/>
      <c r="C135" s="249"/>
      <c r="D135" s="250"/>
      <c r="E135" s="272"/>
      <c r="F135" s="88"/>
      <c r="G135" s="88"/>
      <c r="H135" s="89"/>
    </row>
    <row r="136" spans="1:8" s="2" customFormat="1" ht="13.2" hidden="1" x14ac:dyDescent="0.25">
      <c r="A136" s="275"/>
      <c r="B136" s="315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6"/>
      <c r="B141" s="316"/>
      <c r="C141" s="253"/>
      <c r="D141" s="254"/>
      <c r="E141" s="255"/>
      <c r="F141" s="90"/>
      <c r="G141" s="90"/>
      <c r="H141" s="91">
        <f>ROUNDUP(F141/168*G141,2)</f>
        <v>0</v>
      </c>
    </row>
    <row r="142" spans="1:8" s="2" customFormat="1" ht="26.4" hidden="1" x14ac:dyDescent="0.25">
      <c r="A142" s="274"/>
      <c r="B142" s="314"/>
      <c r="C142" s="251"/>
      <c r="D142" s="252"/>
      <c r="E142" s="287"/>
      <c r="F142" s="60" t="s">
        <v>167</v>
      </c>
      <c r="G142" s="53" t="s">
        <v>158</v>
      </c>
      <c r="H142" s="128">
        <f>SUM(H143:H152)</f>
        <v>0</v>
      </c>
    </row>
    <row r="143" spans="1:8" s="2" customFormat="1" ht="13.2" hidden="1" x14ac:dyDescent="0.25">
      <c r="A143" s="275"/>
      <c r="B143" s="315"/>
      <c r="C143" s="247"/>
      <c r="D143" s="248"/>
      <c r="E143" s="273"/>
      <c r="F143" s="86"/>
      <c r="G143" s="86"/>
      <c r="H143" s="87"/>
    </row>
    <row r="144" spans="1:8" s="2" customFormat="1" ht="13.2" hidden="1" x14ac:dyDescent="0.25">
      <c r="A144" s="275"/>
      <c r="B144" s="315"/>
      <c r="C144" s="249"/>
      <c r="D144" s="250"/>
      <c r="E144" s="272"/>
      <c r="F144" s="88"/>
      <c r="G144" s="88"/>
      <c r="H144" s="89"/>
    </row>
    <row r="145" spans="1:8" s="2" customFormat="1" ht="13.2" hidden="1" x14ac:dyDescent="0.25">
      <c r="A145" s="275"/>
      <c r="B145" s="315"/>
      <c r="C145" s="249"/>
      <c r="D145" s="250"/>
      <c r="E145" s="272"/>
      <c r="F145" s="88"/>
      <c r="G145" s="88"/>
      <c r="H145" s="89"/>
    </row>
    <row r="146" spans="1:8" s="2" customFormat="1" ht="13.2" hidden="1" x14ac:dyDescent="0.25">
      <c r="A146" s="275"/>
      <c r="B146" s="315"/>
      <c r="C146" s="249"/>
      <c r="D146" s="250"/>
      <c r="E146" s="272"/>
      <c r="F146" s="88"/>
      <c r="G146" s="88"/>
      <c r="H146" s="89"/>
    </row>
    <row r="147" spans="1:8" s="2" customFormat="1" ht="13.2" hidden="1" x14ac:dyDescent="0.25">
      <c r="A147" s="275"/>
      <c r="B147" s="315"/>
      <c r="C147" s="249"/>
      <c r="D147" s="250"/>
      <c r="E147" s="272"/>
      <c r="F147" s="88"/>
      <c r="G147" s="88"/>
      <c r="H147" s="89"/>
    </row>
    <row r="148" spans="1:8" s="2" customFormat="1" ht="13.2" hidden="1" x14ac:dyDescent="0.25">
      <c r="A148" s="275"/>
      <c r="B148" s="315"/>
      <c r="C148" s="249"/>
      <c r="D148" s="250"/>
      <c r="E148" s="272"/>
      <c r="F148" s="88"/>
      <c r="G148" s="88"/>
      <c r="H148" s="89"/>
    </row>
    <row r="149" spans="1:8" s="2" customFormat="1" ht="13.2" hidden="1" x14ac:dyDescent="0.25">
      <c r="A149" s="275"/>
      <c r="B149" s="315"/>
      <c r="C149" s="249"/>
      <c r="D149" s="250"/>
      <c r="E149" s="272"/>
      <c r="F149" s="88"/>
      <c r="G149" s="88"/>
      <c r="H149" s="89"/>
    </row>
    <row r="150" spans="1:8" s="2" customFormat="1" ht="13.2" hidden="1" x14ac:dyDescent="0.25">
      <c r="A150" s="275"/>
      <c r="B150" s="315"/>
      <c r="C150" s="249"/>
      <c r="D150" s="250"/>
      <c r="E150" s="272"/>
      <c r="F150" s="88"/>
      <c r="G150" s="88"/>
      <c r="H150" s="89"/>
    </row>
    <row r="151" spans="1:8" s="2" customFormat="1" ht="13.2" hidden="1" x14ac:dyDescent="0.25">
      <c r="A151" s="275"/>
      <c r="B151" s="315"/>
      <c r="C151" s="249"/>
      <c r="D151" s="250"/>
      <c r="E151" s="272"/>
      <c r="F151" s="88"/>
      <c r="G151" s="88"/>
      <c r="H151" s="89"/>
    </row>
    <row r="152" spans="1:8" s="2" customFormat="1" ht="13.2" hidden="1" x14ac:dyDescent="0.25">
      <c r="A152" s="276"/>
      <c r="B152" s="316"/>
      <c r="C152" s="253"/>
      <c r="D152" s="254"/>
      <c r="E152" s="255"/>
      <c r="F152" s="90"/>
      <c r="G152" s="90"/>
      <c r="H152" s="91">
        <f>ROUNDUP(F152/168*G152,2)</f>
        <v>0</v>
      </c>
    </row>
    <row r="153" spans="1:8" s="2" customFormat="1" ht="13.2" hidden="1" x14ac:dyDescent="0.25">
      <c r="A153" s="57" t="s">
        <v>86</v>
      </c>
      <c r="B153" s="256" t="s">
        <v>87</v>
      </c>
      <c r="C153" s="256"/>
      <c r="D153" s="256"/>
      <c r="E153" s="256"/>
      <c r="F153" s="256"/>
      <c r="G153" s="256"/>
      <c r="H153" s="47">
        <f>SUM(H154)</f>
        <v>0</v>
      </c>
    </row>
    <row r="154" spans="1:8" s="2" customFormat="1" hidden="1" x14ac:dyDescent="0.25">
      <c r="A154" s="241"/>
      <c r="B154" s="244"/>
      <c r="C154" s="251"/>
      <c r="D154" s="252"/>
      <c r="E154" s="287"/>
      <c r="F154" s="53" t="s">
        <v>167</v>
      </c>
      <c r="G154" s="53" t="s">
        <v>166</v>
      </c>
      <c r="H154" s="128">
        <f>SUM(H155:H164)</f>
        <v>0</v>
      </c>
    </row>
    <row r="155" spans="1:8" s="2" customFormat="1" ht="13.2" hidden="1" x14ac:dyDescent="0.25">
      <c r="A155" s="242"/>
      <c r="B155" s="245"/>
      <c r="C155" s="247"/>
      <c r="D155" s="248"/>
      <c r="E155" s="273"/>
      <c r="F155" s="86"/>
      <c r="G155" s="86"/>
      <c r="H155" s="87">
        <f>ROUND(F155*G155,2)</f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ref="H157:H164" si="22">ROUND(F157*G157,2)</f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22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22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2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2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2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2"/>
        <v>0</v>
      </c>
    </row>
    <row r="164" spans="1:8" s="2" customFormat="1" ht="13.2" hidden="1" x14ac:dyDescent="0.25">
      <c r="A164" s="243"/>
      <c r="B164" s="246"/>
      <c r="C164" s="253"/>
      <c r="D164" s="254"/>
      <c r="E164" s="255"/>
      <c r="F164" s="90"/>
      <c r="G164" s="90"/>
      <c r="H164" s="91">
        <f t="shared" si="22"/>
        <v>0</v>
      </c>
    </row>
    <row r="165" spans="1:8" s="2" customFormat="1" ht="26.4" hidden="1" x14ac:dyDescent="0.25">
      <c r="A165" s="241"/>
      <c r="B165" s="244"/>
      <c r="C165" s="251"/>
      <c r="D165" s="252"/>
      <c r="E165" s="287"/>
      <c r="F165" s="60" t="s">
        <v>167</v>
      </c>
      <c r="G165" s="53" t="s">
        <v>158</v>
      </c>
      <c r="H165" s="128">
        <f>SUM(H166:H175)</f>
        <v>0</v>
      </c>
    </row>
    <row r="166" spans="1:8" s="2" customFormat="1" ht="13.2" hidden="1" x14ac:dyDescent="0.25">
      <c r="A166" s="242"/>
      <c r="B166" s="245"/>
      <c r="C166" s="247"/>
      <c r="D166" s="248"/>
      <c r="E166" s="273"/>
      <c r="F166" s="86"/>
      <c r="G166" s="86"/>
      <c r="H166" s="87">
        <f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ref="H167:H175" si="23">ROUNDUP(F167/168*G167,2)</f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3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3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3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3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3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3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3"/>
        <v>0</v>
      </c>
    </row>
    <row r="175" spans="1:8" s="2" customFormat="1" ht="12.75" hidden="1" customHeight="1" x14ac:dyDescent="0.25">
      <c r="A175" s="243"/>
      <c r="B175" s="246"/>
      <c r="C175" s="253"/>
      <c r="D175" s="254"/>
      <c r="E175" s="255"/>
      <c r="F175" s="90"/>
      <c r="G175" s="90"/>
      <c r="H175" s="91">
        <f t="shared" si="23"/>
        <v>0</v>
      </c>
    </row>
    <row r="176" spans="1:8" s="2" customFormat="1" ht="12.75" hidden="1" customHeight="1" x14ac:dyDescent="0.25">
      <c r="A176" s="57" t="s">
        <v>94</v>
      </c>
      <c r="B176" s="256" t="s">
        <v>95</v>
      </c>
      <c r="C176" s="256"/>
      <c r="D176" s="256"/>
      <c r="E176" s="256"/>
      <c r="F176" s="256"/>
      <c r="G176" s="256"/>
      <c r="H176" s="47">
        <f>SUM(H177,H188)</f>
        <v>0</v>
      </c>
    </row>
    <row r="177" spans="1:8" s="2" customFormat="1" ht="13.2" hidden="1" x14ac:dyDescent="0.25">
      <c r="A177" s="241">
        <v>2311</v>
      </c>
      <c r="B177" s="244" t="s">
        <v>20</v>
      </c>
      <c r="C177" s="251"/>
      <c r="D177" s="252"/>
      <c r="E177" s="287"/>
      <c r="F177" s="53" t="s">
        <v>167</v>
      </c>
      <c r="G177" s="53" t="s">
        <v>166</v>
      </c>
      <c r="H177" s="59">
        <f>SUM(H178:H187)</f>
        <v>0</v>
      </c>
    </row>
    <row r="178" spans="1:8" s="2" customFormat="1" ht="13.2" hidden="1" x14ac:dyDescent="0.25">
      <c r="A178" s="242"/>
      <c r="B178" s="245"/>
      <c r="C178" s="247"/>
      <c r="D178" s="248"/>
      <c r="E178" s="273"/>
      <c r="F178" s="86"/>
      <c r="G178" s="86"/>
      <c r="H178" s="87">
        <f>ROUND(F178*G178,2)</f>
        <v>0</v>
      </c>
    </row>
    <row r="179" spans="1:8" s="2" customFormat="1" ht="12.75" hidden="1" customHeight="1" x14ac:dyDescent="0.25">
      <c r="A179" s="242"/>
      <c r="B179" s="245"/>
      <c r="C179" s="249"/>
      <c r="D179" s="250"/>
      <c r="E179" s="272"/>
      <c r="F179" s="88"/>
      <c r="G179" s="88"/>
      <c r="H179" s="89">
        <f>ROUND(F179*G179,2)</f>
        <v>0</v>
      </c>
    </row>
    <row r="180" spans="1:8" s="2" customFormat="1" ht="12" hidden="1" customHeight="1" x14ac:dyDescent="0.25">
      <c r="A180" s="242"/>
      <c r="B180" s="245"/>
      <c r="C180" s="249"/>
      <c r="D180" s="250"/>
      <c r="E180" s="272"/>
      <c r="F180" s="88"/>
      <c r="G180" s="88"/>
      <c r="H180" s="89">
        <f t="shared" ref="H180:H187" si="24">ROUND(F180*G180,2)</f>
        <v>0</v>
      </c>
    </row>
    <row r="181" spans="1:8" s="2" customFormat="1" ht="13.2" hidden="1" x14ac:dyDescent="0.25">
      <c r="A181" s="242"/>
      <c r="B181" s="245"/>
      <c r="C181" s="249"/>
      <c r="D181" s="250"/>
      <c r="E181" s="272"/>
      <c r="F181" s="88"/>
      <c r="G181" s="88"/>
      <c r="H181" s="89">
        <f t="shared" si="24"/>
        <v>0</v>
      </c>
    </row>
    <row r="182" spans="1:8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si="24"/>
        <v>0</v>
      </c>
    </row>
    <row r="183" spans="1:8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4"/>
        <v>0</v>
      </c>
    </row>
    <row r="184" spans="1:8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4"/>
        <v>0</v>
      </c>
    </row>
    <row r="185" spans="1:8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4"/>
        <v>0</v>
      </c>
    </row>
    <row r="186" spans="1:8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4"/>
        <v>0</v>
      </c>
    </row>
    <row r="187" spans="1:8" s="2" customFormat="1" ht="13.2" hidden="1" x14ac:dyDescent="0.25">
      <c r="A187" s="243"/>
      <c r="B187" s="246"/>
      <c r="C187" s="253"/>
      <c r="D187" s="254"/>
      <c r="E187" s="255"/>
      <c r="F187" s="90"/>
      <c r="G187" s="90"/>
      <c r="H187" s="91">
        <f t="shared" si="24"/>
        <v>0</v>
      </c>
    </row>
    <row r="188" spans="1:8" s="2" customFormat="1" ht="26.4" hidden="1" x14ac:dyDescent="0.25">
      <c r="A188" s="241">
        <v>2350</v>
      </c>
      <c r="B188" s="244" t="s">
        <v>25</v>
      </c>
      <c r="C188" s="251"/>
      <c r="D188" s="252"/>
      <c r="E188" s="287"/>
      <c r="F188" s="60" t="s">
        <v>167</v>
      </c>
      <c r="G188" s="53" t="s">
        <v>158</v>
      </c>
      <c r="H188" s="59">
        <f>SUM(H189:H198)</f>
        <v>0</v>
      </c>
    </row>
    <row r="189" spans="1:8" s="2" customFormat="1" ht="12.75" hidden="1" customHeight="1" x14ac:dyDescent="0.25">
      <c r="A189" s="242"/>
      <c r="B189" s="245"/>
      <c r="C189" s="247"/>
      <c r="D189" s="248"/>
      <c r="E189" s="273"/>
      <c r="F189" s="86"/>
      <c r="G189" s="86"/>
      <c r="H189" s="87">
        <f>ROUNDUP(F189/168*G189,2)</f>
        <v>0</v>
      </c>
    </row>
    <row r="190" spans="1:8" s="2" customFormat="1" ht="13.2" hidden="1" x14ac:dyDescent="0.25">
      <c r="A190" s="242"/>
      <c r="B190" s="245"/>
      <c r="C190" s="249"/>
      <c r="D190" s="250"/>
      <c r="E190" s="272"/>
      <c r="F190" s="88"/>
      <c r="G190" s="88"/>
      <c r="H190" s="89">
        <f t="shared" ref="H190:H198" si="25">ROUNDUP(F190/168*G190,2)</f>
        <v>0</v>
      </c>
    </row>
    <row r="191" spans="1:8" s="2" customFormat="1" ht="13.2" hidden="1" x14ac:dyDescent="0.25">
      <c r="A191" s="242"/>
      <c r="B191" s="245"/>
      <c r="C191" s="249"/>
      <c r="D191" s="250"/>
      <c r="E191" s="272"/>
      <c r="F191" s="88"/>
      <c r="G191" s="88"/>
      <c r="H191" s="89">
        <f t="shared" si="25"/>
        <v>0</v>
      </c>
    </row>
    <row r="192" spans="1:8" s="2" customFormat="1" ht="13.2" hidden="1" x14ac:dyDescent="0.25">
      <c r="A192" s="242"/>
      <c r="B192" s="245"/>
      <c r="C192" s="249"/>
      <c r="D192" s="250"/>
      <c r="E192" s="272"/>
      <c r="F192" s="88"/>
      <c r="G192" s="88"/>
      <c r="H192" s="89">
        <f t="shared" si="25"/>
        <v>0</v>
      </c>
    </row>
    <row r="193" spans="1:8" s="2" customFormat="1" ht="13.2" hidden="1" x14ac:dyDescent="0.25">
      <c r="A193" s="242"/>
      <c r="B193" s="245"/>
      <c r="C193" s="249"/>
      <c r="D193" s="250"/>
      <c r="E193" s="272"/>
      <c r="F193" s="88"/>
      <c r="G193" s="88"/>
      <c r="H193" s="89">
        <f t="shared" si="25"/>
        <v>0</v>
      </c>
    </row>
    <row r="194" spans="1:8" s="2" customFormat="1" ht="13.2" hidden="1" x14ac:dyDescent="0.25">
      <c r="A194" s="242"/>
      <c r="B194" s="245"/>
      <c r="C194" s="249"/>
      <c r="D194" s="250"/>
      <c r="E194" s="272"/>
      <c r="F194" s="88"/>
      <c r="G194" s="88"/>
      <c r="H194" s="89">
        <f t="shared" si="25"/>
        <v>0</v>
      </c>
    </row>
    <row r="195" spans="1:8" s="2" customFormat="1" ht="13.2" hidden="1" x14ac:dyDescent="0.25">
      <c r="A195" s="242"/>
      <c r="B195" s="245"/>
      <c r="C195" s="249"/>
      <c r="D195" s="250"/>
      <c r="E195" s="272"/>
      <c r="F195" s="88"/>
      <c r="G195" s="88"/>
      <c r="H195" s="89">
        <f t="shared" si="25"/>
        <v>0</v>
      </c>
    </row>
    <row r="196" spans="1:8" s="2" customFormat="1" ht="13.2" hidden="1" x14ac:dyDescent="0.25">
      <c r="A196" s="242"/>
      <c r="B196" s="245"/>
      <c r="C196" s="249"/>
      <c r="D196" s="250"/>
      <c r="E196" s="272"/>
      <c r="F196" s="88"/>
      <c r="G196" s="88"/>
      <c r="H196" s="89">
        <f t="shared" si="25"/>
        <v>0</v>
      </c>
    </row>
    <row r="197" spans="1:8" s="2" customFormat="1" ht="13.2" hidden="1" x14ac:dyDescent="0.25">
      <c r="A197" s="242"/>
      <c r="B197" s="245"/>
      <c r="C197" s="249"/>
      <c r="D197" s="250"/>
      <c r="E197" s="272"/>
      <c r="F197" s="88"/>
      <c r="G197" s="88"/>
      <c r="H197" s="89">
        <f t="shared" si="25"/>
        <v>0</v>
      </c>
    </row>
    <row r="198" spans="1:8" s="2" customFormat="1" ht="13.2" hidden="1" x14ac:dyDescent="0.25">
      <c r="A198" s="243"/>
      <c r="B198" s="246"/>
      <c r="C198" s="253"/>
      <c r="D198" s="254"/>
      <c r="E198" s="255"/>
      <c r="F198" s="90"/>
      <c r="G198" s="90"/>
      <c r="H198" s="91">
        <f t="shared" si="25"/>
        <v>0</v>
      </c>
    </row>
    <row r="199" spans="1:8" s="2" customFormat="1" ht="13.2" hidden="1" x14ac:dyDescent="0.25">
      <c r="A199" s="58" t="s">
        <v>110</v>
      </c>
      <c r="B199" s="256" t="s">
        <v>26</v>
      </c>
      <c r="C199" s="256"/>
      <c r="D199" s="256"/>
      <c r="E199" s="256"/>
      <c r="F199" s="256"/>
      <c r="G199" s="256"/>
      <c r="H199" s="47">
        <f>SUM(H200,H212)</f>
        <v>0</v>
      </c>
    </row>
    <row r="200" spans="1:8" s="2" customFormat="1" ht="12.75" hidden="1" customHeight="1" x14ac:dyDescent="0.25">
      <c r="A200" s="57">
        <v>5120</v>
      </c>
      <c r="B200" s="256" t="s">
        <v>168</v>
      </c>
      <c r="C200" s="256"/>
      <c r="D200" s="256"/>
      <c r="E200" s="256"/>
      <c r="F200" s="256"/>
      <c r="G200" s="256"/>
      <c r="H200" s="47">
        <f>SUM(H201)</f>
        <v>0</v>
      </c>
    </row>
    <row r="201" spans="1:8" s="2" customFormat="1" ht="26.4" hidden="1" x14ac:dyDescent="0.25">
      <c r="A201" s="257">
        <v>5121</v>
      </c>
      <c r="B201" s="260" t="s">
        <v>169</v>
      </c>
      <c r="C201" s="133" t="s">
        <v>171</v>
      </c>
      <c r="D201" s="53" t="s">
        <v>170</v>
      </c>
      <c r="E201" s="133" t="s">
        <v>166</v>
      </c>
      <c r="F201" s="133" t="s">
        <v>167</v>
      </c>
      <c r="G201" s="53" t="s">
        <v>158</v>
      </c>
      <c r="H201" s="128">
        <f>SUM(H202:H211)</f>
        <v>0</v>
      </c>
    </row>
    <row r="202" spans="1:8" s="2" customFormat="1" ht="13.2" hidden="1" x14ac:dyDescent="0.25">
      <c r="A202" s="258"/>
      <c r="B202" s="261"/>
      <c r="C202" s="79"/>
      <c r="D202" s="263">
        <v>20</v>
      </c>
      <c r="E202" s="79"/>
      <c r="F202" s="79"/>
      <c r="G202" s="79"/>
      <c r="H202" s="63">
        <f>ROUNDUP(F202*$D$202%/12/168*E202*$G$202,2)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80"/>
      <c r="H203" s="65">
        <f t="shared" ref="H203:H211" si="26">ROUNDUP(F203*$D$202%/12/168*E203*$G$202,2)</f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80"/>
      <c r="H204" s="65">
        <f t="shared" si="26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80"/>
      <c r="H205" s="65">
        <f t="shared" si="26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si="26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6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6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6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6"/>
        <v>0</v>
      </c>
    </row>
    <row r="211" spans="1:8" s="2" customFormat="1" ht="13.2" hidden="1" x14ac:dyDescent="0.25">
      <c r="A211" s="259"/>
      <c r="B211" s="262"/>
      <c r="C211" s="82"/>
      <c r="D211" s="265"/>
      <c r="E211" s="82"/>
      <c r="F211" s="82"/>
      <c r="G211" s="82"/>
      <c r="H211" s="67">
        <f t="shared" si="26"/>
        <v>0</v>
      </c>
    </row>
    <row r="212" spans="1:8" s="2" customFormat="1" ht="13.2" hidden="1" x14ac:dyDescent="0.25">
      <c r="A212" s="57" t="s">
        <v>111</v>
      </c>
      <c r="B212" s="256" t="s">
        <v>112</v>
      </c>
      <c r="C212" s="256"/>
      <c r="D212" s="256"/>
      <c r="E212" s="256"/>
      <c r="F212" s="256"/>
      <c r="G212" s="256"/>
      <c r="H212" s="47">
        <f>SUM(H213,H224)</f>
        <v>0</v>
      </c>
    </row>
    <row r="213" spans="1:8" s="2" customFormat="1" ht="26.4" hidden="1" x14ac:dyDescent="0.25">
      <c r="A213" s="257" t="s">
        <v>118</v>
      </c>
      <c r="B213" s="260" t="s">
        <v>34</v>
      </c>
      <c r="C213" s="133" t="s">
        <v>171</v>
      </c>
      <c r="D213" s="53" t="s">
        <v>170</v>
      </c>
      <c r="E213" s="133" t="s">
        <v>166</v>
      </c>
      <c r="F213" s="133" t="s">
        <v>167</v>
      </c>
      <c r="G213" s="53" t="s">
        <v>158</v>
      </c>
      <c r="H213" s="128">
        <f>SUM(H214:H223)</f>
        <v>0</v>
      </c>
    </row>
    <row r="214" spans="1:8" s="2" customFormat="1" ht="13.2" hidden="1" x14ac:dyDescent="0.25">
      <c r="A214" s="258"/>
      <c r="B214" s="261"/>
      <c r="C214" s="79"/>
      <c r="D214" s="263">
        <v>20</v>
      </c>
      <c r="E214" s="79"/>
      <c r="F214" s="79"/>
      <c r="G214" s="79"/>
      <c r="H214" s="63">
        <f>ROUNDUP(F214*$D$214%/12/168*E214*$G$214,2)</f>
        <v>0</v>
      </c>
    </row>
    <row r="215" spans="1:8" s="2" customFormat="1" ht="13.2" hidden="1" x14ac:dyDescent="0.25">
      <c r="A215" s="258"/>
      <c r="B215" s="261"/>
      <c r="C215" s="80"/>
      <c r="D215" s="264"/>
      <c r="E215" s="80"/>
      <c r="F215" s="80"/>
      <c r="G215" s="80"/>
      <c r="H215" s="65">
        <f t="shared" ref="H215:H223" si="27">ROUNDUP(F215*$D$214%/12/168*E215*$G$214,2)</f>
        <v>0</v>
      </c>
    </row>
    <row r="216" spans="1:8" s="2" customFormat="1" ht="13.2" hidden="1" x14ac:dyDescent="0.25">
      <c r="A216" s="258"/>
      <c r="B216" s="261"/>
      <c r="C216" s="80"/>
      <c r="D216" s="264"/>
      <c r="E216" s="80"/>
      <c r="F216" s="80"/>
      <c r="G216" s="80"/>
      <c r="H216" s="65">
        <f t="shared" si="27"/>
        <v>0</v>
      </c>
    </row>
    <row r="217" spans="1:8" s="2" customFormat="1" ht="13.2" hidden="1" x14ac:dyDescent="0.25">
      <c r="A217" s="258"/>
      <c r="B217" s="261"/>
      <c r="C217" s="80"/>
      <c r="D217" s="264"/>
      <c r="E217" s="80"/>
      <c r="F217" s="80"/>
      <c r="G217" s="80"/>
      <c r="H217" s="65">
        <f t="shared" si="27"/>
        <v>0</v>
      </c>
    </row>
    <row r="218" spans="1:8" s="2" customFormat="1" ht="13.2" hidden="1" x14ac:dyDescent="0.25">
      <c r="A218" s="258"/>
      <c r="B218" s="261"/>
      <c r="C218" s="80"/>
      <c r="D218" s="264"/>
      <c r="E218" s="80"/>
      <c r="F218" s="80"/>
      <c r="G218" s="80"/>
      <c r="H218" s="65">
        <f t="shared" si="27"/>
        <v>0</v>
      </c>
    </row>
    <row r="219" spans="1:8" s="2" customFormat="1" ht="13.2" hidden="1" x14ac:dyDescent="0.25">
      <c r="A219" s="258"/>
      <c r="B219" s="261"/>
      <c r="C219" s="80"/>
      <c r="D219" s="264"/>
      <c r="E219" s="80"/>
      <c r="F219" s="80"/>
      <c r="G219" s="80"/>
      <c r="H219" s="65">
        <f t="shared" si="27"/>
        <v>0</v>
      </c>
    </row>
    <row r="220" spans="1:8" s="2" customFormat="1" ht="13.2" hidden="1" x14ac:dyDescent="0.25">
      <c r="A220" s="258"/>
      <c r="B220" s="261"/>
      <c r="C220" s="80"/>
      <c r="D220" s="264"/>
      <c r="E220" s="80"/>
      <c r="F220" s="80"/>
      <c r="G220" s="80"/>
      <c r="H220" s="65">
        <f t="shared" si="27"/>
        <v>0</v>
      </c>
    </row>
    <row r="221" spans="1:8" s="2" customFormat="1" ht="13.2" hidden="1" x14ac:dyDescent="0.25">
      <c r="A221" s="258"/>
      <c r="B221" s="261"/>
      <c r="C221" s="80"/>
      <c r="D221" s="264"/>
      <c r="E221" s="80"/>
      <c r="F221" s="80"/>
      <c r="G221" s="80"/>
      <c r="H221" s="65">
        <f t="shared" si="27"/>
        <v>0</v>
      </c>
    </row>
    <row r="222" spans="1:8" s="2" customFormat="1" ht="13.2" hidden="1" x14ac:dyDescent="0.25">
      <c r="A222" s="258"/>
      <c r="B222" s="261"/>
      <c r="C222" s="80"/>
      <c r="D222" s="264"/>
      <c r="E222" s="80"/>
      <c r="F222" s="80"/>
      <c r="G222" s="80"/>
      <c r="H222" s="65">
        <f t="shared" si="27"/>
        <v>0</v>
      </c>
    </row>
    <row r="223" spans="1:8" s="2" customFormat="1" ht="13.2" hidden="1" x14ac:dyDescent="0.25">
      <c r="A223" s="259"/>
      <c r="B223" s="262"/>
      <c r="C223" s="82"/>
      <c r="D223" s="265"/>
      <c r="E223" s="82"/>
      <c r="F223" s="82"/>
      <c r="G223" s="82"/>
      <c r="H223" s="67">
        <f t="shared" si="27"/>
        <v>0</v>
      </c>
    </row>
    <row r="224" spans="1:8" s="2" customFormat="1" ht="26.4" hidden="1" x14ac:dyDescent="0.25">
      <c r="A224" s="257" t="s">
        <v>119</v>
      </c>
      <c r="B224" s="260" t="s">
        <v>32</v>
      </c>
      <c r="C224" s="133" t="s">
        <v>171</v>
      </c>
      <c r="D224" s="53" t="s">
        <v>170</v>
      </c>
      <c r="E224" s="133" t="s">
        <v>166</v>
      </c>
      <c r="F224" s="133" t="s">
        <v>167</v>
      </c>
      <c r="G224" s="53" t="s">
        <v>158</v>
      </c>
      <c r="H224" s="128">
        <f>SUM(H225:H234)</f>
        <v>0</v>
      </c>
    </row>
    <row r="225" spans="1:8" s="2" customFormat="1" ht="13.2" hidden="1" x14ac:dyDescent="0.25">
      <c r="A225" s="258"/>
      <c r="B225" s="261"/>
      <c r="C225" s="79"/>
      <c r="D225" s="263">
        <v>20</v>
      </c>
      <c r="E225" s="79"/>
      <c r="F225" s="79"/>
      <c r="G225" s="79"/>
      <c r="H225" s="63">
        <f>ROUNDUP(F225*$D$225%/12/168*E225*$G$225,2)</f>
        <v>0</v>
      </c>
    </row>
    <row r="226" spans="1:8" s="2" customFormat="1" ht="13.2" hidden="1" x14ac:dyDescent="0.25">
      <c r="A226" s="258"/>
      <c r="B226" s="261"/>
      <c r="C226" s="80"/>
      <c r="D226" s="264"/>
      <c r="E226" s="80"/>
      <c r="F226" s="80"/>
      <c r="G226" s="80"/>
      <c r="H226" s="65">
        <f t="shared" ref="H226:H234" si="28">ROUNDUP(F226*$D$225%/12/168*E226*$G$225,2)</f>
        <v>0</v>
      </c>
    </row>
    <row r="227" spans="1:8" s="2" customFormat="1" ht="13.2" hidden="1" x14ac:dyDescent="0.25">
      <c r="A227" s="258"/>
      <c r="B227" s="261"/>
      <c r="C227" s="80"/>
      <c r="D227" s="264"/>
      <c r="E227" s="80"/>
      <c r="F227" s="80"/>
      <c r="G227" s="80"/>
      <c r="H227" s="65">
        <f t="shared" si="28"/>
        <v>0</v>
      </c>
    </row>
    <row r="228" spans="1:8" s="2" customFormat="1" ht="13.2" hidden="1" x14ac:dyDescent="0.25">
      <c r="A228" s="258"/>
      <c r="B228" s="261"/>
      <c r="C228" s="80"/>
      <c r="D228" s="264"/>
      <c r="E228" s="80"/>
      <c r="F228" s="80"/>
      <c r="G228" s="80"/>
      <c r="H228" s="65">
        <f t="shared" si="28"/>
        <v>0</v>
      </c>
    </row>
    <row r="229" spans="1:8" s="2" customFormat="1" ht="13.2" hidden="1" x14ac:dyDescent="0.25">
      <c r="A229" s="258"/>
      <c r="B229" s="261"/>
      <c r="C229" s="80"/>
      <c r="D229" s="264"/>
      <c r="E229" s="80"/>
      <c r="F229" s="80"/>
      <c r="G229" s="80"/>
      <c r="H229" s="65">
        <f t="shared" si="28"/>
        <v>0</v>
      </c>
    </row>
    <row r="230" spans="1:8" s="2" customFormat="1" ht="13.2" hidden="1" x14ac:dyDescent="0.25">
      <c r="A230" s="258"/>
      <c r="B230" s="261"/>
      <c r="C230" s="80"/>
      <c r="D230" s="264"/>
      <c r="E230" s="80"/>
      <c r="F230" s="80"/>
      <c r="G230" s="80"/>
      <c r="H230" s="65">
        <f t="shared" si="28"/>
        <v>0</v>
      </c>
    </row>
    <row r="231" spans="1:8" s="2" customFormat="1" ht="13.2" hidden="1" x14ac:dyDescent="0.25">
      <c r="A231" s="258"/>
      <c r="B231" s="261"/>
      <c r="C231" s="80"/>
      <c r="D231" s="264"/>
      <c r="E231" s="80"/>
      <c r="F231" s="80"/>
      <c r="G231" s="80"/>
      <c r="H231" s="65">
        <f t="shared" si="28"/>
        <v>0</v>
      </c>
    </row>
    <row r="232" spans="1:8" s="2" customFormat="1" ht="13.2" hidden="1" x14ac:dyDescent="0.25">
      <c r="A232" s="258"/>
      <c r="B232" s="261"/>
      <c r="C232" s="80"/>
      <c r="D232" s="264"/>
      <c r="E232" s="80"/>
      <c r="F232" s="80"/>
      <c r="G232" s="80"/>
      <c r="H232" s="65">
        <f t="shared" si="28"/>
        <v>0</v>
      </c>
    </row>
    <row r="233" spans="1:8" s="2" customFormat="1" ht="13.2" hidden="1" x14ac:dyDescent="0.25">
      <c r="A233" s="258"/>
      <c r="B233" s="261"/>
      <c r="C233" s="80"/>
      <c r="D233" s="264"/>
      <c r="E233" s="80"/>
      <c r="F233" s="80"/>
      <c r="G233" s="80"/>
      <c r="H233" s="65">
        <f t="shared" si="28"/>
        <v>0</v>
      </c>
    </row>
    <row r="234" spans="1:8" s="2" customFormat="1" ht="13.2" hidden="1" x14ac:dyDescent="0.25">
      <c r="A234" s="258"/>
      <c r="B234" s="261"/>
      <c r="C234" s="80"/>
      <c r="D234" s="265"/>
      <c r="E234" s="80"/>
      <c r="F234" s="80"/>
      <c r="G234" s="82"/>
      <c r="H234" s="65">
        <f t="shared" si="28"/>
        <v>0</v>
      </c>
    </row>
    <row r="235" spans="1:8" s="2" customFormat="1" ht="13.2" x14ac:dyDescent="0.25">
      <c r="A235" s="306" t="s">
        <v>121</v>
      </c>
      <c r="B235" s="307"/>
      <c r="C235" s="307"/>
      <c r="D235" s="307"/>
      <c r="E235" s="307"/>
      <c r="F235" s="307"/>
      <c r="G235" s="308"/>
      <c r="H235" s="50">
        <f>SUM(H199,H129,H12)</f>
        <v>12.690000000000001</v>
      </c>
    </row>
    <row r="236" spans="1:8" s="2" customFormat="1" ht="6" customHeight="1" x14ac:dyDescent="0.25">
      <c r="A236" s="309"/>
      <c r="B236" s="309"/>
      <c r="C236" s="309"/>
      <c r="D236" s="309"/>
      <c r="E236" s="309"/>
      <c r="F236" s="309"/>
      <c r="G236" s="309"/>
      <c r="H236" s="309"/>
    </row>
    <row r="237" spans="1:8" s="2" customFormat="1" ht="13.2" x14ac:dyDescent="0.25">
      <c r="A237" s="266" t="s">
        <v>19</v>
      </c>
      <c r="B237" s="267"/>
      <c r="C237" s="267"/>
      <c r="D237" s="267"/>
      <c r="E237" s="267"/>
      <c r="F237" s="267"/>
      <c r="G237" s="267"/>
      <c r="H237" s="268"/>
    </row>
    <row r="238" spans="1:8" s="2" customFormat="1" ht="13.2" x14ac:dyDescent="0.25">
      <c r="A238" s="46" t="s">
        <v>37</v>
      </c>
      <c r="B238" s="256" t="s">
        <v>15</v>
      </c>
      <c r="C238" s="256"/>
      <c r="D238" s="256"/>
      <c r="E238" s="256"/>
      <c r="F238" s="256"/>
      <c r="G238" s="256"/>
      <c r="H238" s="47">
        <f>SUM(H239,H303)</f>
        <v>0.8600000000000001</v>
      </c>
    </row>
    <row r="239" spans="1:8" s="2" customFormat="1" ht="13.2" x14ac:dyDescent="0.25">
      <c r="A239" s="58" t="s">
        <v>38</v>
      </c>
      <c r="B239" s="256" t="s">
        <v>39</v>
      </c>
      <c r="C239" s="256"/>
      <c r="D239" s="256"/>
      <c r="E239" s="256"/>
      <c r="F239" s="256"/>
      <c r="G239" s="256"/>
      <c r="H239" s="47">
        <f>SUM(H240,H251,H262,H282,)</f>
        <v>0.66</v>
      </c>
    </row>
    <row r="240" spans="1:8" s="2" customFormat="1" ht="26.4" hidden="1" x14ac:dyDescent="0.25">
      <c r="A240" s="241" t="s">
        <v>43</v>
      </c>
      <c r="B240" s="244" t="s">
        <v>44</v>
      </c>
      <c r="C240" s="277" t="s">
        <v>157</v>
      </c>
      <c r="D240" s="278"/>
      <c r="E240" s="53" t="s">
        <v>164</v>
      </c>
      <c r="F240" s="93" t="s">
        <v>40</v>
      </c>
      <c r="G240" s="53" t="s">
        <v>158</v>
      </c>
      <c r="H240" s="128">
        <f>SUM(H241:H250)</f>
        <v>0</v>
      </c>
    </row>
    <row r="241" spans="1:9" s="2" customFormat="1" ht="13.2" hidden="1" x14ac:dyDescent="0.25">
      <c r="A241" s="242"/>
      <c r="B241" s="245"/>
      <c r="C241" s="279"/>
      <c r="D241" s="280"/>
      <c r="E241" s="76"/>
      <c r="F241" s="71"/>
      <c r="G241" s="70"/>
      <c r="H241" s="63">
        <f>ROUNDUP((F241/168*G241),2)</f>
        <v>0</v>
      </c>
      <c r="I241" s="2" t="s">
        <v>264</v>
      </c>
    </row>
    <row r="242" spans="1:9" s="2" customFormat="1" ht="13.2" hidden="1" x14ac:dyDescent="0.25">
      <c r="A242" s="242"/>
      <c r="B242" s="245"/>
      <c r="C242" s="270"/>
      <c r="D242" s="271"/>
      <c r="E242" s="77"/>
      <c r="F242" s="73"/>
      <c r="G242" s="72"/>
      <c r="H242" s="65">
        <f t="shared" ref="H242:H261" si="29">ROUNDUP((F242/168*G242),2)</f>
        <v>0</v>
      </c>
    </row>
    <row r="243" spans="1:9" s="2" customFormat="1" ht="13.2" hidden="1" x14ac:dyDescent="0.25">
      <c r="A243" s="242"/>
      <c r="B243" s="245"/>
      <c r="C243" s="270"/>
      <c r="D243" s="271"/>
      <c r="E243" s="77"/>
      <c r="F243" s="73"/>
      <c r="G243" s="72"/>
      <c r="H243" s="65">
        <f t="shared" si="29"/>
        <v>0</v>
      </c>
    </row>
    <row r="244" spans="1:9" s="2" customFormat="1" ht="13.2" hidden="1" x14ac:dyDescent="0.25">
      <c r="A244" s="242"/>
      <c r="B244" s="245"/>
      <c r="C244" s="270"/>
      <c r="D244" s="271"/>
      <c r="E244" s="77"/>
      <c r="F244" s="73"/>
      <c r="G244" s="72"/>
      <c r="H244" s="65">
        <f t="shared" si="29"/>
        <v>0</v>
      </c>
    </row>
    <row r="245" spans="1:9" s="2" customFormat="1" ht="13.2" hidden="1" x14ac:dyDescent="0.25">
      <c r="A245" s="242"/>
      <c r="B245" s="245"/>
      <c r="C245" s="270"/>
      <c r="D245" s="271"/>
      <c r="E245" s="77"/>
      <c r="F245" s="73"/>
      <c r="G245" s="72"/>
      <c r="H245" s="65">
        <f t="shared" si="29"/>
        <v>0</v>
      </c>
    </row>
    <row r="246" spans="1:9" s="2" customFormat="1" ht="13.2" hidden="1" x14ac:dyDescent="0.25">
      <c r="A246" s="242"/>
      <c r="B246" s="245"/>
      <c r="C246" s="270"/>
      <c r="D246" s="271"/>
      <c r="E246" s="77"/>
      <c r="F246" s="73"/>
      <c r="G246" s="72"/>
      <c r="H246" s="65">
        <f t="shared" si="29"/>
        <v>0</v>
      </c>
    </row>
    <row r="247" spans="1:9" s="2" customFormat="1" ht="13.2" hidden="1" x14ac:dyDescent="0.25">
      <c r="A247" s="242"/>
      <c r="B247" s="245"/>
      <c r="C247" s="270"/>
      <c r="D247" s="271"/>
      <c r="E247" s="77"/>
      <c r="F247" s="73"/>
      <c r="G247" s="72"/>
      <c r="H247" s="65">
        <f t="shared" si="29"/>
        <v>0</v>
      </c>
    </row>
    <row r="248" spans="1:9" s="2" customFormat="1" ht="13.2" hidden="1" x14ac:dyDescent="0.25">
      <c r="A248" s="242"/>
      <c r="B248" s="245"/>
      <c r="C248" s="270"/>
      <c r="D248" s="271"/>
      <c r="E248" s="77"/>
      <c r="F248" s="73"/>
      <c r="G248" s="72"/>
      <c r="H248" s="65">
        <f t="shared" si="29"/>
        <v>0</v>
      </c>
    </row>
    <row r="249" spans="1:9" s="2" customFormat="1" ht="13.2" hidden="1" x14ac:dyDescent="0.25">
      <c r="A249" s="242"/>
      <c r="B249" s="245"/>
      <c r="C249" s="270"/>
      <c r="D249" s="271"/>
      <c r="E249" s="77"/>
      <c r="F249" s="73"/>
      <c r="G249" s="72"/>
      <c r="H249" s="65">
        <f t="shared" si="29"/>
        <v>0</v>
      </c>
    </row>
    <row r="250" spans="1:9" s="2" customFormat="1" ht="13.2" hidden="1" x14ac:dyDescent="0.25">
      <c r="A250" s="243"/>
      <c r="B250" s="246"/>
      <c r="C250" s="281"/>
      <c r="D250" s="282"/>
      <c r="E250" s="78"/>
      <c r="F250" s="75"/>
      <c r="G250" s="74"/>
      <c r="H250" s="67">
        <f t="shared" si="29"/>
        <v>0</v>
      </c>
    </row>
    <row r="251" spans="1:9" s="2" customFormat="1" ht="26.4" x14ac:dyDescent="0.25">
      <c r="A251" s="241" t="s">
        <v>45</v>
      </c>
      <c r="B251" s="244" t="s">
        <v>46</v>
      </c>
      <c r="C251" s="277" t="s">
        <v>436</v>
      </c>
      <c r="D251" s="278"/>
      <c r="E251" s="53" t="s">
        <v>164</v>
      </c>
      <c r="F251" s="93" t="s">
        <v>40</v>
      </c>
      <c r="G251" s="53" t="s">
        <v>158</v>
      </c>
      <c r="H251" s="128">
        <f>SUM(H252:H261)</f>
        <v>0.6</v>
      </c>
    </row>
    <row r="252" spans="1:9" s="2" customFormat="1" ht="13.2" x14ac:dyDescent="0.25">
      <c r="A252" s="242"/>
      <c r="B252" s="245"/>
      <c r="C252" s="279" t="s">
        <v>200</v>
      </c>
      <c r="D252" s="280"/>
      <c r="E252" s="76">
        <v>9</v>
      </c>
      <c r="F252" s="71">
        <v>1190</v>
      </c>
      <c r="G252" s="70">
        <v>8.4000000000000005E-2</v>
      </c>
      <c r="H252" s="63">
        <f t="shared" si="29"/>
        <v>0.6</v>
      </c>
      <c r="I252" s="2" t="s">
        <v>201</v>
      </c>
    </row>
    <row r="253" spans="1:9" s="2" customFormat="1" ht="13.2" hidden="1" x14ac:dyDescent="0.25">
      <c r="A253" s="242"/>
      <c r="B253" s="245"/>
      <c r="C253" s="270"/>
      <c r="D253" s="271"/>
      <c r="E253" s="77"/>
      <c r="F253" s="73"/>
      <c r="G253" s="72"/>
      <c r="H253" s="65">
        <f t="shared" si="29"/>
        <v>0</v>
      </c>
    </row>
    <row r="254" spans="1:9" s="2" customFormat="1" ht="13.2" hidden="1" x14ac:dyDescent="0.25">
      <c r="A254" s="242"/>
      <c r="B254" s="245"/>
      <c r="C254" s="270"/>
      <c r="D254" s="271"/>
      <c r="E254" s="77"/>
      <c r="F254" s="73"/>
      <c r="G254" s="72"/>
      <c r="H254" s="65">
        <f t="shared" si="29"/>
        <v>0</v>
      </c>
    </row>
    <row r="255" spans="1:9" s="2" customFormat="1" ht="13.2" hidden="1" x14ac:dyDescent="0.25">
      <c r="A255" s="242"/>
      <c r="B255" s="245"/>
      <c r="C255" s="270"/>
      <c r="D255" s="271"/>
      <c r="E255" s="77"/>
      <c r="F255" s="73"/>
      <c r="G255" s="72"/>
      <c r="H255" s="65">
        <f t="shared" si="29"/>
        <v>0</v>
      </c>
    </row>
    <row r="256" spans="1:9" s="2" customFormat="1" ht="13.2" hidden="1" x14ac:dyDescent="0.25">
      <c r="A256" s="242"/>
      <c r="B256" s="245"/>
      <c r="C256" s="270"/>
      <c r="D256" s="271"/>
      <c r="E256" s="77"/>
      <c r="F256" s="73"/>
      <c r="G256" s="72"/>
      <c r="H256" s="65">
        <f t="shared" si="29"/>
        <v>0</v>
      </c>
    </row>
    <row r="257" spans="1:8" s="2" customFormat="1" ht="13.2" hidden="1" x14ac:dyDescent="0.25">
      <c r="A257" s="242"/>
      <c r="B257" s="245"/>
      <c r="C257" s="270"/>
      <c r="D257" s="271"/>
      <c r="E257" s="77"/>
      <c r="F257" s="73"/>
      <c r="G257" s="72"/>
      <c r="H257" s="65">
        <f t="shared" si="29"/>
        <v>0</v>
      </c>
    </row>
    <row r="258" spans="1:8" s="2" customFormat="1" ht="13.2" hidden="1" x14ac:dyDescent="0.25">
      <c r="A258" s="242"/>
      <c r="B258" s="245"/>
      <c r="C258" s="270"/>
      <c r="D258" s="271"/>
      <c r="E258" s="77"/>
      <c r="F258" s="73"/>
      <c r="G258" s="72"/>
      <c r="H258" s="65">
        <f t="shared" si="29"/>
        <v>0</v>
      </c>
    </row>
    <row r="259" spans="1:8" s="2" customFormat="1" ht="13.2" hidden="1" x14ac:dyDescent="0.25">
      <c r="A259" s="242"/>
      <c r="B259" s="245"/>
      <c r="C259" s="270"/>
      <c r="D259" s="271"/>
      <c r="E259" s="77"/>
      <c r="F259" s="73"/>
      <c r="G259" s="72"/>
      <c r="H259" s="65">
        <f t="shared" si="29"/>
        <v>0</v>
      </c>
    </row>
    <row r="260" spans="1:8" s="2" customFormat="1" ht="13.2" hidden="1" x14ac:dyDescent="0.25">
      <c r="A260" s="242"/>
      <c r="B260" s="245"/>
      <c r="C260" s="270"/>
      <c r="D260" s="271"/>
      <c r="E260" s="77"/>
      <c r="F260" s="73"/>
      <c r="G260" s="72"/>
      <c r="H260" s="65">
        <f t="shared" si="29"/>
        <v>0</v>
      </c>
    </row>
    <row r="261" spans="1:8" s="2" customFormat="1" ht="13.2" hidden="1" x14ac:dyDescent="0.25">
      <c r="A261" s="243"/>
      <c r="B261" s="246"/>
      <c r="C261" s="281"/>
      <c r="D261" s="282"/>
      <c r="E261" s="78"/>
      <c r="F261" s="75"/>
      <c r="G261" s="74"/>
      <c r="H261" s="67">
        <f t="shared" si="29"/>
        <v>0</v>
      </c>
    </row>
    <row r="262" spans="1:8" s="2" customFormat="1" ht="26.4" hidden="1" x14ac:dyDescent="0.25">
      <c r="A262" s="241" t="s">
        <v>52</v>
      </c>
      <c r="B262" s="244" t="s">
        <v>16</v>
      </c>
      <c r="C262" s="251" t="s">
        <v>159</v>
      </c>
      <c r="D262" s="252"/>
      <c r="E262" s="287"/>
      <c r="F262" s="60" t="s">
        <v>160</v>
      </c>
      <c r="G262" s="53" t="s">
        <v>158</v>
      </c>
      <c r="H262" s="128">
        <f>SUM(H263:H272)</f>
        <v>0</v>
      </c>
    </row>
    <row r="263" spans="1:8" s="2" customFormat="1" ht="13.2" hidden="1" x14ac:dyDescent="0.25">
      <c r="A263" s="242"/>
      <c r="B263" s="245"/>
      <c r="C263" s="279"/>
      <c r="D263" s="311"/>
      <c r="E263" s="280"/>
      <c r="F263" s="71"/>
      <c r="G263" s="70">
        <f>G241</f>
        <v>0</v>
      </c>
      <c r="H263" s="63">
        <f>ROUNDUP((F263/168*G263),2)</f>
        <v>0</v>
      </c>
    </row>
    <row r="264" spans="1:8" s="2" customFormat="1" ht="13.2" hidden="1" x14ac:dyDescent="0.25">
      <c r="A264" s="242"/>
      <c r="B264" s="245"/>
      <c r="C264" s="270"/>
      <c r="D264" s="310"/>
      <c r="E264" s="271"/>
      <c r="F264" s="73"/>
      <c r="G264" s="72">
        <f t="shared" ref="G264:G272" si="30">G242</f>
        <v>0</v>
      </c>
      <c r="H264" s="65">
        <f t="shared" ref="H264:H272" si="31">ROUNDUP((F264/168*G264),2)</f>
        <v>0</v>
      </c>
    </row>
    <row r="265" spans="1:8" s="2" customFormat="1" ht="13.2" hidden="1" x14ac:dyDescent="0.25">
      <c r="A265" s="242"/>
      <c r="B265" s="245"/>
      <c r="C265" s="270"/>
      <c r="D265" s="310"/>
      <c r="E265" s="271"/>
      <c r="F265" s="73"/>
      <c r="G265" s="72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270"/>
      <c r="D266" s="310"/>
      <c r="E266" s="271"/>
      <c r="F266" s="73"/>
      <c r="G266" s="72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270"/>
      <c r="D267" s="310"/>
      <c r="E267" s="271"/>
      <c r="F267" s="73"/>
      <c r="G267" s="72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270"/>
      <c r="D268" s="310"/>
      <c r="E268" s="271"/>
      <c r="F268" s="73"/>
      <c r="G268" s="72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270"/>
      <c r="D269" s="310"/>
      <c r="E269" s="271"/>
      <c r="F269" s="73"/>
      <c r="G269" s="72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270"/>
      <c r="D270" s="310"/>
      <c r="E270" s="271"/>
      <c r="F270" s="73"/>
      <c r="G270" s="72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270"/>
      <c r="D271" s="310"/>
      <c r="E271" s="271"/>
      <c r="F271" s="73"/>
      <c r="G271" s="72">
        <f t="shared" si="30"/>
        <v>0</v>
      </c>
      <c r="H271" s="65">
        <f t="shared" si="31"/>
        <v>0</v>
      </c>
    </row>
    <row r="272" spans="1:8" s="2" customFormat="1" ht="13.2" hidden="1" x14ac:dyDescent="0.25">
      <c r="A272" s="243"/>
      <c r="B272" s="246"/>
      <c r="C272" s="281"/>
      <c r="D272" s="312"/>
      <c r="E272" s="282"/>
      <c r="F272" s="75"/>
      <c r="G272" s="74">
        <f t="shared" si="30"/>
        <v>0</v>
      </c>
      <c r="H272" s="67">
        <f t="shared" si="31"/>
        <v>0</v>
      </c>
    </row>
    <row r="273" spans="1:8" s="2" customFormat="1" ht="13.2" hidden="1" x14ac:dyDescent="0.25">
      <c r="A273" s="242"/>
      <c r="B273" s="245"/>
      <c r="C273" s="291">
        <f t="shared" ref="C273:C281" si="32">C253</f>
        <v>0</v>
      </c>
      <c r="D273" s="293"/>
      <c r="E273" s="320"/>
      <c r="F273" s="68">
        <f t="shared" ref="F273:G281" si="33">F253</f>
        <v>0</v>
      </c>
      <c r="G273" s="64">
        <f t="shared" si="33"/>
        <v>0</v>
      </c>
      <c r="H273" s="65" t="e">
        <f>ROUNDUP((F273*#REF!%)/168*G273,2)</f>
        <v>#REF!</v>
      </c>
    </row>
    <row r="274" spans="1:8" s="2" customFormat="1" ht="13.2" hidden="1" x14ac:dyDescent="0.25">
      <c r="A274" s="242"/>
      <c r="B274" s="245"/>
      <c r="C274" s="291">
        <f t="shared" si="32"/>
        <v>0</v>
      </c>
      <c r="D274" s="293"/>
      <c r="E274" s="320"/>
      <c r="F274" s="68">
        <f t="shared" si="33"/>
        <v>0</v>
      </c>
      <c r="G274" s="64">
        <f t="shared" si="33"/>
        <v>0</v>
      </c>
      <c r="H274" s="65" t="e">
        <f>ROUNDUP((F274*#REF!%)/168*G274,2)</f>
        <v>#REF!</v>
      </c>
    </row>
    <row r="275" spans="1:8" s="2" customFormat="1" ht="13.2" hidden="1" x14ac:dyDescent="0.25">
      <c r="A275" s="242"/>
      <c r="B275" s="245"/>
      <c r="C275" s="291">
        <f t="shared" si="32"/>
        <v>0</v>
      </c>
      <c r="D275" s="293"/>
      <c r="E275" s="320"/>
      <c r="F275" s="68">
        <f t="shared" si="33"/>
        <v>0</v>
      </c>
      <c r="G275" s="64">
        <f t="shared" si="33"/>
        <v>0</v>
      </c>
      <c r="H275" s="65" t="e">
        <f>ROUNDUP((F275*#REF!%)/168*G275,2)</f>
        <v>#REF!</v>
      </c>
    </row>
    <row r="276" spans="1:8" s="2" customFormat="1" ht="13.2" hidden="1" x14ac:dyDescent="0.25">
      <c r="A276" s="242"/>
      <c r="B276" s="245"/>
      <c r="C276" s="291">
        <f t="shared" si="32"/>
        <v>0</v>
      </c>
      <c r="D276" s="293"/>
      <c r="E276" s="320"/>
      <c r="F276" s="68">
        <f t="shared" si="33"/>
        <v>0</v>
      </c>
      <c r="G276" s="64">
        <f t="shared" si="33"/>
        <v>0</v>
      </c>
      <c r="H276" s="65" t="e">
        <f>ROUNDUP((F276*#REF!%)/168*G276,2)</f>
        <v>#REF!</v>
      </c>
    </row>
    <row r="277" spans="1:8" s="2" customFormat="1" ht="13.2" hidden="1" x14ac:dyDescent="0.25">
      <c r="A277" s="242"/>
      <c r="B277" s="245"/>
      <c r="C277" s="291">
        <f t="shared" si="32"/>
        <v>0</v>
      </c>
      <c r="D277" s="293"/>
      <c r="E277" s="320"/>
      <c r="F277" s="68">
        <f t="shared" si="33"/>
        <v>0</v>
      </c>
      <c r="G277" s="64">
        <f t="shared" si="33"/>
        <v>0</v>
      </c>
      <c r="H277" s="65" t="e">
        <f>ROUNDUP((F277*#REF!%)/168*G277,2)</f>
        <v>#REF!</v>
      </c>
    </row>
    <row r="278" spans="1:8" s="2" customFormat="1" ht="13.2" hidden="1" x14ac:dyDescent="0.25">
      <c r="A278" s="242"/>
      <c r="B278" s="245"/>
      <c r="C278" s="291">
        <f t="shared" si="32"/>
        <v>0</v>
      </c>
      <c r="D278" s="293"/>
      <c r="E278" s="320"/>
      <c r="F278" s="68">
        <f t="shared" si="33"/>
        <v>0</v>
      </c>
      <c r="G278" s="64">
        <f t="shared" si="33"/>
        <v>0</v>
      </c>
      <c r="H278" s="65" t="e">
        <f>ROUNDUP((F278*#REF!%)/168*G278,2)</f>
        <v>#REF!</v>
      </c>
    </row>
    <row r="279" spans="1:8" s="2" customFormat="1" ht="13.2" hidden="1" x14ac:dyDescent="0.25">
      <c r="A279" s="242"/>
      <c r="B279" s="245"/>
      <c r="C279" s="291">
        <f t="shared" si="32"/>
        <v>0</v>
      </c>
      <c r="D279" s="293"/>
      <c r="E279" s="320"/>
      <c r="F279" s="68">
        <f t="shared" si="33"/>
        <v>0</v>
      </c>
      <c r="G279" s="64">
        <f t="shared" si="33"/>
        <v>0</v>
      </c>
      <c r="H279" s="65" t="e">
        <f>ROUNDUP((F279*#REF!%)/168*G279,2)</f>
        <v>#REF!</v>
      </c>
    </row>
    <row r="280" spans="1:8" s="2" customFormat="1" ht="13.2" hidden="1" x14ac:dyDescent="0.25">
      <c r="A280" s="242"/>
      <c r="B280" s="245"/>
      <c r="C280" s="291">
        <f t="shared" si="32"/>
        <v>0</v>
      </c>
      <c r="D280" s="293"/>
      <c r="E280" s="320"/>
      <c r="F280" s="68">
        <f t="shared" si="33"/>
        <v>0</v>
      </c>
      <c r="G280" s="64">
        <f t="shared" si="33"/>
        <v>0</v>
      </c>
      <c r="H280" s="65" t="e">
        <f>ROUNDUP((F280*#REF!%)/168*G280,2)</f>
        <v>#REF!</v>
      </c>
    </row>
    <row r="281" spans="1:8" s="2" customFormat="1" ht="13.2" hidden="1" x14ac:dyDescent="0.25">
      <c r="A281" s="243"/>
      <c r="B281" s="246"/>
      <c r="C281" s="291">
        <f t="shared" si="32"/>
        <v>0</v>
      </c>
      <c r="D281" s="293"/>
      <c r="E281" s="321"/>
      <c r="F281" s="69">
        <f t="shared" si="33"/>
        <v>0</v>
      </c>
      <c r="G281" s="66">
        <f t="shared" si="33"/>
        <v>0</v>
      </c>
      <c r="H281" s="67" t="e">
        <f>ROUNDUP((F281*#REF!%)/168*G281,2)</f>
        <v>#REF!</v>
      </c>
    </row>
    <row r="282" spans="1:8" s="2" customFormat="1" ht="26.4" x14ac:dyDescent="0.25">
      <c r="A282" s="241" t="s">
        <v>58</v>
      </c>
      <c r="B282" s="244" t="s">
        <v>59</v>
      </c>
      <c r="C282" s="277" t="s">
        <v>436</v>
      </c>
      <c r="D282" s="278"/>
      <c r="E282" s="53" t="s">
        <v>162</v>
      </c>
      <c r="F282" s="93" t="s">
        <v>40</v>
      </c>
      <c r="G282" s="53" t="s">
        <v>158</v>
      </c>
      <c r="H282" s="128">
        <f>SUM(H283:H302)</f>
        <v>6.0000000000000005E-2</v>
      </c>
    </row>
    <row r="283" spans="1:8" s="2" customFormat="1" ht="13.2" hidden="1" x14ac:dyDescent="0.25">
      <c r="A283" s="242"/>
      <c r="B283" s="245"/>
      <c r="C283" s="304">
        <f t="shared" ref="C283:C292" si="34">C241</f>
        <v>0</v>
      </c>
      <c r="D283" s="305"/>
      <c r="E283" s="263">
        <v>10</v>
      </c>
      <c r="F283" s="79">
        <f t="shared" ref="F283:G292" si="35">F241</f>
        <v>0</v>
      </c>
      <c r="G283" s="62">
        <f t="shared" si="35"/>
        <v>0</v>
      </c>
      <c r="H283" s="63">
        <f>ROUNDUP((F283*$E$283%)/168*G283,2)</f>
        <v>0</v>
      </c>
    </row>
    <row r="284" spans="1:8" s="2" customFormat="1" ht="13.2" hidden="1" x14ac:dyDescent="0.25">
      <c r="A284" s="242"/>
      <c r="B284" s="245"/>
      <c r="C284" s="302">
        <f t="shared" si="34"/>
        <v>0</v>
      </c>
      <c r="D284" s="303"/>
      <c r="E284" s="264"/>
      <c r="F284" s="80">
        <f t="shared" si="35"/>
        <v>0</v>
      </c>
      <c r="G284" s="64">
        <f t="shared" si="35"/>
        <v>0</v>
      </c>
      <c r="H284" s="65">
        <f t="shared" ref="H284:H302" si="36">ROUNDUP((F284*$E$283%)/168*G284,2)</f>
        <v>0</v>
      </c>
    </row>
    <row r="285" spans="1:8" s="2" customFormat="1" ht="13.2" hidden="1" x14ac:dyDescent="0.25">
      <c r="A285" s="242"/>
      <c r="B285" s="245"/>
      <c r="C285" s="302">
        <f t="shared" si="34"/>
        <v>0</v>
      </c>
      <c r="D285" s="303"/>
      <c r="E285" s="264"/>
      <c r="F285" s="80">
        <f t="shared" si="35"/>
        <v>0</v>
      </c>
      <c r="G285" s="64">
        <f t="shared" si="35"/>
        <v>0</v>
      </c>
      <c r="H285" s="65">
        <f t="shared" si="36"/>
        <v>0</v>
      </c>
    </row>
    <row r="286" spans="1:8" s="2" customFormat="1" ht="13.2" hidden="1" x14ac:dyDescent="0.25">
      <c r="A286" s="242"/>
      <c r="B286" s="245"/>
      <c r="C286" s="302">
        <f t="shared" si="34"/>
        <v>0</v>
      </c>
      <c r="D286" s="303"/>
      <c r="E286" s="264"/>
      <c r="F286" s="80">
        <f t="shared" si="35"/>
        <v>0</v>
      </c>
      <c r="G286" s="64">
        <f t="shared" si="35"/>
        <v>0</v>
      </c>
      <c r="H286" s="65">
        <f t="shared" si="36"/>
        <v>0</v>
      </c>
    </row>
    <row r="287" spans="1:8" s="2" customFormat="1" ht="13.2" hidden="1" x14ac:dyDescent="0.25">
      <c r="A287" s="242"/>
      <c r="B287" s="245"/>
      <c r="C287" s="302">
        <f t="shared" si="34"/>
        <v>0</v>
      </c>
      <c r="D287" s="303"/>
      <c r="E287" s="264"/>
      <c r="F287" s="80">
        <f t="shared" si="35"/>
        <v>0</v>
      </c>
      <c r="G287" s="64">
        <f t="shared" si="35"/>
        <v>0</v>
      </c>
      <c r="H287" s="65">
        <f t="shared" si="36"/>
        <v>0</v>
      </c>
    </row>
    <row r="288" spans="1:8" s="2" customFormat="1" ht="13.2" hidden="1" x14ac:dyDescent="0.25">
      <c r="A288" s="242"/>
      <c r="B288" s="245"/>
      <c r="C288" s="302">
        <f t="shared" si="34"/>
        <v>0</v>
      </c>
      <c r="D288" s="303"/>
      <c r="E288" s="264"/>
      <c r="F288" s="80">
        <f t="shared" si="35"/>
        <v>0</v>
      </c>
      <c r="G288" s="64">
        <f t="shared" si="35"/>
        <v>0</v>
      </c>
      <c r="H288" s="65">
        <f t="shared" si="36"/>
        <v>0</v>
      </c>
    </row>
    <row r="289" spans="1:8" s="2" customFormat="1" ht="13.2" hidden="1" x14ac:dyDescent="0.25">
      <c r="A289" s="242"/>
      <c r="B289" s="245"/>
      <c r="C289" s="302">
        <f t="shared" si="34"/>
        <v>0</v>
      </c>
      <c r="D289" s="303"/>
      <c r="E289" s="264"/>
      <c r="F289" s="80">
        <f t="shared" si="35"/>
        <v>0</v>
      </c>
      <c r="G289" s="64">
        <f t="shared" si="35"/>
        <v>0</v>
      </c>
      <c r="H289" s="65">
        <f t="shared" si="36"/>
        <v>0</v>
      </c>
    </row>
    <row r="290" spans="1:8" s="2" customFormat="1" ht="13.2" hidden="1" x14ac:dyDescent="0.25">
      <c r="A290" s="242"/>
      <c r="B290" s="245"/>
      <c r="C290" s="302">
        <f t="shared" si="34"/>
        <v>0</v>
      </c>
      <c r="D290" s="303"/>
      <c r="E290" s="264"/>
      <c r="F290" s="80">
        <f t="shared" si="35"/>
        <v>0</v>
      </c>
      <c r="G290" s="64">
        <f t="shared" si="35"/>
        <v>0</v>
      </c>
      <c r="H290" s="65">
        <f t="shared" si="36"/>
        <v>0</v>
      </c>
    </row>
    <row r="291" spans="1:8" s="2" customFormat="1" ht="13.2" hidden="1" x14ac:dyDescent="0.25">
      <c r="A291" s="242"/>
      <c r="B291" s="245"/>
      <c r="C291" s="302">
        <f t="shared" si="34"/>
        <v>0</v>
      </c>
      <c r="D291" s="303"/>
      <c r="E291" s="264"/>
      <c r="F291" s="80">
        <f t="shared" si="35"/>
        <v>0</v>
      </c>
      <c r="G291" s="64">
        <f t="shared" si="35"/>
        <v>0</v>
      </c>
      <c r="H291" s="65">
        <f t="shared" si="36"/>
        <v>0</v>
      </c>
    </row>
    <row r="292" spans="1:8" s="2" customFormat="1" ht="13.2" hidden="1" x14ac:dyDescent="0.25">
      <c r="A292" s="242"/>
      <c r="B292" s="245"/>
      <c r="C292" s="302">
        <f t="shared" si="34"/>
        <v>0</v>
      </c>
      <c r="D292" s="303"/>
      <c r="E292" s="264"/>
      <c r="F292" s="80">
        <f t="shared" si="35"/>
        <v>0</v>
      </c>
      <c r="G292" s="64">
        <f t="shared" si="35"/>
        <v>0</v>
      </c>
      <c r="H292" s="65">
        <f t="shared" si="36"/>
        <v>0</v>
      </c>
    </row>
    <row r="293" spans="1:8" s="2" customFormat="1" ht="13.2" x14ac:dyDescent="0.25">
      <c r="A293" s="242"/>
      <c r="B293" s="245"/>
      <c r="C293" s="270" t="str">
        <f t="shared" ref="C293:C302" si="37">C252</f>
        <v xml:space="preserve">Grāmatvedis </v>
      </c>
      <c r="D293" s="271"/>
      <c r="E293" s="264"/>
      <c r="F293" s="81">
        <f t="shared" ref="F293:G302" si="38">F252</f>
        <v>1190</v>
      </c>
      <c r="G293" s="64">
        <f t="shared" si="38"/>
        <v>8.4000000000000005E-2</v>
      </c>
      <c r="H293" s="65">
        <f t="shared" si="36"/>
        <v>6.0000000000000005E-2</v>
      </c>
    </row>
    <row r="294" spans="1:8" s="2" customFormat="1" ht="13.2" hidden="1" x14ac:dyDescent="0.25">
      <c r="A294" s="242"/>
      <c r="B294" s="245"/>
      <c r="C294" s="270">
        <f t="shared" si="37"/>
        <v>0</v>
      </c>
      <c r="D294" s="271"/>
      <c r="E294" s="264"/>
      <c r="F294" s="81">
        <f t="shared" si="38"/>
        <v>0</v>
      </c>
      <c r="G294" s="64">
        <f t="shared" si="38"/>
        <v>0</v>
      </c>
      <c r="H294" s="65">
        <f t="shared" si="36"/>
        <v>0</v>
      </c>
    </row>
    <row r="295" spans="1:8" s="2" customFormat="1" ht="12.75" hidden="1" customHeight="1" x14ac:dyDescent="0.25">
      <c r="A295" s="242"/>
      <c r="B295" s="245"/>
      <c r="C295" s="302">
        <f t="shared" si="37"/>
        <v>0</v>
      </c>
      <c r="D295" s="303"/>
      <c r="E295" s="264"/>
      <c r="F295" s="81">
        <f t="shared" si="38"/>
        <v>0</v>
      </c>
      <c r="G295" s="64">
        <f t="shared" si="38"/>
        <v>0</v>
      </c>
      <c r="H295" s="65">
        <f t="shared" si="36"/>
        <v>0</v>
      </c>
    </row>
    <row r="296" spans="1:8" s="2" customFormat="1" ht="12.75" hidden="1" customHeight="1" x14ac:dyDescent="0.25">
      <c r="A296" s="242"/>
      <c r="B296" s="245"/>
      <c r="C296" s="302">
        <f t="shared" si="37"/>
        <v>0</v>
      </c>
      <c r="D296" s="303"/>
      <c r="E296" s="264"/>
      <c r="F296" s="81">
        <f t="shared" si="38"/>
        <v>0</v>
      </c>
      <c r="G296" s="64">
        <f t="shared" si="38"/>
        <v>0</v>
      </c>
      <c r="H296" s="65">
        <f t="shared" si="36"/>
        <v>0</v>
      </c>
    </row>
    <row r="297" spans="1:8" s="2" customFormat="1" ht="12.75" hidden="1" customHeight="1" x14ac:dyDescent="0.25">
      <c r="A297" s="242"/>
      <c r="B297" s="245"/>
      <c r="C297" s="302">
        <f t="shared" si="37"/>
        <v>0</v>
      </c>
      <c r="D297" s="303"/>
      <c r="E297" s="264"/>
      <c r="F297" s="81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2.75" hidden="1" customHeight="1" x14ac:dyDescent="0.25">
      <c r="A298" s="242"/>
      <c r="B298" s="245"/>
      <c r="C298" s="302">
        <f t="shared" si="37"/>
        <v>0</v>
      </c>
      <c r="D298" s="303"/>
      <c r="E298" s="264"/>
      <c r="F298" s="81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2.75" hidden="1" customHeight="1" x14ac:dyDescent="0.25">
      <c r="A299" s="242"/>
      <c r="B299" s="245"/>
      <c r="C299" s="302">
        <f t="shared" si="37"/>
        <v>0</v>
      </c>
      <c r="D299" s="303"/>
      <c r="E299" s="264"/>
      <c r="F299" s="81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2.75" hidden="1" customHeight="1" x14ac:dyDescent="0.25">
      <c r="A300" s="242"/>
      <c r="B300" s="245"/>
      <c r="C300" s="302">
        <f t="shared" si="37"/>
        <v>0</v>
      </c>
      <c r="D300" s="303"/>
      <c r="E300" s="264"/>
      <c r="F300" s="81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2.75" hidden="1" customHeight="1" x14ac:dyDescent="0.25">
      <c r="A301" s="242"/>
      <c r="B301" s="245"/>
      <c r="C301" s="302">
        <f t="shared" si="37"/>
        <v>0</v>
      </c>
      <c r="D301" s="303"/>
      <c r="E301" s="264"/>
      <c r="F301" s="81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3"/>
      <c r="B302" s="246"/>
      <c r="C302" s="302">
        <f t="shared" si="37"/>
        <v>0</v>
      </c>
      <c r="D302" s="303"/>
      <c r="E302" s="265"/>
      <c r="F302" s="83">
        <f t="shared" si="38"/>
        <v>0</v>
      </c>
      <c r="G302" s="66">
        <f t="shared" si="38"/>
        <v>0</v>
      </c>
      <c r="H302" s="67">
        <f t="shared" si="36"/>
        <v>0</v>
      </c>
    </row>
    <row r="303" spans="1:8" s="2" customFormat="1" ht="13.2" x14ac:dyDescent="0.25">
      <c r="A303" s="58" t="s">
        <v>66</v>
      </c>
      <c r="B303" s="256" t="s">
        <v>67</v>
      </c>
      <c r="C303" s="256"/>
      <c r="D303" s="256"/>
      <c r="E303" s="256"/>
      <c r="F303" s="256"/>
      <c r="G303" s="256"/>
      <c r="H303" s="47">
        <f>SUM(H304,H305,)</f>
        <v>0.2</v>
      </c>
    </row>
    <row r="304" spans="1:8" s="2" customFormat="1" ht="13.2" x14ac:dyDescent="0.25">
      <c r="A304" s="56" t="s">
        <v>68</v>
      </c>
      <c r="B304" s="286" t="s">
        <v>469</v>
      </c>
      <c r="C304" s="286"/>
      <c r="D304" s="286"/>
      <c r="E304" s="286"/>
      <c r="F304" s="286"/>
      <c r="G304" s="286"/>
      <c r="H304" s="48">
        <f>ROUNDUP((H239+H305)*0.2409,2)</f>
        <v>0.17</v>
      </c>
    </row>
    <row r="305" spans="1:8" s="2" customFormat="1" ht="26.4" x14ac:dyDescent="0.25">
      <c r="A305" s="241" t="s">
        <v>71</v>
      </c>
      <c r="B305" s="244" t="s">
        <v>72</v>
      </c>
      <c r="C305" s="277" t="s">
        <v>436</v>
      </c>
      <c r="D305" s="278"/>
      <c r="E305" s="53" t="s">
        <v>162</v>
      </c>
      <c r="F305" s="93" t="s">
        <v>40</v>
      </c>
      <c r="G305" s="53" t="s">
        <v>158</v>
      </c>
      <c r="H305" s="128">
        <f>SUM(H306:H325)</f>
        <v>0.03</v>
      </c>
    </row>
    <row r="306" spans="1:8" s="2" customFormat="1" ht="13.2" hidden="1" x14ac:dyDescent="0.25">
      <c r="A306" s="242"/>
      <c r="B306" s="245"/>
      <c r="C306" s="279">
        <f t="shared" ref="C306:C315" si="39">C241</f>
        <v>0</v>
      </c>
      <c r="D306" s="280"/>
      <c r="E306" s="299">
        <v>4</v>
      </c>
      <c r="F306" s="71">
        <f t="shared" ref="F306:G315" si="40">F241</f>
        <v>0</v>
      </c>
      <c r="G306" s="64">
        <f t="shared" si="40"/>
        <v>0</v>
      </c>
      <c r="H306" s="63">
        <f>ROUNDUP((F306*$E$306%)/168*G306,2)</f>
        <v>0</v>
      </c>
    </row>
    <row r="307" spans="1:8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>
        <f t="shared" ref="H307:H325" si="41">ROUNDUP((F307*$E$306%)/168*G307,2)</f>
        <v>0</v>
      </c>
    </row>
    <row r="308" spans="1:8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>
        <f t="shared" si="41"/>
        <v>0</v>
      </c>
    </row>
    <row r="309" spans="1:8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>
        <f t="shared" si="41"/>
        <v>0</v>
      </c>
    </row>
    <row r="310" spans="1:8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>
        <f t="shared" si="41"/>
        <v>0</v>
      </c>
    </row>
    <row r="311" spans="1:8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>
        <f t="shared" si="41"/>
        <v>0</v>
      </c>
    </row>
    <row r="312" spans="1:8" s="2" customFormat="1" ht="13.2" hidden="1" x14ac:dyDescent="0.25">
      <c r="A312" s="242"/>
      <c r="B312" s="245"/>
      <c r="C312" s="270">
        <f t="shared" si="39"/>
        <v>0</v>
      </c>
      <c r="D312" s="271"/>
      <c r="E312" s="300"/>
      <c r="F312" s="73">
        <f t="shared" si="40"/>
        <v>0</v>
      </c>
      <c r="G312" s="73">
        <f t="shared" si="40"/>
        <v>0</v>
      </c>
      <c r="H312" s="65">
        <f t="shared" si="41"/>
        <v>0</v>
      </c>
    </row>
    <row r="313" spans="1:8" s="2" customFormat="1" ht="13.2" hidden="1" x14ac:dyDescent="0.25">
      <c r="A313" s="242"/>
      <c r="B313" s="245"/>
      <c r="C313" s="270">
        <f t="shared" si="39"/>
        <v>0</v>
      </c>
      <c r="D313" s="271"/>
      <c r="E313" s="300"/>
      <c r="F313" s="73">
        <f t="shared" si="40"/>
        <v>0</v>
      </c>
      <c r="G313" s="73">
        <f t="shared" si="40"/>
        <v>0</v>
      </c>
      <c r="H313" s="65">
        <f t="shared" si="41"/>
        <v>0</v>
      </c>
    </row>
    <row r="314" spans="1:8" s="2" customFormat="1" ht="13.2" hidden="1" x14ac:dyDescent="0.25">
      <c r="A314" s="242"/>
      <c r="B314" s="245"/>
      <c r="C314" s="270">
        <f t="shared" si="39"/>
        <v>0</v>
      </c>
      <c r="D314" s="271"/>
      <c r="E314" s="300"/>
      <c r="F314" s="73">
        <f t="shared" si="40"/>
        <v>0</v>
      </c>
      <c r="G314" s="73">
        <f t="shared" si="40"/>
        <v>0</v>
      </c>
      <c r="H314" s="65">
        <f t="shared" si="41"/>
        <v>0</v>
      </c>
    </row>
    <row r="315" spans="1:8" s="2" customFormat="1" ht="13.2" hidden="1" x14ac:dyDescent="0.25">
      <c r="A315" s="242"/>
      <c r="B315" s="245"/>
      <c r="C315" s="270">
        <f t="shared" si="39"/>
        <v>0</v>
      </c>
      <c r="D315" s="271"/>
      <c r="E315" s="300"/>
      <c r="F315" s="73">
        <f t="shared" si="40"/>
        <v>0</v>
      </c>
      <c r="G315" s="73">
        <f t="shared" si="40"/>
        <v>0</v>
      </c>
      <c r="H315" s="65">
        <f t="shared" si="41"/>
        <v>0</v>
      </c>
    </row>
    <row r="316" spans="1:8" s="2" customFormat="1" ht="13.2" x14ac:dyDescent="0.25">
      <c r="A316" s="242"/>
      <c r="B316" s="245"/>
      <c r="C316" s="270" t="str">
        <f t="shared" ref="C316:C325" si="42">C252</f>
        <v xml:space="preserve">Grāmatvedis </v>
      </c>
      <c r="D316" s="271"/>
      <c r="E316" s="300"/>
      <c r="F316" s="73">
        <f t="shared" ref="F316:G325" si="43">F252</f>
        <v>1190</v>
      </c>
      <c r="G316" s="64">
        <f t="shared" si="43"/>
        <v>8.4000000000000005E-2</v>
      </c>
      <c r="H316" s="65">
        <f t="shared" si="41"/>
        <v>0.03</v>
      </c>
    </row>
    <row r="317" spans="1:8" s="2" customFormat="1" ht="13.2" hidden="1" x14ac:dyDescent="0.25">
      <c r="A317" s="242"/>
      <c r="B317" s="245"/>
      <c r="C317" s="270">
        <f t="shared" si="42"/>
        <v>0</v>
      </c>
      <c r="D317" s="271"/>
      <c r="E317" s="300"/>
      <c r="F317" s="73">
        <f t="shared" si="43"/>
        <v>0</v>
      </c>
      <c r="G317" s="64">
        <f t="shared" si="43"/>
        <v>0</v>
      </c>
      <c r="H317" s="65">
        <f t="shared" si="41"/>
        <v>0</v>
      </c>
    </row>
    <row r="318" spans="1:8" s="2" customFormat="1" ht="13.2" hidden="1" x14ac:dyDescent="0.25">
      <c r="A318" s="242"/>
      <c r="B318" s="245"/>
      <c r="C318" s="270">
        <f t="shared" si="42"/>
        <v>0</v>
      </c>
      <c r="D318" s="271"/>
      <c r="E318" s="300"/>
      <c r="F318" s="73">
        <f t="shared" si="43"/>
        <v>0</v>
      </c>
      <c r="G318" s="64">
        <f t="shared" si="43"/>
        <v>0</v>
      </c>
      <c r="H318" s="65">
        <f t="shared" si="41"/>
        <v>0</v>
      </c>
    </row>
    <row r="319" spans="1:8" s="2" customFormat="1" ht="13.2" hidden="1" x14ac:dyDescent="0.25">
      <c r="A319" s="242"/>
      <c r="B319" s="245"/>
      <c r="C319" s="270">
        <f t="shared" si="42"/>
        <v>0</v>
      </c>
      <c r="D319" s="271"/>
      <c r="E319" s="300"/>
      <c r="F319" s="73">
        <f t="shared" si="43"/>
        <v>0</v>
      </c>
      <c r="G319" s="64">
        <f t="shared" si="43"/>
        <v>0</v>
      </c>
      <c r="H319" s="65">
        <f t="shared" si="41"/>
        <v>0</v>
      </c>
    </row>
    <row r="320" spans="1:8" s="2" customFormat="1" ht="13.2" hidden="1" x14ac:dyDescent="0.25">
      <c r="A320" s="242"/>
      <c r="B320" s="245"/>
      <c r="C320" s="270">
        <f t="shared" si="42"/>
        <v>0</v>
      </c>
      <c r="D320" s="271"/>
      <c r="E320" s="300"/>
      <c r="F320" s="73">
        <f t="shared" si="43"/>
        <v>0</v>
      </c>
      <c r="G320" s="64">
        <f t="shared" si="43"/>
        <v>0</v>
      </c>
      <c r="H320" s="65">
        <f t="shared" si="41"/>
        <v>0</v>
      </c>
    </row>
    <row r="321" spans="1:8" s="2" customFormat="1" ht="13.2" hidden="1" x14ac:dyDescent="0.25">
      <c r="A321" s="242"/>
      <c r="B321" s="245"/>
      <c r="C321" s="270">
        <f t="shared" si="42"/>
        <v>0</v>
      </c>
      <c r="D321" s="271"/>
      <c r="E321" s="300"/>
      <c r="F321" s="73">
        <f t="shared" si="43"/>
        <v>0</v>
      </c>
      <c r="G321" s="64">
        <f t="shared" si="43"/>
        <v>0</v>
      </c>
      <c r="H321" s="65">
        <f t="shared" si="41"/>
        <v>0</v>
      </c>
    </row>
    <row r="322" spans="1:8" s="2" customFormat="1" ht="13.2" hidden="1" x14ac:dyDescent="0.25">
      <c r="A322" s="242"/>
      <c r="B322" s="245"/>
      <c r="C322" s="270">
        <f t="shared" si="42"/>
        <v>0</v>
      </c>
      <c r="D322" s="271"/>
      <c r="E322" s="300"/>
      <c r="F322" s="73">
        <f t="shared" si="43"/>
        <v>0</v>
      </c>
      <c r="G322" s="64">
        <f t="shared" si="43"/>
        <v>0</v>
      </c>
      <c r="H322" s="65">
        <f t="shared" si="41"/>
        <v>0</v>
      </c>
    </row>
    <row r="323" spans="1:8" s="2" customFormat="1" ht="13.2" hidden="1" x14ac:dyDescent="0.25">
      <c r="A323" s="242"/>
      <c r="B323" s="245"/>
      <c r="C323" s="270">
        <f t="shared" si="42"/>
        <v>0</v>
      </c>
      <c r="D323" s="271"/>
      <c r="E323" s="300"/>
      <c r="F323" s="73">
        <f t="shared" si="43"/>
        <v>0</v>
      </c>
      <c r="G323" s="64">
        <f t="shared" si="43"/>
        <v>0</v>
      </c>
      <c r="H323" s="65">
        <f t="shared" si="41"/>
        <v>0</v>
      </c>
    </row>
    <row r="324" spans="1:8" s="2" customFormat="1" ht="13.2" hidden="1" x14ac:dyDescent="0.25">
      <c r="A324" s="242"/>
      <c r="B324" s="245"/>
      <c r="C324" s="270">
        <f t="shared" si="42"/>
        <v>0</v>
      </c>
      <c r="D324" s="271"/>
      <c r="E324" s="300"/>
      <c r="F324" s="73">
        <f t="shared" si="43"/>
        <v>0</v>
      </c>
      <c r="G324" s="64">
        <f t="shared" si="43"/>
        <v>0</v>
      </c>
      <c r="H324" s="65">
        <f t="shared" si="41"/>
        <v>0</v>
      </c>
    </row>
    <row r="325" spans="1:8" s="2" customFormat="1" ht="13.2" hidden="1" x14ac:dyDescent="0.25">
      <c r="A325" s="243"/>
      <c r="B325" s="246"/>
      <c r="C325" s="270">
        <f t="shared" si="42"/>
        <v>0</v>
      </c>
      <c r="D325" s="271"/>
      <c r="E325" s="301"/>
      <c r="F325" s="75">
        <f t="shared" si="43"/>
        <v>0</v>
      </c>
      <c r="G325" s="64">
        <f t="shared" si="43"/>
        <v>0</v>
      </c>
      <c r="H325" s="67">
        <f t="shared" si="41"/>
        <v>0</v>
      </c>
    </row>
    <row r="326" spans="1:8" s="2" customFormat="1" ht="13.2" hidden="1" x14ac:dyDescent="0.25">
      <c r="A326" s="242"/>
      <c r="B326" s="245"/>
      <c r="C326" s="270">
        <f t="shared" ref="C326:C334" si="44">C253</f>
        <v>0</v>
      </c>
      <c r="D326" s="271"/>
      <c r="E326" s="300"/>
      <c r="F326" s="73">
        <f t="shared" ref="F326:G334" si="45">F253</f>
        <v>0</v>
      </c>
      <c r="G326" s="64">
        <f t="shared" si="45"/>
        <v>0</v>
      </c>
      <c r="H326" s="65" t="e">
        <f>ROUNDUP((F326*#REF!%)/168*G326,2)</f>
        <v>#REF!</v>
      </c>
    </row>
    <row r="327" spans="1:8" s="2" customFormat="1" ht="13.2" hidden="1" x14ac:dyDescent="0.25">
      <c r="A327" s="242"/>
      <c r="B327" s="245"/>
      <c r="C327" s="270">
        <f t="shared" si="44"/>
        <v>0</v>
      </c>
      <c r="D327" s="271"/>
      <c r="E327" s="300"/>
      <c r="F327" s="73">
        <f t="shared" si="45"/>
        <v>0</v>
      </c>
      <c r="G327" s="73">
        <f t="shared" si="45"/>
        <v>0</v>
      </c>
      <c r="H327" s="65" t="e">
        <f>ROUNDUP((F327*#REF!%)/168*G327,2)</f>
        <v>#REF!</v>
      </c>
    </row>
    <row r="328" spans="1:8" s="2" customFormat="1" ht="13.2" hidden="1" x14ac:dyDescent="0.25">
      <c r="A328" s="242"/>
      <c r="B328" s="245"/>
      <c r="C328" s="270">
        <f t="shared" si="44"/>
        <v>0</v>
      </c>
      <c r="D328" s="271"/>
      <c r="E328" s="300"/>
      <c r="F328" s="73">
        <f t="shared" si="45"/>
        <v>0</v>
      </c>
      <c r="G328" s="73">
        <f t="shared" si="45"/>
        <v>0</v>
      </c>
      <c r="H328" s="65" t="e">
        <f>ROUNDUP((F328*#REF!%)/168*G328,2)</f>
        <v>#REF!</v>
      </c>
    </row>
    <row r="329" spans="1:8" s="2" customFormat="1" ht="13.2" hidden="1" x14ac:dyDescent="0.25">
      <c r="A329" s="242"/>
      <c r="B329" s="245"/>
      <c r="C329" s="270">
        <f t="shared" si="44"/>
        <v>0</v>
      </c>
      <c r="D329" s="271"/>
      <c r="E329" s="300"/>
      <c r="F329" s="73">
        <f t="shared" si="45"/>
        <v>0</v>
      </c>
      <c r="G329" s="73">
        <f t="shared" si="45"/>
        <v>0</v>
      </c>
      <c r="H329" s="65" t="e">
        <f>ROUNDUP((F329*#REF!%)/168*G329,2)</f>
        <v>#REF!</v>
      </c>
    </row>
    <row r="330" spans="1:8" s="2" customFormat="1" ht="13.2" hidden="1" x14ac:dyDescent="0.25">
      <c r="A330" s="242"/>
      <c r="B330" s="245"/>
      <c r="C330" s="270">
        <f t="shared" si="44"/>
        <v>0</v>
      </c>
      <c r="D330" s="271"/>
      <c r="E330" s="300"/>
      <c r="F330" s="73">
        <f t="shared" si="45"/>
        <v>0</v>
      </c>
      <c r="G330" s="73">
        <f t="shared" si="45"/>
        <v>0</v>
      </c>
      <c r="H330" s="65" t="e">
        <f>ROUNDUP((F330*#REF!%)/168*G330,2)</f>
        <v>#REF!</v>
      </c>
    </row>
    <row r="331" spans="1:8" s="2" customFormat="1" ht="13.2" hidden="1" x14ac:dyDescent="0.25">
      <c r="A331" s="242"/>
      <c r="B331" s="245"/>
      <c r="C331" s="270">
        <f t="shared" si="44"/>
        <v>0</v>
      </c>
      <c r="D331" s="271"/>
      <c r="E331" s="300"/>
      <c r="F331" s="73">
        <f t="shared" si="45"/>
        <v>0</v>
      </c>
      <c r="G331" s="73">
        <f t="shared" si="45"/>
        <v>0</v>
      </c>
      <c r="H331" s="65" t="e">
        <f>ROUNDUP((F331*#REF!%)/168*G331,2)</f>
        <v>#REF!</v>
      </c>
    </row>
    <row r="332" spans="1:8" s="2" customFormat="1" ht="13.2" hidden="1" x14ac:dyDescent="0.25">
      <c r="A332" s="242"/>
      <c r="B332" s="245"/>
      <c r="C332" s="270">
        <f t="shared" si="44"/>
        <v>0</v>
      </c>
      <c r="D332" s="271"/>
      <c r="E332" s="300"/>
      <c r="F332" s="73">
        <f t="shared" si="45"/>
        <v>0</v>
      </c>
      <c r="G332" s="73">
        <f t="shared" si="45"/>
        <v>0</v>
      </c>
      <c r="H332" s="65" t="e">
        <f>ROUNDUP((F332*#REF!%)/168*G332,2)</f>
        <v>#REF!</v>
      </c>
    </row>
    <row r="333" spans="1:8" s="2" customFormat="1" ht="13.2" hidden="1" x14ac:dyDescent="0.25">
      <c r="A333" s="242"/>
      <c r="B333" s="245"/>
      <c r="C333" s="270">
        <f t="shared" si="44"/>
        <v>0</v>
      </c>
      <c r="D333" s="271"/>
      <c r="E333" s="300"/>
      <c r="F333" s="73">
        <f t="shared" si="45"/>
        <v>0</v>
      </c>
      <c r="G333" s="73">
        <f t="shared" si="45"/>
        <v>0</v>
      </c>
      <c r="H333" s="65" t="e">
        <f>ROUNDUP((F333*#REF!%)/168*G333,2)</f>
        <v>#REF!</v>
      </c>
    </row>
    <row r="334" spans="1:8" s="2" customFormat="1" ht="13.2" hidden="1" x14ac:dyDescent="0.25">
      <c r="A334" s="243"/>
      <c r="B334" s="246"/>
      <c r="C334" s="281">
        <f t="shared" si="44"/>
        <v>0</v>
      </c>
      <c r="D334" s="282"/>
      <c r="E334" s="301"/>
      <c r="F334" s="75">
        <f t="shared" si="45"/>
        <v>0</v>
      </c>
      <c r="G334" s="75">
        <f t="shared" si="45"/>
        <v>0</v>
      </c>
      <c r="H334" s="67" t="e">
        <f>ROUNDUP((F334*#REF!%)/168*G334,2)</f>
        <v>#REF!</v>
      </c>
    </row>
    <row r="335" spans="1:8" s="2" customFormat="1" ht="13.2" x14ac:dyDescent="0.25">
      <c r="A335" s="58" t="s">
        <v>85</v>
      </c>
      <c r="B335" s="256" t="s">
        <v>18</v>
      </c>
      <c r="C335" s="256"/>
      <c r="D335" s="256"/>
      <c r="E335" s="256"/>
      <c r="F335" s="256"/>
      <c r="G335" s="256"/>
      <c r="H335" s="47">
        <f>SUM(H336,H359)</f>
        <v>0.22999999999999998</v>
      </c>
    </row>
    <row r="336" spans="1:8" s="2" customFormat="1" ht="13.2" x14ac:dyDescent="0.25">
      <c r="A336" s="57" t="s">
        <v>86</v>
      </c>
      <c r="B336" s="256" t="s">
        <v>87</v>
      </c>
      <c r="C336" s="256"/>
      <c r="D336" s="256"/>
      <c r="E336" s="256"/>
      <c r="F336" s="256"/>
      <c r="G336" s="256"/>
      <c r="H336" s="47">
        <f>SUM(H337,H348)</f>
        <v>0.05</v>
      </c>
    </row>
    <row r="337" spans="1:9" s="2" customFormat="1" ht="26.4" x14ac:dyDescent="0.25">
      <c r="A337" s="241">
        <v>2220</v>
      </c>
      <c r="B337" s="244" t="s">
        <v>89</v>
      </c>
      <c r="C337" s="251" t="s">
        <v>171</v>
      </c>
      <c r="D337" s="252"/>
      <c r="E337" s="287"/>
      <c r="F337" s="53" t="s">
        <v>402</v>
      </c>
      <c r="G337" s="53" t="s">
        <v>158</v>
      </c>
      <c r="H337" s="128">
        <f>SUM(H338:H347)</f>
        <v>0.05</v>
      </c>
    </row>
    <row r="338" spans="1:9" s="2" customFormat="1" ht="12" customHeight="1" x14ac:dyDescent="0.25">
      <c r="A338" s="242"/>
      <c r="B338" s="245"/>
      <c r="C338" s="247" t="s">
        <v>202</v>
      </c>
      <c r="D338" s="248"/>
      <c r="E338" s="273"/>
      <c r="F338" s="86">
        <v>7</v>
      </c>
      <c r="G338" s="86">
        <f>G15+G252</f>
        <v>1.0840000000000001</v>
      </c>
      <c r="H338" s="87">
        <f>ROUNDUP(F338/168*G338,2)</f>
        <v>0.05</v>
      </c>
      <c r="I338" s="2" t="s">
        <v>207</v>
      </c>
    </row>
    <row r="339" spans="1:9" s="2" customFormat="1" ht="12" hidden="1" customHeight="1" x14ac:dyDescent="0.25">
      <c r="A339" s="242"/>
      <c r="B339" s="245"/>
      <c r="C339" s="249"/>
      <c r="D339" s="250"/>
      <c r="E339" s="272"/>
      <c r="F339" s="88"/>
      <c r="G339" s="88"/>
      <c r="H339" s="89">
        <f t="shared" ref="H339:H347" si="46">ROUNDUP(F339/168*G339,2)</f>
        <v>0</v>
      </c>
    </row>
    <row r="340" spans="1:9" s="2" customFormat="1" ht="12" hidden="1" customHeight="1" x14ac:dyDescent="0.25">
      <c r="A340" s="242"/>
      <c r="B340" s="245"/>
      <c r="C340" s="249"/>
      <c r="D340" s="250"/>
      <c r="E340" s="272"/>
      <c r="F340" s="88"/>
      <c r="G340" s="88"/>
      <c r="H340" s="89">
        <f t="shared" si="46"/>
        <v>0</v>
      </c>
    </row>
    <row r="341" spans="1:9" s="2" customFormat="1" ht="12" hidden="1" customHeight="1" x14ac:dyDescent="0.25">
      <c r="A341" s="242"/>
      <c r="B341" s="245"/>
      <c r="C341" s="249"/>
      <c r="D341" s="250"/>
      <c r="E341" s="272"/>
      <c r="F341" s="88"/>
      <c r="G341" s="88"/>
      <c r="H341" s="89">
        <f t="shared" si="46"/>
        <v>0</v>
      </c>
    </row>
    <row r="342" spans="1:9" s="2" customFormat="1" ht="12" hidden="1" customHeight="1" x14ac:dyDescent="0.25">
      <c r="A342" s="242"/>
      <c r="B342" s="245"/>
      <c r="C342" s="249"/>
      <c r="D342" s="250"/>
      <c r="E342" s="272"/>
      <c r="F342" s="88"/>
      <c r="G342" s="88"/>
      <c r="H342" s="89">
        <f t="shared" si="46"/>
        <v>0</v>
      </c>
    </row>
    <row r="343" spans="1:9" s="2" customFormat="1" ht="12" hidden="1" customHeight="1" x14ac:dyDescent="0.25">
      <c r="A343" s="242"/>
      <c r="B343" s="245"/>
      <c r="C343" s="249"/>
      <c r="D343" s="250"/>
      <c r="E343" s="272"/>
      <c r="F343" s="88"/>
      <c r="G343" s="88"/>
      <c r="H343" s="89">
        <f t="shared" si="46"/>
        <v>0</v>
      </c>
    </row>
    <row r="344" spans="1:9" s="2" customFormat="1" ht="12" hidden="1" customHeight="1" x14ac:dyDescent="0.25">
      <c r="A344" s="242"/>
      <c r="B344" s="245"/>
      <c r="C344" s="249"/>
      <c r="D344" s="250"/>
      <c r="E344" s="272"/>
      <c r="F344" s="88"/>
      <c r="G344" s="88"/>
      <c r="H344" s="89">
        <f t="shared" si="46"/>
        <v>0</v>
      </c>
    </row>
    <row r="345" spans="1:9" s="2" customFormat="1" ht="12" hidden="1" customHeight="1" x14ac:dyDescent="0.25">
      <c r="A345" s="242"/>
      <c r="B345" s="245"/>
      <c r="C345" s="249"/>
      <c r="D345" s="250"/>
      <c r="E345" s="272"/>
      <c r="F345" s="88"/>
      <c r="G345" s="88"/>
      <c r="H345" s="89">
        <f t="shared" si="46"/>
        <v>0</v>
      </c>
    </row>
    <row r="346" spans="1:9" s="2" customFormat="1" ht="12" hidden="1" customHeight="1" x14ac:dyDescent="0.25">
      <c r="A346" s="242"/>
      <c r="B346" s="245"/>
      <c r="C346" s="249"/>
      <c r="D346" s="250"/>
      <c r="E346" s="272"/>
      <c r="F346" s="88"/>
      <c r="G346" s="88"/>
      <c r="H346" s="89">
        <f t="shared" si="46"/>
        <v>0</v>
      </c>
    </row>
    <row r="347" spans="1:9" s="2" customFormat="1" ht="12" hidden="1" customHeight="1" x14ac:dyDescent="0.25">
      <c r="A347" s="243"/>
      <c r="B347" s="246"/>
      <c r="C347" s="253"/>
      <c r="D347" s="254"/>
      <c r="E347" s="255"/>
      <c r="F347" s="90"/>
      <c r="G347" s="90"/>
      <c r="H347" s="91">
        <f t="shared" si="46"/>
        <v>0</v>
      </c>
    </row>
    <row r="348" spans="1:9" s="2" customFormat="1" ht="12" hidden="1" customHeight="1" x14ac:dyDescent="0.25">
      <c r="A348" s="241"/>
      <c r="B348" s="244"/>
      <c r="C348" s="251" t="s">
        <v>171</v>
      </c>
      <c r="D348" s="252"/>
      <c r="E348" s="287"/>
      <c r="F348" s="60"/>
      <c r="G348" s="53"/>
      <c r="H348" s="128">
        <f>SUM(H349:H358)</f>
        <v>0</v>
      </c>
    </row>
    <row r="349" spans="1:9" s="2" customFormat="1" ht="12" hidden="1" customHeight="1" x14ac:dyDescent="0.25">
      <c r="A349" s="242"/>
      <c r="B349" s="245"/>
      <c r="C349" s="247"/>
      <c r="D349" s="248"/>
      <c r="E349" s="273"/>
      <c r="F349" s="86"/>
      <c r="G349" s="86"/>
      <c r="H349" s="87">
        <f>ROUNDUP(F349/168*G349,2)</f>
        <v>0</v>
      </c>
    </row>
    <row r="350" spans="1:9" s="2" customFormat="1" ht="12" hidden="1" customHeight="1" x14ac:dyDescent="0.25">
      <c r="A350" s="242"/>
      <c r="B350" s="245"/>
      <c r="C350" s="249"/>
      <c r="D350" s="250"/>
      <c r="E350" s="272"/>
      <c r="F350" s="88"/>
      <c r="G350" s="88"/>
      <c r="H350" s="89">
        <f t="shared" ref="H350:H358" si="47">ROUNDUP(F350/168*G350,2)</f>
        <v>0</v>
      </c>
    </row>
    <row r="351" spans="1:9" s="2" customFormat="1" ht="12" hidden="1" customHeight="1" x14ac:dyDescent="0.25">
      <c r="A351" s="242"/>
      <c r="B351" s="245"/>
      <c r="C351" s="249"/>
      <c r="D351" s="250"/>
      <c r="E351" s="272"/>
      <c r="F351" s="88"/>
      <c r="G351" s="88"/>
      <c r="H351" s="89">
        <f t="shared" si="47"/>
        <v>0</v>
      </c>
    </row>
    <row r="352" spans="1:9" s="2" customFormat="1" ht="12" hidden="1" customHeight="1" x14ac:dyDescent="0.25">
      <c r="A352" s="242"/>
      <c r="B352" s="245"/>
      <c r="C352" s="249"/>
      <c r="D352" s="250"/>
      <c r="E352" s="272"/>
      <c r="F352" s="88"/>
      <c r="G352" s="88"/>
      <c r="H352" s="89">
        <f t="shared" si="47"/>
        <v>0</v>
      </c>
    </row>
    <row r="353" spans="1:9" s="2" customFormat="1" ht="12" hidden="1" customHeight="1" x14ac:dyDescent="0.25">
      <c r="A353" s="242"/>
      <c r="B353" s="245"/>
      <c r="C353" s="249"/>
      <c r="D353" s="250"/>
      <c r="E353" s="272"/>
      <c r="F353" s="88"/>
      <c r="G353" s="88"/>
      <c r="H353" s="89">
        <f t="shared" si="47"/>
        <v>0</v>
      </c>
    </row>
    <row r="354" spans="1:9" s="2" customFormat="1" ht="12" hidden="1" customHeight="1" x14ac:dyDescent="0.25">
      <c r="A354" s="242"/>
      <c r="B354" s="245"/>
      <c r="C354" s="249"/>
      <c r="D354" s="250"/>
      <c r="E354" s="272"/>
      <c r="F354" s="88"/>
      <c r="G354" s="88"/>
      <c r="H354" s="89">
        <f t="shared" si="47"/>
        <v>0</v>
      </c>
    </row>
    <row r="355" spans="1:9" s="2" customFormat="1" ht="12" hidden="1" customHeight="1" x14ac:dyDescent="0.25">
      <c r="A355" s="242"/>
      <c r="B355" s="245"/>
      <c r="C355" s="249"/>
      <c r="D355" s="250"/>
      <c r="E355" s="272"/>
      <c r="F355" s="88"/>
      <c r="G355" s="88"/>
      <c r="H355" s="89">
        <f t="shared" si="47"/>
        <v>0</v>
      </c>
    </row>
    <row r="356" spans="1:9" s="2" customFormat="1" ht="12" hidden="1" customHeight="1" x14ac:dyDescent="0.25">
      <c r="A356" s="242"/>
      <c r="B356" s="245"/>
      <c r="C356" s="249"/>
      <c r="D356" s="250"/>
      <c r="E356" s="272"/>
      <c r="F356" s="88"/>
      <c r="G356" s="88"/>
      <c r="H356" s="89"/>
    </row>
    <row r="357" spans="1:9" s="2" customFormat="1" ht="12" hidden="1" customHeight="1" x14ac:dyDescent="0.25">
      <c r="A357" s="242"/>
      <c r="B357" s="245"/>
      <c r="C357" s="249"/>
      <c r="D357" s="250"/>
      <c r="E357" s="272"/>
      <c r="F357" s="88"/>
      <c r="G357" s="88"/>
      <c r="H357" s="89">
        <f t="shared" si="47"/>
        <v>0</v>
      </c>
    </row>
    <row r="358" spans="1:9" s="2" customFormat="1" ht="13.2" hidden="1" x14ac:dyDescent="0.25">
      <c r="A358" s="243"/>
      <c r="B358" s="246"/>
      <c r="C358" s="253"/>
      <c r="D358" s="254"/>
      <c r="E358" s="255"/>
      <c r="F358" s="90"/>
      <c r="G358" s="90"/>
      <c r="H358" s="91">
        <f t="shared" si="47"/>
        <v>0</v>
      </c>
    </row>
    <row r="359" spans="1:9" s="2" customFormat="1" ht="13.2" x14ac:dyDescent="0.25">
      <c r="A359" s="57" t="s">
        <v>94</v>
      </c>
      <c r="B359" s="256" t="s">
        <v>95</v>
      </c>
      <c r="C359" s="256"/>
      <c r="D359" s="256"/>
      <c r="E359" s="256"/>
      <c r="F359" s="256"/>
      <c r="G359" s="256"/>
      <c r="H359" s="47">
        <f>SUM(H360,H382,H371)</f>
        <v>0.18</v>
      </c>
    </row>
    <row r="360" spans="1:9" s="2" customFormat="1" ht="15" customHeight="1" x14ac:dyDescent="0.25">
      <c r="A360" s="241">
        <v>2311</v>
      </c>
      <c r="B360" s="244" t="s">
        <v>20</v>
      </c>
      <c r="C360" s="251" t="s">
        <v>171</v>
      </c>
      <c r="D360" s="252"/>
      <c r="E360" s="287"/>
      <c r="F360" s="53" t="s">
        <v>401</v>
      </c>
      <c r="G360" s="53" t="s">
        <v>166</v>
      </c>
      <c r="H360" s="128">
        <f>SUM(H361:H370)</f>
        <v>6.0000000000000005E-2</v>
      </c>
    </row>
    <row r="361" spans="1:9" s="2" customFormat="1" ht="13.2" x14ac:dyDescent="0.25">
      <c r="A361" s="242"/>
      <c r="B361" s="245"/>
      <c r="C361" s="247" t="s">
        <v>194</v>
      </c>
      <c r="D361" s="248"/>
      <c r="E361" s="273"/>
      <c r="F361" s="86">
        <v>0.01</v>
      </c>
      <c r="G361" s="86">
        <v>1</v>
      </c>
      <c r="H361" s="87">
        <f>ROUND(F361*G361,2)</f>
        <v>0.01</v>
      </c>
      <c r="I361" s="2" t="s">
        <v>383</v>
      </c>
    </row>
    <row r="362" spans="1:9" s="2" customFormat="1" ht="13.2" x14ac:dyDescent="0.25">
      <c r="A362" s="242"/>
      <c r="B362" s="245"/>
      <c r="C362" s="249" t="s">
        <v>173</v>
      </c>
      <c r="D362" s="250"/>
      <c r="E362" s="272"/>
      <c r="F362" s="88">
        <v>0.05</v>
      </c>
      <c r="G362" s="88">
        <v>1</v>
      </c>
      <c r="H362" s="89">
        <f>ROUND(F362*G362,2)</f>
        <v>0.05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ref="H363:H370" si="48">ROUND(F363*G363,2)</f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8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8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8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8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8"/>
        <v>0</v>
      </c>
    </row>
    <row r="369" spans="1:9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8"/>
        <v>0</v>
      </c>
    </row>
    <row r="370" spans="1:9" s="2" customFormat="1" ht="13.2" hidden="1" x14ac:dyDescent="0.25">
      <c r="A370" s="243"/>
      <c r="B370" s="246"/>
      <c r="C370" s="253"/>
      <c r="D370" s="254"/>
      <c r="E370" s="255"/>
      <c r="F370" s="90"/>
      <c r="G370" s="90"/>
      <c r="H370" s="91">
        <f t="shared" si="48"/>
        <v>0</v>
      </c>
    </row>
    <row r="371" spans="1:9" s="2" customFormat="1" ht="39.6" x14ac:dyDescent="0.25">
      <c r="A371" s="241">
        <v>2312</v>
      </c>
      <c r="B371" s="244" t="s">
        <v>394</v>
      </c>
      <c r="C371" s="251" t="s">
        <v>171</v>
      </c>
      <c r="D371" s="252"/>
      <c r="E371" s="60" t="s">
        <v>400</v>
      </c>
      <c r="F371" s="60" t="s">
        <v>397</v>
      </c>
      <c r="G371" s="53" t="s">
        <v>158</v>
      </c>
      <c r="H371" s="128">
        <f>SUM(H372:H381)</f>
        <v>0.02</v>
      </c>
    </row>
    <row r="372" spans="1:9" s="2" customFormat="1" ht="13.2" x14ac:dyDescent="0.25">
      <c r="A372" s="242"/>
      <c r="B372" s="245"/>
      <c r="C372" s="247" t="s">
        <v>395</v>
      </c>
      <c r="D372" s="248"/>
      <c r="E372" s="86">
        <v>157</v>
      </c>
      <c r="F372" s="86">
        <v>5</v>
      </c>
      <c r="G372" s="190">
        <f>G19+G252</f>
        <v>8.4000000000000005E-2</v>
      </c>
      <c r="H372" s="87">
        <f>ROUNDUP(E372/F372/12/168*G372,2)</f>
        <v>0.01</v>
      </c>
    </row>
    <row r="373" spans="1:9" s="2" customFormat="1" ht="13.2" x14ac:dyDescent="0.25">
      <c r="A373" s="242"/>
      <c r="B373" s="245"/>
      <c r="C373" s="249" t="s">
        <v>396</v>
      </c>
      <c r="D373" s="250"/>
      <c r="E373" s="189">
        <v>150</v>
      </c>
      <c r="F373" s="88">
        <v>5</v>
      </c>
      <c r="G373" s="191">
        <f>G372</f>
        <v>8.4000000000000005E-2</v>
      </c>
      <c r="H373" s="89">
        <f>ROUNDUP(E373/F373/12/168*G373,2)</f>
        <v>0.01</v>
      </c>
    </row>
    <row r="374" spans="1:9" s="2" customFormat="1" ht="13.2" hidden="1" x14ac:dyDescent="0.25">
      <c r="A374" s="242"/>
      <c r="B374" s="245"/>
      <c r="C374" s="249"/>
      <c r="D374" s="250"/>
      <c r="E374" s="186"/>
      <c r="F374" s="88"/>
      <c r="G374" s="88"/>
      <c r="H374" s="89">
        <f t="shared" ref="H374:H381" si="49">ROUNDUP(F374/168*G374,2)</f>
        <v>0</v>
      </c>
    </row>
    <row r="375" spans="1:9" s="2" customFormat="1" ht="13.2" hidden="1" x14ac:dyDescent="0.25">
      <c r="A375" s="242"/>
      <c r="B375" s="245"/>
      <c r="C375" s="249"/>
      <c r="D375" s="250"/>
      <c r="E375" s="186"/>
      <c r="F375" s="88"/>
      <c r="G375" s="88"/>
      <c r="H375" s="89">
        <f t="shared" si="49"/>
        <v>0</v>
      </c>
    </row>
    <row r="376" spans="1:9" s="2" customFormat="1" ht="13.2" hidden="1" x14ac:dyDescent="0.25">
      <c r="A376" s="242"/>
      <c r="B376" s="245"/>
      <c r="C376" s="249"/>
      <c r="D376" s="250"/>
      <c r="E376" s="186"/>
      <c r="F376" s="88"/>
      <c r="G376" s="88"/>
      <c r="H376" s="89">
        <f t="shared" si="49"/>
        <v>0</v>
      </c>
    </row>
    <row r="377" spans="1:9" s="2" customFormat="1" ht="13.2" hidden="1" x14ac:dyDescent="0.25">
      <c r="A377" s="242"/>
      <c r="B377" s="245"/>
      <c r="C377" s="249"/>
      <c r="D377" s="250"/>
      <c r="E377" s="186"/>
      <c r="F377" s="88"/>
      <c r="G377" s="88"/>
      <c r="H377" s="89">
        <f t="shared" si="49"/>
        <v>0</v>
      </c>
    </row>
    <row r="378" spans="1:9" s="2" customFormat="1" ht="13.2" hidden="1" x14ac:dyDescent="0.25">
      <c r="A378" s="242"/>
      <c r="B378" s="245"/>
      <c r="C378" s="249"/>
      <c r="D378" s="250"/>
      <c r="E378" s="186"/>
      <c r="F378" s="88"/>
      <c r="G378" s="88"/>
      <c r="H378" s="89">
        <f t="shared" si="49"/>
        <v>0</v>
      </c>
    </row>
    <row r="379" spans="1:9" s="2" customFormat="1" ht="13.2" hidden="1" x14ac:dyDescent="0.25">
      <c r="A379" s="242"/>
      <c r="B379" s="245"/>
      <c r="C379" s="249"/>
      <c r="D379" s="250"/>
      <c r="E379" s="186"/>
      <c r="F379" s="88"/>
      <c r="G379" s="88"/>
      <c r="H379" s="89">
        <f t="shared" si="49"/>
        <v>0</v>
      </c>
    </row>
    <row r="380" spans="1:9" s="2" customFormat="1" ht="13.2" hidden="1" x14ac:dyDescent="0.25">
      <c r="A380" s="242"/>
      <c r="B380" s="245"/>
      <c r="C380" s="249"/>
      <c r="D380" s="250"/>
      <c r="E380" s="186"/>
      <c r="F380" s="88"/>
      <c r="G380" s="88"/>
      <c r="H380" s="89">
        <f t="shared" si="49"/>
        <v>0</v>
      </c>
    </row>
    <row r="381" spans="1:9" s="2" customFormat="1" ht="13.2" hidden="1" x14ac:dyDescent="0.25">
      <c r="A381" s="243"/>
      <c r="B381" s="246"/>
      <c r="C381" s="249"/>
      <c r="D381" s="250"/>
      <c r="E381" s="186"/>
      <c r="F381" s="90"/>
      <c r="G381" s="90"/>
      <c r="H381" s="91">
        <f t="shared" si="49"/>
        <v>0</v>
      </c>
    </row>
    <row r="382" spans="1:9" s="2" customFormat="1" ht="26.4" x14ac:dyDescent="0.25">
      <c r="A382" s="241">
        <v>2350</v>
      </c>
      <c r="B382" s="244" t="s">
        <v>25</v>
      </c>
      <c r="C382" s="251" t="s">
        <v>171</v>
      </c>
      <c r="D382" s="252"/>
      <c r="E382" s="287"/>
      <c r="F382" s="60" t="s">
        <v>402</v>
      </c>
      <c r="G382" s="53" t="s">
        <v>158</v>
      </c>
      <c r="H382" s="128">
        <f>SUM(H383:H392)</f>
        <v>0.1</v>
      </c>
    </row>
    <row r="383" spans="1:9" s="2" customFormat="1" ht="26.25" customHeight="1" x14ac:dyDescent="0.25">
      <c r="A383" s="242"/>
      <c r="B383" s="245"/>
      <c r="C383" s="247" t="s">
        <v>203</v>
      </c>
      <c r="D383" s="248"/>
      <c r="E383" s="273"/>
      <c r="F383" s="86">
        <v>85</v>
      </c>
      <c r="G383" s="190">
        <f>G372</f>
        <v>8.4000000000000005E-2</v>
      </c>
      <c r="H383" s="87">
        <f>ROUNDUP(F383/168*G383,2)</f>
        <v>0.05</v>
      </c>
      <c r="I383" s="2" t="s">
        <v>206</v>
      </c>
    </row>
    <row r="384" spans="1:9" s="2" customFormat="1" ht="13.2" x14ac:dyDescent="0.25">
      <c r="A384" s="242"/>
      <c r="B384" s="245"/>
      <c r="C384" s="249" t="s">
        <v>205</v>
      </c>
      <c r="D384" s="250"/>
      <c r="E384" s="272"/>
      <c r="F384" s="88">
        <v>7</v>
      </c>
      <c r="G384" s="88">
        <f>G338</f>
        <v>1.0840000000000001</v>
      </c>
      <c r="H384" s="89">
        <f t="shared" ref="H384:H392" si="50">ROUNDUP(F384/168*G384,2)</f>
        <v>0.05</v>
      </c>
      <c r="I384" s="2" t="s">
        <v>208</v>
      </c>
    </row>
    <row r="385" spans="1:8" s="2" customFormat="1" ht="13.2" hidden="1" x14ac:dyDescent="0.25">
      <c r="A385" s="242"/>
      <c r="B385" s="245"/>
      <c r="C385" s="249"/>
      <c r="D385" s="250"/>
      <c r="E385" s="272"/>
      <c r="F385" s="88"/>
      <c r="G385" s="88"/>
      <c r="H385" s="89">
        <f t="shared" si="50"/>
        <v>0</v>
      </c>
    </row>
    <row r="386" spans="1:8" s="2" customFormat="1" ht="13.2" hidden="1" x14ac:dyDescent="0.25">
      <c r="A386" s="242"/>
      <c r="B386" s="245"/>
      <c r="C386" s="249"/>
      <c r="D386" s="250"/>
      <c r="E386" s="272"/>
      <c r="F386" s="88"/>
      <c r="G386" s="88"/>
      <c r="H386" s="89">
        <f t="shared" si="50"/>
        <v>0</v>
      </c>
    </row>
    <row r="387" spans="1:8" s="2" customFormat="1" ht="13.2" hidden="1" x14ac:dyDescent="0.25">
      <c r="A387" s="242"/>
      <c r="B387" s="245"/>
      <c r="C387" s="249"/>
      <c r="D387" s="250"/>
      <c r="E387" s="272"/>
      <c r="F387" s="88"/>
      <c r="G387" s="88"/>
      <c r="H387" s="89">
        <f t="shared" si="50"/>
        <v>0</v>
      </c>
    </row>
    <row r="388" spans="1:8" s="2" customFormat="1" ht="13.2" hidden="1" x14ac:dyDescent="0.25">
      <c r="A388" s="242"/>
      <c r="B388" s="245"/>
      <c r="C388" s="249"/>
      <c r="D388" s="250"/>
      <c r="E388" s="272"/>
      <c r="F388" s="88"/>
      <c r="G388" s="88"/>
      <c r="H388" s="89">
        <f t="shared" si="50"/>
        <v>0</v>
      </c>
    </row>
    <row r="389" spans="1:8" s="2" customFormat="1" ht="13.2" hidden="1" x14ac:dyDescent="0.25">
      <c r="A389" s="242"/>
      <c r="B389" s="245"/>
      <c r="C389" s="249"/>
      <c r="D389" s="250"/>
      <c r="E389" s="272"/>
      <c r="F389" s="88"/>
      <c r="G389" s="88"/>
      <c r="H389" s="89">
        <f t="shared" si="50"/>
        <v>0</v>
      </c>
    </row>
    <row r="390" spans="1:8" s="2" customFormat="1" ht="13.2" hidden="1" x14ac:dyDescent="0.25">
      <c r="A390" s="242"/>
      <c r="B390" s="245"/>
      <c r="C390" s="249"/>
      <c r="D390" s="250"/>
      <c r="E390" s="272"/>
      <c r="F390" s="88"/>
      <c r="G390" s="88"/>
      <c r="H390" s="89">
        <f t="shared" si="50"/>
        <v>0</v>
      </c>
    </row>
    <row r="391" spans="1:8" s="2" customFormat="1" ht="13.2" hidden="1" x14ac:dyDescent="0.25">
      <c r="A391" s="242"/>
      <c r="B391" s="245"/>
      <c r="C391" s="249"/>
      <c r="D391" s="250"/>
      <c r="E391" s="272"/>
      <c r="F391" s="88"/>
      <c r="G391" s="88"/>
      <c r="H391" s="89">
        <f t="shared" si="50"/>
        <v>0</v>
      </c>
    </row>
    <row r="392" spans="1:8" s="2" customFormat="1" ht="13.2" hidden="1" x14ac:dyDescent="0.25">
      <c r="A392" s="243"/>
      <c r="B392" s="246"/>
      <c r="C392" s="253"/>
      <c r="D392" s="254"/>
      <c r="E392" s="255"/>
      <c r="F392" s="90"/>
      <c r="G392" s="90"/>
      <c r="H392" s="91">
        <f t="shared" si="50"/>
        <v>0</v>
      </c>
    </row>
    <row r="393" spans="1:8" s="2" customFormat="1" ht="13.2" x14ac:dyDescent="0.25">
      <c r="A393" s="58" t="s">
        <v>110</v>
      </c>
      <c r="B393" s="256" t="s">
        <v>26</v>
      </c>
      <c r="C393" s="256"/>
      <c r="D393" s="256"/>
      <c r="E393" s="256"/>
      <c r="F393" s="256"/>
      <c r="G393" s="256"/>
      <c r="H393" s="47">
        <f>SUM(H394,H406)</f>
        <v>0.02</v>
      </c>
    </row>
    <row r="394" spans="1:8" s="2" customFormat="1" ht="13.2" hidden="1" x14ac:dyDescent="0.25">
      <c r="A394" s="57">
        <v>5120</v>
      </c>
      <c r="B394" s="256" t="s">
        <v>168</v>
      </c>
      <c r="C394" s="256"/>
      <c r="D394" s="256"/>
      <c r="E394" s="256"/>
      <c r="F394" s="256"/>
      <c r="G394" s="256"/>
      <c r="H394" s="47">
        <f>SUM(H396:H405)</f>
        <v>0</v>
      </c>
    </row>
    <row r="395" spans="1:8" s="2" customFormat="1" ht="26.4" hidden="1" x14ac:dyDescent="0.25">
      <c r="A395" s="257">
        <v>5121</v>
      </c>
      <c r="B395" s="260" t="s">
        <v>169</v>
      </c>
      <c r="C395" s="277" t="s">
        <v>171</v>
      </c>
      <c r="D395" s="278"/>
      <c r="E395" s="53" t="s">
        <v>170</v>
      </c>
      <c r="F395" s="187" t="s">
        <v>400</v>
      </c>
      <c r="G395" s="53" t="s">
        <v>158</v>
      </c>
      <c r="H395" s="128">
        <f>SUM(H396:H405)</f>
        <v>0</v>
      </c>
    </row>
    <row r="396" spans="1:8" s="2" customFormat="1" ht="13.2" hidden="1" x14ac:dyDescent="0.25">
      <c r="A396" s="258"/>
      <c r="B396" s="261"/>
      <c r="C396" s="304"/>
      <c r="D396" s="305"/>
      <c r="E396" s="263"/>
      <c r="F396" s="79"/>
      <c r="G396" s="192"/>
      <c r="H396" s="63">
        <f>ROUNDUP(F396*$E$408%/12/168*G396,2)</f>
        <v>0</v>
      </c>
    </row>
    <row r="397" spans="1:8" s="2" customFormat="1" ht="13.2" hidden="1" x14ac:dyDescent="0.25">
      <c r="A397" s="258"/>
      <c r="B397" s="261"/>
      <c r="C397" s="302"/>
      <c r="D397" s="303"/>
      <c r="E397" s="264"/>
      <c r="F397" s="80"/>
      <c r="G397" s="80"/>
      <c r="H397" s="65">
        <f>ROUNDUP(F397*$E$408%/12/168*G397,2)</f>
        <v>0</v>
      </c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>
        <f t="shared" ref="H398:H405" si="51">ROUNDUP(F398*$D$419%/12/168*E398*$G$419,2)</f>
        <v>0</v>
      </c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>
        <f t="shared" si="51"/>
        <v>0</v>
      </c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>
        <f t="shared" si="51"/>
        <v>0</v>
      </c>
    </row>
    <row r="401" spans="1:8" s="2" customFormat="1" ht="12.75" hidden="1" customHeight="1" x14ac:dyDescent="0.25">
      <c r="A401" s="258"/>
      <c r="B401" s="261"/>
      <c r="C401" s="302"/>
      <c r="D401" s="303"/>
      <c r="E401" s="264"/>
      <c r="F401" s="80"/>
      <c r="G401" s="80"/>
      <c r="H401" s="65">
        <f t="shared" si="51"/>
        <v>0</v>
      </c>
    </row>
    <row r="402" spans="1:8" s="2" customFormat="1" ht="12.75" hidden="1" customHeight="1" x14ac:dyDescent="0.25">
      <c r="A402" s="258"/>
      <c r="B402" s="261"/>
      <c r="C402" s="302"/>
      <c r="D402" s="303"/>
      <c r="E402" s="264"/>
      <c r="F402" s="80"/>
      <c r="G402" s="80"/>
      <c r="H402" s="65">
        <f t="shared" si="51"/>
        <v>0</v>
      </c>
    </row>
    <row r="403" spans="1:8" s="2" customFormat="1" ht="12.75" hidden="1" customHeight="1" x14ac:dyDescent="0.25">
      <c r="A403" s="258"/>
      <c r="B403" s="261"/>
      <c r="C403" s="302"/>
      <c r="D403" s="303"/>
      <c r="E403" s="264"/>
      <c r="F403" s="80"/>
      <c r="G403" s="80"/>
      <c r="H403" s="65">
        <f t="shared" si="51"/>
        <v>0</v>
      </c>
    </row>
    <row r="404" spans="1:8" s="2" customFormat="1" ht="12.75" hidden="1" customHeight="1" x14ac:dyDescent="0.25">
      <c r="A404" s="258"/>
      <c r="B404" s="261"/>
      <c r="C404" s="302"/>
      <c r="D404" s="303"/>
      <c r="E404" s="264"/>
      <c r="F404" s="80"/>
      <c r="G404" s="80"/>
      <c r="H404" s="65">
        <f t="shared" si="51"/>
        <v>0</v>
      </c>
    </row>
    <row r="405" spans="1:8" s="2" customFormat="1" ht="12.75" hidden="1" customHeight="1" x14ac:dyDescent="0.25">
      <c r="A405" s="259"/>
      <c r="B405" s="262"/>
      <c r="C405" s="302"/>
      <c r="D405" s="303"/>
      <c r="E405" s="265"/>
      <c r="F405" s="82"/>
      <c r="G405" s="82"/>
      <c r="H405" s="67">
        <f t="shared" si="51"/>
        <v>0</v>
      </c>
    </row>
    <row r="406" spans="1:8" s="2" customFormat="1" ht="13.2" x14ac:dyDescent="0.25">
      <c r="A406" s="57" t="s">
        <v>111</v>
      </c>
      <c r="B406" s="256" t="s">
        <v>112</v>
      </c>
      <c r="C406" s="256"/>
      <c r="D406" s="256"/>
      <c r="E406" s="256"/>
      <c r="F406" s="256"/>
      <c r="G406" s="256"/>
      <c r="H406" s="47">
        <f>SUM(H407,H418)</f>
        <v>0.02</v>
      </c>
    </row>
    <row r="407" spans="1:8" s="2" customFormat="1" ht="26.4" x14ac:dyDescent="0.25">
      <c r="A407" s="257" t="s">
        <v>118</v>
      </c>
      <c r="B407" s="260" t="s">
        <v>34</v>
      </c>
      <c r="C407" s="277" t="s">
        <v>171</v>
      </c>
      <c r="D407" s="278"/>
      <c r="E407" s="53" t="s">
        <v>170</v>
      </c>
      <c r="F407" s="187" t="s">
        <v>400</v>
      </c>
      <c r="G407" s="53" t="s">
        <v>158</v>
      </c>
      <c r="H407" s="128">
        <f>SUM(H408:H417)</f>
        <v>0.02</v>
      </c>
    </row>
    <row r="408" spans="1:8" s="2" customFormat="1" ht="13.2" x14ac:dyDescent="0.25">
      <c r="A408" s="258"/>
      <c r="B408" s="261"/>
      <c r="C408" s="304" t="s">
        <v>398</v>
      </c>
      <c r="D408" s="305"/>
      <c r="E408" s="263">
        <v>20</v>
      </c>
      <c r="F408" s="79">
        <v>1147</v>
      </c>
      <c r="G408" s="192">
        <f>G383</f>
        <v>8.4000000000000005E-2</v>
      </c>
      <c r="H408" s="63">
        <f>ROUNDUP(F408*$E$408%/12/168*G408,2)</f>
        <v>0.01</v>
      </c>
    </row>
    <row r="409" spans="1:8" s="2" customFormat="1" ht="13.2" x14ac:dyDescent="0.25">
      <c r="A409" s="258"/>
      <c r="B409" s="261"/>
      <c r="C409" s="302" t="s">
        <v>399</v>
      </c>
      <c r="D409" s="303"/>
      <c r="E409" s="264"/>
      <c r="F409" s="80">
        <v>475</v>
      </c>
      <c r="G409" s="80">
        <v>8.4000000000000005E-2</v>
      </c>
      <c r="H409" s="65">
        <f>ROUNDUP(F409*$E$408%/12/168*G409,2)</f>
        <v>0.01</v>
      </c>
    </row>
    <row r="410" spans="1:8" s="2" customFormat="1" ht="13.2" hidden="1" x14ac:dyDescent="0.25">
      <c r="A410" s="258"/>
      <c r="B410" s="261"/>
      <c r="C410" s="302"/>
      <c r="D410" s="303"/>
      <c r="E410" s="264"/>
      <c r="F410" s="80"/>
      <c r="G410" s="80"/>
      <c r="H410" s="65">
        <f t="shared" ref="H410:H417" si="52">ROUNDUP(F410*$D$419%/12/168*E410*$G$419,2)</f>
        <v>0</v>
      </c>
    </row>
    <row r="411" spans="1:8" s="2" customFormat="1" ht="13.2" hidden="1" x14ac:dyDescent="0.25">
      <c r="A411" s="258"/>
      <c r="B411" s="261"/>
      <c r="C411" s="302"/>
      <c r="D411" s="303"/>
      <c r="E411" s="264"/>
      <c r="F411" s="80"/>
      <c r="G411" s="80"/>
      <c r="H411" s="65">
        <f t="shared" si="52"/>
        <v>0</v>
      </c>
    </row>
    <row r="412" spans="1:8" s="2" customFormat="1" ht="13.2" hidden="1" x14ac:dyDescent="0.25">
      <c r="A412" s="258"/>
      <c r="B412" s="261"/>
      <c r="C412" s="302"/>
      <c r="D412" s="303"/>
      <c r="E412" s="264"/>
      <c r="F412" s="80"/>
      <c r="G412" s="80"/>
      <c r="H412" s="65">
        <f t="shared" si="52"/>
        <v>0</v>
      </c>
    </row>
    <row r="413" spans="1:8" s="2" customFormat="1" ht="12.75" hidden="1" customHeight="1" x14ac:dyDescent="0.25">
      <c r="A413" s="258"/>
      <c r="B413" s="261"/>
      <c r="C413" s="302"/>
      <c r="D413" s="303"/>
      <c r="E413" s="264"/>
      <c r="F413" s="80"/>
      <c r="G413" s="80"/>
      <c r="H413" s="65">
        <f t="shared" si="52"/>
        <v>0</v>
      </c>
    </row>
    <row r="414" spans="1:8" s="2" customFormat="1" ht="12.75" hidden="1" customHeight="1" x14ac:dyDescent="0.25">
      <c r="A414" s="258"/>
      <c r="B414" s="261"/>
      <c r="C414" s="302"/>
      <c r="D414" s="303"/>
      <c r="E414" s="264"/>
      <c r="F414" s="80"/>
      <c r="G414" s="80"/>
      <c r="H414" s="65">
        <f t="shared" si="52"/>
        <v>0</v>
      </c>
    </row>
    <row r="415" spans="1:8" s="2" customFormat="1" ht="12.75" hidden="1" customHeight="1" x14ac:dyDescent="0.25">
      <c r="A415" s="258"/>
      <c r="B415" s="261"/>
      <c r="C415" s="302"/>
      <c r="D415" s="303"/>
      <c r="E415" s="264"/>
      <c r="F415" s="80"/>
      <c r="G415" s="80"/>
      <c r="H415" s="65">
        <f t="shared" si="52"/>
        <v>0</v>
      </c>
    </row>
    <row r="416" spans="1:8" s="2" customFormat="1" ht="12.75" hidden="1" customHeight="1" x14ac:dyDescent="0.25">
      <c r="A416" s="258"/>
      <c r="B416" s="261"/>
      <c r="C416" s="302"/>
      <c r="D416" s="303"/>
      <c r="E416" s="264"/>
      <c r="F416" s="80"/>
      <c r="G416" s="80"/>
      <c r="H416" s="65">
        <f t="shared" si="52"/>
        <v>0</v>
      </c>
    </row>
    <row r="417" spans="1:8" s="2" customFormat="1" ht="12.75" hidden="1" customHeight="1" x14ac:dyDescent="0.25">
      <c r="A417" s="259"/>
      <c r="B417" s="262"/>
      <c r="C417" s="302"/>
      <c r="D417" s="303"/>
      <c r="E417" s="265"/>
      <c r="F417" s="82"/>
      <c r="G417" s="82"/>
      <c r="H417" s="67">
        <f t="shared" si="52"/>
        <v>0</v>
      </c>
    </row>
    <row r="418" spans="1:8" s="2" customFormat="1" ht="26.4" hidden="1" x14ac:dyDescent="0.25">
      <c r="A418" s="257" t="s">
        <v>119</v>
      </c>
      <c r="B418" s="260" t="s">
        <v>32</v>
      </c>
      <c r="C418" s="93" t="s">
        <v>171</v>
      </c>
      <c r="D418" s="53" t="s">
        <v>170</v>
      </c>
      <c r="E418" s="93" t="s">
        <v>166</v>
      </c>
      <c r="F418" s="93" t="s">
        <v>167</v>
      </c>
      <c r="G418" s="53" t="s">
        <v>158</v>
      </c>
      <c r="H418" s="128">
        <f>SUM(H419:H428)</f>
        <v>0</v>
      </c>
    </row>
    <row r="419" spans="1:8" s="2" customFormat="1" ht="13.2" hidden="1" x14ac:dyDescent="0.25">
      <c r="A419" s="258"/>
      <c r="B419" s="261"/>
      <c r="C419" s="79"/>
      <c r="D419" s="263">
        <v>20</v>
      </c>
      <c r="E419" s="79"/>
      <c r="F419" s="79"/>
      <c r="G419" s="79"/>
      <c r="H419" s="63">
        <f>ROUNDUP(F419*$D$396%/12/168*E419*$G$396,2)</f>
        <v>0</v>
      </c>
    </row>
    <row r="420" spans="1:8" s="2" customFormat="1" ht="13.2" hidden="1" x14ac:dyDescent="0.25">
      <c r="A420" s="258"/>
      <c r="B420" s="261"/>
      <c r="C420" s="80"/>
      <c r="D420" s="264"/>
      <c r="E420" s="80"/>
      <c r="F420" s="80"/>
      <c r="G420" s="80"/>
      <c r="H420" s="65">
        <f t="shared" ref="H420:H428" si="53">ROUNDUP(F420*$D$396%/12/168*E420*$G$396,2)</f>
        <v>0</v>
      </c>
    </row>
    <row r="421" spans="1:8" s="2" customFormat="1" ht="13.2" hidden="1" x14ac:dyDescent="0.25">
      <c r="A421" s="258"/>
      <c r="B421" s="261"/>
      <c r="C421" s="80"/>
      <c r="D421" s="264"/>
      <c r="E421" s="80"/>
      <c r="F421" s="80"/>
      <c r="G421" s="80"/>
      <c r="H421" s="65">
        <f t="shared" si="53"/>
        <v>0</v>
      </c>
    </row>
    <row r="422" spans="1:8" s="2" customFormat="1" ht="13.2" hidden="1" x14ac:dyDescent="0.25">
      <c r="A422" s="258"/>
      <c r="B422" s="261"/>
      <c r="C422" s="80"/>
      <c r="D422" s="264"/>
      <c r="E422" s="80"/>
      <c r="F422" s="80"/>
      <c r="G422" s="80"/>
      <c r="H422" s="65">
        <f t="shared" si="53"/>
        <v>0</v>
      </c>
    </row>
    <row r="423" spans="1:8" s="2" customFormat="1" ht="13.2" hidden="1" x14ac:dyDescent="0.25">
      <c r="A423" s="258"/>
      <c r="B423" s="261"/>
      <c r="C423" s="80"/>
      <c r="D423" s="264"/>
      <c r="E423" s="80"/>
      <c r="F423" s="80"/>
      <c r="G423" s="80"/>
      <c r="H423" s="65">
        <f t="shared" si="53"/>
        <v>0</v>
      </c>
    </row>
    <row r="424" spans="1:8" s="2" customFormat="1" ht="13.2" hidden="1" x14ac:dyDescent="0.25">
      <c r="A424" s="258"/>
      <c r="B424" s="261"/>
      <c r="C424" s="80"/>
      <c r="D424" s="264"/>
      <c r="E424" s="80"/>
      <c r="F424" s="80"/>
      <c r="G424" s="80"/>
      <c r="H424" s="65">
        <f t="shared" si="53"/>
        <v>0</v>
      </c>
    </row>
    <row r="425" spans="1:8" s="2" customFormat="1" ht="13.2" hidden="1" x14ac:dyDescent="0.25">
      <c r="A425" s="258"/>
      <c r="B425" s="261"/>
      <c r="C425" s="80"/>
      <c r="D425" s="264"/>
      <c r="E425" s="80"/>
      <c r="F425" s="80"/>
      <c r="G425" s="80"/>
      <c r="H425" s="65">
        <f t="shared" si="53"/>
        <v>0</v>
      </c>
    </row>
    <row r="426" spans="1:8" s="2" customFormat="1" ht="13.2" hidden="1" x14ac:dyDescent="0.25">
      <c r="A426" s="258"/>
      <c r="B426" s="261"/>
      <c r="C426" s="80"/>
      <c r="D426" s="264"/>
      <c r="E426" s="80"/>
      <c r="F426" s="80"/>
      <c r="G426" s="80"/>
      <c r="H426" s="65">
        <f t="shared" si="53"/>
        <v>0</v>
      </c>
    </row>
    <row r="427" spans="1:8" s="2" customFormat="1" ht="13.2" hidden="1" x14ac:dyDescent="0.25">
      <c r="A427" s="258"/>
      <c r="B427" s="261"/>
      <c r="C427" s="80"/>
      <c r="D427" s="264"/>
      <c r="E427" s="80"/>
      <c r="F427" s="80"/>
      <c r="G427" s="80"/>
      <c r="H427" s="65">
        <f t="shared" si="53"/>
        <v>0</v>
      </c>
    </row>
    <row r="428" spans="1:8" s="2" customFormat="1" ht="13.2" hidden="1" x14ac:dyDescent="0.25">
      <c r="A428" s="258"/>
      <c r="B428" s="261"/>
      <c r="C428" s="80"/>
      <c r="D428" s="265"/>
      <c r="E428" s="80"/>
      <c r="F428" s="80"/>
      <c r="G428" s="82"/>
      <c r="H428" s="65">
        <f t="shared" si="53"/>
        <v>0</v>
      </c>
    </row>
    <row r="429" spans="1:8" s="2" customFormat="1" ht="13.2" x14ac:dyDescent="0.25">
      <c r="A429" s="235" t="s">
        <v>123</v>
      </c>
      <c r="B429" s="236"/>
      <c r="C429" s="236"/>
      <c r="D429" s="236"/>
      <c r="E429" s="236"/>
      <c r="F429" s="236"/>
      <c r="G429" s="237"/>
      <c r="H429" s="52">
        <f>SUM(H393,H335,H238)</f>
        <v>1.1100000000000001</v>
      </c>
    </row>
    <row r="430" spans="1:8" s="2" customFormat="1" ht="13.2" x14ac:dyDescent="0.25">
      <c r="A430" s="238" t="s">
        <v>122</v>
      </c>
      <c r="B430" s="239"/>
      <c r="C430" s="239"/>
      <c r="D430" s="239"/>
      <c r="E430" s="239"/>
      <c r="F430" s="239"/>
      <c r="G430" s="240"/>
      <c r="H430" s="92">
        <f>H429+H235</f>
        <v>13.8</v>
      </c>
    </row>
    <row r="432" spans="1:8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spans="1:9" hidden="1" x14ac:dyDescent="0.25"/>
    <row r="466" spans="1:9" hidden="1" x14ac:dyDescent="0.25"/>
    <row r="467" spans="1:9" hidden="1" x14ac:dyDescent="0.25"/>
    <row r="468" spans="1:9" hidden="1" x14ac:dyDescent="0.25"/>
    <row r="469" spans="1:9" ht="15.6" hidden="1" x14ac:dyDescent="0.3">
      <c r="A469" s="121" t="s">
        <v>14</v>
      </c>
      <c r="B469" s="121"/>
      <c r="C469" s="121"/>
      <c r="D469" s="121"/>
      <c r="E469" s="121"/>
      <c r="F469" s="121"/>
      <c r="G469" s="121"/>
      <c r="H469" s="122">
        <f ca="1">H470+H482+H493</f>
        <v>12.690000000000001</v>
      </c>
      <c r="I469" s="123" t="b">
        <f ca="1">H469=H235</f>
        <v>1</v>
      </c>
    </row>
    <row r="470" spans="1:9" hidden="1" x14ac:dyDescent="0.25">
      <c r="A470" s="115">
        <v>1000</v>
      </c>
      <c r="B470" s="114"/>
      <c r="H470" s="118">
        <f ca="1">SUM(H471,H478)</f>
        <v>12.690000000000001</v>
      </c>
    </row>
    <row r="471" spans="1:9" hidden="1" x14ac:dyDescent="0.25">
      <c r="A471" s="134">
        <v>1100</v>
      </c>
      <c r="B471" s="114"/>
      <c r="H471" s="117">
        <f ca="1">SUM(H472:H477)</f>
        <v>9.8800000000000008</v>
      </c>
    </row>
    <row r="472" spans="1:9" hidden="1" x14ac:dyDescent="0.25">
      <c r="A472" s="1">
        <v>1116</v>
      </c>
      <c r="B472" s="114"/>
      <c r="H472" s="116">
        <f t="shared" ref="H472:H477" ca="1" si="54">SUMIF($A$14:$H$235,A472,$H$14:$H$235)</f>
        <v>8.32</v>
      </c>
    </row>
    <row r="473" spans="1:9" hidden="1" x14ac:dyDescent="0.25">
      <c r="A473" s="1">
        <v>1119</v>
      </c>
      <c r="B473" s="114"/>
      <c r="H473" s="116">
        <f t="shared" ca="1" si="54"/>
        <v>0</v>
      </c>
    </row>
    <row r="474" spans="1:9" hidden="1" x14ac:dyDescent="0.25">
      <c r="A474" s="1">
        <v>1143</v>
      </c>
      <c r="B474" s="114"/>
      <c r="H474" s="116">
        <f t="shared" ca="1" si="54"/>
        <v>0.72</v>
      </c>
    </row>
    <row r="475" spans="1:9" hidden="1" x14ac:dyDescent="0.25">
      <c r="A475" s="1">
        <v>1146</v>
      </c>
      <c r="B475" s="114"/>
      <c r="H475" s="116">
        <f t="shared" ca="1" si="54"/>
        <v>0</v>
      </c>
    </row>
    <row r="476" spans="1:9" hidden="1" x14ac:dyDescent="0.25">
      <c r="A476" s="1">
        <v>1147</v>
      </c>
      <c r="B476" s="114"/>
      <c r="H476" s="116">
        <f t="shared" ca="1" si="54"/>
        <v>0</v>
      </c>
    </row>
    <row r="477" spans="1:9" hidden="1" x14ac:dyDescent="0.25">
      <c r="A477" s="1">
        <v>1148</v>
      </c>
      <c r="B477" s="114"/>
      <c r="H477" s="116">
        <f t="shared" ca="1" si="54"/>
        <v>0.84</v>
      </c>
    </row>
    <row r="478" spans="1:9" hidden="1" x14ac:dyDescent="0.25">
      <c r="A478" s="150">
        <v>1200</v>
      </c>
      <c r="B478" s="114"/>
      <c r="H478" s="117">
        <f ca="1">SUM(H479:H481)</f>
        <v>2.8099999999999996</v>
      </c>
    </row>
    <row r="479" spans="1:9" hidden="1" x14ac:dyDescent="0.25">
      <c r="A479" s="1">
        <v>1210</v>
      </c>
      <c r="B479" s="114"/>
      <c r="H479" s="116">
        <f ca="1">SUMIF($A$14:$H$235,A479,$H$14:$H$235)</f>
        <v>2.4699999999999998</v>
      </c>
    </row>
    <row r="480" spans="1:9" hidden="1" x14ac:dyDescent="0.25">
      <c r="A480" s="1">
        <v>1221</v>
      </c>
      <c r="B480" s="114"/>
      <c r="H480" s="116">
        <f ca="1">SUMIF($A$14:$H$235,A480,$H$14:$H$235)</f>
        <v>0.34</v>
      </c>
    </row>
    <row r="481" spans="1:8" hidden="1" x14ac:dyDescent="0.25">
      <c r="A481" s="1">
        <v>1228</v>
      </c>
      <c r="B481" s="114"/>
      <c r="H481" s="116">
        <f ca="1">SUMIF($A$14:$H$235,A481,$H$14:$H$235)</f>
        <v>0</v>
      </c>
    </row>
    <row r="482" spans="1:8" hidden="1" x14ac:dyDescent="0.25">
      <c r="A482" s="115">
        <v>2000</v>
      </c>
      <c r="B482" s="114"/>
      <c r="H482" s="118">
        <f ca="1">H483+H486+H488</f>
        <v>0</v>
      </c>
    </row>
    <row r="483" spans="1:8" hidden="1" x14ac:dyDescent="0.25">
      <c r="A483" s="150">
        <v>2100</v>
      </c>
      <c r="B483" s="114"/>
      <c r="H483" s="117">
        <f ca="1">SUM(H484:H485)</f>
        <v>0</v>
      </c>
    </row>
    <row r="484" spans="1:8" hidden="1" x14ac:dyDescent="0.25">
      <c r="A484" s="1">
        <v>2111</v>
      </c>
      <c r="B484" s="114"/>
      <c r="H484" s="116">
        <f ca="1">SUMIF($A$14:$H$235,A484,$H$14:$H$235)</f>
        <v>0</v>
      </c>
    </row>
    <row r="485" spans="1:8" hidden="1" x14ac:dyDescent="0.25">
      <c r="A485" s="1">
        <v>2112</v>
      </c>
      <c r="B485" s="114"/>
      <c r="H485" s="116">
        <f ca="1">SUMIF($A$14:$H$235,A485,$H$14:$H$235)</f>
        <v>0</v>
      </c>
    </row>
    <row r="486" spans="1:8" hidden="1" x14ac:dyDescent="0.25">
      <c r="A486" s="150">
        <v>2200</v>
      </c>
      <c r="B486" s="114"/>
      <c r="H486" s="117">
        <f ca="1">SUM(H487)</f>
        <v>0</v>
      </c>
    </row>
    <row r="487" spans="1:8" hidden="1" x14ac:dyDescent="0.25">
      <c r="A487" s="1">
        <v>2220</v>
      </c>
      <c r="B487" s="114"/>
      <c r="H487" s="116">
        <f ca="1">SUMIF($A$14:$H$235,A487,$H$14:$H$235)</f>
        <v>0</v>
      </c>
    </row>
    <row r="488" spans="1:8" hidden="1" x14ac:dyDescent="0.25">
      <c r="A488" s="150">
        <v>2300</v>
      </c>
      <c r="B488" s="114"/>
      <c r="H488" s="117">
        <f ca="1">SUM(H489:H492)</f>
        <v>0</v>
      </c>
    </row>
    <row r="489" spans="1:8" hidden="1" x14ac:dyDescent="0.25">
      <c r="A489" s="1">
        <v>2311</v>
      </c>
      <c r="B489" s="114"/>
      <c r="H489" s="116">
        <f ca="1">SUMIF($A$14:$H$235,A489,$H$14:$H$235)</f>
        <v>0</v>
      </c>
    </row>
    <row r="490" spans="1:8" hidden="1" x14ac:dyDescent="0.25">
      <c r="A490" s="1">
        <v>2322</v>
      </c>
      <c r="B490" s="114"/>
      <c r="H490" s="116">
        <f ca="1">SUMIF($A$14:$H$235,A490,$H$14:$H$235)</f>
        <v>0</v>
      </c>
    </row>
    <row r="491" spans="1:8" hidden="1" x14ac:dyDescent="0.25">
      <c r="A491" s="1">
        <v>2329</v>
      </c>
      <c r="B491" s="114"/>
      <c r="H491" s="116">
        <f ca="1">SUMIF($A$14:$H$235,A491,$H$14:$H$235)</f>
        <v>0</v>
      </c>
    </row>
    <row r="492" spans="1:8" hidden="1" x14ac:dyDescent="0.25">
      <c r="A492" s="1">
        <v>2350</v>
      </c>
      <c r="B492" s="114"/>
      <c r="H492" s="116">
        <f ca="1">SUMIF($A$14:$H$235,A492,$H$14:$H$235)</f>
        <v>0</v>
      </c>
    </row>
    <row r="493" spans="1:8" hidden="1" x14ac:dyDescent="0.25">
      <c r="A493" s="115">
        <v>5000</v>
      </c>
      <c r="B493" s="114"/>
      <c r="H493" s="118">
        <f ca="1">SUMIF($A$14:$H$235,A493,$H$14:$H$235)</f>
        <v>0</v>
      </c>
    </row>
    <row r="494" spans="1:8" hidden="1" x14ac:dyDescent="0.25">
      <c r="A494" s="150">
        <v>5200</v>
      </c>
      <c r="B494" s="114"/>
      <c r="H494" s="120"/>
    </row>
    <row r="495" spans="1:8" hidden="1" x14ac:dyDescent="0.25">
      <c r="A495" s="1">
        <v>5231</v>
      </c>
      <c r="B495" s="114"/>
      <c r="H495" s="116">
        <f ca="1">SUMIF($A$14:$H$235,A495,$H$14:$H$235)</f>
        <v>0</v>
      </c>
    </row>
    <row r="496" spans="1:8" hidden="1" x14ac:dyDescent="0.25">
      <c r="B496" s="114"/>
    </row>
    <row r="497" spans="1:9" hidden="1" x14ac:dyDescent="0.25">
      <c r="B497" s="114"/>
    </row>
    <row r="498" spans="1:9" hidden="1" x14ac:dyDescent="0.25">
      <c r="B498" s="114"/>
    </row>
    <row r="499" spans="1:9" s="123" customFormat="1" ht="15.6" hidden="1" x14ac:dyDescent="0.3">
      <c r="A499" s="121" t="s">
        <v>19</v>
      </c>
      <c r="B499" s="121"/>
      <c r="C499" s="121"/>
      <c r="D499" s="121"/>
      <c r="E499" s="121"/>
      <c r="F499" s="121"/>
      <c r="G499" s="121"/>
      <c r="H499" s="122">
        <f ca="1">H500+H512+H524</f>
        <v>1.1100000000000001</v>
      </c>
      <c r="I499" s="123" t="b">
        <f ca="1">H499=H429</f>
        <v>1</v>
      </c>
    </row>
    <row r="500" spans="1:9" hidden="1" x14ac:dyDescent="0.25">
      <c r="A500" s="115">
        <v>1000</v>
      </c>
      <c r="B500" s="114"/>
      <c r="H500" s="118">
        <f ca="1">SUM(H501,H508)</f>
        <v>0.8600000000000001</v>
      </c>
    </row>
    <row r="501" spans="1:9" hidden="1" x14ac:dyDescent="0.25">
      <c r="A501" s="134">
        <v>1100</v>
      </c>
      <c r="B501" s="114"/>
      <c r="H501" s="117">
        <f ca="1">SUM(H502:H507)</f>
        <v>0.66</v>
      </c>
    </row>
    <row r="502" spans="1:9" hidden="1" x14ac:dyDescent="0.25">
      <c r="A502" s="1">
        <v>1116</v>
      </c>
      <c r="B502" s="114"/>
      <c r="H502" s="116">
        <f t="shared" ref="H502:H507" ca="1" si="55">SUMIF($A$236:$H$435,A502,$H$236:$H$435)</f>
        <v>0</v>
      </c>
    </row>
    <row r="503" spans="1:9" hidden="1" x14ac:dyDescent="0.25">
      <c r="A503" s="1">
        <v>1119</v>
      </c>
      <c r="B503" s="114"/>
      <c r="H503" s="116">
        <f t="shared" ca="1" si="55"/>
        <v>0.6</v>
      </c>
    </row>
    <row r="504" spans="1:9" hidden="1" x14ac:dyDescent="0.25">
      <c r="A504" s="1">
        <v>1143</v>
      </c>
      <c r="B504" s="114"/>
      <c r="H504" s="116">
        <f t="shared" ca="1" si="55"/>
        <v>0</v>
      </c>
    </row>
    <row r="505" spans="1:9" hidden="1" x14ac:dyDescent="0.25">
      <c r="A505" s="1">
        <v>1146</v>
      </c>
      <c r="B505" s="114"/>
      <c r="H505" s="116">
        <f t="shared" ca="1" si="55"/>
        <v>0</v>
      </c>
    </row>
    <row r="506" spans="1:9" hidden="1" x14ac:dyDescent="0.25">
      <c r="A506" s="1">
        <v>1147</v>
      </c>
      <c r="B506" s="114"/>
      <c r="H506" s="116">
        <f t="shared" ca="1" si="55"/>
        <v>0</v>
      </c>
    </row>
    <row r="507" spans="1:9" hidden="1" x14ac:dyDescent="0.25">
      <c r="A507" s="1">
        <v>1148</v>
      </c>
      <c r="B507" s="114"/>
      <c r="H507" s="116">
        <f t="shared" ca="1" si="55"/>
        <v>6.0000000000000005E-2</v>
      </c>
    </row>
    <row r="508" spans="1:9" hidden="1" x14ac:dyDescent="0.25">
      <c r="A508" s="134">
        <v>1200</v>
      </c>
      <c r="B508" s="114"/>
      <c r="H508" s="117">
        <f ca="1">SUM(H509:H511)</f>
        <v>0.2</v>
      </c>
    </row>
    <row r="509" spans="1:9" hidden="1" x14ac:dyDescent="0.25">
      <c r="A509" s="1">
        <v>1210</v>
      </c>
      <c r="B509" s="114"/>
      <c r="H509" s="116">
        <f ca="1">SUMIF($A$236:$H$435,A509,$H$236:$H$435)</f>
        <v>0.17</v>
      </c>
    </row>
    <row r="510" spans="1:9" hidden="1" x14ac:dyDescent="0.25">
      <c r="A510" s="1">
        <v>1221</v>
      </c>
      <c r="B510" s="114"/>
      <c r="H510" s="116">
        <f ca="1">SUMIF($A$236:$H$435,A510,$H$236:$H$435)</f>
        <v>0.03</v>
      </c>
    </row>
    <row r="511" spans="1:9" hidden="1" x14ac:dyDescent="0.25">
      <c r="A511" s="1">
        <v>1228</v>
      </c>
      <c r="B511" s="114"/>
      <c r="H511" s="116">
        <f ca="1">SUMIF($A$236:$H$435,A511,$H$236:$H$435)</f>
        <v>0</v>
      </c>
    </row>
    <row r="512" spans="1:9" hidden="1" x14ac:dyDescent="0.25">
      <c r="A512" s="115">
        <v>2000</v>
      </c>
      <c r="B512" s="114"/>
      <c r="H512" s="118">
        <f ca="1">H513+H516+H518</f>
        <v>0.22999999999999998</v>
      </c>
    </row>
    <row r="513" spans="1:8" hidden="1" x14ac:dyDescent="0.25">
      <c r="A513" s="134">
        <v>2100</v>
      </c>
      <c r="B513" s="114"/>
      <c r="H513" s="120">
        <f ca="1">SUM(H514:H515)</f>
        <v>0</v>
      </c>
    </row>
    <row r="514" spans="1:8" hidden="1" x14ac:dyDescent="0.25">
      <c r="A514" s="1">
        <v>2111</v>
      </c>
      <c r="B514" s="114"/>
      <c r="H514" s="2">
        <f ca="1">SUMIF($A$236:$H$435,A514,$H$236:$H$435)</f>
        <v>0</v>
      </c>
    </row>
    <row r="515" spans="1:8" hidden="1" x14ac:dyDescent="0.25">
      <c r="A515" s="1">
        <v>2112</v>
      </c>
      <c r="B515" s="114"/>
      <c r="H515" s="2">
        <f ca="1">SUMIF($A$236:$H$435,A515,$H$236:$H$435)</f>
        <v>0</v>
      </c>
    </row>
    <row r="516" spans="1:8" hidden="1" x14ac:dyDescent="0.25">
      <c r="A516" s="134">
        <v>2200</v>
      </c>
      <c r="B516" s="114"/>
      <c r="H516" s="117">
        <f ca="1">SUM(H517)</f>
        <v>0.05</v>
      </c>
    </row>
    <row r="517" spans="1:8" hidden="1" x14ac:dyDescent="0.25">
      <c r="A517" s="1">
        <v>2220</v>
      </c>
      <c r="B517" s="114"/>
      <c r="H517" s="116">
        <f ca="1">SUMIF($A$236:$H$435,A517,$H$236:$H$435)</f>
        <v>0.05</v>
      </c>
    </row>
    <row r="518" spans="1:8" hidden="1" x14ac:dyDescent="0.25">
      <c r="A518" s="134">
        <v>2300</v>
      </c>
      <c r="B518" s="114"/>
      <c r="H518" s="117">
        <f ca="1">SUM(H519:H523)</f>
        <v>0.18</v>
      </c>
    </row>
    <row r="519" spans="1:8" hidden="1" x14ac:dyDescent="0.25">
      <c r="A519" s="1">
        <v>2311</v>
      </c>
      <c r="B519" s="114"/>
      <c r="H519" s="116">
        <f ca="1">SUMIF($A$236:$H$435,A519,$H$236:$H$435)</f>
        <v>6.0000000000000005E-2</v>
      </c>
    </row>
    <row r="520" spans="1:8" hidden="1" x14ac:dyDescent="0.25">
      <c r="A520" s="1">
        <v>2312</v>
      </c>
      <c r="B520" s="114"/>
      <c r="H520" s="116">
        <f ca="1">SUMIF($A$236:$H$435,A520,$H$236:$H$435)</f>
        <v>0.02</v>
      </c>
    </row>
    <row r="521" spans="1:8" hidden="1" x14ac:dyDescent="0.25">
      <c r="A521" s="1">
        <v>2322</v>
      </c>
      <c r="B521" s="114"/>
      <c r="H521" s="2">
        <f ca="1">SUMIF($A$236:$H$435,A521,$H$236:$H$435)</f>
        <v>0</v>
      </c>
    </row>
    <row r="522" spans="1:8" hidden="1" x14ac:dyDescent="0.25">
      <c r="A522" s="1">
        <v>2329</v>
      </c>
      <c r="B522" s="114"/>
      <c r="H522" s="2">
        <f ca="1">SUMIF($A$236:$H$435,A522,$H$236:$H$435)</f>
        <v>0</v>
      </c>
    </row>
    <row r="523" spans="1:8" hidden="1" x14ac:dyDescent="0.25">
      <c r="A523" s="1">
        <v>2350</v>
      </c>
      <c r="B523" s="114"/>
      <c r="H523" s="116">
        <f ca="1">SUMIF($A$236:$H$435,A523,$H$236:$H$435)</f>
        <v>0.1</v>
      </c>
    </row>
    <row r="524" spans="1:8" hidden="1" x14ac:dyDescent="0.25">
      <c r="A524" s="115">
        <v>5000</v>
      </c>
      <c r="B524" s="114"/>
      <c r="H524" s="118">
        <f ca="1">H525+H527</f>
        <v>0.02</v>
      </c>
    </row>
    <row r="525" spans="1:8" hidden="1" x14ac:dyDescent="0.25">
      <c r="A525" s="134">
        <v>5100</v>
      </c>
      <c r="B525" s="114"/>
      <c r="H525" s="117">
        <f ca="1">SUM(H526)</f>
        <v>0</v>
      </c>
    </row>
    <row r="526" spans="1:8" hidden="1" x14ac:dyDescent="0.25">
      <c r="A526" s="1">
        <v>5121</v>
      </c>
      <c r="B526" s="114"/>
      <c r="H526" s="116">
        <f ca="1">SUMIF($A$236:$H$435,A526,$H$236:$H$435)</f>
        <v>0</v>
      </c>
    </row>
    <row r="527" spans="1:8" hidden="1" x14ac:dyDescent="0.25">
      <c r="A527" s="134">
        <v>5200</v>
      </c>
      <c r="B527" s="114"/>
      <c r="H527" s="117">
        <f ca="1">SUM(H528:H529)</f>
        <v>0.02</v>
      </c>
    </row>
    <row r="528" spans="1:8" hidden="1" x14ac:dyDescent="0.25">
      <c r="A528" s="1">
        <v>5238</v>
      </c>
      <c r="B528" s="114"/>
      <c r="H528" s="116">
        <f ca="1">SUMIF($A$236:$H$435,A528,$H$236:$H$435)</f>
        <v>0.02</v>
      </c>
    </row>
    <row r="529" spans="1:9" hidden="1" x14ac:dyDescent="0.25">
      <c r="A529" s="1">
        <v>5239</v>
      </c>
      <c r="B529" s="114"/>
      <c r="H529" s="116">
        <f ca="1">SUMIF($A$236:$H$435,A529,$H$236:$H$435)</f>
        <v>0</v>
      </c>
    </row>
    <row r="530" spans="1:9" s="123" customFormat="1" ht="15.6" hidden="1" x14ac:dyDescent="0.3">
      <c r="A530" s="121" t="s">
        <v>340</v>
      </c>
      <c r="B530" s="121"/>
      <c r="C530" s="121"/>
      <c r="D530" s="121"/>
      <c r="E530" s="121"/>
      <c r="F530" s="121"/>
      <c r="G530" s="121"/>
      <c r="H530" s="122">
        <f ca="1">H499+H469</f>
        <v>13.8</v>
      </c>
      <c r="I530" s="123" t="b">
        <f ca="1">H530=H430</f>
        <v>1</v>
      </c>
    </row>
    <row r="531" spans="1:9" hidden="1" x14ac:dyDescent="0.25"/>
    <row r="532" spans="1:9" hidden="1" x14ac:dyDescent="0.25"/>
    <row r="533" spans="1:9" hidden="1" x14ac:dyDescent="0.25"/>
    <row r="534" spans="1:9" hidden="1" x14ac:dyDescent="0.25"/>
    <row r="535" spans="1:9" hidden="1" x14ac:dyDescent="0.25"/>
    <row r="536" spans="1:9" hidden="1" x14ac:dyDescent="0.25"/>
    <row r="537" spans="1:9" hidden="1" x14ac:dyDescent="0.25"/>
    <row r="538" spans="1:9" hidden="1" x14ac:dyDescent="0.25"/>
    <row r="539" spans="1:9" hidden="1" x14ac:dyDescent="0.25"/>
    <row r="540" spans="1:9" hidden="1" x14ac:dyDescent="0.25"/>
    <row r="541" spans="1:9" hidden="1" x14ac:dyDescent="0.25"/>
    <row r="542" spans="1:9" hidden="1" x14ac:dyDescent="0.25"/>
    <row r="543" spans="1:9" hidden="1" x14ac:dyDescent="0.25"/>
    <row r="544" spans="1:9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</sheetData>
  <mergeCells count="459">
    <mergeCell ref="I9:I10"/>
    <mergeCell ref="A348:A358"/>
    <mergeCell ref="B348:B358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A337:A347"/>
    <mergeCell ref="B337:B347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A165:A175"/>
    <mergeCell ref="B165:B175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5:E175"/>
    <mergeCell ref="A154:A164"/>
    <mergeCell ref="B154:B164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A142:A152"/>
    <mergeCell ref="B142:B152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A131:A141"/>
    <mergeCell ref="B131:B141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A3:H3"/>
    <mergeCell ref="A5:B5"/>
    <mergeCell ref="C19:D19"/>
    <mergeCell ref="C20:D20"/>
    <mergeCell ref="C21:D21"/>
    <mergeCell ref="C22:D22"/>
    <mergeCell ref="C23:D23"/>
    <mergeCell ref="C24:D24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9:H9"/>
    <mergeCell ref="C10:H10"/>
    <mergeCell ref="A1:C1"/>
    <mergeCell ref="D1:H1"/>
    <mergeCell ref="C33:D33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A25:A35"/>
    <mergeCell ref="B25:B35"/>
    <mergeCell ref="C25:D25"/>
    <mergeCell ref="C26:D26"/>
    <mergeCell ref="C27:D27"/>
    <mergeCell ref="C28:D28"/>
    <mergeCell ref="C29:D29"/>
    <mergeCell ref="C30:D30"/>
    <mergeCell ref="C31:D31"/>
    <mergeCell ref="C32:D32"/>
    <mergeCell ref="C41:E41"/>
    <mergeCell ref="C42:E42"/>
    <mergeCell ref="C43:E43"/>
    <mergeCell ref="C44:E44"/>
    <mergeCell ref="C45:E45"/>
    <mergeCell ref="C46:E46"/>
    <mergeCell ref="C61:D61"/>
    <mergeCell ref="C62:D62"/>
    <mergeCell ref="C63:D63"/>
    <mergeCell ref="C56:D56"/>
    <mergeCell ref="C64:D64"/>
    <mergeCell ref="C66:D66"/>
    <mergeCell ref="C67:D67"/>
    <mergeCell ref="C68:D68"/>
    <mergeCell ref="C78:D7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7:D57"/>
    <mergeCell ref="C58:D58"/>
    <mergeCell ref="C59:D59"/>
    <mergeCell ref="C60:D60"/>
    <mergeCell ref="C90:D90"/>
    <mergeCell ref="C91:D91"/>
    <mergeCell ref="C79:D79"/>
    <mergeCell ref="C80:D80"/>
    <mergeCell ref="C81:D81"/>
    <mergeCell ref="C82:D82"/>
    <mergeCell ref="C83:D83"/>
    <mergeCell ref="C84:D84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A110:A12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10:D110"/>
    <mergeCell ref="C111:D111"/>
    <mergeCell ref="C112:D112"/>
    <mergeCell ref="C113:D113"/>
    <mergeCell ref="C114:D114"/>
    <mergeCell ref="C179:E179"/>
    <mergeCell ref="C180:E180"/>
    <mergeCell ref="C181:E181"/>
    <mergeCell ref="C182:E182"/>
    <mergeCell ref="C183:E183"/>
    <mergeCell ref="C127:D127"/>
    <mergeCell ref="C128:D128"/>
    <mergeCell ref="B130:G130"/>
    <mergeCell ref="C132:E132"/>
    <mergeCell ref="C174:E174"/>
    <mergeCell ref="B153:G153"/>
    <mergeCell ref="B176:G176"/>
    <mergeCell ref="C178:E178"/>
    <mergeCell ref="A237:H237"/>
    <mergeCell ref="A235:G235"/>
    <mergeCell ref="A236:H236"/>
    <mergeCell ref="A201:A211"/>
    <mergeCell ref="C198:E198"/>
    <mergeCell ref="B200:G200"/>
    <mergeCell ref="B199:G199"/>
    <mergeCell ref="B201:B211"/>
    <mergeCell ref="D202:D211"/>
    <mergeCell ref="C249:D249"/>
    <mergeCell ref="C250:D250"/>
    <mergeCell ref="C251:D251"/>
    <mergeCell ref="B239:G239"/>
    <mergeCell ref="C241:D241"/>
    <mergeCell ref="C242:D242"/>
    <mergeCell ref="C243:D243"/>
    <mergeCell ref="C244:D244"/>
    <mergeCell ref="C245:D245"/>
    <mergeCell ref="C268:E268"/>
    <mergeCell ref="C269:E269"/>
    <mergeCell ref="C270:E270"/>
    <mergeCell ref="C271:E271"/>
    <mergeCell ref="C272:E272"/>
    <mergeCell ref="C260:D260"/>
    <mergeCell ref="C261:D261"/>
    <mergeCell ref="C263:E263"/>
    <mergeCell ref="C264:E264"/>
    <mergeCell ref="C265:E265"/>
    <mergeCell ref="C266:E266"/>
    <mergeCell ref="C267:E267"/>
    <mergeCell ref="C290:D290"/>
    <mergeCell ref="C291:D291"/>
    <mergeCell ref="C285:D285"/>
    <mergeCell ref="C273:D273"/>
    <mergeCell ref="C274:D274"/>
    <mergeCell ref="C275:D275"/>
    <mergeCell ref="C276:D276"/>
    <mergeCell ref="C277:D277"/>
    <mergeCell ref="C278:D278"/>
    <mergeCell ref="C279:D279"/>
    <mergeCell ref="C316:D316"/>
    <mergeCell ref="C305:D305"/>
    <mergeCell ref="C306:D306"/>
    <mergeCell ref="C307:D307"/>
    <mergeCell ref="C308:D308"/>
    <mergeCell ref="C309:D309"/>
    <mergeCell ref="C310:D310"/>
    <mergeCell ref="B304:G304"/>
    <mergeCell ref="C292:D292"/>
    <mergeCell ref="C293:D293"/>
    <mergeCell ref="C296:D296"/>
    <mergeCell ref="C297:D297"/>
    <mergeCell ref="C298:D298"/>
    <mergeCell ref="B303:G303"/>
    <mergeCell ref="B336:G336"/>
    <mergeCell ref="A66:A86"/>
    <mergeCell ref="B66:B86"/>
    <mergeCell ref="E67:E86"/>
    <mergeCell ref="B87:G87"/>
    <mergeCell ref="A89:A109"/>
    <mergeCell ref="B89:B109"/>
    <mergeCell ref="C89:D89"/>
    <mergeCell ref="E90:E109"/>
    <mergeCell ref="C109:D109"/>
    <mergeCell ref="A177:A187"/>
    <mergeCell ref="B177:B187"/>
    <mergeCell ref="C177:E177"/>
    <mergeCell ref="A188:A198"/>
    <mergeCell ref="B188:B198"/>
    <mergeCell ref="B110:B128"/>
    <mergeCell ref="E110:E128"/>
    <mergeCell ref="B129:G129"/>
    <mergeCell ref="C131:E131"/>
    <mergeCell ref="C192:E192"/>
    <mergeCell ref="C193:E193"/>
    <mergeCell ref="C194:E194"/>
    <mergeCell ref="C195:E195"/>
    <mergeCell ref="C196:E196"/>
    <mergeCell ref="A47:A65"/>
    <mergeCell ref="B47:B65"/>
    <mergeCell ref="E47:E65"/>
    <mergeCell ref="C65:D65"/>
    <mergeCell ref="C104:D104"/>
    <mergeCell ref="C105:D105"/>
    <mergeCell ref="C106:D106"/>
    <mergeCell ref="C107:D107"/>
    <mergeCell ref="C108:D108"/>
    <mergeCell ref="C98:D98"/>
    <mergeCell ref="C99:D99"/>
    <mergeCell ref="C100:D100"/>
    <mergeCell ref="C101:D101"/>
    <mergeCell ref="C102:D102"/>
    <mergeCell ref="C103:D103"/>
    <mergeCell ref="C92:D92"/>
    <mergeCell ref="C93:D93"/>
    <mergeCell ref="C94:D94"/>
    <mergeCell ref="C95:D95"/>
    <mergeCell ref="C96:D96"/>
    <mergeCell ref="C97:D97"/>
    <mergeCell ref="C85:D85"/>
    <mergeCell ref="C86:D86"/>
    <mergeCell ref="B88:G88"/>
    <mergeCell ref="C197:E197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B238:G238"/>
    <mergeCell ref="A240:A250"/>
    <mergeCell ref="B240:B250"/>
    <mergeCell ref="C240:D240"/>
    <mergeCell ref="A251:A261"/>
    <mergeCell ref="B251:B261"/>
    <mergeCell ref="B212:G212"/>
    <mergeCell ref="A213:A223"/>
    <mergeCell ref="B213:B223"/>
    <mergeCell ref="D214:D223"/>
    <mergeCell ref="A224:A234"/>
    <mergeCell ref="B224:B234"/>
    <mergeCell ref="D225:D234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46:D246"/>
    <mergeCell ref="C247:D247"/>
    <mergeCell ref="C248:D248"/>
    <mergeCell ref="A273:A281"/>
    <mergeCell ref="B273:B281"/>
    <mergeCell ref="E273:E281"/>
    <mergeCell ref="A282:A302"/>
    <mergeCell ref="B282:B302"/>
    <mergeCell ref="E283:E302"/>
    <mergeCell ref="C294:D294"/>
    <mergeCell ref="C295:D295"/>
    <mergeCell ref="A262:A272"/>
    <mergeCell ref="B262:B272"/>
    <mergeCell ref="C262:E262"/>
    <mergeCell ref="C299:D299"/>
    <mergeCell ref="C300:D300"/>
    <mergeCell ref="C301:D301"/>
    <mergeCell ref="C302:D302"/>
    <mergeCell ref="C280:D280"/>
    <mergeCell ref="C281:D281"/>
    <mergeCell ref="C282:D282"/>
    <mergeCell ref="C283:D283"/>
    <mergeCell ref="C284:D284"/>
    <mergeCell ref="C286:D286"/>
    <mergeCell ref="C287:D287"/>
    <mergeCell ref="C288:D288"/>
    <mergeCell ref="C289:D289"/>
    <mergeCell ref="A305:A325"/>
    <mergeCell ref="B305:B325"/>
    <mergeCell ref="E306:E325"/>
    <mergeCell ref="A326:A334"/>
    <mergeCell ref="B326:B334"/>
    <mergeCell ref="E326:E334"/>
    <mergeCell ref="C326:D326"/>
    <mergeCell ref="C327:D327"/>
    <mergeCell ref="C328:D328"/>
    <mergeCell ref="C329:D329"/>
    <mergeCell ref="C324:D324"/>
    <mergeCell ref="C325:D325"/>
    <mergeCell ref="C317:D317"/>
    <mergeCell ref="C318:D318"/>
    <mergeCell ref="C319:D319"/>
    <mergeCell ref="C320:D320"/>
    <mergeCell ref="C321:D321"/>
    <mergeCell ref="C322:D322"/>
    <mergeCell ref="C323:D323"/>
    <mergeCell ref="C311:D311"/>
    <mergeCell ref="C312:D312"/>
    <mergeCell ref="C313:D313"/>
    <mergeCell ref="C314:D314"/>
    <mergeCell ref="C315:D315"/>
    <mergeCell ref="C398:D398"/>
    <mergeCell ref="B359:G359"/>
    <mergeCell ref="A360:A370"/>
    <mergeCell ref="B360:B370"/>
    <mergeCell ref="C330:D330"/>
    <mergeCell ref="C331:D331"/>
    <mergeCell ref="C332:D332"/>
    <mergeCell ref="C333:D333"/>
    <mergeCell ref="C334:D334"/>
    <mergeCell ref="B335:G335"/>
    <mergeCell ref="C365:E365"/>
    <mergeCell ref="C366:E366"/>
    <mergeCell ref="C367:E367"/>
    <mergeCell ref="C368:E368"/>
    <mergeCell ref="C369:E369"/>
    <mergeCell ref="C370:E370"/>
    <mergeCell ref="C338:E338"/>
    <mergeCell ref="C358:E358"/>
    <mergeCell ref="C360:E360"/>
    <mergeCell ref="C361:E361"/>
    <mergeCell ref="C362:E362"/>
    <mergeCell ref="C363:E363"/>
    <mergeCell ref="C364:E364"/>
    <mergeCell ref="C337:E337"/>
    <mergeCell ref="C415:D415"/>
    <mergeCell ref="C416:D416"/>
    <mergeCell ref="C417:D417"/>
    <mergeCell ref="B393:G393"/>
    <mergeCell ref="B394:G394"/>
    <mergeCell ref="A395:A405"/>
    <mergeCell ref="B395:B405"/>
    <mergeCell ref="C388:E388"/>
    <mergeCell ref="C389:E389"/>
    <mergeCell ref="C390:E390"/>
    <mergeCell ref="C391:E391"/>
    <mergeCell ref="C392:E392"/>
    <mergeCell ref="A382:A392"/>
    <mergeCell ref="B382:B392"/>
    <mergeCell ref="C382:E382"/>
    <mergeCell ref="C383:E383"/>
    <mergeCell ref="C384:E384"/>
    <mergeCell ref="C385:E385"/>
    <mergeCell ref="C386:E386"/>
    <mergeCell ref="C387:E387"/>
    <mergeCell ref="C395:D395"/>
    <mergeCell ref="C396:D396"/>
    <mergeCell ref="E396:E405"/>
    <mergeCell ref="C397:D397"/>
    <mergeCell ref="A371:A381"/>
    <mergeCell ref="B371:B381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99:D399"/>
    <mergeCell ref="C400:D400"/>
    <mergeCell ref="C401:D401"/>
    <mergeCell ref="C402:D402"/>
    <mergeCell ref="C403:D403"/>
    <mergeCell ref="C404:D404"/>
    <mergeCell ref="C405:D405"/>
    <mergeCell ref="A429:G429"/>
    <mergeCell ref="A430:G430"/>
    <mergeCell ref="B406:G406"/>
    <mergeCell ref="A407:A417"/>
    <mergeCell ref="B407:B417"/>
    <mergeCell ref="A418:A428"/>
    <mergeCell ref="B418:B428"/>
    <mergeCell ref="D419:D428"/>
    <mergeCell ref="C407:D407"/>
    <mergeCell ref="C408:D408"/>
    <mergeCell ref="E408:E417"/>
    <mergeCell ref="C409:D409"/>
    <mergeCell ref="C410:D410"/>
    <mergeCell ref="C411:D411"/>
    <mergeCell ref="C412:D412"/>
    <mergeCell ref="C413:D413"/>
    <mergeCell ref="C414:D414"/>
  </mergeCells>
  <conditionalFormatting sqref="G38:H46 F47:H53 C47:D65 C110:D128 F273:H281 C326:D334 F326:H334">
    <cfRule type="cellIs" dxfId="130" priority="119" operator="equal">
      <formula>0</formula>
    </cfRule>
  </conditionalFormatting>
  <conditionalFormatting sqref="G263:G272">
    <cfRule type="cellIs" dxfId="129" priority="114" operator="equal">
      <formula>0</formula>
    </cfRule>
  </conditionalFormatting>
  <conditionalFormatting sqref="H15:H24">
    <cfRule type="cellIs" dxfId="128" priority="90" operator="equal">
      <formula>0</formula>
    </cfRule>
  </conditionalFormatting>
  <conditionalFormatting sqref="H26:H35">
    <cfRule type="cellIs" dxfId="127" priority="91" operator="equal">
      <formula>0</formula>
    </cfRule>
  </conditionalFormatting>
  <conditionalFormatting sqref="C67:D86">
    <cfRule type="cellIs" dxfId="126" priority="82" operator="equal">
      <formula>0</formula>
    </cfRule>
  </conditionalFormatting>
  <conditionalFormatting sqref="H75:H86">
    <cfRule type="cellIs" dxfId="125" priority="83" operator="equal">
      <formula>0</formula>
    </cfRule>
  </conditionalFormatting>
  <conditionalFormatting sqref="G283:G302">
    <cfRule type="cellIs" dxfId="124" priority="106" operator="equal">
      <formula>0</formula>
    </cfRule>
  </conditionalFormatting>
  <conditionalFormatting sqref="C293:C294 C283:C284">
    <cfRule type="cellIs" dxfId="123" priority="105" operator="equal">
      <formula>0</formula>
    </cfRule>
  </conditionalFormatting>
  <conditionalFormatting sqref="F283:G302">
    <cfRule type="cellIs" dxfId="122" priority="104" operator="equal">
      <formula>0</formula>
    </cfRule>
  </conditionalFormatting>
  <conditionalFormatting sqref="H98:H109">
    <cfRule type="cellIs" dxfId="121" priority="78" operator="equal">
      <formula>0</formula>
    </cfRule>
  </conditionalFormatting>
  <conditionalFormatting sqref="C90:D109">
    <cfRule type="cellIs" dxfId="120" priority="77" operator="equal">
      <formula>0</formula>
    </cfRule>
  </conditionalFormatting>
  <conditionalFormatting sqref="H110:H116 F110:G128">
    <cfRule type="cellIs" dxfId="119" priority="76" operator="equal">
      <formula>0</formula>
    </cfRule>
  </conditionalFormatting>
  <conditionalFormatting sqref="H117:H128">
    <cfRule type="cellIs" dxfId="118" priority="75" operator="equal">
      <formula>0</formula>
    </cfRule>
  </conditionalFormatting>
  <conditionalFormatting sqref="G316:G325">
    <cfRule type="cellIs" dxfId="117" priority="97" operator="equal">
      <formula>0</formula>
    </cfRule>
  </conditionalFormatting>
  <conditionalFormatting sqref="G316:G325">
    <cfRule type="cellIs" dxfId="116" priority="96" operator="equal">
      <formula>0</formula>
    </cfRule>
  </conditionalFormatting>
  <conditionalFormatting sqref="C273">
    <cfRule type="cellIs" dxfId="115" priority="68" operator="equal">
      <formula>0</formula>
    </cfRule>
  </conditionalFormatting>
  <conditionalFormatting sqref="C316:D325">
    <cfRule type="cellIs" dxfId="114" priority="67" operator="equal">
      <formula>0</formula>
    </cfRule>
  </conditionalFormatting>
  <conditionalFormatting sqref="F54:H65">
    <cfRule type="cellIs" dxfId="113" priority="86" operator="equal">
      <formula>0</formula>
    </cfRule>
  </conditionalFormatting>
  <conditionalFormatting sqref="F67:H67 H68:H74 F68:G86">
    <cfRule type="cellIs" dxfId="112" priority="84" operator="equal">
      <formula>0</formula>
    </cfRule>
  </conditionalFormatting>
  <conditionalFormatting sqref="C66:D66">
    <cfRule type="cellIs" dxfId="111" priority="81" operator="equal">
      <formula>0</formula>
    </cfRule>
  </conditionalFormatting>
  <conditionalFormatting sqref="C89:D89">
    <cfRule type="cellIs" dxfId="110" priority="80" operator="equal">
      <formula>0</formula>
    </cfRule>
  </conditionalFormatting>
  <conditionalFormatting sqref="F90:H90 H91:H97 F91:G109">
    <cfRule type="cellIs" dxfId="109" priority="79" operator="equal">
      <formula>0</formula>
    </cfRule>
  </conditionalFormatting>
  <conditionalFormatting sqref="F318:G325">
    <cfRule type="cellIs" dxfId="108" priority="66" operator="equal">
      <formula>0</formula>
    </cfRule>
  </conditionalFormatting>
  <conditionalFormatting sqref="C306:D315">
    <cfRule type="cellIs" dxfId="107" priority="62" operator="equal">
      <formula>0</formula>
    </cfRule>
  </conditionalFormatting>
  <conditionalFormatting sqref="F307:G315 F306">
    <cfRule type="cellIs" dxfId="106" priority="61" operator="equal">
      <formula>0</formula>
    </cfRule>
  </conditionalFormatting>
  <conditionalFormatting sqref="G306">
    <cfRule type="cellIs" dxfId="105" priority="50" operator="equal">
      <formula>0</formula>
    </cfRule>
  </conditionalFormatting>
  <conditionalFormatting sqref="C295:C302">
    <cfRule type="cellIs" dxfId="104" priority="52" operator="equal">
      <formula>0</formula>
    </cfRule>
  </conditionalFormatting>
  <conditionalFormatting sqref="G306">
    <cfRule type="cellIs" dxfId="103" priority="51" operator="equal">
      <formula>0</formula>
    </cfRule>
  </conditionalFormatting>
  <conditionalFormatting sqref="H155:H164">
    <cfRule type="cellIs" dxfId="102" priority="49" operator="equal">
      <formula>0</formula>
    </cfRule>
  </conditionalFormatting>
  <conditionalFormatting sqref="H143:H152">
    <cfRule type="cellIs" dxfId="101" priority="46" operator="equal">
      <formula>0</formula>
    </cfRule>
  </conditionalFormatting>
  <conditionalFormatting sqref="C274:C281">
    <cfRule type="cellIs" dxfId="100" priority="54" operator="equal">
      <formula>0</formula>
    </cfRule>
  </conditionalFormatting>
  <conditionalFormatting sqref="C285:C292">
    <cfRule type="cellIs" dxfId="99" priority="53" operator="equal">
      <formula>0</formula>
    </cfRule>
  </conditionalFormatting>
  <conditionalFormatting sqref="H166:H175">
    <cfRule type="cellIs" dxfId="98" priority="48" operator="equal">
      <formula>0</formula>
    </cfRule>
  </conditionalFormatting>
  <conditionalFormatting sqref="H132:H141">
    <cfRule type="cellIs" dxfId="97" priority="47" operator="equal">
      <formula>0</formula>
    </cfRule>
  </conditionalFormatting>
  <conditionalFormatting sqref="H178:H187">
    <cfRule type="cellIs" dxfId="96" priority="45" operator="equal">
      <formula>0</formula>
    </cfRule>
  </conditionalFormatting>
  <conditionalFormatting sqref="H189:H198">
    <cfRule type="cellIs" dxfId="95" priority="44" operator="equal">
      <formula>0</formula>
    </cfRule>
  </conditionalFormatting>
  <conditionalFormatting sqref="H202:H211 H214:H223 H225:H234">
    <cfRule type="cellIs" dxfId="94" priority="43" operator="equal">
      <formula>0</formula>
    </cfRule>
  </conditionalFormatting>
  <conditionalFormatting sqref="I530">
    <cfRule type="cellIs" dxfId="93" priority="31" operator="equal">
      <formula>TRUE</formula>
    </cfRule>
  </conditionalFormatting>
  <conditionalFormatting sqref="I469:I471 I496:I498">
    <cfRule type="cellIs" dxfId="92" priority="42" operator="equal">
      <formula>TRUE</formula>
    </cfRule>
  </conditionalFormatting>
  <conditionalFormatting sqref="I499">
    <cfRule type="cellIs" dxfId="91" priority="35" operator="equal">
      <formula>TRUE</formula>
    </cfRule>
  </conditionalFormatting>
  <conditionalFormatting sqref="I524">
    <cfRule type="cellIs" dxfId="90" priority="34" operator="equal">
      <formula>TRUE</formula>
    </cfRule>
  </conditionalFormatting>
  <conditionalFormatting sqref="I525">
    <cfRule type="cellIs" dxfId="89" priority="33" operator="equal">
      <formula>TRUE</formula>
    </cfRule>
  </conditionalFormatting>
  <conditionalFormatting sqref="I527">
    <cfRule type="cellIs" dxfId="88" priority="32" operator="equal">
      <formula>TRUE</formula>
    </cfRule>
  </conditionalFormatting>
  <conditionalFormatting sqref="I500:I523 I526 I528:I529">
    <cfRule type="cellIs" dxfId="87" priority="36" operator="equal">
      <formula>TRUE</formula>
    </cfRule>
  </conditionalFormatting>
  <conditionalFormatting sqref="H349:H358">
    <cfRule type="cellIs" dxfId="86" priority="5" operator="equal">
      <formula>0</formula>
    </cfRule>
  </conditionalFormatting>
  <conditionalFormatting sqref="H263:H272">
    <cfRule type="cellIs" dxfId="85" priority="26" operator="equal">
      <formula>0</formula>
    </cfRule>
  </conditionalFormatting>
  <conditionalFormatting sqref="H252:H261">
    <cfRule type="cellIs" dxfId="84" priority="27" operator="equal">
      <formula>0</formula>
    </cfRule>
  </conditionalFormatting>
  <conditionalFormatting sqref="H241:H250">
    <cfRule type="cellIs" dxfId="83" priority="28" operator="equal">
      <formula>0</formula>
    </cfRule>
  </conditionalFormatting>
  <conditionalFormatting sqref="H283">
    <cfRule type="cellIs" dxfId="82" priority="22" operator="equal">
      <formula>0</formula>
    </cfRule>
  </conditionalFormatting>
  <conditionalFormatting sqref="H283">
    <cfRule type="cellIs" dxfId="81" priority="21" operator="equal">
      <formula>0</formula>
    </cfRule>
  </conditionalFormatting>
  <conditionalFormatting sqref="H283:H302">
    <cfRule type="cellIs" dxfId="80" priority="20" operator="equal">
      <formula>0</formula>
    </cfRule>
  </conditionalFormatting>
  <conditionalFormatting sqref="H306:H325">
    <cfRule type="cellIs" dxfId="79" priority="19" operator="equal">
      <formula>0</formula>
    </cfRule>
  </conditionalFormatting>
  <conditionalFormatting sqref="H306:H325">
    <cfRule type="cellIs" dxfId="78" priority="18" operator="equal">
      <formula>0</formula>
    </cfRule>
  </conditionalFormatting>
  <conditionalFormatting sqref="H306:H325">
    <cfRule type="cellIs" dxfId="77" priority="17" operator="equal">
      <formula>0</formula>
    </cfRule>
  </conditionalFormatting>
  <conditionalFormatting sqref="H361:H370">
    <cfRule type="cellIs" dxfId="76" priority="13" operator="equal">
      <formula>0</formula>
    </cfRule>
  </conditionalFormatting>
  <conditionalFormatting sqref="H419:H428">
    <cfRule type="cellIs" dxfId="75" priority="11" operator="equal">
      <formula>0</formula>
    </cfRule>
  </conditionalFormatting>
  <conditionalFormatting sqref="H383:H392">
    <cfRule type="cellIs" dxfId="74" priority="12" operator="equal">
      <formula>0</formula>
    </cfRule>
  </conditionalFormatting>
  <conditionalFormatting sqref="H318:H325">
    <cfRule type="cellIs" dxfId="73" priority="9" operator="equal">
      <formula>0</formula>
    </cfRule>
  </conditionalFormatting>
  <conditionalFormatting sqref="H306:H315">
    <cfRule type="cellIs" dxfId="72" priority="7" operator="equal">
      <formula>0</formula>
    </cfRule>
  </conditionalFormatting>
  <conditionalFormatting sqref="H338:H347">
    <cfRule type="cellIs" dxfId="71" priority="6" operator="equal">
      <formula>0</formula>
    </cfRule>
  </conditionalFormatting>
  <conditionalFormatting sqref="I472:I495">
    <cfRule type="cellIs" dxfId="70" priority="4" operator="equal">
      <formula>TRUE</formula>
    </cfRule>
  </conditionalFormatting>
  <conditionalFormatting sqref="H372:H381">
    <cfRule type="cellIs" dxfId="69" priority="3" operator="equal">
      <formula>0</formula>
    </cfRule>
  </conditionalFormatting>
  <conditionalFormatting sqref="H408:H417">
    <cfRule type="cellIs" dxfId="68" priority="2" operator="equal">
      <formula>0</formula>
    </cfRule>
  </conditionalFormatting>
  <conditionalFormatting sqref="H396:H405">
    <cfRule type="cellIs" dxfId="67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0"/>
  <sheetViews>
    <sheetView tabSelected="1" zoomScaleNormal="100" workbookViewId="0">
      <pane ySplit="10" topLeftCell="A316" activePane="bottomLeft" state="frozen"/>
      <selection activeCell="I562" sqref="I562"/>
      <selection pane="bottomLeft" activeCell="H78" sqref="H78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3.109375" style="1" customWidth="1"/>
    <col min="4" max="4" width="10.6640625" style="1" customWidth="1"/>
    <col min="5" max="5" width="8.5546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48.88671875" style="1" hidden="1" customWidth="1"/>
    <col min="10" max="16384" width="9.109375" style="1"/>
  </cols>
  <sheetData>
    <row r="1" spans="1:9" ht="51.75" customHeight="1" x14ac:dyDescent="0.3">
      <c r="A1" s="317" t="s">
        <v>35</v>
      </c>
      <c r="B1" s="317"/>
      <c r="C1" s="317"/>
      <c r="D1" s="318" t="s">
        <v>468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263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192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54" t="s">
        <v>165</v>
      </c>
      <c r="B9" s="5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55">
        <v>1</v>
      </c>
      <c r="B10" s="5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10.86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8.44</v>
      </c>
    </row>
    <row r="14" spans="1:9" s="2" customFormat="1" ht="26.4" hidden="1" x14ac:dyDescent="0.25">
      <c r="A14" s="241" t="s">
        <v>43</v>
      </c>
      <c r="B14" s="244" t="s">
        <v>44</v>
      </c>
      <c r="C14" s="277" t="s">
        <v>157</v>
      </c>
      <c r="D14" s="278"/>
      <c r="E14" s="53" t="s">
        <v>164</v>
      </c>
      <c r="F14" s="93" t="s">
        <v>40</v>
      </c>
      <c r="G14" s="53" t="s">
        <v>158</v>
      </c>
      <c r="H14" s="128">
        <f>SUM(H15:H24)</f>
        <v>0</v>
      </c>
    </row>
    <row r="15" spans="1:9" s="2" customFormat="1" ht="13.2" hidden="1" x14ac:dyDescent="0.25">
      <c r="A15" s="242"/>
      <c r="B15" s="245"/>
      <c r="C15" s="249"/>
      <c r="D15" s="272"/>
      <c r="E15" s="96"/>
      <c r="F15" s="97"/>
      <c r="G15" s="72"/>
      <c r="H15" s="63">
        <f>ROUNDUP((F15/168*G15),2)</f>
        <v>0</v>
      </c>
    </row>
    <row r="16" spans="1:9" s="2" customFormat="1" ht="12.75" hidden="1" customHeight="1" x14ac:dyDescent="0.25">
      <c r="A16" s="242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42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93" t="s">
        <v>40</v>
      </c>
      <c r="G25" s="53" t="s">
        <v>158</v>
      </c>
      <c r="H25" s="59">
        <f>SUM(H26:H35)</f>
        <v>7.67</v>
      </c>
    </row>
    <row r="26" spans="1:8" s="2" customFormat="1" ht="13.2" x14ac:dyDescent="0.25">
      <c r="A26" s="242"/>
      <c r="B26" s="245"/>
      <c r="C26" s="270" t="s">
        <v>221</v>
      </c>
      <c r="D26" s="271"/>
      <c r="E26" s="178">
        <v>10</v>
      </c>
      <c r="F26" s="73">
        <v>1287</v>
      </c>
      <c r="G26" s="70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hidden="1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0</v>
      </c>
    </row>
    <row r="37" spans="1:8" s="2" customFormat="1" ht="13.2" hidden="1" x14ac:dyDescent="0.25">
      <c r="A37" s="242"/>
      <c r="B37" s="245"/>
      <c r="C37" s="291"/>
      <c r="D37" s="292"/>
      <c r="E37" s="293"/>
      <c r="F37" s="64"/>
      <c r="G37" s="61">
        <f t="shared" ref="G37:G46" si="2">G15</f>
        <v>0</v>
      </c>
      <c r="H37" s="63">
        <f>ROUNDUP((F37/168*G37),2)</f>
        <v>0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C27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94"/>
      <c r="D54" s="95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93" t="s">
        <v>40</v>
      </c>
      <c r="G56" s="53" t="s">
        <v>158</v>
      </c>
      <c r="H56" s="128">
        <f>SUM(H57:H76)</f>
        <v>0.77</v>
      </c>
    </row>
    <row r="57" spans="1:8" s="2" customFormat="1" ht="13.2" hidden="1" x14ac:dyDescent="0.25">
      <c r="A57" s="242"/>
      <c r="B57" s="245"/>
      <c r="C57" s="270">
        <f t="shared" ref="C57:C66" si="5">C15</f>
        <v>0</v>
      </c>
      <c r="D57" s="271"/>
      <c r="E57" s="283">
        <v>10</v>
      </c>
      <c r="F57" s="68">
        <f t="shared" ref="F57:G66" si="6">F15</f>
        <v>0</v>
      </c>
      <c r="G57" s="68">
        <f t="shared" si="6"/>
        <v>0</v>
      </c>
      <c r="H57" s="65">
        <f>ROUNDUP((F57*$E$57%)/168*$G$57,2)</f>
        <v>0</v>
      </c>
    </row>
    <row r="58" spans="1:8" s="2" customFormat="1" ht="13.2" hidden="1" x14ac:dyDescent="0.25">
      <c r="A58" s="242"/>
      <c r="B58" s="245"/>
      <c r="C58" s="270">
        <f t="shared" si="5"/>
        <v>0</v>
      </c>
      <c r="D58" s="271"/>
      <c r="E58" s="284"/>
      <c r="F58" s="68">
        <f t="shared" si="6"/>
        <v>0</v>
      </c>
      <c r="G58" s="85">
        <f t="shared" si="6"/>
        <v>0</v>
      </c>
      <c r="H58" s="65">
        <f t="shared" ref="H58:H76" si="7">ROUNDUP((F58*$E$57%)/168*$G$57,2)</f>
        <v>0</v>
      </c>
    </row>
    <row r="59" spans="1:8" s="2" customFormat="1" ht="13.2" hidden="1" x14ac:dyDescent="0.25">
      <c r="A59" s="242"/>
      <c r="B59" s="245"/>
      <c r="C59" s="270">
        <f t="shared" si="5"/>
        <v>0</v>
      </c>
      <c r="D59" s="271"/>
      <c r="E59" s="284"/>
      <c r="F59" s="68">
        <f t="shared" si="6"/>
        <v>0</v>
      </c>
      <c r="G59" s="85">
        <f t="shared" si="6"/>
        <v>0</v>
      </c>
      <c r="H59" s="65">
        <f t="shared" si="7"/>
        <v>0</v>
      </c>
    </row>
    <row r="60" spans="1:8" s="2" customFormat="1" ht="12.75" hidden="1" customHeight="1" x14ac:dyDescent="0.25">
      <c r="A60" s="242"/>
      <c r="B60" s="245"/>
      <c r="C60" s="270">
        <f t="shared" si="5"/>
        <v>0</v>
      </c>
      <c r="D60" s="271"/>
      <c r="E60" s="284"/>
      <c r="F60" s="68">
        <f t="shared" si="6"/>
        <v>0</v>
      </c>
      <c r="G60" s="85">
        <f t="shared" si="6"/>
        <v>0</v>
      </c>
      <c r="H60" s="65">
        <f t="shared" si="7"/>
        <v>0</v>
      </c>
    </row>
    <row r="61" spans="1:8" s="2" customFormat="1" ht="13.2" hidden="1" x14ac:dyDescent="0.25">
      <c r="A61" s="242"/>
      <c r="B61" s="245"/>
      <c r="C61" s="270">
        <f t="shared" si="5"/>
        <v>0</v>
      </c>
      <c r="D61" s="271"/>
      <c r="E61" s="284"/>
      <c r="F61" s="68">
        <f t="shared" si="6"/>
        <v>0</v>
      </c>
      <c r="G61" s="85">
        <f t="shared" si="6"/>
        <v>0</v>
      </c>
      <c r="H61" s="65">
        <f t="shared" si="7"/>
        <v>0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>Vecākais speciālists Izglītības koordinācijas nodaļā</v>
      </c>
      <c r="D67" s="271"/>
      <c r="E67" s="284"/>
      <c r="F67" s="68">
        <f t="shared" ref="F67:G76" si="9">F26</f>
        <v>1287</v>
      </c>
      <c r="G67" s="68">
        <f t="shared" si="9"/>
        <v>1</v>
      </c>
      <c r="H67" s="65">
        <f>ROUNDUP((F67*$E$57%)/168*$G$67,2)</f>
        <v>0.77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2.42</v>
      </c>
    </row>
    <row r="78" spans="1:8" s="2" customFormat="1" ht="13.2" x14ac:dyDescent="0.25">
      <c r="A78" s="56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2.11</v>
      </c>
    </row>
    <row r="79" spans="1:8" s="2" customFormat="1" ht="26.4" x14ac:dyDescent="0.25">
      <c r="A79" s="241" t="s">
        <v>71</v>
      </c>
      <c r="B79" s="314" t="s">
        <v>72</v>
      </c>
      <c r="C79" s="277" t="s">
        <v>436</v>
      </c>
      <c r="D79" s="278"/>
      <c r="E79" s="53" t="s">
        <v>162</v>
      </c>
      <c r="F79" s="93" t="s">
        <v>40</v>
      </c>
      <c r="G79" s="53" t="s">
        <v>158</v>
      </c>
      <c r="H79" s="128">
        <f>SUM(H80:H99)</f>
        <v>0.31</v>
      </c>
    </row>
    <row r="80" spans="1:8" s="2" customFormat="1" ht="13.2" hidden="1" x14ac:dyDescent="0.25">
      <c r="A80" s="242"/>
      <c r="B80" s="315"/>
      <c r="C80" s="270">
        <f t="shared" ref="C80:C89" si="10">C15</f>
        <v>0</v>
      </c>
      <c r="D80" s="271"/>
      <c r="E80" s="283">
        <v>4</v>
      </c>
      <c r="F80" s="68">
        <f t="shared" ref="F80:G89" si="11">F15</f>
        <v>0</v>
      </c>
      <c r="G80" s="68">
        <f t="shared" si="11"/>
        <v>0</v>
      </c>
      <c r="H80" s="65">
        <f>ROUNDUP((F80*$E$80%)/168*G80,2)</f>
        <v>0</v>
      </c>
    </row>
    <row r="81" spans="1:8" s="2" customFormat="1" ht="13.2" hidden="1" x14ac:dyDescent="0.25">
      <c r="A81" s="242"/>
      <c r="B81" s="315"/>
      <c r="C81" s="270">
        <f t="shared" si="10"/>
        <v>0</v>
      </c>
      <c r="D81" s="271"/>
      <c r="E81" s="284"/>
      <c r="F81" s="68">
        <f t="shared" si="11"/>
        <v>0</v>
      </c>
      <c r="G81" s="85">
        <f t="shared" si="11"/>
        <v>0</v>
      </c>
      <c r="H81" s="65">
        <f t="shared" ref="H81:H99" si="12">ROUNDUP((F81*$E$80%)/168*G81,2)</f>
        <v>0</v>
      </c>
    </row>
    <row r="82" spans="1:8" s="2" customFormat="1" ht="13.2" hidden="1" x14ac:dyDescent="0.25">
      <c r="A82" s="242"/>
      <c r="B82" s="315"/>
      <c r="C82" s="270">
        <f t="shared" si="10"/>
        <v>0</v>
      </c>
      <c r="D82" s="271"/>
      <c r="E82" s="284"/>
      <c r="F82" s="68">
        <f t="shared" si="11"/>
        <v>0</v>
      </c>
      <c r="G82" s="85">
        <f t="shared" si="11"/>
        <v>0</v>
      </c>
      <c r="H82" s="65">
        <f t="shared" si="12"/>
        <v>0</v>
      </c>
    </row>
    <row r="83" spans="1:8" s="2" customFormat="1" ht="13.2" hidden="1" x14ac:dyDescent="0.25">
      <c r="A83" s="242"/>
      <c r="B83" s="315"/>
      <c r="C83" s="270">
        <f t="shared" si="10"/>
        <v>0</v>
      </c>
      <c r="D83" s="271"/>
      <c r="E83" s="284"/>
      <c r="F83" s="68">
        <f t="shared" si="11"/>
        <v>0</v>
      </c>
      <c r="G83" s="85">
        <f t="shared" si="11"/>
        <v>0</v>
      </c>
      <c r="H83" s="65">
        <f t="shared" si="12"/>
        <v>0</v>
      </c>
    </row>
    <row r="84" spans="1:8" s="2" customFormat="1" ht="13.2" hidden="1" x14ac:dyDescent="0.25">
      <c r="A84" s="242"/>
      <c r="B84" s="315"/>
      <c r="C84" s="270">
        <f t="shared" si="10"/>
        <v>0</v>
      </c>
      <c r="D84" s="271"/>
      <c r="E84" s="284"/>
      <c r="F84" s="68">
        <f t="shared" si="11"/>
        <v>0</v>
      </c>
      <c r="G84" s="85">
        <f t="shared" si="11"/>
        <v>0</v>
      </c>
      <c r="H84" s="65">
        <f t="shared" si="12"/>
        <v>0</v>
      </c>
    </row>
    <row r="85" spans="1:8" s="2" customFormat="1" ht="13.2" hidden="1" x14ac:dyDescent="0.25">
      <c r="A85" s="242"/>
      <c r="B85" s="315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42"/>
      <c r="B86" s="315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42"/>
      <c r="B87" s="315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42"/>
      <c r="B88" s="315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42"/>
      <c r="B89" s="315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42"/>
      <c r="B90" s="315"/>
      <c r="C90" s="270" t="str">
        <f t="shared" ref="C90:C99" si="13">C26</f>
        <v>Vecākais speciālists Izglītības koordinācijas nodaļā</v>
      </c>
      <c r="D90" s="271"/>
      <c r="E90" s="284"/>
      <c r="F90" s="68">
        <f t="shared" ref="F90:G99" si="14">F26</f>
        <v>1287</v>
      </c>
      <c r="G90" s="68">
        <f t="shared" si="14"/>
        <v>1</v>
      </c>
      <c r="H90" s="65">
        <f t="shared" si="12"/>
        <v>0.31</v>
      </c>
    </row>
    <row r="91" spans="1:8" s="2" customFormat="1" ht="13.2" hidden="1" x14ac:dyDescent="0.25">
      <c r="A91" s="242"/>
      <c r="B91" s="315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42"/>
      <c r="B92" s="315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42"/>
      <c r="B93" s="315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42"/>
      <c r="B94" s="315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42"/>
      <c r="B95" s="315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42"/>
      <c r="B96" s="315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42"/>
      <c r="B97" s="315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42"/>
      <c r="B98" s="315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43"/>
      <c r="B99" s="31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42"/>
      <c r="B100" s="342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42"/>
      <c r="B101" s="342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42"/>
      <c r="B102" s="342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42"/>
      <c r="B103" s="342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42"/>
      <c r="B104" s="342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42"/>
      <c r="B105" s="342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42"/>
      <c r="B106" s="342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42"/>
      <c r="B107" s="342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43"/>
      <c r="B108" s="343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0.12000000000000001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2.75" customHeight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0.12000000000000001</v>
      </c>
    </row>
    <row r="157" spans="1:8" s="2" customFormat="1" x14ac:dyDescent="0.25">
      <c r="A157" s="241">
        <v>2311</v>
      </c>
      <c r="B157" s="244" t="s">
        <v>20</v>
      </c>
      <c r="C157" s="251" t="s">
        <v>171</v>
      </c>
      <c r="D157" s="252"/>
      <c r="E157" s="287"/>
      <c r="F157" s="53" t="s">
        <v>401</v>
      </c>
      <c r="G157" s="53" t="s">
        <v>166</v>
      </c>
      <c r="H157" s="128">
        <f>SUM(H158:H167)</f>
        <v>0.12000000000000001</v>
      </c>
    </row>
    <row r="158" spans="1:8" s="2" customFormat="1" ht="13.2" x14ac:dyDescent="0.25">
      <c r="A158" s="242"/>
      <c r="B158" s="245"/>
      <c r="C158" s="247" t="s">
        <v>225</v>
      </c>
      <c r="D158" s="248"/>
      <c r="E158" s="273"/>
      <c r="F158" s="86">
        <v>0.01</v>
      </c>
      <c r="G158" s="86">
        <v>2</v>
      </c>
      <c r="H158" s="87">
        <f>ROUND(F158*G158,2)</f>
        <v>0.02</v>
      </c>
    </row>
    <row r="159" spans="1:8" s="2" customFormat="1" ht="12.75" customHeight="1" x14ac:dyDescent="0.25">
      <c r="A159" s="242"/>
      <c r="B159" s="245"/>
      <c r="C159" s="249" t="s">
        <v>172</v>
      </c>
      <c r="D159" s="250"/>
      <c r="E159" s="272"/>
      <c r="F159" s="88">
        <v>0.05</v>
      </c>
      <c r="G159" s="88">
        <v>2</v>
      </c>
      <c r="H159" s="89">
        <f>ROUND(F159*G159,2)</f>
        <v>0.1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3.2" hidden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>
        <v>2350</v>
      </c>
      <c r="B168" s="244" t="s">
        <v>25</v>
      </c>
      <c r="C168" s="251"/>
      <c r="D168" s="252"/>
      <c r="E168" s="287"/>
      <c r="F168" s="60" t="s">
        <v>167</v>
      </c>
      <c r="G168" s="53" t="s">
        <v>158</v>
      </c>
      <c r="H168" s="59">
        <f>SUM(H169:H178)</f>
        <v>0</v>
      </c>
    </row>
    <row r="169" spans="1:8" s="2" customFormat="1" ht="12.75" hidden="1" customHeight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33" t="s">
        <v>171</v>
      </c>
      <c r="D181" s="53" t="s">
        <v>170</v>
      </c>
      <c r="E181" s="133" t="s">
        <v>166</v>
      </c>
      <c r="F181" s="133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79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80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80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80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80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80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80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80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80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82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33" t="s">
        <v>171</v>
      </c>
      <c r="D193" s="53" t="s">
        <v>170</v>
      </c>
      <c r="E193" s="133" t="s">
        <v>166</v>
      </c>
      <c r="F193" s="133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79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80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80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80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80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80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80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80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80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82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33" t="s">
        <v>171</v>
      </c>
      <c r="D204" s="53" t="s">
        <v>170</v>
      </c>
      <c r="E204" s="133" t="s">
        <v>166</v>
      </c>
      <c r="F204" s="133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79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80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80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80"/>
      <c r="H208" s="65">
        <f t="shared" si="23"/>
        <v>0</v>
      </c>
    </row>
    <row r="209" spans="1:9" s="2" customFormat="1" ht="13.2" hidden="1" x14ac:dyDescent="0.25">
      <c r="A209" s="258"/>
      <c r="B209" s="261"/>
      <c r="C209" s="80"/>
      <c r="D209" s="264"/>
      <c r="E209" s="80"/>
      <c r="F209" s="80"/>
      <c r="G209" s="80"/>
      <c r="H209" s="65">
        <f t="shared" si="23"/>
        <v>0</v>
      </c>
    </row>
    <row r="210" spans="1:9" s="2" customFormat="1" ht="13.2" hidden="1" x14ac:dyDescent="0.25">
      <c r="A210" s="258"/>
      <c r="B210" s="261"/>
      <c r="C210" s="80"/>
      <c r="D210" s="264"/>
      <c r="E210" s="80"/>
      <c r="F210" s="80"/>
      <c r="G210" s="80"/>
      <c r="H210" s="65">
        <f t="shared" si="23"/>
        <v>0</v>
      </c>
    </row>
    <row r="211" spans="1:9" s="2" customFormat="1" ht="13.2" hidden="1" x14ac:dyDescent="0.25">
      <c r="A211" s="258"/>
      <c r="B211" s="261"/>
      <c r="C211" s="80"/>
      <c r="D211" s="264"/>
      <c r="E211" s="80"/>
      <c r="F211" s="80"/>
      <c r="G211" s="80"/>
      <c r="H211" s="65">
        <f t="shared" si="23"/>
        <v>0</v>
      </c>
    </row>
    <row r="212" spans="1:9" s="2" customFormat="1" ht="13.2" hidden="1" x14ac:dyDescent="0.25">
      <c r="A212" s="258"/>
      <c r="B212" s="261"/>
      <c r="C212" s="80"/>
      <c r="D212" s="264"/>
      <c r="E212" s="80"/>
      <c r="F212" s="80"/>
      <c r="G212" s="80"/>
      <c r="H212" s="65">
        <f t="shared" si="23"/>
        <v>0</v>
      </c>
    </row>
    <row r="213" spans="1:9" s="2" customFormat="1" ht="13.2" hidden="1" x14ac:dyDescent="0.25">
      <c r="A213" s="258"/>
      <c r="B213" s="261"/>
      <c r="C213" s="80"/>
      <c r="D213" s="264"/>
      <c r="E213" s="80"/>
      <c r="F213" s="80"/>
      <c r="G213" s="80"/>
      <c r="H213" s="65">
        <f t="shared" si="23"/>
        <v>0</v>
      </c>
    </row>
    <row r="214" spans="1:9" s="2" customFormat="1" ht="13.2" hidden="1" x14ac:dyDescent="0.25">
      <c r="A214" s="258"/>
      <c r="B214" s="261"/>
      <c r="C214" s="80"/>
      <c r="D214" s="265"/>
      <c r="E214" s="80"/>
      <c r="F214" s="80"/>
      <c r="G214" s="82"/>
      <c r="H214" s="65">
        <f t="shared" si="23"/>
        <v>0</v>
      </c>
    </row>
    <row r="215" spans="1:9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10.979999999999999</v>
      </c>
    </row>
    <row r="216" spans="1:9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9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9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SUM(H219,H282)</f>
        <v>2.13</v>
      </c>
    </row>
    <row r="219" spans="1:9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SUM(H220,H231,H242,H261,)</f>
        <v>1.6400000000000001</v>
      </c>
    </row>
    <row r="220" spans="1:9" s="2" customFormat="1" ht="26.4" x14ac:dyDescent="0.25">
      <c r="A220" s="241" t="s">
        <v>43</v>
      </c>
      <c r="B220" s="244" t="s">
        <v>44</v>
      </c>
      <c r="C220" s="277" t="s">
        <v>436</v>
      </c>
      <c r="D220" s="278"/>
      <c r="E220" s="53" t="s">
        <v>164</v>
      </c>
      <c r="F220" s="93" t="s">
        <v>40</v>
      </c>
      <c r="G220" s="53" t="s">
        <v>158</v>
      </c>
      <c r="H220" s="128">
        <f>SUM(H221:H230)</f>
        <v>0.37</v>
      </c>
    </row>
    <row r="221" spans="1:9" s="2" customFormat="1" ht="13.2" x14ac:dyDescent="0.25">
      <c r="A221" s="242"/>
      <c r="B221" s="245"/>
      <c r="C221" s="279" t="s">
        <v>193</v>
      </c>
      <c r="D221" s="280"/>
      <c r="E221" s="76">
        <v>16</v>
      </c>
      <c r="F221" s="71">
        <v>3105</v>
      </c>
      <c r="G221" s="70">
        <v>0.02</v>
      </c>
      <c r="H221" s="63">
        <f>ROUNDUP((F221/168*G221),2)</f>
        <v>0.37</v>
      </c>
      <c r="I221" s="2" t="s">
        <v>229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9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9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93" t="s">
        <v>40</v>
      </c>
      <c r="G231" s="53" t="s">
        <v>158</v>
      </c>
      <c r="H231" s="128">
        <f>SUM(H232:H241)</f>
        <v>1.1000000000000001</v>
      </c>
    </row>
    <row r="232" spans="1:9" s="2" customFormat="1" ht="13.2" x14ac:dyDescent="0.25">
      <c r="A232" s="242"/>
      <c r="B232" s="245"/>
      <c r="C232" s="270" t="s">
        <v>200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13.2" x14ac:dyDescent="0.25">
      <c r="A233" s="242"/>
      <c r="B233" s="245"/>
      <c r="C233" s="270" t="s">
        <v>386</v>
      </c>
      <c r="D233" s="271"/>
      <c r="E233" s="77">
        <v>7</v>
      </c>
      <c r="F233" s="73">
        <v>996</v>
      </c>
      <c r="G233" s="72">
        <v>8.4000000000000005E-2</v>
      </c>
      <c r="H233" s="65">
        <f t="shared" si="24"/>
        <v>0.5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x14ac:dyDescent="0.25">
      <c r="A242" s="269" t="s">
        <v>52</v>
      </c>
      <c r="B242" s="286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0.02</v>
      </c>
    </row>
    <row r="243" spans="1:8" s="2" customFormat="1" ht="13.2" x14ac:dyDescent="0.25">
      <c r="A243" s="269"/>
      <c r="B243" s="286"/>
      <c r="C243" s="279" t="s">
        <v>179</v>
      </c>
      <c r="D243" s="311"/>
      <c r="E243" s="280"/>
      <c r="F243" s="71">
        <v>135</v>
      </c>
      <c r="G243" s="70">
        <f>G221</f>
        <v>0.02</v>
      </c>
      <c r="H243" s="63">
        <f>ROUNDUP((F243/168*G243),2)</f>
        <v>0.02</v>
      </c>
    </row>
    <row r="244" spans="1:8" s="2" customFormat="1" ht="13.2" hidden="1" x14ac:dyDescent="0.25">
      <c r="A244" s="269"/>
      <c r="B244" s="286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69"/>
      <c r="B245" s="286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69"/>
      <c r="B246" s="286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69"/>
      <c r="B247" s="286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69"/>
      <c r="B248" s="286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69"/>
      <c r="B249" s="286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69"/>
      <c r="B250" s="286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69"/>
      <c r="B251" s="286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69"/>
      <c r="B252" s="28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13.2" hidden="1" x14ac:dyDescent="0.25">
      <c r="A253" s="269"/>
      <c r="B253" s="286"/>
      <c r="C253" s="291">
        <f t="shared" ref="C253:C260" si="27">C234</f>
        <v>0</v>
      </c>
      <c r="D253" s="293"/>
      <c r="E253" s="320"/>
      <c r="F253" s="68">
        <f t="shared" ref="F253:G260" si="28">F234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0.5" hidden="1" customHeight="1" x14ac:dyDescent="0.25">
      <c r="A260" s="269"/>
      <c r="B260" s="286"/>
      <c r="C260" s="291">
        <f t="shared" si="27"/>
        <v>0</v>
      </c>
      <c r="D260" s="293"/>
      <c r="E260" s="321"/>
      <c r="F260" s="69">
        <f t="shared" si="28"/>
        <v>0</v>
      </c>
      <c r="G260" s="66">
        <f t="shared" si="28"/>
        <v>0</v>
      </c>
      <c r="H260" s="67" t="e">
        <f>ROUNDUP((F260*#REF!%)/168*G260,2)</f>
        <v>#REF!</v>
      </c>
    </row>
    <row r="261" spans="1:8" s="2" customFormat="1" ht="26.4" x14ac:dyDescent="0.25">
      <c r="A261" s="241" t="s">
        <v>58</v>
      </c>
      <c r="B261" s="244" t="s">
        <v>59</v>
      </c>
      <c r="C261" s="277" t="s">
        <v>436</v>
      </c>
      <c r="D261" s="278"/>
      <c r="E261" s="53" t="s">
        <v>162</v>
      </c>
      <c r="F261" s="93" t="s">
        <v>40</v>
      </c>
      <c r="G261" s="53" t="s">
        <v>158</v>
      </c>
      <c r="H261" s="128">
        <f>SUM(H262:H281)</f>
        <v>0.15000000000000002</v>
      </c>
    </row>
    <row r="262" spans="1:8" s="2" customFormat="1" ht="13.2" x14ac:dyDescent="0.25">
      <c r="A262" s="242"/>
      <c r="B262" s="245"/>
      <c r="C262" s="304" t="str">
        <f t="shared" ref="C262:C271" si="29">C221</f>
        <v>VP koledžas direktors</v>
      </c>
      <c r="D262" s="305"/>
      <c r="E262" s="263">
        <v>10</v>
      </c>
      <c r="F262" s="79">
        <f t="shared" ref="F262:G271" si="30">F221</f>
        <v>3105</v>
      </c>
      <c r="G262" s="62">
        <f t="shared" si="30"/>
        <v>0.02</v>
      </c>
      <c r="H262" s="63">
        <f>ROUNDUP((F262*$E$262%)/168*G262,2)</f>
        <v>0.04</v>
      </c>
    </row>
    <row r="263" spans="1:8" s="2" customFormat="1" ht="13.2" hidden="1" x14ac:dyDescent="0.25">
      <c r="A263" s="242"/>
      <c r="B263" s="245"/>
      <c r="C263" s="302">
        <f t="shared" si="29"/>
        <v>0</v>
      </c>
      <c r="D263" s="303"/>
      <c r="E263" s="264"/>
      <c r="F263" s="80">
        <f t="shared" si="30"/>
        <v>0</v>
      </c>
      <c r="G263" s="64">
        <f t="shared" si="30"/>
        <v>0</v>
      </c>
      <c r="H263" s="65">
        <f t="shared" ref="H263:H281" si="31">ROUNDUP((F263*$E$262%)/168*G263,2)</f>
        <v>0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si="31"/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x14ac:dyDescent="0.25">
      <c r="A272" s="242"/>
      <c r="B272" s="245"/>
      <c r="C272" s="270" t="str">
        <f t="shared" ref="C272:C281" si="32">C232</f>
        <v xml:space="preserve">Grāmatvedis </v>
      </c>
      <c r="D272" s="271"/>
      <c r="E272" s="264"/>
      <c r="F272" s="81">
        <f t="shared" ref="F272:G281" si="33">F232</f>
        <v>1190</v>
      </c>
      <c r="G272" s="64">
        <f t="shared" si="33"/>
        <v>8.4000000000000005E-2</v>
      </c>
      <c r="H272" s="65">
        <f t="shared" si="31"/>
        <v>6.0000000000000005E-2</v>
      </c>
    </row>
    <row r="273" spans="1:8" s="2" customFormat="1" ht="13.2" x14ac:dyDescent="0.25">
      <c r="A273" s="242"/>
      <c r="B273" s="245"/>
      <c r="C273" s="270" t="str">
        <f t="shared" si="32"/>
        <v>Lietvedis</v>
      </c>
      <c r="D273" s="271"/>
      <c r="E273" s="264"/>
      <c r="F273" s="81">
        <f t="shared" si="33"/>
        <v>996</v>
      </c>
      <c r="G273" s="64">
        <f t="shared" si="33"/>
        <v>8.4000000000000005E-2</v>
      </c>
      <c r="H273" s="65">
        <f t="shared" si="31"/>
        <v>0.05</v>
      </c>
    </row>
    <row r="274" spans="1:8" s="2" customFormat="1" ht="12.75" hidden="1" customHeight="1" x14ac:dyDescent="0.25">
      <c r="A274" s="242"/>
      <c r="B274" s="245"/>
      <c r="C274" s="302">
        <f t="shared" si="32"/>
        <v>0</v>
      </c>
      <c r="D274" s="303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3.2" hidden="1" x14ac:dyDescent="0.25">
      <c r="A281" s="243"/>
      <c r="B281" s="246"/>
      <c r="C281" s="302">
        <f t="shared" si="32"/>
        <v>0</v>
      </c>
      <c r="D281" s="303"/>
      <c r="E281" s="265"/>
      <c r="F281" s="83">
        <f t="shared" si="33"/>
        <v>0</v>
      </c>
      <c r="G281" s="66">
        <f t="shared" si="33"/>
        <v>0</v>
      </c>
      <c r="H281" s="67">
        <f t="shared" si="31"/>
        <v>0</v>
      </c>
    </row>
    <row r="282" spans="1:8" s="2" customFormat="1" ht="13.2" x14ac:dyDescent="0.25">
      <c r="A282" s="58" t="s">
        <v>66</v>
      </c>
      <c r="B282" s="256" t="s">
        <v>67</v>
      </c>
      <c r="C282" s="256"/>
      <c r="D282" s="256"/>
      <c r="E282" s="256"/>
      <c r="F282" s="256"/>
      <c r="G282" s="256"/>
      <c r="H282" s="47">
        <f>SUM(H283,H284,)</f>
        <v>0.49</v>
      </c>
    </row>
    <row r="283" spans="1:8" s="2" customFormat="1" ht="13.2" x14ac:dyDescent="0.25">
      <c r="A283" s="56" t="s">
        <v>68</v>
      </c>
      <c r="B283" s="286" t="s">
        <v>469</v>
      </c>
      <c r="C283" s="286"/>
      <c r="D283" s="286"/>
      <c r="E283" s="286"/>
      <c r="F283" s="286"/>
      <c r="G283" s="286"/>
      <c r="H283" s="48">
        <f>ROUNDUP((H219+H284)*0.2409,2)</f>
        <v>0.42</v>
      </c>
    </row>
    <row r="284" spans="1:8" s="2" customFormat="1" ht="26.4" x14ac:dyDescent="0.25">
      <c r="A284" s="241" t="s">
        <v>71</v>
      </c>
      <c r="B284" s="244" t="s">
        <v>72</v>
      </c>
      <c r="C284" s="277" t="s">
        <v>436</v>
      </c>
      <c r="D284" s="278"/>
      <c r="E284" s="53" t="s">
        <v>162</v>
      </c>
      <c r="F284" s="93" t="s">
        <v>40</v>
      </c>
      <c r="G284" s="53" t="s">
        <v>158</v>
      </c>
      <c r="H284" s="128">
        <f>SUM(H285:H304)</f>
        <v>7.0000000000000007E-2</v>
      </c>
    </row>
    <row r="285" spans="1:8" s="2" customFormat="1" ht="12.75" customHeight="1" x14ac:dyDescent="0.25">
      <c r="A285" s="242"/>
      <c r="B285" s="245"/>
      <c r="C285" s="279" t="str">
        <f t="shared" ref="C285:C294" si="34">C221</f>
        <v>VP koledžas direktors</v>
      </c>
      <c r="D285" s="280"/>
      <c r="E285" s="299">
        <v>4</v>
      </c>
      <c r="F285" s="71">
        <f t="shared" ref="F285:G294" si="35">F221</f>
        <v>3105</v>
      </c>
      <c r="G285" s="177">
        <f t="shared" si="35"/>
        <v>0.02</v>
      </c>
      <c r="H285" s="63">
        <f>ROUNDUP((F285*$E$285%)/168*G285,2)</f>
        <v>0.02</v>
      </c>
    </row>
    <row r="286" spans="1:8" s="2" customFormat="1" ht="12.75" hidden="1" customHeight="1" x14ac:dyDescent="0.25">
      <c r="A286" s="242"/>
      <c r="B286" s="245"/>
      <c r="C286" s="270">
        <f t="shared" si="34"/>
        <v>0</v>
      </c>
      <c r="D286" s="271"/>
      <c r="E286" s="300"/>
      <c r="F286" s="73">
        <f t="shared" si="35"/>
        <v>0</v>
      </c>
      <c r="G286" s="73">
        <f t="shared" si="35"/>
        <v>0</v>
      </c>
      <c r="H286" s="65">
        <f t="shared" ref="H286:H304" si="36">ROUNDUP((F286*$E$285%)/168*G286,2)</f>
        <v>0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si="36"/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 t="shared" si="36"/>
        <v>0</v>
      </c>
    </row>
    <row r="295" spans="1:8" s="2" customFormat="1" ht="13.2" x14ac:dyDescent="0.25">
      <c r="A295" s="242"/>
      <c r="B295" s="245"/>
      <c r="C295" s="270" t="str">
        <f t="shared" ref="C295:C304" si="37">C232</f>
        <v xml:space="preserve">Grāmatvedis </v>
      </c>
      <c r="D295" s="271"/>
      <c r="E295" s="300"/>
      <c r="F295" s="73">
        <f t="shared" ref="F295:G304" si="38">F232</f>
        <v>1190</v>
      </c>
      <c r="G295" s="64">
        <f t="shared" si="38"/>
        <v>8.4000000000000005E-2</v>
      </c>
      <c r="H295" s="65">
        <f t="shared" si="36"/>
        <v>0.03</v>
      </c>
    </row>
    <row r="296" spans="1:8" s="2" customFormat="1" ht="13.2" x14ac:dyDescent="0.25">
      <c r="A296" s="242"/>
      <c r="B296" s="245"/>
      <c r="C296" s="270" t="str">
        <f t="shared" si="37"/>
        <v>Lietvedis</v>
      </c>
      <c r="D296" s="271"/>
      <c r="E296" s="300"/>
      <c r="F296" s="73">
        <f t="shared" si="38"/>
        <v>996</v>
      </c>
      <c r="G296" s="64">
        <f t="shared" si="38"/>
        <v>8.4000000000000005E-2</v>
      </c>
      <c r="H296" s="65">
        <f t="shared" si="36"/>
        <v>0.02</v>
      </c>
    </row>
    <row r="297" spans="1:8" s="2" customFormat="1" ht="13.2" hidden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6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6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6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6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6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6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6"/>
        <v>0</v>
      </c>
    </row>
    <row r="304" spans="1:8" s="2" customFormat="1" ht="13.2" hidden="1" x14ac:dyDescent="0.25">
      <c r="A304" s="243"/>
      <c r="B304" s="246"/>
      <c r="C304" s="270">
        <f t="shared" si="37"/>
        <v>0</v>
      </c>
      <c r="D304" s="271"/>
      <c r="E304" s="301"/>
      <c r="F304" s="75">
        <f t="shared" si="38"/>
        <v>0</v>
      </c>
      <c r="G304" s="64">
        <f t="shared" si="38"/>
        <v>0</v>
      </c>
      <c r="H304" s="67">
        <f t="shared" si="36"/>
        <v>0</v>
      </c>
    </row>
    <row r="305" spans="1:9" s="2" customFormat="1" ht="13.2" hidden="1" x14ac:dyDescent="0.25">
      <c r="A305" s="242"/>
      <c r="B305" s="245"/>
      <c r="C305" s="270">
        <f t="shared" ref="C305:C312" si="39">C234</f>
        <v>0</v>
      </c>
      <c r="D305" s="271"/>
      <c r="E305" s="300"/>
      <c r="F305" s="73">
        <f t="shared" ref="F305:G312" si="40">F234</f>
        <v>0</v>
      </c>
      <c r="G305" s="73">
        <f t="shared" si="40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39"/>
        <v>0</v>
      </c>
      <c r="D306" s="271"/>
      <c r="E306" s="300"/>
      <c r="F306" s="73">
        <f t="shared" si="40"/>
        <v>0</v>
      </c>
      <c r="G306" s="73">
        <f t="shared" si="40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9"/>
        <v>0</v>
      </c>
      <c r="D307" s="271"/>
      <c r="E307" s="300"/>
      <c r="F307" s="73">
        <f t="shared" si="40"/>
        <v>0</v>
      </c>
      <c r="G307" s="73">
        <f t="shared" si="40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9"/>
        <v>0</v>
      </c>
      <c r="D308" s="271"/>
      <c r="E308" s="300"/>
      <c r="F308" s="73">
        <f t="shared" si="40"/>
        <v>0</v>
      </c>
      <c r="G308" s="73">
        <f t="shared" si="40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9"/>
        <v>0</v>
      </c>
      <c r="D309" s="271"/>
      <c r="E309" s="300"/>
      <c r="F309" s="73">
        <f t="shared" si="40"/>
        <v>0</v>
      </c>
      <c r="G309" s="73">
        <f t="shared" si="40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9"/>
        <v>0</v>
      </c>
      <c r="D310" s="271"/>
      <c r="E310" s="300"/>
      <c r="F310" s="73">
        <f t="shared" si="40"/>
        <v>0</v>
      </c>
      <c r="G310" s="73">
        <f t="shared" si="40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9"/>
        <v>0</v>
      </c>
      <c r="D311" s="271"/>
      <c r="E311" s="300"/>
      <c r="F311" s="73">
        <f t="shared" si="40"/>
        <v>0</v>
      </c>
      <c r="G311" s="73">
        <f t="shared" si="40"/>
        <v>0</v>
      </c>
      <c r="H311" s="65" t="e">
        <f>ROUNDUP((F311*#REF!%)/168*G311,2)</f>
        <v>#REF!</v>
      </c>
    </row>
    <row r="312" spans="1:9" s="2" customFormat="1" ht="13.2" hidden="1" x14ac:dyDescent="0.25">
      <c r="A312" s="243"/>
      <c r="B312" s="246"/>
      <c r="C312" s="281">
        <f t="shared" si="39"/>
        <v>0</v>
      </c>
      <c r="D312" s="282"/>
      <c r="E312" s="301"/>
      <c r="F312" s="75">
        <f t="shared" si="40"/>
        <v>0</v>
      </c>
      <c r="G312" s="75">
        <f t="shared" si="40"/>
        <v>0</v>
      </c>
      <c r="H312" s="67" t="e">
        <f>ROUNDUP((F312*#REF!%)/168*G312,2)</f>
        <v>#REF!</v>
      </c>
    </row>
    <row r="313" spans="1:9" s="2" customFormat="1" ht="13.2" x14ac:dyDescent="0.25">
      <c r="A313" s="58" t="s">
        <v>85</v>
      </c>
      <c r="B313" s="256" t="s">
        <v>18</v>
      </c>
      <c r="C313" s="256"/>
      <c r="D313" s="256"/>
      <c r="E313" s="256"/>
      <c r="F313" s="256"/>
      <c r="G313" s="256"/>
      <c r="H313" s="47">
        <f>SUM(H314,H337)</f>
        <v>0.80000000000000016</v>
      </c>
    </row>
    <row r="314" spans="1:9" s="2" customFormat="1" ht="13.2" x14ac:dyDescent="0.25">
      <c r="A314" s="57" t="s">
        <v>86</v>
      </c>
      <c r="B314" s="256" t="s">
        <v>87</v>
      </c>
      <c r="C314" s="256"/>
      <c r="D314" s="256"/>
      <c r="E314" s="256"/>
      <c r="F314" s="256"/>
      <c r="G314" s="256"/>
      <c r="H314" s="47">
        <f>SUM(H315,H326)</f>
        <v>0.05</v>
      </c>
    </row>
    <row r="315" spans="1:9" s="2" customFormat="1" ht="26.4" x14ac:dyDescent="0.25">
      <c r="A315" s="241">
        <v>2220</v>
      </c>
      <c r="B315" s="244" t="s">
        <v>89</v>
      </c>
      <c r="C315" s="251" t="s">
        <v>171</v>
      </c>
      <c r="D315" s="252"/>
      <c r="E315" s="287"/>
      <c r="F315" s="53" t="s">
        <v>402</v>
      </c>
      <c r="G315" s="53" t="s">
        <v>158</v>
      </c>
      <c r="H315" s="128">
        <f>SUM(H316:H325)</f>
        <v>0.05</v>
      </c>
    </row>
    <row r="316" spans="1:9" s="2" customFormat="1" ht="12" customHeight="1" x14ac:dyDescent="0.25">
      <c r="A316" s="242"/>
      <c r="B316" s="245"/>
      <c r="C316" s="247" t="s">
        <v>202</v>
      </c>
      <c r="D316" s="248"/>
      <c r="E316" s="273"/>
      <c r="F316" s="86">
        <v>7</v>
      </c>
      <c r="G316" s="86">
        <f>G26+G221+G232+G233</f>
        <v>1.1880000000000002</v>
      </c>
      <c r="H316" s="87">
        <f>ROUNDUP(F316/168*G316,2)</f>
        <v>0.05</v>
      </c>
      <c r="I316" s="2" t="s">
        <v>230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ref="H317:H325" si="41">ROUNDUP(F317/168*G317,2)</f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1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1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1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1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1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1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8" s="2" customFormat="1" ht="12" hidden="1" customHeight="1" x14ac:dyDescent="0.25">
      <c r="A325" s="243"/>
      <c r="B325" s="246"/>
      <c r="C325" s="253"/>
      <c r="D325" s="254"/>
      <c r="E325" s="255"/>
      <c r="F325" s="90"/>
      <c r="G325" s="90"/>
      <c r="H325" s="91">
        <f t="shared" si="41"/>
        <v>0</v>
      </c>
    </row>
    <row r="326" spans="1:8" s="2" customFormat="1" ht="12" hidden="1" customHeight="1" x14ac:dyDescent="0.25">
      <c r="A326" s="241"/>
      <c r="B326" s="244"/>
      <c r="C326" s="251" t="s">
        <v>171</v>
      </c>
      <c r="D326" s="252"/>
      <c r="E326" s="287"/>
      <c r="F326" s="53" t="s">
        <v>167</v>
      </c>
      <c r="G326" s="53" t="s">
        <v>158</v>
      </c>
      <c r="H326" s="128">
        <f>SUM(H327:H336)</f>
        <v>0</v>
      </c>
    </row>
    <row r="327" spans="1:8" s="2" customFormat="1" ht="12" hidden="1" customHeight="1" x14ac:dyDescent="0.25">
      <c r="A327" s="242"/>
      <c r="B327" s="245"/>
      <c r="C327" s="247"/>
      <c r="D327" s="248"/>
      <c r="E327" s="273"/>
      <c r="F327" s="86"/>
      <c r="G327" s="86"/>
      <c r="H327" s="87">
        <f>ROUNDUP(F327/168*G327,2)</f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ref="H328:H336" si="42">ROUNDUP(F328/168*G328,2)</f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2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2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2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2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2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/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2"/>
        <v>0</v>
      </c>
    </row>
    <row r="336" spans="1:8" s="2" customFormat="1" ht="13.2" hidden="1" x14ac:dyDescent="0.25">
      <c r="A336" s="243"/>
      <c r="B336" s="246"/>
      <c r="C336" s="253"/>
      <c r="D336" s="254"/>
      <c r="E336" s="255"/>
      <c r="F336" s="90"/>
      <c r="G336" s="90"/>
      <c r="H336" s="91">
        <f t="shared" si="42"/>
        <v>0</v>
      </c>
    </row>
    <row r="337" spans="1:9" s="2" customFormat="1" ht="13.2" x14ac:dyDescent="0.25">
      <c r="A337" s="57" t="s">
        <v>94</v>
      </c>
      <c r="B337" s="256" t="s">
        <v>95</v>
      </c>
      <c r="C337" s="256"/>
      <c r="D337" s="256"/>
      <c r="E337" s="256"/>
      <c r="F337" s="256"/>
      <c r="G337" s="256"/>
      <c r="H337" s="47">
        <f>SUM(H338,H360,H349)</f>
        <v>0.75000000000000011</v>
      </c>
    </row>
    <row r="338" spans="1:9" s="2" customFormat="1" ht="15" customHeight="1" x14ac:dyDescent="0.25">
      <c r="A338" s="241">
        <v>2311</v>
      </c>
      <c r="B338" s="244" t="s">
        <v>20</v>
      </c>
      <c r="C338" s="251" t="s">
        <v>171</v>
      </c>
      <c r="D338" s="252"/>
      <c r="E338" s="287"/>
      <c r="F338" s="53" t="s">
        <v>401</v>
      </c>
      <c r="G338" s="53" t="s">
        <v>166</v>
      </c>
      <c r="H338" s="128">
        <f>SUM(H339:H348)</f>
        <v>6.0000000000000005E-2</v>
      </c>
    </row>
    <row r="339" spans="1:9" s="2" customFormat="1" ht="13.2" x14ac:dyDescent="0.25">
      <c r="A339" s="242"/>
      <c r="B339" s="245"/>
      <c r="C339" s="247" t="s">
        <v>225</v>
      </c>
      <c r="D339" s="248"/>
      <c r="E339" s="273"/>
      <c r="F339" s="86">
        <v>0.01</v>
      </c>
      <c r="G339" s="86">
        <v>1</v>
      </c>
      <c r="H339" s="87">
        <f>ROUND(F339*G339,2)</f>
        <v>0.01</v>
      </c>
      <c r="I339" s="2" t="s">
        <v>383</v>
      </c>
    </row>
    <row r="340" spans="1:9" s="2" customFormat="1" ht="13.2" x14ac:dyDescent="0.25">
      <c r="A340" s="242"/>
      <c r="B340" s="245"/>
      <c r="C340" s="249" t="s">
        <v>173</v>
      </c>
      <c r="D340" s="250"/>
      <c r="E340" s="272"/>
      <c r="F340" s="88">
        <v>0.05</v>
      </c>
      <c r="G340" s="88">
        <v>1</v>
      </c>
      <c r="H340" s="89">
        <f>ROUND(F340*G340,2)</f>
        <v>0.05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ref="H341:H348" si="43">ROUND(F341*G341,2)</f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3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3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3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3"/>
      <c r="B348" s="246"/>
      <c r="C348" s="253"/>
      <c r="D348" s="254"/>
      <c r="E348" s="255"/>
      <c r="F348" s="90"/>
      <c r="G348" s="90"/>
      <c r="H348" s="91">
        <f t="shared" si="43"/>
        <v>0</v>
      </c>
    </row>
    <row r="349" spans="1:9" s="2" customFormat="1" ht="39.6" x14ac:dyDescent="0.25">
      <c r="A349" s="241">
        <v>2312</v>
      </c>
      <c r="B349" s="244" t="s">
        <v>394</v>
      </c>
      <c r="C349" s="251" t="s">
        <v>171</v>
      </c>
      <c r="D349" s="252"/>
      <c r="E349" s="60" t="s">
        <v>400</v>
      </c>
      <c r="F349" s="60" t="s">
        <v>397</v>
      </c>
      <c r="G349" s="53" t="s">
        <v>158</v>
      </c>
      <c r="H349" s="128">
        <f>SUM(H350:H359)</f>
        <v>0.04</v>
      </c>
    </row>
    <row r="350" spans="1:9" s="2" customFormat="1" ht="13.2" x14ac:dyDescent="0.25">
      <c r="A350" s="242"/>
      <c r="B350" s="245"/>
      <c r="C350" s="247" t="s">
        <v>395</v>
      </c>
      <c r="D350" s="248"/>
      <c r="E350" s="86">
        <v>157</v>
      </c>
      <c r="F350" s="86">
        <v>5</v>
      </c>
      <c r="G350" s="190">
        <f>G26+G232+G233</f>
        <v>1.1680000000000001</v>
      </c>
      <c r="H350" s="87">
        <f>ROUNDUP(E350/F350/12/168*G350,2)</f>
        <v>0.02</v>
      </c>
    </row>
    <row r="351" spans="1:9" s="2" customFormat="1" ht="13.2" x14ac:dyDescent="0.25">
      <c r="A351" s="242"/>
      <c r="B351" s="245"/>
      <c r="C351" s="249" t="s">
        <v>396</v>
      </c>
      <c r="D351" s="250"/>
      <c r="E351" s="189">
        <v>150</v>
      </c>
      <c r="F351" s="88">
        <v>5</v>
      </c>
      <c r="G351" s="191">
        <f>G350</f>
        <v>1.1680000000000001</v>
      </c>
      <c r="H351" s="89">
        <f>ROUNDUP(E351/F351/12/168*G351,2)</f>
        <v>0.02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ref="H352:H359" si="44">ROUNDUP(F352/168*G352,2)</f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4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4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4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4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4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4"/>
        <v>0</v>
      </c>
    </row>
    <row r="359" spans="1:9" s="2" customFormat="1" ht="13.2" hidden="1" x14ac:dyDescent="0.25">
      <c r="A359" s="243"/>
      <c r="B359" s="246"/>
      <c r="C359" s="249"/>
      <c r="D359" s="250"/>
      <c r="E359" s="186"/>
      <c r="F359" s="90"/>
      <c r="G359" s="90"/>
      <c r="H359" s="91">
        <f t="shared" si="44"/>
        <v>0</v>
      </c>
    </row>
    <row r="360" spans="1:9" s="2" customFormat="1" ht="26.4" x14ac:dyDescent="0.25">
      <c r="A360" s="241">
        <v>2350</v>
      </c>
      <c r="B360" s="244" t="s">
        <v>25</v>
      </c>
      <c r="C360" s="251" t="s">
        <v>171</v>
      </c>
      <c r="D360" s="252"/>
      <c r="E360" s="287"/>
      <c r="F360" s="60" t="s">
        <v>402</v>
      </c>
      <c r="G360" s="53" t="s">
        <v>158</v>
      </c>
      <c r="H360" s="128">
        <f>SUM(H361:H370)</f>
        <v>0.65</v>
      </c>
    </row>
    <row r="361" spans="1:9" s="2" customFormat="1" ht="26.25" customHeight="1" x14ac:dyDescent="0.25">
      <c r="A361" s="242"/>
      <c r="B361" s="245"/>
      <c r="C361" s="247" t="s">
        <v>231</v>
      </c>
      <c r="D361" s="248"/>
      <c r="E361" s="273"/>
      <c r="F361" s="86">
        <v>85</v>
      </c>
      <c r="G361" s="190">
        <f>G350</f>
        <v>1.1680000000000001</v>
      </c>
      <c r="H361" s="87">
        <f>ROUNDUP(F361/168*G361,2)</f>
        <v>0.6</v>
      </c>
      <c r="I361" s="2" t="s">
        <v>206</v>
      </c>
    </row>
    <row r="362" spans="1:9" s="2" customFormat="1" ht="13.2" x14ac:dyDescent="0.25">
      <c r="A362" s="242"/>
      <c r="B362" s="245"/>
      <c r="C362" s="249" t="s">
        <v>226</v>
      </c>
      <c r="D362" s="250"/>
      <c r="E362" s="272"/>
      <c r="F362" s="88">
        <v>7</v>
      </c>
      <c r="G362" s="88">
        <f>G316</f>
        <v>1.1880000000000002</v>
      </c>
      <c r="H362" s="89">
        <f t="shared" ref="H362:H370" si="45">ROUNDUP(F362/168*G362,2)</f>
        <v>0.05</v>
      </c>
      <c r="I362" s="2" t="s">
        <v>208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5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5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5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5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5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5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5"/>
        <v>0</v>
      </c>
    </row>
    <row r="370" spans="1:8" s="2" customFormat="1" ht="13.2" hidden="1" x14ac:dyDescent="0.25">
      <c r="A370" s="243"/>
      <c r="B370" s="246"/>
      <c r="C370" s="253"/>
      <c r="D370" s="254"/>
      <c r="E370" s="255"/>
      <c r="F370" s="90"/>
      <c r="G370" s="90"/>
      <c r="H370" s="91">
        <f t="shared" si="45"/>
        <v>0</v>
      </c>
    </row>
    <row r="371" spans="1:8" s="2" customFormat="1" ht="13.2" x14ac:dyDescent="0.25">
      <c r="A371" s="58" t="s">
        <v>110</v>
      </c>
      <c r="B371" s="256" t="s">
        <v>26</v>
      </c>
      <c r="C371" s="256"/>
      <c r="D371" s="256"/>
      <c r="E371" s="256"/>
      <c r="F371" s="256"/>
      <c r="G371" s="256"/>
      <c r="H371" s="47">
        <f>SUM(H372,H384)</f>
        <v>0.15000000000000002</v>
      </c>
    </row>
    <row r="372" spans="1:8" s="2" customFormat="1" ht="13.2" hidden="1" x14ac:dyDescent="0.25">
      <c r="A372" s="57">
        <v>5120</v>
      </c>
      <c r="B372" s="256" t="s">
        <v>168</v>
      </c>
      <c r="C372" s="256"/>
      <c r="D372" s="256"/>
      <c r="E372" s="256"/>
      <c r="F372" s="256"/>
      <c r="G372" s="256"/>
      <c r="H372" s="47">
        <f>SUM(H374:H383)</f>
        <v>0</v>
      </c>
    </row>
    <row r="373" spans="1:8" s="2" customFormat="1" ht="26.4" hidden="1" x14ac:dyDescent="0.25">
      <c r="A373" s="257">
        <v>5121</v>
      </c>
      <c r="B373" s="260" t="s">
        <v>169</v>
      </c>
      <c r="C373" s="277" t="s">
        <v>171</v>
      </c>
      <c r="D373" s="278"/>
      <c r="E373" s="53" t="s">
        <v>170</v>
      </c>
      <c r="F373" s="187" t="s">
        <v>400</v>
      </c>
      <c r="G373" s="53" t="s">
        <v>158</v>
      </c>
      <c r="H373" s="128">
        <f>SUM(H374:H383)</f>
        <v>0</v>
      </c>
    </row>
    <row r="374" spans="1:8" s="2" customFormat="1" ht="13.2" hidden="1" x14ac:dyDescent="0.25">
      <c r="A374" s="258"/>
      <c r="B374" s="261"/>
      <c r="C374" s="304"/>
      <c r="D374" s="305"/>
      <c r="E374" s="263"/>
      <c r="F374" s="79"/>
      <c r="G374" s="192"/>
      <c r="H374" s="63">
        <f>ROUNDUP(F374*$E$386%/12/168*G374,2)</f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>ROUNDUP(F375*$E$386%/12/168*G375,2)</f>
        <v>0</v>
      </c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>
        <f t="shared" ref="H376:H383" si="46">ROUNDUP(F376*$D$397%/12/168*E376*$G$397,2)</f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 t="shared" si="46"/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si="46"/>
        <v>0</v>
      </c>
    </row>
    <row r="379" spans="1:8" s="2" customFormat="1" ht="13.5" hidden="1" customHeight="1" x14ac:dyDescent="0.25">
      <c r="A379" s="258"/>
      <c r="B379" s="261"/>
      <c r="C379" s="302"/>
      <c r="D379" s="303"/>
      <c r="E379" s="264"/>
      <c r="F379" s="80"/>
      <c r="G379" s="80"/>
      <c r="H379" s="65">
        <f t="shared" si="46"/>
        <v>0</v>
      </c>
    </row>
    <row r="380" spans="1:8" s="2" customFormat="1" ht="12.75" hidden="1" customHeight="1" x14ac:dyDescent="0.25">
      <c r="A380" s="258"/>
      <c r="B380" s="261"/>
      <c r="C380" s="302"/>
      <c r="D380" s="303"/>
      <c r="E380" s="264"/>
      <c r="F380" s="80"/>
      <c r="G380" s="80"/>
      <c r="H380" s="65">
        <f t="shared" si="46"/>
        <v>0</v>
      </c>
    </row>
    <row r="381" spans="1:8" s="2" customFormat="1" ht="12.7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6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6"/>
        <v>0</v>
      </c>
    </row>
    <row r="383" spans="1:8" s="2" customFormat="1" ht="12.75" hidden="1" customHeight="1" x14ac:dyDescent="0.25">
      <c r="A383" s="259"/>
      <c r="B383" s="262"/>
      <c r="C383" s="302"/>
      <c r="D383" s="303"/>
      <c r="E383" s="265"/>
      <c r="F383" s="82"/>
      <c r="G383" s="82"/>
      <c r="H383" s="67">
        <f t="shared" si="46"/>
        <v>0</v>
      </c>
    </row>
    <row r="384" spans="1:8" s="2" customFormat="1" ht="13.2" x14ac:dyDescent="0.25">
      <c r="A384" s="57" t="s">
        <v>111</v>
      </c>
      <c r="B384" s="256" t="s">
        <v>112</v>
      </c>
      <c r="C384" s="256"/>
      <c r="D384" s="256"/>
      <c r="E384" s="256"/>
      <c r="F384" s="256"/>
      <c r="G384" s="256"/>
      <c r="H384" s="47">
        <f>SUM(H385,H396)</f>
        <v>0.15000000000000002</v>
      </c>
    </row>
    <row r="385" spans="1:8" s="2" customFormat="1" ht="26.4" x14ac:dyDescent="0.25">
      <c r="A385" s="257" t="s">
        <v>118</v>
      </c>
      <c r="B385" s="260" t="s">
        <v>34</v>
      </c>
      <c r="C385" s="277" t="s">
        <v>171</v>
      </c>
      <c r="D385" s="278"/>
      <c r="E385" s="53" t="s">
        <v>170</v>
      </c>
      <c r="F385" s="187" t="s">
        <v>400</v>
      </c>
      <c r="G385" s="53" t="s">
        <v>158</v>
      </c>
      <c r="H385" s="128">
        <f>SUM(H386:H395)</f>
        <v>0.15000000000000002</v>
      </c>
    </row>
    <row r="386" spans="1:8" s="2" customFormat="1" ht="13.2" x14ac:dyDescent="0.25">
      <c r="A386" s="258"/>
      <c r="B386" s="261"/>
      <c r="C386" s="304" t="s">
        <v>398</v>
      </c>
      <c r="D386" s="305"/>
      <c r="E386" s="263">
        <v>20</v>
      </c>
      <c r="F386" s="79">
        <v>1147</v>
      </c>
      <c r="G386" s="192">
        <f>G361</f>
        <v>1.1680000000000001</v>
      </c>
      <c r="H386" s="63">
        <f>ROUNDUP(F386*$E$386%/12/168*G386,2)</f>
        <v>0.14000000000000001</v>
      </c>
    </row>
    <row r="387" spans="1:8" s="2" customFormat="1" ht="13.2" x14ac:dyDescent="0.25">
      <c r="A387" s="258"/>
      <c r="B387" s="261"/>
      <c r="C387" s="302" t="s">
        <v>399</v>
      </c>
      <c r="D387" s="303"/>
      <c r="E387" s="264"/>
      <c r="F387" s="80">
        <v>475</v>
      </c>
      <c r="G387" s="80">
        <v>8.4000000000000005E-2</v>
      </c>
      <c r="H387" s="65">
        <f>ROUNDUP(F387*$E$386%/12/168*G387,2)</f>
        <v>0.01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ref="H388:H395" si="47">ROUNDUP(F388*$D$397%/12/168*E388*$G$397,2)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47"/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si="47"/>
        <v>0</v>
      </c>
    </row>
    <row r="391" spans="1:8" s="2" customFormat="1" ht="12.75" hidden="1" customHeight="1" x14ac:dyDescent="0.25">
      <c r="A391" s="258"/>
      <c r="B391" s="261"/>
      <c r="C391" s="302"/>
      <c r="D391" s="303"/>
      <c r="E391" s="264"/>
      <c r="F391" s="80"/>
      <c r="G391" s="80"/>
      <c r="H391" s="65">
        <f t="shared" si="47"/>
        <v>0</v>
      </c>
    </row>
    <row r="392" spans="1:8" s="2" customFormat="1" ht="12.75" hidden="1" customHeight="1" x14ac:dyDescent="0.25">
      <c r="A392" s="258"/>
      <c r="B392" s="261"/>
      <c r="C392" s="302"/>
      <c r="D392" s="303"/>
      <c r="E392" s="264"/>
      <c r="F392" s="80"/>
      <c r="G392" s="80"/>
      <c r="H392" s="65">
        <f t="shared" si="47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7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7"/>
        <v>0</v>
      </c>
    </row>
    <row r="395" spans="1:8" s="2" customFormat="1" ht="12.75" hidden="1" customHeight="1" x14ac:dyDescent="0.25">
      <c r="A395" s="259"/>
      <c r="B395" s="262"/>
      <c r="C395" s="302"/>
      <c r="D395" s="303"/>
      <c r="E395" s="265"/>
      <c r="F395" s="82"/>
      <c r="G395" s="82"/>
      <c r="H395" s="67">
        <f t="shared" si="47"/>
        <v>0</v>
      </c>
    </row>
    <row r="396" spans="1:8" s="2" customFormat="1" ht="26.4" hidden="1" x14ac:dyDescent="0.25">
      <c r="A396" s="257" t="s">
        <v>119</v>
      </c>
      <c r="B396" s="260" t="s">
        <v>32</v>
      </c>
      <c r="C396" s="93" t="s">
        <v>171</v>
      </c>
      <c r="D396" s="53" t="s">
        <v>170</v>
      </c>
      <c r="E396" s="93" t="s">
        <v>166</v>
      </c>
      <c r="F396" s="93" t="s">
        <v>167</v>
      </c>
      <c r="G396" s="53" t="s">
        <v>158</v>
      </c>
      <c r="H396" s="128">
        <f>SUM(H397:H406)</f>
        <v>0</v>
      </c>
    </row>
    <row r="397" spans="1:8" s="2" customFormat="1" ht="13.2" hidden="1" x14ac:dyDescent="0.25">
      <c r="A397" s="258"/>
      <c r="B397" s="261"/>
      <c r="C397" s="79"/>
      <c r="D397" s="263">
        <v>20</v>
      </c>
      <c r="E397" s="79"/>
      <c r="F397" s="79"/>
      <c r="G397" s="79"/>
      <c r="H397" s="63">
        <f>ROUNDUP(F397*$D$374%/12/168*E397*$G$374,2)</f>
        <v>0</v>
      </c>
    </row>
    <row r="398" spans="1:8" s="2" customFormat="1" ht="13.2" hidden="1" x14ac:dyDescent="0.25">
      <c r="A398" s="258"/>
      <c r="B398" s="261"/>
      <c r="C398" s="80"/>
      <c r="D398" s="264"/>
      <c r="E398" s="80"/>
      <c r="F398" s="80"/>
      <c r="G398" s="80"/>
      <c r="H398" s="65">
        <f t="shared" ref="H398:H406" si="48">ROUNDUP(F398*$D$374%/12/168*E398*$G$374,2)</f>
        <v>0</v>
      </c>
    </row>
    <row r="399" spans="1:8" s="2" customFormat="1" ht="13.2" hidden="1" x14ac:dyDescent="0.25">
      <c r="A399" s="258"/>
      <c r="B399" s="261"/>
      <c r="C399" s="80"/>
      <c r="D399" s="264"/>
      <c r="E399" s="80"/>
      <c r="F399" s="80"/>
      <c r="G399" s="80"/>
      <c r="H399" s="65">
        <f t="shared" si="48"/>
        <v>0</v>
      </c>
    </row>
    <row r="400" spans="1:8" s="2" customFormat="1" ht="13.2" hidden="1" x14ac:dyDescent="0.25">
      <c r="A400" s="258"/>
      <c r="B400" s="261"/>
      <c r="C400" s="80"/>
      <c r="D400" s="264"/>
      <c r="E400" s="80"/>
      <c r="F400" s="80"/>
      <c r="G400" s="80"/>
      <c r="H400" s="65">
        <f t="shared" si="48"/>
        <v>0</v>
      </c>
    </row>
    <row r="401" spans="1:8" s="2" customFormat="1" ht="13.2" hidden="1" x14ac:dyDescent="0.25">
      <c r="A401" s="258"/>
      <c r="B401" s="261"/>
      <c r="C401" s="80"/>
      <c r="D401" s="264"/>
      <c r="E401" s="80"/>
      <c r="F401" s="80"/>
      <c r="G401" s="80"/>
      <c r="H401" s="65">
        <f t="shared" si="48"/>
        <v>0</v>
      </c>
    </row>
    <row r="402" spans="1:8" s="2" customFormat="1" ht="13.2" hidden="1" x14ac:dyDescent="0.25">
      <c r="A402" s="258"/>
      <c r="B402" s="261"/>
      <c r="C402" s="80"/>
      <c r="D402" s="264"/>
      <c r="E402" s="80"/>
      <c r="F402" s="80"/>
      <c r="G402" s="80"/>
      <c r="H402" s="65">
        <f t="shared" si="48"/>
        <v>0</v>
      </c>
    </row>
    <row r="403" spans="1:8" s="2" customFormat="1" ht="13.2" hidden="1" x14ac:dyDescent="0.25">
      <c r="A403" s="258"/>
      <c r="B403" s="261"/>
      <c r="C403" s="80"/>
      <c r="D403" s="264"/>
      <c r="E403" s="80"/>
      <c r="F403" s="80"/>
      <c r="G403" s="80"/>
      <c r="H403" s="65">
        <f t="shared" si="48"/>
        <v>0</v>
      </c>
    </row>
    <row r="404" spans="1:8" s="2" customFormat="1" ht="13.2" hidden="1" x14ac:dyDescent="0.25">
      <c r="A404" s="258"/>
      <c r="B404" s="261"/>
      <c r="C404" s="80"/>
      <c r="D404" s="264"/>
      <c r="E404" s="80"/>
      <c r="F404" s="80"/>
      <c r="G404" s="80"/>
      <c r="H404" s="65">
        <f t="shared" si="48"/>
        <v>0</v>
      </c>
    </row>
    <row r="405" spans="1:8" s="2" customFormat="1" ht="13.2" hidden="1" x14ac:dyDescent="0.25">
      <c r="A405" s="258"/>
      <c r="B405" s="261"/>
      <c r="C405" s="80"/>
      <c r="D405" s="264"/>
      <c r="E405" s="80"/>
      <c r="F405" s="80"/>
      <c r="G405" s="80"/>
      <c r="H405" s="65">
        <f t="shared" si="48"/>
        <v>0</v>
      </c>
    </row>
    <row r="406" spans="1:8" s="2" customFormat="1" ht="13.2" hidden="1" x14ac:dyDescent="0.25">
      <c r="A406" s="258"/>
      <c r="B406" s="261"/>
      <c r="C406" s="80"/>
      <c r="D406" s="265"/>
      <c r="E406" s="80"/>
      <c r="F406" s="80"/>
      <c r="G406" s="80"/>
      <c r="H406" s="65">
        <f t="shared" si="48"/>
        <v>0</v>
      </c>
    </row>
    <row r="407" spans="1:8" s="2" customFormat="1" ht="13.2" x14ac:dyDescent="0.25">
      <c r="A407" s="235" t="s">
        <v>123</v>
      </c>
      <c r="B407" s="236"/>
      <c r="C407" s="236"/>
      <c r="D407" s="236"/>
      <c r="E407" s="236"/>
      <c r="F407" s="236"/>
      <c r="G407" s="237"/>
      <c r="H407" s="52">
        <f>SUM(H371,H313,H218)</f>
        <v>3.08</v>
      </c>
    </row>
    <row r="408" spans="1:8" s="2" customFormat="1" ht="13.2" x14ac:dyDescent="0.25">
      <c r="A408" s="238" t="s">
        <v>122</v>
      </c>
      <c r="B408" s="239"/>
      <c r="C408" s="239"/>
      <c r="D408" s="239"/>
      <c r="E408" s="239"/>
      <c r="F408" s="239"/>
      <c r="G408" s="240"/>
      <c r="H408" s="92">
        <f>H407+H215</f>
        <v>14.059999999999999</v>
      </c>
    </row>
    <row r="409" spans="1:8" x14ac:dyDescent="0.25">
      <c r="H409" s="29"/>
    </row>
    <row r="410" spans="1:8" hidden="1" x14ac:dyDescent="0.25">
      <c r="H410" s="30"/>
    </row>
    <row r="411" spans="1:8" hidden="1" x14ac:dyDescent="0.25"/>
    <row r="412" spans="1:8" hidden="1" x14ac:dyDescent="0.25"/>
    <row r="413" spans="1:8" hidden="1" x14ac:dyDescent="0.25"/>
    <row r="414" spans="1:8" hidden="1" x14ac:dyDescent="0.25"/>
    <row r="415" spans="1:8" hidden="1" x14ac:dyDescent="0.25"/>
    <row r="416" spans="1:8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spans="1:9" hidden="1" x14ac:dyDescent="0.25"/>
    <row r="434" spans="1:9" hidden="1" x14ac:dyDescent="0.25"/>
    <row r="435" spans="1:9" hidden="1" x14ac:dyDescent="0.25"/>
    <row r="436" spans="1:9" hidden="1" x14ac:dyDescent="0.25"/>
    <row r="437" spans="1:9" hidden="1" x14ac:dyDescent="0.25"/>
    <row r="438" spans="1:9" hidden="1" x14ac:dyDescent="0.25"/>
    <row r="439" spans="1:9" hidden="1" x14ac:dyDescent="0.25"/>
    <row r="440" spans="1:9" hidden="1" x14ac:dyDescent="0.25"/>
    <row r="441" spans="1:9" hidden="1" x14ac:dyDescent="0.25"/>
    <row r="442" spans="1:9" hidden="1" x14ac:dyDescent="0.25"/>
    <row r="443" spans="1:9" hidden="1" x14ac:dyDescent="0.25"/>
    <row r="444" spans="1:9" hidden="1" x14ac:dyDescent="0.25"/>
    <row r="445" spans="1:9" hidden="1" x14ac:dyDescent="0.25"/>
    <row r="446" spans="1:9" ht="15.6" hidden="1" x14ac:dyDescent="0.3">
      <c r="A446" s="121" t="s">
        <v>14</v>
      </c>
      <c r="B446" s="121"/>
      <c r="C446" s="121"/>
      <c r="D446" s="121"/>
      <c r="E446" s="121"/>
      <c r="F446" s="121"/>
      <c r="G446" s="121"/>
      <c r="H446" s="122">
        <f ca="1">H447+H459+H470</f>
        <v>10.979999999999999</v>
      </c>
      <c r="I446" s="123" t="b">
        <f ca="1">H446=H215</f>
        <v>1</v>
      </c>
    </row>
    <row r="447" spans="1:9" hidden="1" x14ac:dyDescent="0.25">
      <c r="A447" s="115">
        <v>1000</v>
      </c>
      <c r="B447" s="114"/>
      <c r="H447" s="118">
        <f ca="1">SUM(H448,H455)</f>
        <v>10.86</v>
      </c>
    </row>
    <row r="448" spans="1:9" hidden="1" x14ac:dyDescent="0.25">
      <c r="A448" s="134">
        <v>1100</v>
      </c>
      <c r="B448" s="114"/>
      <c r="H448" s="117">
        <f ca="1">SUM(H449:H454)</f>
        <v>8.44</v>
      </c>
    </row>
    <row r="449" spans="1:8" hidden="1" x14ac:dyDescent="0.25">
      <c r="A449" s="1">
        <v>1116</v>
      </c>
      <c r="B449" s="114"/>
      <c r="H449" s="116">
        <f t="shared" ref="H449:H454" ca="1" si="49">SUMIF($A$14:$H$215,A449,$H$14:$H$215)</f>
        <v>0</v>
      </c>
    </row>
    <row r="450" spans="1:8" hidden="1" x14ac:dyDescent="0.25">
      <c r="A450" s="1">
        <v>1119</v>
      </c>
      <c r="B450" s="114"/>
      <c r="H450" s="116">
        <f t="shared" ca="1" si="49"/>
        <v>7.67</v>
      </c>
    </row>
    <row r="451" spans="1:8" hidden="1" x14ac:dyDescent="0.25">
      <c r="A451" s="1">
        <v>1143</v>
      </c>
      <c r="B451" s="114"/>
      <c r="H451" s="116">
        <f t="shared" ca="1" si="49"/>
        <v>0</v>
      </c>
    </row>
    <row r="452" spans="1:8" hidden="1" x14ac:dyDescent="0.25">
      <c r="A452" s="1">
        <v>1146</v>
      </c>
      <c r="B452" s="114"/>
      <c r="H452" s="116">
        <f t="shared" ca="1" si="49"/>
        <v>0</v>
      </c>
    </row>
    <row r="453" spans="1:8" hidden="1" x14ac:dyDescent="0.25">
      <c r="A453" s="1">
        <v>1147</v>
      </c>
      <c r="B453" s="114"/>
      <c r="H453" s="116">
        <f t="shared" ca="1" si="49"/>
        <v>0</v>
      </c>
    </row>
    <row r="454" spans="1:8" hidden="1" x14ac:dyDescent="0.25">
      <c r="A454" s="1">
        <v>1148</v>
      </c>
      <c r="B454" s="114"/>
      <c r="H454" s="116">
        <f t="shared" ca="1" si="49"/>
        <v>0.77</v>
      </c>
    </row>
    <row r="455" spans="1:8" hidden="1" x14ac:dyDescent="0.25">
      <c r="A455" s="150">
        <v>1200</v>
      </c>
      <c r="B455" s="114"/>
      <c r="H455" s="117">
        <f ca="1">SUM(H456:H458)</f>
        <v>2.42</v>
      </c>
    </row>
    <row r="456" spans="1:8" hidden="1" x14ac:dyDescent="0.25">
      <c r="A456" s="1">
        <v>1210</v>
      </c>
      <c r="B456" s="114"/>
      <c r="H456" s="116">
        <f ca="1">SUMIF($A$14:$H$215,A456,$H$14:$H$215)</f>
        <v>2.11</v>
      </c>
    </row>
    <row r="457" spans="1:8" hidden="1" x14ac:dyDescent="0.25">
      <c r="A457" s="1">
        <v>1221</v>
      </c>
      <c r="B457" s="114"/>
      <c r="H457" s="116">
        <f ca="1">SUMIF($A$14:$H$215,A457,$H$14:$H$215)</f>
        <v>0.31</v>
      </c>
    </row>
    <row r="458" spans="1:8" hidden="1" x14ac:dyDescent="0.25">
      <c r="A458" s="1">
        <v>1228</v>
      </c>
      <c r="B458" s="114"/>
      <c r="H458" s="116">
        <f ca="1">SUMIF($A$14:$H$215,A458,$H$14:$H$215)</f>
        <v>0</v>
      </c>
    </row>
    <row r="459" spans="1:8" hidden="1" x14ac:dyDescent="0.25">
      <c r="A459" s="115">
        <v>2000</v>
      </c>
      <c r="B459" s="114"/>
      <c r="H459" s="118">
        <f ca="1">H460+H463+H465</f>
        <v>0.12000000000000001</v>
      </c>
    </row>
    <row r="460" spans="1:8" hidden="1" x14ac:dyDescent="0.25">
      <c r="A460" s="150">
        <v>2100</v>
      </c>
      <c r="B460" s="114"/>
      <c r="H460" s="117">
        <f ca="1">SUM(H461:H462)</f>
        <v>0</v>
      </c>
    </row>
    <row r="461" spans="1:8" hidden="1" x14ac:dyDescent="0.25">
      <c r="A461" s="1">
        <v>2111</v>
      </c>
      <c r="B461" s="114"/>
      <c r="H461" s="116">
        <f ca="1">SUMIF($A$14:$H$215,A461,$H$14:$H$215)</f>
        <v>0</v>
      </c>
    </row>
    <row r="462" spans="1:8" hidden="1" x14ac:dyDescent="0.25">
      <c r="A462" s="1">
        <v>2112</v>
      </c>
      <c r="B462" s="114"/>
      <c r="H462" s="116">
        <f ca="1">SUMIF($A$14:$H$215,A462,$H$14:$H$215)</f>
        <v>0</v>
      </c>
    </row>
    <row r="463" spans="1:8" hidden="1" x14ac:dyDescent="0.25">
      <c r="A463" s="150">
        <v>2200</v>
      </c>
      <c r="B463" s="114"/>
      <c r="H463" s="117">
        <f ca="1">SUM(H464)</f>
        <v>0</v>
      </c>
    </row>
    <row r="464" spans="1:8" hidden="1" x14ac:dyDescent="0.25">
      <c r="A464" s="1">
        <v>2220</v>
      </c>
      <c r="B464" s="114"/>
      <c r="H464" s="116">
        <f ca="1">SUMIF($A$14:$H$215,A464,$H$14:$H$215)</f>
        <v>0</v>
      </c>
    </row>
    <row r="465" spans="1:9" hidden="1" x14ac:dyDescent="0.25">
      <c r="A465" s="150">
        <v>2300</v>
      </c>
      <c r="B465" s="114"/>
      <c r="H465" s="117">
        <f ca="1">SUM(H466:H469)</f>
        <v>0.12000000000000001</v>
      </c>
    </row>
    <row r="466" spans="1:9" hidden="1" x14ac:dyDescent="0.25">
      <c r="A466" s="1">
        <v>2311</v>
      </c>
      <c r="B466" s="114"/>
      <c r="H466" s="116">
        <f ca="1">SUMIF($A$14:$H$215,A466,$H$14:$H$215)</f>
        <v>0.12000000000000001</v>
      </c>
    </row>
    <row r="467" spans="1:9" hidden="1" x14ac:dyDescent="0.25">
      <c r="A467" s="1">
        <v>2322</v>
      </c>
      <c r="B467" s="114"/>
      <c r="H467" s="116">
        <f ca="1">SUMIF($A$14:$H$215,A467,$H$14:$H$215)</f>
        <v>0</v>
      </c>
    </row>
    <row r="468" spans="1:9" hidden="1" x14ac:dyDescent="0.25">
      <c r="A468" s="1">
        <v>2329</v>
      </c>
      <c r="B468" s="114"/>
      <c r="H468" s="116">
        <f ca="1">SUMIF($A$14:$H$215,A468,$H$14:$H$215)</f>
        <v>0</v>
      </c>
    </row>
    <row r="469" spans="1:9" hidden="1" x14ac:dyDescent="0.25">
      <c r="A469" s="1">
        <v>2350</v>
      </c>
      <c r="B469" s="114"/>
      <c r="H469" s="116">
        <f ca="1">SUMIF($A$14:$H$215,A469,$H$14:$H$215)</f>
        <v>0</v>
      </c>
    </row>
    <row r="470" spans="1:9" hidden="1" x14ac:dyDescent="0.25">
      <c r="A470" s="115">
        <v>5000</v>
      </c>
      <c r="B470" s="114"/>
      <c r="H470" s="118">
        <f ca="1">SUMIF($A$14:$H$215,A470,$H$14:$H$215)</f>
        <v>0</v>
      </c>
    </row>
    <row r="471" spans="1:9" hidden="1" x14ac:dyDescent="0.25">
      <c r="A471" s="150">
        <v>5200</v>
      </c>
      <c r="B471" s="114"/>
      <c r="H471" s="120"/>
    </row>
    <row r="472" spans="1:9" hidden="1" x14ac:dyDescent="0.25">
      <c r="A472" s="1">
        <v>5231</v>
      </c>
      <c r="B472" s="114"/>
      <c r="H472" s="116">
        <f ca="1">SUMIF($A$14:$H$215,A472,$H$14:$H$215)</f>
        <v>0</v>
      </c>
    </row>
    <row r="473" spans="1:9" hidden="1" x14ac:dyDescent="0.25">
      <c r="B473" s="114"/>
    </row>
    <row r="474" spans="1:9" hidden="1" x14ac:dyDescent="0.25">
      <c r="B474" s="114"/>
    </row>
    <row r="475" spans="1:9" hidden="1" x14ac:dyDescent="0.25">
      <c r="B475" s="114"/>
    </row>
    <row r="476" spans="1:9" s="123" customFormat="1" ht="15.6" hidden="1" x14ac:dyDescent="0.3">
      <c r="A476" s="121" t="s">
        <v>19</v>
      </c>
      <c r="B476" s="121"/>
      <c r="C476" s="121"/>
      <c r="D476" s="121"/>
      <c r="E476" s="121"/>
      <c r="F476" s="121"/>
      <c r="G476" s="121"/>
      <c r="H476" s="122">
        <f ca="1">H477+H489+H501</f>
        <v>3.0799999999999996</v>
      </c>
      <c r="I476" s="123" t="b">
        <f ca="1">H476=H407</f>
        <v>1</v>
      </c>
    </row>
    <row r="477" spans="1:9" hidden="1" x14ac:dyDescent="0.25">
      <c r="A477" s="115">
        <v>1000</v>
      </c>
      <c r="B477" s="114"/>
      <c r="H477" s="118">
        <f ca="1">SUM(H478,H485)</f>
        <v>2.13</v>
      </c>
    </row>
    <row r="478" spans="1:9" hidden="1" x14ac:dyDescent="0.25">
      <c r="A478" s="134">
        <v>1100</v>
      </c>
      <c r="B478" s="114"/>
      <c r="H478" s="117">
        <f ca="1">SUM(H479:H484)</f>
        <v>1.6400000000000001</v>
      </c>
    </row>
    <row r="479" spans="1:9" hidden="1" x14ac:dyDescent="0.25">
      <c r="A479" s="1">
        <v>1116</v>
      </c>
      <c r="B479" s="114"/>
      <c r="H479" s="116">
        <f t="shared" ref="H479:H484" ca="1" si="50">SUMIF($A$220:$H$423,A479,$H$220:$H$423)</f>
        <v>0.37</v>
      </c>
    </row>
    <row r="480" spans="1:9" hidden="1" x14ac:dyDescent="0.25">
      <c r="A480" s="1">
        <v>1119</v>
      </c>
      <c r="B480" s="114"/>
      <c r="H480" s="116">
        <f t="shared" ca="1" si="50"/>
        <v>1.1000000000000001</v>
      </c>
    </row>
    <row r="481" spans="1:8" hidden="1" x14ac:dyDescent="0.25">
      <c r="A481" s="1">
        <v>1143</v>
      </c>
      <c r="B481" s="114"/>
      <c r="H481" s="116">
        <f t="shared" ca="1" si="50"/>
        <v>0.02</v>
      </c>
    </row>
    <row r="482" spans="1:8" hidden="1" x14ac:dyDescent="0.25">
      <c r="A482" s="1">
        <v>1146</v>
      </c>
      <c r="B482" s="114"/>
      <c r="H482" s="116">
        <f t="shared" ca="1" si="50"/>
        <v>0</v>
      </c>
    </row>
    <row r="483" spans="1:8" hidden="1" x14ac:dyDescent="0.25">
      <c r="A483" s="1">
        <v>1147</v>
      </c>
      <c r="B483" s="114"/>
      <c r="H483" s="116">
        <f t="shared" ca="1" si="50"/>
        <v>0</v>
      </c>
    </row>
    <row r="484" spans="1:8" hidden="1" x14ac:dyDescent="0.25">
      <c r="A484" s="1">
        <v>1148</v>
      </c>
      <c r="B484" s="114"/>
      <c r="H484" s="116">
        <f t="shared" ca="1" si="50"/>
        <v>0.15000000000000002</v>
      </c>
    </row>
    <row r="485" spans="1:8" hidden="1" x14ac:dyDescent="0.25">
      <c r="A485" s="134">
        <v>1200</v>
      </c>
      <c r="B485" s="114"/>
      <c r="H485" s="117">
        <f ca="1">SUM(H486:H488)</f>
        <v>0.49</v>
      </c>
    </row>
    <row r="486" spans="1:8" hidden="1" x14ac:dyDescent="0.25">
      <c r="A486" s="1">
        <v>1210</v>
      </c>
      <c r="B486" s="114"/>
      <c r="H486" s="116">
        <f ca="1">SUMIF($A$220:$H$423,A486,$H$220:$H$423)</f>
        <v>0.42</v>
      </c>
    </row>
    <row r="487" spans="1:8" hidden="1" x14ac:dyDescent="0.25">
      <c r="A487" s="1">
        <v>1221</v>
      </c>
      <c r="B487" s="114"/>
      <c r="H487" s="116">
        <f ca="1">SUMIF($A$220:$H$423,A487,$H$220:$H$423)</f>
        <v>7.0000000000000007E-2</v>
      </c>
    </row>
    <row r="488" spans="1:8" hidden="1" x14ac:dyDescent="0.25">
      <c r="A488" s="1">
        <v>1228</v>
      </c>
      <c r="B488" s="114"/>
      <c r="H488" s="116">
        <f ca="1">SUMIF($A$220:$H$423,A488,$H$220:$H$423)</f>
        <v>0</v>
      </c>
    </row>
    <row r="489" spans="1:8" hidden="1" x14ac:dyDescent="0.25">
      <c r="A489" s="115">
        <v>2000</v>
      </c>
      <c r="B489" s="114"/>
      <c r="H489" s="118">
        <f ca="1">H490+H493+H495</f>
        <v>0.8</v>
      </c>
    </row>
    <row r="490" spans="1:8" hidden="1" x14ac:dyDescent="0.25">
      <c r="A490" s="134">
        <v>2100</v>
      </c>
      <c r="B490" s="114"/>
      <c r="H490" s="120">
        <f ca="1">SUM(H491:H492)</f>
        <v>0</v>
      </c>
    </row>
    <row r="491" spans="1:8" hidden="1" x14ac:dyDescent="0.25">
      <c r="A491" s="1">
        <v>2111</v>
      </c>
      <c r="B491" s="114"/>
      <c r="H491" s="2">
        <f ca="1">SUMIF($A$220:$H$423,A491,$H$220:$H$423)</f>
        <v>0</v>
      </c>
    </row>
    <row r="492" spans="1:8" hidden="1" x14ac:dyDescent="0.25">
      <c r="A492" s="1">
        <v>2112</v>
      </c>
      <c r="B492" s="114"/>
      <c r="H492" s="2">
        <f ca="1">SUMIF($A$220:$H$423,A492,$H$220:$H$423)</f>
        <v>0</v>
      </c>
    </row>
    <row r="493" spans="1:8" hidden="1" x14ac:dyDescent="0.25">
      <c r="A493" s="134">
        <v>2200</v>
      </c>
      <c r="B493" s="114"/>
      <c r="H493" s="117">
        <f ca="1">SUM(H494)</f>
        <v>0.05</v>
      </c>
    </row>
    <row r="494" spans="1:8" hidden="1" x14ac:dyDescent="0.25">
      <c r="A494" s="1">
        <v>2220</v>
      </c>
      <c r="B494" s="114"/>
      <c r="H494" s="116">
        <f ca="1">SUMIF($A$220:$H$423,A494,$H$220:$H$423)</f>
        <v>0.05</v>
      </c>
    </row>
    <row r="495" spans="1:8" hidden="1" x14ac:dyDescent="0.25">
      <c r="A495" s="134">
        <v>2300</v>
      </c>
      <c r="B495" s="114"/>
      <c r="H495" s="117">
        <f ca="1">SUM(H496:H500)</f>
        <v>0.75</v>
      </c>
    </row>
    <row r="496" spans="1:8" hidden="1" x14ac:dyDescent="0.25">
      <c r="A496" s="1">
        <v>2311</v>
      </c>
      <c r="B496" s="114"/>
      <c r="H496" s="116">
        <f ca="1">SUMIF($A$220:$H$423,A496,$H$220:$H$423)</f>
        <v>6.0000000000000005E-2</v>
      </c>
    </row>
    <row r="497" spans="1:9" hidden="1" x14ac:dyDescent="0.25">
      <c r="A497" s="1">
        <v>2312</v>
      </c>
      <c r="B497" s="114"/>
      <c r="H497" s="116">
        <f ca="1">SUMIF($A$220:$H$423,A497,$H$220:$H$423)</f>
        <v>0.04</v>
      </c>
    </row>
    <row r="498" spans="1:9" hidden="1" x14ac:dyDescent="0.25">
      <c r="A498" s="1">
        <v>2322</v>
      </c>
      <c r="B498" s="114"/>
      <c r="H498" s="2">
        <f ca="1">SUMIF($A$220:$H$423,A498,$H$220:$H$423)</f>
        <v>0</v>
      </c>
    </row>
    <row r="499" spans="1:9" hidden="1" x14ac:dyDescent="0.25">
      <c r="A499" s="1">
        <v>2329</v>
      </c>
      <c r="B499" s="114"/>
      <c r="H499" s="2">
        <f ca="1">SUMIF($A$220:$H$423,A499,$H$220:$H$423)</f>
        <v>0</v>
      </c>
    </row>
    <row r="500" spans="1:9" hidden="1" x14ac:dyDescent="0.25">
      <c r="A500" s="1">
        <v>2350</v>
      </c>
      <c r="B500" s="114"/>
      <c r="H500" s="116">
        <f ca="1">SUMIF($A$220:$H$423,A500,$H$220:$H$423)</f>
        <v>0.65</v>
      </c>
    </row>
    <row r="501" spans="1:9" hidden="1" x14ac:dyDescent="0.25">
      <c r="A501" s="115">
        <v>5000</v>
      </c>
      <c r="B501" s="114"/>
      <c r="H501" s="118">
        <f ca="1">H502+H504</f>
        <v>0.15000000000000002</v>
      </c>
    </row>
    <row r="502" spans="1:9" hidden="1" x14ac:dyDescent="0.25">
      <c r="A502" s="134">
        <v>5100</v>
      </c>
      <c r="B502" s="114"/>
      <c r="H502" s="117">
        <f ca="1">SUM(H503)</f>
        <v>0</v>
      </c>
    </row>
    <row r="503" spans="1:9" hidden="1" x14ac:dyDescent="0.25">
      <c r="A503" s="1">
        <v>5121</v>
      </c>
      <c r="B503" s="114"/>
      <c r="H503" s="116">
        <f ca="1">SUMIF($A$220:$H$423,A503,$H$220:$H$423)</f>
        <v>0</v>
      </c>
    </row>
    <row r="504" spans="1:9" hidden="1" x14ac:dyDescent="0.25">
      <c r="A504" s="134">
        <v>5200</v>
      </c>
      <c r="B504" s="114"/>
      <c r="H504" s="117">
        <f ca="1">SUM(H505:H506)</f>
        <v>0.15000000000000002</v>
      </c>
    </row>
    <row r="505" spans="1:9" hidden="1" x14ac:dyDescent="0.25">
      <c r="A505" s="1">
        <v>5238</v>
      </c>
      <c r="B505" s="114"/>
      <c r="H505" s="116">
        <f ca="1">SUMIF($A$220:$H$423,A505,$H$220:$H$423)</f>
        <v>0.15000000000000002</v>
      </c>
    </row>
    <row r="506" spans="1:9" hidden="1" x14ac:dyDescent="0.25">
      <c r="A506" s="1">
        <v>5239</v>
      </c>
      <c r="B506" s="114"/>
      <c r="H506" s="116">
        <f ca="1">SUMIF($A$220:$H$423,A506,$H$220:$H$423)</f>
        <v>0</v>
      </c>
    </row>
    <row r="507" spans="1:9" s="123" customFormat="1" ht="15.6" hidden="1" x14ac:dyDescent="0.3">
      <c r="A507" s="121" t="s">
        <v>340</v>
      </c>
      <c r="B507" s="121"/>
      <c r="C507" s="121"/>
      <c r="D507" s="121"/>
      <c r="E507" s="121"/>
      <c r="F507" s="121"/>
      <c r="G507" s="121"/>
      <c r="H507" s="122">
        <f ca="1">H476+H446</f>
        <v>14.059999999999999</v>
      </c>
      <c r="I507" s="123" t="b">
        <f ca="1">H507=H408</f>
        <v>1</v>
      </c>
    </row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</sheetData>
  <mergeCells count="436">
    <mergeCell ref="I9:I10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152:E152"/>
    <mergeCell ref="C153:E153"/>
    <mergeCell ref="C154:E154"/>
    <mergeCell ref="B133:G133"/>
    <mergeCell ref="B134:B144"/>
    <mergeCell ref="C140:E140"/>
    <mergeCell ref="C141:E141"/>
    <mergeCell ref="C142:E142"/>
    <mergeCell ref="C143:E143"/>
    <mergeCell ref="C119:E119"/>
    <mergeCell ref="C120:E120"/>
    <mergeCell ref="C121:E121"/>
    <mergeCell ref="C20:D20"/>
    <mergeCell ref="C21:D21"/>
    <mergeCell ref="C22:D22"/>
    <mergeCell ref="C334:E334"/>
    <mergeCell ref="C335:E335"/>
    <mergeCell ref="A315:A325"/>
    <mergeCell ref="B315:B325"/>
    <mergeCell ref="A326:A336"/>
    <mergeCell ref="B326:B336"/>
    <mergeCell ref="C325:E325"/>
    <mergeCell ref="C326:E326"/>
    <mergeCell ref="A134:A144"/>
    <mergeCell ref="C144:E144"/>
    <mergeCell ref="C150:E150"/>
    <mergeCell ref="C151:E151"/>
    <mergeCell ref="C135:E135"/>
    <mergeCell ref="C136:E136"/>
    <mergeCell ref="C137:E137"/>
    <mergeCell ref="C138:E138"/>
    <mergeCell ref="C139:E139"/>
    <mergeCell ref="C134:E134"/>
    <mergeCell ref="C155:E155"/>
    <mergeCell ref="B156:G156"/>
    <mergeCell ref="A157:A167"/>
    <mergeCell ref="B157:B167"/>
    <mergeCell ref="C157:E157"/>
    <mergeCell ref="C158:E158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23:D23"/>
    <mergeCell ref="C24:D24"/>
    <mergeCell ref="C25:D25"/>
    <mergeCell ref="C26:D26"/>
    <mergeCell ref="C27:D27"/>
    <mergeCell ref="C34:D34"/>
    <mergeCell ref="C35:D35"/>
    <mergeCell ref="E47:E55"/>
    <mergeCell ref="C53:D53"/>
    <mergeCell ref="C55:D55"/>
    <mergeCell ref="C47:D47"/>
    <mergeCell ref="C48:D48"/>
    <mergeCell ref="C49:D49"/>
    <mergeCell ref="C50:D50"/>
    <mergeCell ref="C51:D51"/>
    <mergeCell ref="C52:D52"/>
    <mergeCell ref="E57:E76"/>
    <mergeCell ref="C66:D66"/>
    <mergeCell ref="B77:G77"/>
    <mergeCell ref="B78:G78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47:A55"/>
    <mergeCell ref="B47:B55"/>
    <mergeCell ref="A56:A76"/>
    <mergeCell ref="B56:B76"/>
    <mergeCell ref="C56:D56"/>
    <mergeCell ref="C57:D57"/>
    <mergeCell ref="A1:C1"/>
    <mergeCell ref="D1:H1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42:E42"/>
    <mergeCell ref="C43:E43"/>
    <mergeCell ref="C44:E44"/>
    <mergeCell ref="C45:E45"/>
    <mergeCell ref="C46:E46"/>
    <mergeCell ref="A3:H3"/>
    <mergeCell ref="C76:D76"/>
    <mergeCell ref="C58:D58"/>
    <mergeCell ref="C59:D59"/>
    <mergeCell ref="C60:D60"/>
    <mergeCell ref="C61:D61"/>
    <mergeCell ref="C62:D62"/>
    <mergeCell ref="C63:D63"/>
    <mergeCell ref="C64:D64"/>
    <mergeCell ref="C65:D65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C98:D98"/>
    <mergeCell ref="C99:D99"/>
    <mergeCell ref="A100:A108"/>
    <mergeCell ref="B100:B108"/>
    <mergeCell ref="C100:D100"/>
    <mergeCell ref="C107:D107"/>
    <mergeCell ref="C108:D108"/>
    <mergeCell ref="B109:G109"/>
    <mergeCell ref="B110:G110"/>
    <mergeCell ref="C111:E111"/>
    <mergeCell ref="C112:E112"/>
    <mergeCell ref="C101:D101"/>
    <mergeCell ref="C102:D102"/>
    <mergeCell ref="C103:D103"/>
    <mergeCell ref="C104:D104"/>
    <mergeCell ref="C105:D105"/>
    <mergeCell ref="C106:D106"/>
    <mergeCell ref="E100:E108"/>
    <mergeCell ref="A111:A121"/>
    <mergeCell ref="B111:B121"/>
    <mergeCell ref="C113:E113"/>
    <mergeCell ref="C114:E114"/>
    <mergeCell ref="C115:E115"/>
    <mergeCell ref="C116:E116"/>
    <mergeCell ref="C117:E117"/>
    <mergeCell ref="C118:E118"/>
    <mergeCell ref="B179:G179"/>
    <mergeCell ref="B180:G180"/>
    <mergeCell ref="C171:E171"/>
    <mergeCell ref="C172:E172"/>
    <mergeCell ref="C173:E173"/>
    <mergeCell ref="C174:E174"/>
    <mergeCell ref="C175:E175"/>
    <mergeCell ref="C176:E176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A168:A178"/>
    <mergeCell ref="B168:B178"/>
    <mergeCell ref="C168:E168"/>
    <mergeCell ref="C169:E169"/>
    <mergeCell ref="C170:E170"/>
    <mergeCell ref="C177:E177"/>
    <mergeCell ref="C178:E178"/>
    <mergeCell ref="A145:A155"/>
    <mergeCell ref="B145:B155"/>
    <mergeCell ref="C145:E145"/>
    <mergeCell ref="C146:E146"/>
    <mergeCell ref="C147:E147"/>
    <mergeCell ref="C148:E148"/>
    <mergeCell ref="C149:E149"/>
    <mergeCell ref="A215:G215"/>
    <mergeCell ref="A216:H216"/>
    <mergeCell ref="A181:A191"/>
    <mergeCell ref="B181:B191"/>
    <mergeCell ref="D182:D191"/>
    <mergeCell ref="B192:G192"/>
    <mergeCell ref="A193:A203"/>
    <mergeCell ref="B193:B203"/>
    <mergeCell ref="D194:D203"/>
    <mergeCell ref="A204:A214"/>
    <mergeCell ref="B204:B214"/>
    <mergeCell ref="D205:D214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239:D239"/>
    <mergeCell ref="C240:D240"/>
    <mergeCell ref="C241:D241"/>
    <mergeCell ref="A242:A252"/>
    <mergeCell ref="B242:B252"/>
    <mergeCell ref="C242:E242"/>
    <mergeCell ref="C243:E243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47:E247"/>
    <mergeCell ref="C248:E248"/>
    <mergeCell ref="C249:E249"/>
    <mergeCell ref="C250:E250"/>
    <mergeCell ref="C251:E251"/>
    <mergeCell ref="C252:E252"/>
    <mergeCell ref="A253:A260"/>
    <mergeCell ref="B253:B26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E253:E260"/>
    <mergeCell ref="C268:D268"/>
    <mergeCell ref="C269:D269"/>
    <mergeCell ref="C270:D270"/>
    <mergeCell ref="C271:D271"/>
    <mergeCell ref="C272:D272"/>
    <mergeCell ref="C273:D273"/>
    <mergeCell ref="A261:A281"/>
    <mergeCell ref="B261:B281"/>
    <mergeCell ref="C261:D261"/>
    <mergeCell ref="C262:D262"/>
    <mergeCell ref="C263:D263"/>
    <mergeCell ref="C264:D264"/>
    <mergeCell ref="C265:D265"/>
    <mergeCell ref="C266:D266"/>
    <mergeCell ref="C267:D267"/>
    <mergeCell ref="A284:A304"/>
    <mergeCell ref="B284:B304"/>
    <mergeCell ref="C284:D284"/>
    <mergeCell ref="C285:D285"/>
    <mergeCell ref="E285:E304"/>
    <mergeCell ref="C286:D286"/>
    <mergeCell ref="C274:D274"/>
    <mergeCell ref="C275:D275"/>
    <mergeCell ref="C276:D276"/>
    <mergeCell ref="C277:D277"/>
    <mergeCell ref="C278:D278"/>
    <mergeCell ref="C279:D279"/>
    <mergeCell ref="E262:E281"/>
    <mergeCell ref="C287:D287"/>
    <mergeCell ref="C288:D288"/>
    <mergeCell ref="C289:D289"/>
    <mergeCell ref="C290:D290"/>
    <mergeCell ref="C291:D291"/>
    <mergeCell ref="C292:D292"/>
    <mergeCell ref="C280:D280"/>
    <mergeCell ref="C281:D281"/>
    <mergeCell ref="B282:G282"/>
    <mergeCell ref="B283:G283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305:D305"/>
    <mergeCell ref="C306:D306"/>
    <mergeCell ref="C307:D307"/>
    <mergeCell ref="C308:D308"/>
    <mergeCell ref="C309:D309"/>
    <mergeCell ref="C310:D310"/>
    <mergeCell ref="E305:E312"/>
    <mergeCell ref="C311:D311"/>
    <mergeCell ref="C312:D312"/>
    <mergeCell ref="A305:A312"/>
    <mergeCell ref="B305:B312"/>
    <mergeCell ref="C336:E336"/>
    <mergeCell ref="B337:G337"/>
    <mergeCell ref="A338:A348"/>
    <mergeCell ref="B338:B348"/>
    <mergeCell ref="C338:E338"/>
    <mergeCell ref="C339:E339"/>
    <mergeCell ref="C340:E340"/>
    <mergeCell ref="C341:E341"/>
    <mergeCell ref="C342:E342"/>
    <mergeCell ref="C343:E343"/>
    <mergeCell ref="C344:E344"/>
    <mergeCell ref="C327:E327"/>
    <mergeCell ref="C328:E328"/>
    <mergeCell ref="C329:E329"/>
    <mergeCell ref="C330:E330"/>
    <mergeCell ref="B313:G313"/>
    <mergeCell ref="B314:G314"/>
    <mergeCell ref="C315:E315"/>
    <mergeCell ref="C316:E316"/>
    <mergeCell ref="C331:E331"/>
    <mergeCell ref="C332:E332"/>
    <mergeCell ref="C333:E333"/>
    <mergeCell ref="C345:E345"/>
    <mergeCell ref="C346:E346"/>
    <mergeCell ref="C347:E347"/>
    <mergeCell ref="C348:E348"/>
    <mergeCell ref="A349:A359"/>
    <mergeCell ref="B349:B359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A407:G407"/>
    <mergeCell ref="A408:G408"/>
    <mergeCell ref="A360:A370"/>
    <mergeCell ref="B360:B370"/>
    <mergeCell ref="C360:E360"/>
    <mergeCell ref="C361:E361"/>
    <mergeCell ref="C362:E362"/>
    <mergeCell ref="C369:E369"/>
    <mergeCell ref="C370:E370"/>
    <mergeCell ref="B371:G371"/>
    <mergeCell ref="B372:G372"/>
    <mergeCell ref="C363:E363"/>
    <mergeCell ref="C364:E364"/>
    <mergeCell ref="C365:E365"/>
    <mergeCell ref="C366:E366"/>
    <mergeCell ref="C367:E367"/>
    <mergeCell ref="C368:E368"/>
    <mergeCell ref="A373:A383"/>
    <mergeCell ref="B373:B383"/>
    <mergeCell ref="B384:G384"/>
    <mergeCell ref="A385:A395"/>
    <mergeCell ref="B385:B395"/>
    <mergeCell ref="A396:A406"/>
    <mergeCell ref="B396:B406"/>
    <mergeCell ref="D397:D406"/>
    <mergeCell ref="C381:D381"/>
    <mergeCell ref="C382:D382"/>
    <mergeCell ref="C383:D383"/>
    <mergeCell ref="C357:D357"/>
    <mergeCell ref="C358:D358"/>
    <mergeCell ref="C359:D359"/>
    <mergeCell ref="C385:D385"/>
    <mergeCell ref="C386:D386"/>
    <mergeCell ref="C373:D373"/>
    <mergeCell ref="C374:D374"/>
    <mergeCell ref="E374:E383"/>
    <mergeCell ref="C375:D375"/>
    <mergeCell ref="C376:D376"/>
    <mergeCell ref="C377:D377"/>
    <mergeCell ref="C378:D378"/>
    <mergeCell ref="C379:D379"/>
    <mergeCell ref="C380:D380"/>
    <mergeCell ref="E386:E395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</mergeCells>
  <conditionalFormatting sqref="G38:H46 C47:D55 F47:H55 C100:D108 F100:H108 F253:H260 C305:D312 F305:H312">
    <cfRule type="cellIs" dxfId="66" priority="118" operator="equal">
      <formula>0</formula>
    </cfRule>
  </conditionalFormatting>
  <conditionalFormatting sqref="G244:G252">
    <cfRule type="cellIs" dxfId="65" priority="113" operator="equal">
      <formula>0</formula>
    </cfRule>
  </conditionalFormatting>
  <conditionalFormatting sqref="G262:G281">
    <cfRule type="cellIs" dxfId="64" priority="105" operator="equal">
      <formula>0</formula>
    </cfRule>
  </conditionalFormatting>
  <conditionalFormatting sqref="C272:C273 C262:C263">
    <cfRule type="cellIs" dxfId="63" priority="104" operator="equal">
      <formula>0</formula>
    </cfRule>
  </conditionalFormatting>
  <conditionalFormatting sqref="F262:G281">
    <cfRule type="cellIs" dxfId="62" priority="103" operator="equal">
      <formula>0</formula>
    </cfRule>
  </conditionalFormatting>
  <conditionalFormatting sqref="G295:G304">
    <cfRule type="cellIs" dxfId="61" priority="96" operator="equal">
      <formula>0</formula>
    </cfRule>
  </conditionalFormatting>
  <conditionalFormatting sqref="G295:G304">
    <cfRule type="cellIs" dxfId="60" priority="95" operator="equal">
      <formula>0</formula>
    </cfRule>
  </conditionalFormatting>
  <conditionalFormatting sqref="H26:H35">
    <cfRule type="cellIs" dxfId="59" priority="90" operator="equal">
      <formula>0</formula>
    </cfRule>
  </conditionalFormatting>
  <conditionalFormatting sqref="H15:H24">
    <cfRule type="cellIs" dxfId="58" priority="89" operator="equal">
      <formula>0</formula>
    </cfRule>
  </conditionalFormatting>
  <conditionalFormatting sqref="F57:H57 H58:H64 F58:G76">
    <cfRule type="cellIs" dxfId="57" priority="83" operator="equal">
      <formula>0</formula>
    </cfRule>
  </conditionalFormatting>
  <conditionalFormatting sqref="C57:D76">
    <cfRule type="cellIs" dxfId="56" priority="81" operator="equal">
      <formula>0</formula>
    </cfRule>
  </conditionalFormatting>
  <conditionalFormatting sqref="H65:H76">
    <cfRule type="cellIs" dxfId="55" priority="82" operator="equal">
      <formula>0</formula>
    </cfRule>
  </conditionalFormatting>
  <conditionalFormatting sqref="C56:D56">
    <cfRule type="cellIs" dxfId="54" priority="80" operator="equal">
      <formula>0</formula>
    </cfRule>
  </conditionalFormatting>
  <conditionalFormatting sqref="C79:D79">
    <cfRule type="cellIs" dxfId="53" priority="79" operator="equal">
      <formula>0</formula>
    </cfRule>
  </conditionalFormatting>
  <conditionalFormatting sqref="F80:H80 H81:H87 F81:G99">
    <cfRule type="cellIs" dxfId="52" priority="78" operator="equal">
      <formula>0</formula>
    </cfRule>
  </conditionalFormatting>
  <conditionalFormatting sqref="C80:D99">
    <cfRule type="cellIs" dxfId="51" priority="76" operator="equal">
      <formula>0</formula>
    </cfRule>
  </conditionalFormatting>
  <conditionalFormatting sqref="H88:H99">
    <cfRule type="cellIs" dxfId="50" priority="77" operator="equal">
      <formula>0</formula>
    </cfRule>
  </conditionalFormatting>
  <conditionalFormatting sqref="C295:D304">
    <cfRule type="cellIs" dxfId="49" priority="66" operator="equal">
      <formula>0</formula>
    </cfRule>
  </conditionalFormatting>
  <conditionalFormatting sqref="F297:G304">
    <cfRule type="cellIs" dxfId="48" priority="65" operator="equal">
      <formula>0</formula>
    </cfRule>
  </conditionalFormatting>
  <conditionalFormatting sqref="C285:D294">
    <cfRule type="cellIs" dxfId="47" priority="61" operator="equal">
      <formula>0</formula>
    </cfRule>
  </conditionalFormatting>
  <conditionalFormatting sqref="F285:G294">
    <cfRule type="cellIs" dxfId="46" priority="60" operator="equal">
      <formula>0</formula>
    </cfRule>
  </conditionalFormatting>
  <conditionalFormatting sqref="H135:H144">
    <cfRule type="cellIs" dxfId="45" priority="49" operator="equal">
      <formula>0</formula>
    </cfRule>
  </conditionalFormatting>
  <conditionalFormatting sqref="G243">
    <cfRule type="cellIs" dxfId="44" priority="50" operator="equal">
      <formula>0</formula>
    </cfRule>
  </conditionalFormatting>
  <conditionalFormatting sqref="C264:C271">
    <cfRule type="cellIs" dxfId="43" priority="52" operator="equal">
      <formula>0</formula>
    </cfRule>
  </conditionalFormatting>
  <conditionalFormatting sqref="H146:H155">
    <cfRule type="cellIs" dxfId="42" priority="48" operator="equal">
      <formula>0</formula>
    </cfRule>
  </conditionalFormatting>
  <conditionalFormatting sqref="C253:C260">
    <cfRule type="cellIs" dxfId="41" priority="53" operator="equal">
      <formula>0</formula>
    </cfRule>
  </conditionalFormatting>
  <conditionalFormatting sqref="H158:H167">
    <cfRule type="cellIs" dxfId="40" priority="45" operator="equal">
      <formula>0</formula>
    </cfRule>
  </conditionalFormatting>
  <conditionalFormatting sqref="C274:C281">
    <cfRule type="cellIs" dxfId="39" priority="51" operator="equal">
      <formula>0</formula>
    </cfRule>
  </conditionalFormatting>
  <conditionalFormatting sqref="H112:H121">
    <cfRule type="cellIs" dxfId="38" priority="47" operator="equal">
      <formula>0</formula>
    </cfRule>
  </conditionalFormatting>
  <conditionalFormatting sqref="H123:H132">
    <cfRule type="cellIs" dxfId="37" priority="46" operator="equal">
      <formula>0</formula>
    </cfRule>
  </conditionalFormatting>
  <conditionalFormatting sqref="H169:H178">
    <cfRule type="cellIs" dxfId="36" priority="44" operator="equal">
      <formula>0</formula>
    </cfRule>
  </conditionalFormatting>
  <conditionalFormatting sqref="H182:H191 H194:H203 H205:H214">
    <cfRule type="cellIs" dxfId="35" priority="43" operator="equal">
      <formula>0</formula>
    </cfRule>
  </conditionalFormatting>
  <conditionalFormatting sqref="I507">
    <cfRule type="cellIs" dxfId="34" priority="31" operator="equal">
      <formula>TRUE</formula>
    </cfRule>
  </conditionalFormatting>
  <conditionalFormatting sqref="I446:I448 I473:I475">
    <cfRule type="cellIs" dxfId="33" priority="42" operator="equal">
      <formula>TRUE</formula>
    </cfRule>
  </conditionalFormatting>
  <conditionalFormatting sqref="I476">
    <cfRule type="cellIs" dxfId="32" priority="35" operator="equal">
      <formula>TRUE</formula>
    </cfRule>
  </conditionalFormatting>
  <conditionalFormatting sqref="I501">
    <cfRule type="cellIs" dxfId="31" priority="34" operator="equal">
      <formula>TRUE</formula>
    </cfRule>
  </conditionalFormatting>
  <conditionalFormatting sqref="I502">
    <cfRule type="cellIs" dxfId="30" priority="33" operator="equal">
      <formula>TRUE</formula>
    </cfRule>
  </conditionalFormatting>
  <conditionalFormatting sqref="I504">
    <cfRule type="cellIs" dxfId="29" priority="32" operator="equal">
      <formula>TRUE</formula>
    </cfRule>
  </conditionalFormatting>
  <conditionalFormatting sqref="I477:I500 I503 I505:I506">
    <cfRule type="cellIs" dxfId="28" priority="36" operator="equal">
      <formula>TRUE</formula>
    </cfRule>
  </conditionalFormatting>
  <conditionalFormatting sqref="I449:I472">
    <cfRule type="cellIs" dxfId="27" priority="28" operator="equal">
      <formula>TRUE</formula>
    </cfRule>
  </conditionalFormatting>
  <conditionalFormatting sqref="H327:H336">
    <cfRule type="cellIs" dxfId="26" priority="4" operator="equal">
      <formula>0</formula>
    </cfRule>
  </conditionalFormatting>
  <conditionalFormatting sqref="H243:H252">
    <cfRule type="cellIs" dxfId="25" priority="25" operator="equal">
      <formula>0</formula>
    </cfRule>
  </conditionalFormatting>
  <conditionalFormatting sqref="H232:H241">
    <cfRule type="cellIs" dxfId="24" priority="26" operator="equal">
      <formula>0</formula>
    </cfRule>
  </conditionalFormatting>
  <conditionalFormatting sqref="H221:H230">
    <cfRule type="cellIs" dxfId="23" priority="27" operator="equal">
      <formula>0</formula>
    </cfRule>
  </conditionalFormatting>
  <conditionalFormatting sqref="H262">
    <cfRule type="cellIs" dxfId="22" priority="21" operator="equal">
      <formula>0</formula>
    </cfRule>
  </conditionalFormatting>
  <conditionalFormatting sqref="H262">
    <cfRule type="cellIs" dxfId="21" priority="20" operator="equal">
      <formula>0</formula>
    </cfRule>
  </conditionalFormatting>
  <conditionalFormatting sqref="H262:H281">
    <cfRule type="cellIs" dxfId="20" priority="19" operator="equal">
      <formula>0</formula>
    </cfRule>
  </conditionalFormatting>
  <conditionalFormatting sqref="H285:H304">
    <cfRule type="cellIs" dxfId="19" priority="18" operator="equal">
      <formula>0</formula>
    </cfRule>
  </conditionalFormatting>
  <conditionalFormatting sqref="H285:H304">
    <cfRule type="cellIs" dxfId="18" priority="17" operator="equal">
      <formula>0</formula>
    </cfRule>
  </conditionalFormatting>
  <conditionalFormatting sqref="H285:H304">
    <cfRule type="cellIs" dxfId="17" priority="16" operator="equal">
      <formula>0</formula>
    </cfRule>
  </conditionalFormatting>
  <conditionalFormatting sqref="H339:H348">
    <cfRule type="cellIs" dxfId="16" priority="12" operator="equal">
      <formula>0</formula>
    </cfRule>
  </conditionalFormatting>
  <conditionalFormatting sqref="H397:H406">
    <cfRule type="cellIs" dxfId="15" priority="10" operator="equal">
      <formula>0</formula>
    </cfRule>
  </conditionalFormatting>
  <conditionalFormatting sqref="H361:H370">
    <cfRule type="cellIs" dxfId="14" priority="11" operator="equal">
      <formula>0</formula>
    </cfRule>
  </conditionalFormatting>
  <conditionalFormatting sqref="H297:H304">
    <cfRule type="cellIs" dxfId="13" priority="8" operator="equal">
      <formula>0</formula>
    </cfRule>
  </conditionalFormatting>
  <conditionalFormatting sqref="H285:H294">
    <cfRule type="cellIs" dxfId="12" priority="6" operator="equal">
      <formula>0</formula>
    </cfRule>
  </conditionalFormatting>
  <conditionalFormatting sqref="H316:H325">
    <cfRule type="cellIs" dxfId="11" priority="5" operator="equal">
      <formula>0</formula>
    </cfRule>
  </conditionalFormatting>
  <conditionalFormatting sqref="H350:H359">
    <cfRule type="cellIs" dxfId="10" priority="3" operator="equal">
      <formula>0</formula>
    </cfRule>
  </conditionalFormatting>
  <conditionalFormatting sqref="H386:H395">
    <cfRule type="cellIs" dxfId="9" priority="2" operator="equal">
      <formula>0</formula>
    </cfRule>
  </conditionalFormatting>
  <conditionalFormatting sqref="H374:H383">
    <cfRule type="cellIs" dxfId="8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7" orientation="portrait" r:id="rId1"/>
  <rowBreaks count="1" manualBreakCount="1">
    <brk id="3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72" activePane="bottomLeft" state="frozen"/>
      <selection pane="bottomLeft" activeCell="A65" sqref="A65:D65"/>
    </sheetView>
  </sheetViews>
  <sheetFormatPr defaultColWidth="9.109375" defaultRowHeight="13.8" x14ac:dyDescent="0.25"/>
  <cols>
    <col min="1" max="1" width="10.88671875" style="1" customWidth="1"/>
    <col min="2" max="2" width="43" style="1" customWidth="1"/>
    <col min="3" max="3" width="57" style="1" customWidth="1"/>
    <col min="4" max="4" width="10.33203125" style="2" customWidth="1"/>
    <col min="5" max="16384" width="9.109375" style="1"/>
  </cols>
  <sheetData>
    <row r="1" spans="1:5" ht="17.399999999999999" x14ac:dyDescent="0.3">
      <c r="A1" s="222" t="s">
        <v>35</v>
      </c>
      <c r="B1" s="222"/>
      <c r="C1" s="222"/>
      <c r="D1" s="222"/>
    </row>
    <row r="2" spans="1:5" ht="11.25" customHeight="1" x14ac:dyDescent="0.25"/>
    <row r="3" spans="1:5" x14ac:dyDescent="0.25">
      <c r="A3" s="224" t="s">
        <v>127</v>
      </c>
      <c r="B3" s="224"/>
      <c r="C3" s="224"/>
      <c r="D3" s="224"/>
    </row>
    <row r="4" spans="1:5" x14ac:dyDescent="0.25">
      <c r="A4" s="31" t="s">
        <v>144</v>
      </c>
    </row>
    <row r="5" spans="1:5" x14ac:dyDescent="0.25">
      <c r="A5" s="223" t="s">
        <v>145</v>
      </c>
      <c r="B5" s="223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3">
      <c r="A9" s="36" t="s">
        <v>13</v>
      </c>
      <c r="B9" s="36" t="s">
        <v>28</v>
      </c>
      <c r="C9" s="229" t="s">
        <v>36</v>
      </c>
      <c r="D9" s="229"/>
    </row>
    <row r="10" spans="1:5" s="13" customFormat="1" ht="12" x14ac:dyDescent="0.25">
      <c r="A10" s="37">
        <v>1</v>
      </c>
      <c r="B10" s="37">
        <v>2</v>
      </c>
      <c r="C10" s="230">
        <v>3</v>
      </c>
      <c r="D10" s="230"/>
      <c r="E10" s="2" t="s">
        <v>143</v>
      </c>
    </row>
    <row r="11" spans="1:5" s="2" customFormat="1" ht="12" x14ac:dyDescent="0.25">
      <c r="A11" s="231" t="s">
        <v>14</v>
      </c>
      <c r="B11" s="232"/>
      <c r="C11" s="232"/>
      <c r="D11" s="233"/>
    </row>
    <row r="12" spans="1:5" s="5" customFormat="1" ht="11.4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1.4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5">
      <c r="A14" s="35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5">
      <c r="A15" s="34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5">
      <c r="A16" s="34" t="s">
        <v>43</v>
      </c>
      <c r="B16" s="17" t="s">
        <v>44</v>
      </c>
      <c r="C16" s="32" t="s">
        <v>146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5">
      <c r="A17" s="34" t="s">
        <v>45</v>
      </c>
      <c r="B17" s="17" t="s">
        <v>46</v>
      </c>
      <c r="C17" s="33"/>
      <c r="D17" s="21"/>
      <c r="E17" s="21"/>
    </row>
    <row r="18" spans="1:5" s="2" customFormat="1" ht="12" x14ac:dyDescent="0.25">
      <c r="A18" s="35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5">
      <c r="A19" s="34" t="s">
        <v>49</v>
      </c>
      <c r="B19" s="17" t="s">
        <v>31</v>
      </c>
      <c r="C19" s="33"/>
      <c r="D19" s="21"/>
      <c r="E19" s="21"/>
    </row>
    <row r="20" spans="1:5" s="2" customFormat="1" ht="12" hidden="1" x14ac:dyDescent="0.25">
      <c r="A20" s="34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5">
      <c r="A21" s="34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5">
      <c r="A22" s="34" t="s">
        <v>53</v>
      </c>
      <c r="B22" s="17" t="s">
        <v>29</v>
      </c>
      <c r="C22" s="33"/>
      <c r="D22" s="21"/>
      <c r="E22" s="21"/>
    </row>
    <row r="23" spans="1:5" s="2" customFormat="1" ht="24" x14ac:dyDescent="0.25">
      <c r="A23" s="34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5">
      <c r="A24" s="34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5">
      <c r="A25" s="34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5">
      <c r="A26" s="34" t="s">
        <v>60</v>
      </c>
      <c r="B26" s="17" t="s">
        <v>61</v>
      </c>
      <c r="C26" s="20"/>
      <c r="D26" s="21"/>
      <c r="E26" s="21"/>
    </row>
    <row r="27" spans="1:5" s="2" customFormat="1" ht="24" hidden="1" x14ac:dyDescent="0.25">
      <c r="A27" s="35" t="s">
        <v>62</v>
      </c>
      <c r="B27" s="17" t="s">
        <v>63</v>
      </c>
      <c r="C27" s="20"/>
      <c r="D27" s="21"/>
      <c r="E27" s="21"/>
    </row>
    <row r="28" spans="1:5" s="2" customFormat="1" ht="12" hidden="1" x14ac:dyDescent="0.25">
      <c r="A28" s="35" t="s">
        <v>64</v>
      </c>
      <c r="B28" s="17" t="s">
        <v>65</v>
      </c>
      <c r="C28" s="20"/>
      <c r="D28" s="21"/>
      <c r="E28" s="21"/>
    </row>
    <row r="29" spans="1:5" s="5" customFormat="1" ht="22.8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12" x14ac:dyDescent="0.25">
      <c r="A30" s="35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5">
      <c r="A31" s="35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5">
      <c r="A32" s="34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5">
      <c r="A33" s="34" t="s">
        <v>73</v>
      </c>
      <c r="B33" s="17" t="s">
        <v>74</v>
      </c>
      <c r="C33" s="20"/>
      <c r="D33" s="21"/>
      <c r="E33" s="21"/>
    </row>
    <row r="34" spans="1:5" s="2" customFormat="1" ht="24" hidden="1" x14ac:dyDescent="0.25">
      <c r="A34" s="34" t="s">
        <v>75</v>
      </c>
      <c r="B34" s="17" t="s">
        <v>76</v>
      </c>
      <c r="C34" s="20"/>
      <c r="D34" s="21"/>
      <c r="E34" s="21"/>
    </row>
    <row r="35" spans="1:5" s="2" customFormat="1" ht="12" hidden="1" x14ac:dyDescent="0.25">
      <c r="A35" s="34" t="s">
        <v>77</v>
      </c>
      <c r="B35" s="17" t="s">
        <v>78</v>
      </c>
      <c r="C35" s="20"/>
      <c r="D35" s="21"/>
      <c r="E35" s="21"/>
    </row>
    <row r="36" spans="1:5" s="2" customFormat="1" ht="24" hidden="1" x14ac:dyDescent="0.25">
      <c r="A36" s="34" t="s">
        <v>79</v>
      </c>
      <c r="B36" s="17" t="s">
        <v>80</v>
      </c>
      <c r="C36" s="20"/>
      <c r="D36" s="21"/>
      <c r="E36" s="21"/>
    </row>
    <row r="37" spans="1:5" s="2" customFormat="1" ht="24" hidden="1" x14ac:dyDescent="0.25">
      <c r="A37" s="34" t="s">
        <v>81</v>
      </c>
      <c r="B37" s="17" t="s">
        <v>82</v>
      </c>
      <c r="C37" s="20"/>
      <c r="D37" s="21"/>
      <c r="E37" s="21"/>
    </row>
    <row r="38" spans="1:5" s="2" customFormat="1" ht="36" x14ac:dyDescent="0.25">
      <c r="A38" s="34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1.4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1.4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5">
      <c r="A41" s="35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5">
      <c r="A42" s="34" t="s">
        <v>90</v>
      </c>
      <c r="B42" s="17" t="s">
        <v>33</v>
      </c>
      <c r="C42" s="20"/>
      <c r="D42" s="21"/>
    </row>
    <row r="43" spans="1:5" s="2" customFormat="1" ht="24" hidden="1" x14ac:dyDescent="0.25">
      <c r="A43" s="35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5">
      <c r="A44" s="34" t="s">
        <v>93</v>
      </c>
      <c r="B44" s="17" t="s">
        <v>22</v>
      </c>
      <c r="C44" s="20"/>
      <c r="D44" s="21"/>
    </row>
    <row r="45" spans="1:5" s="5" customFormat="1" ht="22.8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5">
      <c r="A46" s="35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5">
      <c r="A47" s="34" t="s">
        <v>98</v>
      </c>
      <c r="B47" s="17" t="s">
        <v>20</v>
      </c>
      <c r="C47" s="20"/>
      <c r="D47" s="21"/>
    </row>
    <row r="48" spans="1:5" s="2" customFormat="1" ht="12" hidden="1" x14ac:dyDescent="0.25">
      <c r="A48" s="35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5">
      <c r="A49" s="34" t="s">
        <v>101</v>
      </c>
      <c r="B49" s="17" t="s">
        <v>23</v>
      </c>
      <c r="C49" s="20"/>
      <c r="D49" s="21"/>
    </row>
    <row r="50" spans="1:5" s="2" customFormat="1" ht="12" hidden="1" x14ac:dyDescent="0.25">
      <c r="A50" s="34" t="s">
        <v>102</v>
      </c>
      <c r="B50" s="17" t="s">
        <v>24</v>
      </c>
      <c r="C50" s="20"/>
      <c r="D50" s="21"/>
    </row>
    <row r="51" spans="1:5" s="2" customFormat="1" ht="12" hidden="1" x14ac:dyDescent="0.25">
      <c r="A51" s="35" t="s">
        <v>103</v>
      </c>
      <c r="B51" s="17" t="s">
        <v>25</v>
      </c>
      <c r="C51" s="20"/>
      <c r="D51" s="21"/>
    </row>
    <row r="52" spans="1:5" s="2" customFormat="1" ht="24" hidden="1" x14ac:dyDescent="0.25">
      <c r="A52" s="35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5">
      <c r="A53" s="34" t="s">
        <v>106</v>
      </c>
      <c r="B53" s="17" t="s">
        <v>107</v>
      </c>
      <c r="C53" s="17"/>
      <c r="D53" s="21"/>
    </row>
    <row r="54" spans="1:5" s="2" customFormat="1" ht="12" hidden="1" x14ac:dyDescent="0.25">
      <c r="A54" s="35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5">
      <c r="A55" s="34" t="s">
        <v>120</v>
      </c>
      <c r="B55" s="17" t="s">
        <v>30</v>
      </c>
      <c r="C55" s="17"/>
      <c r="D55" s="21"/>
    </row>
    <row r="56" spans="1:5" s="5" customFormat="1" ht="11.4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1.4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5">
      <c r="A58" s="11" t="s">
        <v>113</v>
      </c>
      <c r="B58" s="8" t="s">
        <v>114</v>
      </c>
      <c r="C58" s="20"/>
      <c r="D58" s="21"/>
    </row>
    <row r="59" spans="1:5" s="2" customFormat="1" ht="12" hidden="1" x14ac:dyDescent="0.25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5">
      <c r="A60" s="9" t="s">
        <v>117</v>
      </c>
      <c r="B60" s="8" t="s">
        <v>27</v>
      </c>
      <c r="C60" s="20"/>
      <c r="D60" s="21"/>
    </row>
    <row r="61" spans="1:5" s="2" customFormat="1" ht="12" hidden="1" x14ac:dyDescent="0.25">
      <c r="A61" s="9" t="s">
        <v>118</v>
      </c>
      <c r="B61" s="8" t="s">
        <v>34</v>
      </c>
      <c r="C61" s="20"/>
      <c r="D61" s="21"/>
    </row>
    <row r="62" spans="1:5" s="2" customFormat="1" ht="12" hidden="1" x14ac:dyDescent="0.25">
      <c r="A62" s="9" t="s">
        <v>119</v>
      </c>
      <c r="B62" s="8" t="s">
        <v>32</v>
      </c>
      <c r="C62" s="20"/>
      <c r="D62" s="21"/>
    </row>
    <row r="63" spans="1:5" s="2" customFormat="1" ht="12" x14ac:dyDescent="0.25">
      <c r="A63" s="234" t="s">
        <v>121</v>
      </c>
      <c r="B63" s="234"/>
      <c r="C63" s="234"/>
      <c r="D63" s="22">
        <f>D12+D39+D56</f>
        <v>45.08</v>
      </c>
      <c r="E63" s="22">
        <f>E12+E39+E56</f>
        <v>47.31</v>
      </c>
    </row>
    <row r="64" spans="1:5" s="2" customFormat="1" ht="12" x14ac:dyDescent="0.25">
      <c r="A64" s="225"/>
      <c r="B64" s="225"/>
      <c r="C64" s="225"/>
      <c r="D64" s="225"/>
    </row>
    <row r="65" spans="1:5" s="2" customFormat="1" ht="12" x14ac:dyDescent="0.25">
      <c r="A65" s="226" t="s">
        <v>19</v>
      </c>
      <c r="B65" s="227"/>
      <c r="C65" s="227"/>
      <c r="D65" s="228"/>
    </row>
    <row r="66" spans="1:5" s="2" customFormat="1" ht="12" x14ac:dyDescent="0.25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5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5">
      <c r="A68" s="35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5">
      <c r="A69" s="34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5">
      <c r="A70" s="34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5">
      <c r="A71" s="34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5">
      <c r="A72" s="35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5">
      <c r="A73" s="34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5">
      <c r="A74" s="34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5">
      <c r="A75" s="34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5">
      <c r="A76" s="34" t="s">
        <v>53</v>
      </c>
      <c r="B76" s="17" t="s">
        <v>29</v>
      </c>
      <c r="C76" s="20"/>
      <c r="D76" s="21"/>
      <c r="E76" s="21"/>
    </row>
    <row r="77" spans="1:5" s="2" customFormat="1" ht="24" x14ac:dyDescent="0.25">
      <c r="A77" s="34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5">
      <c r="A78" s="34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5">
      <c r="A79" s="34" t="s">
        <v>58</v>
      </c>
      <c r="B79" s="17" t="s">
        <v>59</v>
      </c>
      <c r="C79" s="20"/>
      <c r="D79" s="21"/>
      <c r="E79" s="21"/>
    </row>
    <row r="80" spans="1:5" s="2" customFormat="1" ht="24" hidden="1" x14ac:dyDescent="0.25">
      <c r="A80" s="34" t="s">
        <v>60</v>
      </c>
      <c r="B80" s="17" t="s">
        <v>61</v>
      </c>
      <c r="C80" s="20"/>
      <c r="D80" s="21"/>
      <c r="E80" s="21"/>
    </row>
    <row r="81" spans="1:5" s="2" customFormat="1" ht="24" hidden="1" x14ac:dyDescent="0.25">
      <c r="A81" s="35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5">
      <c r="A82" s="35" t="s">
        <v>64</v>
      </c>
      <c r="B82" s="17" t="s">
        <v>65</v>
      </c>
      <c r="C82" s="20"/>
      <c r="D82" s="21"/>
      <c r="E82" s="21"/>
    </row>
    <row r="83" spans="1:5" s="2" customFormat="1" ht="22.8" x14ac:dyDescent="0.25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12" x14ac:dyDescent="0.25">
      <c r="A84" s="35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5">
      <c r="A85" s="35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5">
      <c r="A86" s="34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5">
      <c r="A87" s="34" t="s">
        <v>73</v>
      </c>
      <c r="B87" s="17" t="s">
        <v>74</v>
      </c>
      <c r="C87" s="20"/>
      <c r="D87" s="21"/>
      <c r="E87" s="21"/>
    </row>
    <row r="88" spans="1:5" s="2" customFormat="1" ht="24" hidden="1" x14ac:dyDescent="0.25">
      <c r="A88" s="34" t="s">
        <v>75</v>
      </c>
      <c r="B88" s="17" t="s">
        <v>76</v>
      </c>
      <c r="C88" s="20"/>
      <c r="D88" s="21"/>
      <c r="E88" s="21"/>
    </row>
    <row r="89" spans="1:5" s="2" customFormat="1" ht="12" hidden="1" x14ac:dyDescent="0.25">
      <c r="A89" s="34" t="s">
        <v>77</v>
      </c>
      <c r="B89" s="17" t="s">
        <v>78</v>
      </c>
      <c r="C89" s="20"/>
      <c r="D89" s="21"/>
      <c r="E89" s="21"/>
    </row>
    <row r="90" spans="1:5" s="2" customFormat="1" ht="24" hidden="1" x14ac:dyDescent="0.25">
      <c r="A90" s="34" t="s">
        <v>79</v>
      </c>
      <c r="B90" s="17" t="s">
        <v>80</v>
      </c>
      <c r="C90" s="20"/>
      <c r="D90" s="21"/>
      <c r="E90" s="21"/>
    </row>
    <row r="91" spans="1:5" s="2" customFormat="1" ht="24" hidden="1" x14ac:dyDescent="0.25">
      <c r="A91" s="34" t="s">
        <v>81</v>
      </c>
      <c r="B91" s="17" t="s">
        <v>82</v>
      </c>
      <c r="C91" s="20"/>
      <c r="D91" s="21"/>
      <c r="E91" s="21"/>
    </row>
    <row r="92" spans="1:5" s="2" customFormat="1" ht="36" x14ac:dyDescent="0.25">
      <c r="A92" s="34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5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5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5">
      <c r="A95" s="35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5">
      <c r="A96" s="34" t="s">
        <v>90</v>
      </c>
      <c r="B96" s="17" t="s">
        <v>33</v>
      </c>
      <c r="C96" s="20"/>
      <c r="D96" s="21"/>
      <c r="E96" s="21"/>
    </row>
    <row r="97" spans="1:5" s="2" customFormat="1" ht="24" hidden="1" x14ac:dyDescent="0.25">
      <c r="A97" s="35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5">
      <c r="A98" s="34" t="s">
        <v>93</v>
      </c>
      <c r="B98" s="17" t="s">
        <v>22</v>
      </c>
      <c r="C98" s="20"/>
      <c r="D98" s="21"/>
      <c r="E98" s="21"/>
    </row>
    <row r="99" spans="1:5" s="2" customFormat="1" ht="22.8" x14ac:dyDescent="0.25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5">
      <c r="A100" s="35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5">
      <c r="A101" s="34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5">
      <c r="A102" s="35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5">
      <c r="A103" s="34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5">
      <c r="A104" s="34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5">
      <c r="A105" s="35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5">
      <c r="A106" s="35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5">
      <c r="A107" s="34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5">
      <c r="A108" s="35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5">
      <c r="A109" s="34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5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5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5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5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5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5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5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5">
      <c r="A117" s="219" t="s">
        <v>123</v>
      </c>
      <c r="B117" s="219"/>
      <c r="C117" s="219"/>
      <c r="D117" s="23">
        <f>D66+D93+D110</f>
        <v>1.54</v>
      </c>
      <c r="E117" s="23">
        <f>E66+E93+E110</f>
        <v>1.54</v>
      </c>
    </row>
    <row r="118" spans="1:5" s="2" customFormat="1" ht="12" x14ac:dyDescent="0.25">
      <c r="A118" s="220" t="s">
        <v>122</v>
      </c>
      <c r="B118" s="220"/>
      <c r="C118" s="220"/>
      <c r="D118" s="24">
        <f>D63+D117</f>
        <v>46.62</v>
      </c>
      <c r="E118" s="24">
        <f>E63+E117</f>
        <v>48.85</v>
      </c>
    </row>
    <row r="119" spans="1:5" s="2" customFormat="1" ht="13.2" x14ac:dyDescent="0.25">
      <c r="A119" s="221" t="s">
        <v>125</v>
      </c>
      <c r="B119" s="221"/>
      <c r="C119" s="221"/>
      <c r="D119" s="28">
        <f>D118</f>
        <v>46.62</v>
      </c>
      <c r="E119" s="28">
        <f>E118</f>
        <v>48.85</v>
      </c>
    </row>
    <row r="120" spans="1:5" x14ac:dyDescent="0.25">
      <c r="A120" s="218" t="s">
        <v>21</v>
      </c>
      <c r="B120" s="218"/>
      <c r="C120" s="218"/>
      <c r="D120" s="25">
        <v>800</v>
      </c>
      <c r="E120" s="25">
        <v>801</v>
      </c>
    </row>
    <row r="121" spans="1:5" ht="26.25" customHeight="1" x14ac:dyDescent="0.25">
      <c r="A121" s="217" t="s">
        <v>124</v>
      </c>
      <c r="B121" s="217"/>
      <c r="C121" s="217"/>
      <c r="D121" s="21">
        <f>ROUND(D119*D120,2)</f>
        <v>37296</v>
      </c>
      <c r="E121" s="21">
        <f>ROUND(E119*E120,2)</f>
        <v>39128.85</v>
      </c>
    </row>
    <row r="122" spans="1:5" x14ac:dyDescent="0.25">
      <c r="D122" s="29"/>
    </row>
    <row r="123" spans="1:5" x14ac:dyDescent="0.25">
      <c r="D123" s="30"/>
    </row>
  </sheetData>
  <mergeCells count="14">
    <mergeCell ref="A11:D11"/>
    <mergeCell ref="A1:D1"/>
    <mergeCell ref="A3:D3"/>
    <mergeCell ref="A5:B5"/>
    <mergeCell ref="C9:D9"/>
    <mergeCell ref="C10:D10"/>
    <mergeCell ref="A120:C120"/>
    <mergeCell ref="A121:C121"/>
    <mergeCell ref="A63:C63"/>
    <mergeCell ref="A64:D64"/>
    <mergeCell ref="A65:D65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R6" sqref="R6"/>
    </sheetView>
  </sheetViews>
  <sheetFormatPr defaultColWidth="9.109375" defaultRowHeight="13.8" x14ac:dyDescent="0.25"/>
  <cols>
    <col min="1" max="1" width="5.88671875" style="1" customWidth="1"/>
    <col min="2" max="2" width="50.5546875" style="1" customWidth="1"/>
    <col min="3" max="3" width="12.109375" style="1" customWidth="1"/>
    <col min="4" max="4" width="8.6640625" style="1" customWidth="1"/>
    <col min="5" max="5" width="6" style="1" bestFit="1" customWidth="1"/>
    <col min="6" max="6" width="8.6640625" style="1" customWidth="1"/>
    <col min="7" max="7" width="9.109375" style="1"/>
    <col min="8" max="8" width="6" style="1" bestFit="1" customWidth="1"/>
    <col min="9" max="12" width="9.109375" style="1"/>
    <col min="13" max="13" width="0" style="1" hidden="1" customWidth="1"/>
    <col min="14" max="19" width="9.109375" style="1"/>
    <col min="20" max="20" width="0" style="1" hidden="1" customWidth="1"/>
    <col min="21" max="16384" width="9.109375" style="1"/>
  </cols>
  <sheetData>
    <row r="1" spans="1:20" ht="15" customHeight="1" x14ac:dyDescent="0.25">
      <c r="A1" s="346" t="s">
        <v>265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20" ht="15" customHeight="1" x14ac:dyDescent="0.25">
      <c r="A2" s="361" t="s">
        <v>266</v>
      </c>
      <c r="B2" s="361"/>
      <c r="C2" s="361"/>
      <c r="D2" s="361"/>
      <c r="E2" s="361"/>
      <c r="F2" s="361"/>
      <c r="G2" s="347" t="s">
        <v>334</v>
      </c>
      <c r="H2" s="347"/>
      <c r="I2" s="347"/>
      <c r="J2" s="127"/>
      <c r="K2" s="127"/>
      <c r="L2" s="127"/>
      <c r="M2" s="127"/>
      <c r="N2" s="127"/>
      <c r="O2" s="127"/>
      <c r="P2" s="127"/>
      <c r="Q2" s="127"/>
    </row>
    <row r="3" spans="1:20" ht="26.4" x14ac:dyDescent="0.25">
      <c r="A3" s="101" t="s">
        <v>267</v>
      </c>
      <c r="B3" s="348" t="s">
        <v>269</v>
      </c>
      <c r="C3" s="348" t="s">
        <v>0</v>
      </c>
      <c r="D3" s="363" t="s">
        <v>343</v>
      </c>
      <c r="E3" s="110" t="s">
        <v>270</v>
      </c>
      <c r="F3" s="110" t="s">
        <v>271</v>
      </c>
      <c r="G3" s="348" t="s">
        <v>319</v>
      </c>
      <c r="H3" s="101" t="s">
        <v>270</v>
      </c>
      <c r="I3" s="140" t="s">
        <v>271</v>
      </c>
      <c r="J3" s="352" t="s">
        <v>14</v>
      </c>
      <c r="K3" s="352"/>
      <c r="L3" s="352"/>
      <c r="M3" s="352"/>
      <c r="N3" s="352" t="s">
        <v>19</v>
      </c>
      <c r="O3" s="352"/>
      <c r="P3" s="352"/>
      <c r="Q3" s="352"/>
      <c r="R3" s="350" t="s">
        <v>335</v>
      </c>
      <c r="S3" s="357" t="s">
        <v>336</v>
      </c>
    </row>
    <row r="4" spans="1:20" ht="26.4" x14ac:dyDescent="0.25">
      <c r="A4" s="102" t="s">
        <v>268</v>
      </c>
      <c r="B4" s="349"/>
      <c r="C4" s="349"/>
      <c r="D4" s="364"/>
      <c r="E4" s="111" t="s">
        <v>320</v>
      </c>
      <c r="F4" s="111" t="s">
        <v>320</v>
      </c>
      <c r="G4" s="349"/>
      <c r="H4" s="102" t="s">
        <v>320</v>
      </c>
      <c r="I4" s="102" t="s">
        <v>320</v>
      </c>
      <c r="J4" s="135">
        <v>1100</v>
      </c>
      <c r="K4" s="136">
        <v>1200</v>
      </c>
      <c r="L4" s="136">
        <v>2000</v>
      </c>
      <c r="M4" s="137">
        <v>5000</v>
      </c>
      <c r="N4" s="135">
        <v>1100</v>
      </c>
      <c r="O4" s="136">
        <v>1200</v>
      </c>
      <c r="P4" s="136">
        <v>2000</v>
      </c>
      <c r="Q4" s="137">
        <v>5000</v>
      </c>
      <c r="R4" s="351"/>
      <c r="S4" s="351"/>
    </row>
    <row r="5" spans="1:20" x14ac:dyDescent="0.25">
      <c r="A5" s="151" t="s">
        <v>1</v>
      </c>
      <c r="B5" s="358" t="s">
        <v>321</v>
      </c>
      <c r="C5" s="359"/>
      <c r="D5" s="359"/>
      <c r="E5" s="359"/>
      <c r="F5" s="360"/>
      <c r="G5" s="152"/>
      <c r="H5" s="152"/>
      <c r="I5" s="152"/>
      <c r="J5" s="353"/>
      <c r="K5" s="353"/>
      <c r="L5" s="353"/>
      <c r="M5" s="353"/>
      <c r="N5" s="354"/>
      <c r="O5" s="355"/>
      <c r="P5" s="355"/>
      <c r="Q5" s="356"/>
      <c r="R5" s="152"/>
      <c r="S5" s="152"/>
    </row>
    <row r="6" spans="1:20" ht="26.4" x14ac:dyDescent="0.25">
      <c r="A6" s="103" t="s">
        <v>272</v>
      </c>
      <c r="B6" s="103" t="s">
        <v>273</v>
      </c>
      <c r="C6" s="104" t="s">
        <v>274</v>
      </c>
      <c r="D6" s="112">
        <v>7.94</v>
      </c>
      <c r="E6" s="112">
        <v>0</v>
      </c>
      <c r="F6" s="112">
        <v>7.94</v>
      </c>
      <c r="G6" s="105">
        <f>'1.1 '!H393</f>
        <v>12.09</v>
      </c>
      <c r="H6" s="105">
        <v>0</v>
      </c>
      <c r="I6" s="156">
        <f>G6+H6</f>
        <v>12.09</v>
      </c>
      <c r="J6" s="138">
        <f ca="1">'1.1 '!H433</f>
        <v>7.41</v>
      </c>
      <c r="K6" s="139">
        <f ca="1">'1.1 '!H440</f>
        <v>2.1</v>
      </c>
      <c r="L6" s="141">
        <f>'1.1 '!H444</f>
        <v>0</v>
      </c>
      <c r="M6" s="142">
        <f>'1.1 '!H455</f>
        <v>0</v>
      </c>
      <c r="N6" s="148">
        <f ca="1">'1.1 '!$H$463</f>
        <v>1.38</v>
      </c>
      <c r="O6" s="141">
        <f ca="1">'1.1 '!$H$470</f>
        <v>0.41000000000000003</v>
      </c>
      <c r="P6" s="141">
        <f ca="1">'1.1 '!$H$474</f>
        <v>0.76</v>
      </c>
      <c r="Q6" s="142">
        <f ca="1">'1.1 '!$H$486</f>
        <v>0.03</v>
      </c>
      <c r="R6" s="109">
        <f>I6-F6</f>
        <v>4.1499999999999995</v>
      </c>
      <c r="S6" s="113">
        <f>I6*100/F6</f>
        <v>152.26700251889167</v>
      </c>
      <c r="T6" s="203"/>
    </row>
    <row r="7" spans="1:20" x14ac:dyDescent="0.25">
      <c r="A7" s="103" t="s">
        <v>275</v>
      </c>
      <c r="B7" s="103" t="s">
        <v>276</v>
      </c>
      <c r="C7" s="104" t="s">
        <v>277</v>
      </c>
      <c r="D7" s="112">
        <v>28.93</v>
      </c>
      <c r="E7" s="112">
        <v>0</v>
      </c>
      <c r="F7" s="112">
        <v>28.93</v>
      </c>
      <c r="G7" s="105">
        <f>'1.2'!H390</f>
        <v>55.19</v>
      </c>
      <c r="H7" s="105">
        <v>0</v>
      </c>
      <c r="I7" s="156">
        <f t="shared" ref="I7:I13" si="0">G7+H7</f>
        <v>55.19</v>
      </c>
      <c r="J7" s="138">
        <f ca="1">'1.2'!H420</f>
        <v>39.459999999999994</v>
      </c>
      <c r="K7" s="139">
        <f ca="1">'1.2'!H427</f>
        <v>11.17</v>
      </c>
      <c r="L7" s="141">
        <f>'1.2'!H431</f>
        <v>0</v>
      </c>
      <c r="M7" s="142">
        <f>'1.2'!H442</f>
        <v>0</v>
      </c>
      <c r="N7" s="148">
        <f ca="1">'1.2'!$H$450</f>
        <v>1.38</v>
      </c>
      <c r="O7" s="141">
        <f ca="1">'1.2'!$H$457</f>
        <v>0.41000000000000003</v>
      </c>
      <c r="P7" s="141">
        <f ca="1">'1.2'!$H$461</f>
        <v>2.74</v>
      </c>
      <c r="Q7" s="142">
        <f ca="1">'1.2'!$H$473</f>
        <v>0.03</v>
      </c>
      <c r="R7" s="109">
        <f t="shared" ref="R7:R13" si="1">I7-F7</f>
        <v>26.259999999999998</v>
      </c>
      <c r="S7" s="113">
        <f t="shared" ref="S7:S33" si="2">I7*100/F7</f>
        <v>190.77082613204286</v>
      </c>
    </row>
    <row r="8" spans="1:20" x14ac:dyDescent="0.25">
      <c r="A8" s="103" t="s">
        <v>278</v>
      </c>
      <c r="B8" s="103" t="s">
        <v>279</v>
      </c>
      <c r="C8" s="104" t="s">
        <v>280</v>
      </c>
      <c r="D8" s="112">
        <v>68.510000000000005</v>
      </c>
      <c r="E8" s="112">
        <v>0</v>
      </c>
      <c r="F8" s="112">
        <v>68.510000000000005</v>
      </c>
      <c r="G8" s="105">
        <f>'1.3'!H408</f>
        <v>117.54000000000002</v>
      </c>
      <c r="H8" s="105">
        <v>0</v>
      </c>
      <c r="I8" s="156">
        <f t="shared" si="0"/>
        <v>117.54000000000002</v>
      </c>
      <c r="J8" s="138">
        <f ca="1">'1.3'!$H$448</f>
        <v>89.02000000000001</v>
      </c>
      <c r="K8" s="139">
        <f ca="1">'1.3'!$H$455</f>
        <v>25.300000000000004</v>
      </c>
      <c r="L8" s="141">
        <f>'1.3'!$H$459</f>
        <v>0</v>
      </c>
      <c r="M8" s="142">
        <f>'1.3'!$H$470</f>
        <v>0</v>
      </c>
      <c r="N8" s="148">
        <f ca="1">'1.3'!$H$478</f>
        <v>1.38</v>
      </c>
      <c r="O8" s="141">
        <f ca="1">'1.3'!$H$485</f>
        <v>0.41000000000000003</v>
      </c>
      <c r="P8" s="141">
        <f ca="1">'1.3'!$H$489</f>
        <v>1.28</v>
      </c>
      <c r="Q8" s="142">
        <f ca="1">'1.3'!$H$501</f>
        <v>0.15000000000000002</v>
      </c>
      <c r="R8" s="109">
        <f t="shared" si="1"/>
        <v>49.030000000000015</v>
      </c>
      <c r="S8" s="113">
        <f t="shared" si="2"/>
        <v>171.56619471609986</v>
      </c>
    </row>
    <row r="9" spans="1:20" x14ac:dyDescent="0.25">
      <c r="A9" s="103" t="s">
        <v>281</v>
      </c>
      <c r="B9" s="103" t="s">
        <v>282</v>
      </c>
      <c r="C9" s="104" t="s">
        <v>283</v>
      </c>
      <c r="D9" s="112">
        <v>117.88</v>
      </c>
      <c r="E9" s="112">
        <v>0</v>
      </c>
      <c r="F9" s="112">
        <v>117.88</v>
      </c>
      <c r="G9" s="105">
        <f>'1.4'!H408</f>
        <v>233.02</v>
      </c>
      <c r="H9" s="105">
        <v>0</v>
      </c>
      <c r="I9" s="156">
        <f t="shared" si="0"/>
        <v>233.02</v>
      </c>
      <c r="J9" s="138">
        <f ca="1">'1.4'!$H$448</f>
        <v>177.93</v>
      </c>
      <c r="K9" s="139">
        <f ca="1">'1.4'!$H$455</f>
        <v>50.54</v>
      </c>
      <c r="L9" s="141">
        <f>'1.4'!$H$459</f>
        <v>0</v>
      </c>
      <c r="M9" s="142">
        <f>'1.4'!$H$470</f>
        <v>0</v>
      </c>
      <c r="N9" s="148">
        <f ca="1">'1.4'!$H$478</f>
        <v>1.38</v>
      </c>
      <c r="O9" s="141">
        <f ca="1">'1.4'!$H$485</f>
        <v>0.41000000000000003</v>
      </c>
      <c r="P9" s="141">
        <f ca="1">'1.4'!$H$489</f>
        <v>2.5</v>
      </c>
      <c r="Q9" s="142">
        <f ca="1">'1.4'!$H$501</f>
        <v>0.26</v>
      </c>
      <c r="R9" s="109">
        <f t="shared" si="1"/>
        <v>115.14000000000001</v>
      </c>
      <c r="S9" s="113">
        <f t="shared" si="2"/>
        <v>197.67560230743129</v>
      </c>
    </row>
    <row r="10" spans="1:20" ht="15.6" x14ac:dyDescent="0.25">
      <c r="A10" s="103" t="s">
        <v>2</v>
      </c>
      <c r="B10" s="103" t="s">
        <v>322</v>
      </c>
      <c r="C10" s="104" t="s">
        <v>284</v>
      </c>
      <c r="D10" s="112">
        <v>12.86</v>
      </c>
      <c r="E10" s="112">
        <v>0</v>
      </c>
      <c r="F10" s="112">
        <v>12.86</v>
      </c>
      <c r="G10" s="105">
        <f>'2.'!H428</f>
        <v>26.62</v>
      </c>
      <c r="H10" s="105">
        <v>0</v>
      </c>
      <c r="I10" s="156">
        <f t="shared" si="0"/>
        <v>26.62</v>
      </c>
      <c r="J10" s="138">
        <f ca="1">'2.'!$H$458</f>
        <v>16.78</v>
      </c>
      <c r="K10" s="139">
        <f ca="1">'2.'!$H$465</f>
        <v>4.75</v>
      </c>
      <c r="L10" s="141">
        <f>'2.'!$H$469</f>
        <v>0</v>
      </c>
      <c r="M10" s="142">
        <f>'2.'!$H$480</f>
        <v>0</v>
      </c>
      <c r="N10" s="148">
        <f ca="1">'2.'!$H$488</f>
        <v>1.38</v>
      </c>
      <c r="O10" s="141">
        <f ca="1">'2.'!$H$495</f>
        <v>0.41000000000000003</v>
      </c>
      <c r="P10" s="141">
        <f ca="1">'2.'!$H$499</f>
        <v>3.27</v>
      </c>
      <c r="Q10" s="142">
        <f ca="1">'2.'!$H$511</f>
        <v>0.03</v>
      </c>
      <c r="R10" s="109">
        <f t="shared" si="1"/>
        <v>13.760000000000002</v>
      </c>
      <c r="S10" s="113">
        <f t="shared" si="2"/>
        <v>206.99844479004668</v>
      </c>
    </row>
    <row r="11" spans="1:20" ht="28.8" x14ac:dyDescent="0.25">
      <c r="A11" s="103" t="s">
        <v>3</v>
      </c>
      <c r="B11" s="103" t="s">
        <v>323</v>
      </c>
      <c r="C11" s="104" t="s">
        <v>285</v>
      </c>
      <c r="D11" s="112">
        <v>12.05</v>
      </c>
      <c r="E11" s="112">
        <v>0</v>
      </c>
      <c r="F11" s="112">
        <v>12.05</v>
      </c>
      <c r="G11" s="105">
        <f>'3.'!H406</f>
        <v>14.489999999999998</v>
      </c>
      <c r="H11" s="105">
        <v>0</v>
      </c>
      <c r="I11" s="156">
        <f t="shared" si="0"/>
        <v>14.489999999999998</v>
      </c>
      <c r="J11" s="138">
        <f ca="1">'3.'!$H$436</f>
        <v>9.8699999999999992</v>
      </c>
      <c r="K11" s="139">
        <f ca="1">'3.'!$H$443</f>
        <v>2.8499999999999996</v>
      </c>
      <c r="L11" s="141">
        <f>'3.'!$H$447</f>
        <v>0</v>
      </c>
      <c r="M11" s="142">
        <f>'3.'!$H$458</f>
        <v>0</v>
      </c>
      <c r="N11" s="148">
        <f ca="1">'3.'!$H$473</f>
        <v>0.66</v>
      </c>
      <c r="O11" s="141">
        <f ca="1">'3.'!$H$480</f>
        <v>0.2</v>
      </c>
      <c r="P11" s="141">
        <f ca="1">'3.'!$H$484</f>
        <v>0.77000000000000013</v>
      </c>
      <c r="Q11" s="142">
        <f ca="1">'3.'!$H$496</f>
        <v>0.14000000000000001</v>
      </c>
      <c r="R11" s="109">
        <f t="shared" si="1"/>
        <v>2.4399999999999977</v>
      </c>
      <c r="S11" s="113">
        <f t="shared" si="2"/>
        <v>120.24896265560163</v>
      </c>
    </row>
    <row r="12" spans="1:20" ht="15.6" x14ac:dyDescent="0.25">
      <c r="A12" s="103" t="s">
        <v>4</v>
      </c>
      <c r="B12" s="103" t="s">
        <v>324</v>
      </c>
      <c r="C12" s="104" t="s">
        <v>286</v>
      </c>
      <c r="D12" s="112">
        <v>18.170000000000002</v>
      </c>
      <c r="E12" s="112">
        <v>0</v>
      </c>
      <c r="F12" s="112">
        <v>18.170000000000002</v>
      </c>
      <c r="G12" s="105">
        <f>'4.'!H408</f>
        <v>19.899999999999999</v>
      </c>
      <c r="H12" s="105">
        <v>0</v>
      </c>
      <c r="I12" s="156">
        <f t="shared" si="0"/>
        <v>19.899999999999999</v>
      </c>
      <c r="J12" s="138">
        <f ca="1">'4.'!$H$438</f>
        <v>13.079999999999998</v>
      </c>
      <c r="K12" s="139">
        <f ca="1">'4.'!$H$445</f>
        <v>3.7499999999999996</v>
      </c>
      <c r="L12" s="141">
        <f ca="1">'4.'!$H$449</f>
        <v>0.18</v>
      </c>
      <c r="M12" s="142">
        <f>'4.'!$H$460</f>
        <v>0</v>
      </c>
      <c r="N12" s="148">
        <f ca="1">'4.'!$H$475</f>
        <v>1.2100000000000002</v>
      </c>
      <c r="O12" s="141">
        <f ca="1">'4.'!$H$482</f>
        <v>0.35</v>
      </c>
      <c r="P12" s="141">
        <f ca="1">'4.'!$H$486</f>
        <v>1.1299999999999999</v>
      </c>
      <c r="Q12" s="142">
        <f ca="1">'4.'!$H$498</f>
        <v>0.2</v>
      </c>
      <c r="R12" s="109">
        <f t="shared" si="1"/>
        <v>1.7299999999999969</v>
      </c>
      <c r="S12" s="113">
        <f t="shared" si="2"/>
        <v>109.52118877270223</v>
      </c>
    </row>
    <row r="13" spans="1:20" ht="15.6" x14ac:dyDescent="0.25">
      <c r="A13" s="103" t="s">
        <v>5</v>
      </c>
      <c r="B13" s="103" t="s">
        <v>325</v>
      </c>
      <c r="C13" s="104" t="s">
        <v>287</v>
      </c>
      <c r="D13" s="112">
        <v>7.0000000000000007E-2</v>
      </c>
      <c r="E13" s="112">
        <v>0</v>
      </c>
      <c r="F13" s="112">
        <v>7.0000000000000007E-2</v>
      </c>
      <c r="G13" s="108">
        <f>'5.'!H410</f>
        <v>0.08</v>
      </c>
      <c r="H13" s="105">
        <v>0</v>
      </c>
      <c r="I13" s="156">
        <f t="shared" si="0"/>
        <v>0.08</v>
      </c>
      <c r="J13" s="214">
        <f ca="1">'5.'!$H$440/1260</f>
        <v>5.6904761904761902E-3</v>
      </c>
      <c r="K13" s="215">
        <f ca="1">'5.'!$H$447/1260</f>
        <v>1.6428571428571432E-3</v>
      </c>
      <c r="L13" s="215">
        <f ca="1">'5.'!$H$451/1260</f>
        <v>0.06</v>
      </c>
      <c r="M13" s="216">
        <f>'5.'!$H$463/1260</f>
        <v>0</v>
      </c>
      <c r="N13" s="214">
        <f ca="1">'5.'!$H$478/1260</f>
        <v>6.1904761904761907E-3</v>
      </c>
      <c r="O13" s="215">
        <f ca="1">'5.'!$H$485/1206</f>
        <v>1.8573797678275291E-3</v>
      </c>
      <c r="P13" s="215">
        <f ca="1">'5.'!$H$489/1260</f>
        <v>2.7222222222222218E-3</v>
      </c>
      <c r="Q13" s="216">
        <f ca="1">'5.'!$H$501/1260</f>
        <v>3.015873015873016E-4</v>
      </c>
      <c r="R13" s="109">
        <f t="shared" si="1"/>
        <v>9.999999999999995E-3</v>
      </c>
      <c r="S13" s="113">
        <f t="shared" si="2"/>
        <v>114.28571428571428</v>
      </c>
      <c r="T13" s="1" t="b">
        <f t="shared" ref="T13:T33" ca="1" si="3">SUM(J13:Q13)=I13</f>
        <v>0</v>
      </c>
    </row>
    <row r="14" spans="1:20" ht="15" customHeight="1" x14ac:dyDescent="0.25">
      <c r="A14" s="151" t="s">
        <v>6</v>
      </c>
      <c r="B14" s="358" t="s">
        <v>326</v>
      </c>
      <c r="C14" s="359"/>
      <c r="D14" s="359"/>
      <c r="E14" s="359"/>
      <c r="F14" s="360"/>
      <c r="G14" s="152"/>
      <c r="H14" s="152"/>
      <c r="I14" s="152"/>
      <c r="J14" s="353"/>
      <c r="K14" s="353"/>
      <c r="L14" s="353"/>
      <c r="M14" s="353"/>
      <c r="N14" s="354"/>
      <c r="O14" s="355"/>
      <c r="P14" s="355"/>
      <c r="Q14" s="356"/>
      <c r="R14" s="152"/>
      <c r="S14" s="152"/>
    </row>
    <row r="15" spans="1:20" ht="39.6" x14ac:dyDescent="0.25">
      <c r="A15" s="103" t="s">
        <v>288</v>
      </c>
      <c r="B15" s="103" t="s">
        <v>289</v>
      </c>
      <c r="C15" s="104" t="s">
        <v>290</v>
      </c>
      <c r="D15" s="112">
        <v>14.91</v>
      </c>
      <c r="E15" s="112">
        <v>0</v>
      </c>
      <c r="F15" s="112">
        <v>14.91</v>
      </c>
      <c r="G15" s="108">
        <f>'6.1.'!H412</f>
        <v>64.02000000000001</v>
      </c>
      <c r="H15" s="105">
        <v>0</v>
      </c>
      <c r="I15" s="156">
        <f>G15+H15</f>
        <v>64.02000000000001</v>
      </c>
      <c r="J15" s="138">
        <f ca="1">'6.1.'!$H$442</f>
        <v>9.8800000000000008</v>
      </c>
      <c r="K15" s="139">
        <f ca="1">'6.1.'!$H$449</f>
        <v>2.8099999999999996</v>
      </c>
      <c r="L15" s="139">
        <f ca="1">'6.1.'!$H$453</f>
        <v>10.780000000000001</v>
      </c>
      <c r="M15" s="142">
        <f>'6.1.'!$H$464</f>
        <v>0</v>
      </c>
      <c r="N15" s="148">
        <f ca="1">'6.1.'!$H$472</f>
        <v>27.190000000000005</v>
      </c>
      <c r="O15" s="141">
        <f ca="1">'6.1.'!$H$479</f>
        <v>7.77</v>
      </c>
      <c r="P15" s="141">
        <f ca="1">'6.1.'!$H$483</f>
        <v>5.23</v>
      </c>
      <c r="Q15" s="142">
        <f ca="1">'6.1.'!$H$495</f>
        <v>0.36000000000000004</v>
      </c>
      <c r="R15" s="109">
        <f>I15-F15</f>
        <v>49.110000000000014</v>
      </c>
      <c r="S15" s="113">
        <f>I15*100/F15</f>
        <v>429.3762575452717</v>
      </c>
      <c r="T15" s="1" t="b">
        <f t="shared" ca="1" si="3"/>
        <v>1</v>
      </c>
    </row>
    <row r="16" spans="1:20" ht="39.6" x14ac:dyDescent="0.25">
      <c r="A16" s="103" t="s">
        <v>291</v>
      </c>
      <c r="B16" s="103" t="s">
        <v>292</v>
      </c>
      <c r="C16" s="104" t="s">
        <v>290</v>
      </c>
      <c r="D16" s="112">
        <v>81.790000000000006</v>
      </c>
      <c r="E16" s="112">
        <v>0</v>
      </c>
      <c r="F16" s="112">
        <v>81.790000000000006</v>
      </c>
      <c r="G16" s="108">
        <f>'6.2.'!H435</f>
        <v>141.68</v>
      </c>
      <c r="H16" s="105">
        <v>0</v>
      </c>
      <c r="I16" s="156">
        <f>G16+H16</f>
        <v>141.68</v>
      </c>
      <c r="J16" s="138">
        <f ca="1">'6.2.'!$H$443</f>
        <v>9.8800000000000008</v>
      </c>
      <c r="K16" s="139">
        <f ca="1">'6.2.'!$H$450</f>
        <v>2.8099999999999996</v>
      </c>
      <c r="L16" s="139">
        <f ca="1">'6.2.'!$H$454</f>
        <v>87.64</v>
      </c>
      <c r="M16" s="142">
        <f ca="1">'6.2.'!$H$465</f>
        <v>0.88</v>
      </c>
      <c r="N16" s="148">
        <f ca="1">'6.2.'!$H$473</f>
        <v>27.190000000000005</v>
      </c>
      <c r="O16" s="141">
        <f ca="1">'6.2.'!$H$480</f>
        <v>7.77</v>
      </c>
      <c r="P16" s="141">
        <f ca="1">'6.2.'!$H$484</f>
        <v>5.15</v>
      </c>
      <c r="Q16" s="142">
        <f ca="1">'6.2.'!$H$496</f>
        <v>0.36000000000000004</v>
      </c>
      <c r="R16" s="109">
        <f>I16-F16</f>
        <v>59.89</v>
      </c>
      <c r="S16" s="113">
        <f>I16*100/F16</f>
        <v>173.22411052695927</v>
      </c>
      <c r="T16" s="1" t="b">
        <f t="shared" ca="1" si="3"/>
        <v>1</v>
      </c>
    </row>
    <row r="17" spans="1:20" ht="26.4" x14ac:dyDescent="0.25">
      <c r="A17" s="103" t="s">
        <v>293</v>
      </c>
      <c r="B17" s="103" t="s">
        <v>294</v>
      </c>
      <c r="C17" s="104" t="s">
        <v>295</v>
      </c>
      <c r="D17" s="112">
        <v>117.88</v>
      </c>
      <c r="E17" s="112">
        <v>0</v>
      </c>
      <c r="F17" s="112">
        <v>117.88</v>
      </c>
      <c r="G17" s="108">
        <f>'6.3.'!H404</f>
        <v>136.90000000000003</v>
      </c>
      <c r="H17" s="105">
        <v>0</v>
      </c>
      <c r="I17" s="156">
        <f>G17+H17</f>
        <v>136.90000000000003</v>
      </c>
      <c r="J17" s="138">
        <f ca="1">'6.3.'!$H$434</f>
        <v>103.55000000000001</v>
      </c>
      <c r="K17" s="139">
        <f ca="1">'6.3.'!$H$441</f>
        <v>29.490000000000002</v>
      </c>
      <c r="L17" s="139">
        <f ca="1">'6.3.'!$H$445</f>
        <v>0</v>
      </c>
      <c r="M17" s="142">
        <f ca="1">'6.3.'!$H$456</f>
        <v>0</v>
      </c>
      <c r="N17" s="148">
        <f ca="1">'6.3.'!$H$464</f>
        <v>1.38</v>
      </c>
      <c r="O17" s="141">
        <f ca="1">'6.3.'!$H$471</f>
        <v>0.41000000000000003</v>
      </c>
      <c r="P17" s="141">
        <f ca="1">'6.3.'!$H$475</f>
        <v>1.87</v>
      </c>
      <c r="Q17" s="142">
        <f ca="1">'6.3.'!$H$487</f>
        <v>0.2</v>
      </c>
      <c r="R17" s="109">
        <f>I17-F17</f>
        <v>19.020000000000039</v>
      </c>
      <c r="S17" s="113">
        <f t="shared" si="2"/>
        <v>116.13505259586023</v>
      </c>
      <c r="T17" s="1" t="b">
        <f t="shared" ca="1" si="3"/>
        <v>1</v>
      </c>
    </row>
    <row r="18" spans="1:20" ht="28.8" x14ac:dyDescent="0.25">
      <c r="A18" s="103" t="s">
        <v>7</v>
      </c>
      <c r="B18" s="103" t="s">
        <v>327</v>
      </c>
      <c r="C18" s="104" t="s">
        <v>295</v>
      </c>
      <c r="D18" s="112">
        <v>29.93</v>
      </c>
      <c r="E18" s="112">
        <v>0</v>
      </c>
      <c r="F18" s="112">
        <v>29.93</v>
      </c>
      <c r="G18" s="108">
        <f>'7.'!H407</f>
        <v>39.530000000000008</v>
      </c>
      <c r="H18" s="105">
        <v>0</v>
      </c>
      <c r="I18" s="156">
        <f>G18+H18</f>
        <v>39.530000000000008</v>
      </c>
      <c r="J18" s="138">
        <f ca="1">'7.'!$H$447</f>
        <v>27.550000000000004</v>
      </c>
      <c r="K18" s="139">
        <f ca="1">'7.'!$H$454</f>
        <v>7.88</v>
      </c>
      <c r="L18" s="139">
        <f ca="1">'7.'!$H$458</f>
        <v>0</v>
      </c>
      <c r="M18" s="142">
        <f ca="1">'7.'!$H$469</f>
        <v>0</v>
      </c>
      <c r="N18" s="148">
        <f ca="1">'7.'!$H$477</f>
        <v>1.0900000000000001</v>
      </c>
      <c r="O18" s="141">
        <f ca="1">'7.'!$H$484</f>
        <v>0.33</v>
      </c>
      <c r="P18" s="141">
        <f ca="1">'7.'!$H$488</f>
        <v>2.31</v>
      </c>
      <c r="Q18" s="142">
        <f ca="1">'7.'!$H$500</f>
        <v>0.37</v>
      </c>
      <c r="R18" s="109">
        <f>I18-F18</f>
        <v>9.6000000000000085</v>
      </c>
      <c r="S18" s="113">
        <f t="shared" si="2"/>
        <v>132.07484129635819</v>
      </c>
      <c r="T18" s="1" t="b">
        <f t="shared" ca="1" si="3"/>
        <v>1</v>
      </c>
    </row>
    <row r="19" spans="1:20" ht="15" customHeight="1" x14ac:dyDescent="0.25">
      <c r="A19" s="151" t="s">
        <v>8</v>
      </c>
      <c r="B19" s="358" t="s">
        <v>328</v>
      </c>
      <c r="C19" s="359"/>
      <c r="D19" s="359"/>
      <c r="E19" s="359"/>
      <c r="F19" s="360"/>
      <c r="G19" s="152"/>
      <c r="H19" s="152"/>
      <c r="I19" s="152"/>
      <c r="J19" s="353"/>
      <c r="K19" s="353"/>
      <c r="L19" s="353"/>
      <c r="M19" s="353"/>
      <c r="N19" s="354"/>
      <c r="O19" s="355"/>
      <c r="P19" s="355"/>
      <c r="Q19" s="356"/>
      <c r="R19" s="152"/>
      <c r="S19" s="152"/>
    </row>
    <row r="20" spans="1:20" x14ac:dyDescent="0.25">
      <c r="A20" s="103" t="s">
        <v>9</v>
      </c>
      <c r="B20" s="103" t="s">
        <v>296</v>
      </c>
      <c r="C20" s="104" t="s">
        <v>354</v>
      </c>
      <c r="D20" s="112">
        <v>11.13</v>
      </c>
      <c r="E20" s="112">
        <v>0</v>
      </c>
      <c r="F20" s="112">
        <v>11.13</v>
      </c>
      <c r="G20" s="108">
        <f>'8.1.'!H410</f>
        <v>15.639999999999999</v>
      </c>
      <c r="H20" s="105">
        <v>0</v>
      </c>
      <c r="I20" s="156">
        <f t="shared" ref="I20:I28" si="4">G20+H20</f>
        <v>15.639999999999999</v>
      </c>
      <c r="J20" s="138">
        <f ca="1">'8.1.'!$H$450</f>
        <v>8.44</v>
      </c>
      <c r="K20" s="139">
        <f ca="1">'8.1.'!$H$457</f>
        <v>2.42</v>
      </c>
      <c r="L20" s="139">
        <f ca="1">'8.1.'!$H$461</f>
        <v>3.1099999999999994</v>
      </c>
      <c r="M20" s="142">
        <f ca="1">'8.1.'!$H$472</f>
        <v>0</v>
      </c>
      <c r="N20" s="148">
        <f ca="1">'8.1.'!$H$480</f>
        <v>1.0900000000000001</v>
      </c>
      <c r="O20" s="141">
        <f ca="1">'8.1.'!$H$487</f>
        <v>0.33</v>
      </c>
      <c r="P20" s="141">
        <f ca="1">'8.1.'!$H$491</f>
        <v>0.22999999999999998</v>
      </c>
      <c r="Q20" s="142">
        <f ca="1">'8.1.'!$H$503</f>
        <v>0.02</v>
      </c>
      <c r="R20" s="109">
        <f t="shared" ref="R20:R28" si="5">I20-F20</f>
        <v>4.509999999999998</v>
      </c>
      <c r="S20" s="113">
        <f t="shared" si="2"/>
        <v>140.52111410601972</v>
      </c>
      <c r="T20" s="1" t="b">
        <f t="shared" ca="1" si="3"/>
        <v>1</v>
      </c>
    </row>
    <row r="21" spans="1:20" x14ac:dyDescent="0.25">
      <c r="A21" s="103" t="s">
        <v>10</v>
      </c>
      <c r="B21" s="103" t="s">
        <v>297</v>
      </c>
      <c r="C21" s="104" t="s">
        <v>355</v>
      </c>
      <c r="D21" s="112">
        <v>18.760000000000002</v>
      </c>
      <c r="E21" s="112">
        <v>0</v>
      </c>
      <c r="F21" s="112">
        <v>18.760000000000002</v>
      </c>
      <c r="G21" s="108">
        <f>'8.2.'!H410</f>
        <v>26.580000000000002</v>
      </c>
      <c r="H21" s="105">
        <v>0</v>
      </c>
      <c r="I21" s="156">
        <f t="shared" si="4"/>
        <v>26.580000000000002</v>
      </c>
      <c r="J21" s="138">
        <f ca="1">'8.2.'!$H$450</f>
        <v>16.87</v>
      </c>
      <c r="K21" s="139">
        <f ca="1">'8.2.'!$H$457</f>
        <v>4.84</v>
      </c>
      <c r="L21" s="139">
        <f ca="1">'8.2.'!$H$461</f>
        <v>1.82</v>
      </c>
      <c r="M21" s="142">
        <f ca="1">'8.2.'!$H$472</f>
        <v>0</v>
      </c>
      <c r="N21" s="148">
        <f ca="1">'8.2.'!$H$480</f>
        <v>1.0900000000000001</v>
      </c>
      <c r="O21" s="141">
        <f ca="1">'8.2.'!$H$487</f>
        <v>0.33</v>
      </c>
      <c r="P21" s="141">
        <f ca="1">'8.2.'!$H$491</f>
        <v>1.3800000000000001</v>
      </c>
      <c r="Q21" s="142">
        <f ca="1">'8.2.'!$H$503</f>
        <v>0.25</v>
      </c>
      <c r="R21" s="109">
        <f t="shared" si="5"/>
        <v>7.82</v>
      </c>
      <c r="S21" s="113">
        <f t="shared" si="2"/>
        <v>141.68443496801706</v>
      </c>
      <c r="T21" s="1" t="b">
        <f t="shared" ca="1" si="3"/>
        <v>1</v>
      </c>
    </row>
    <row r="22" spans="1:20" ht="26.4" x14ac:dyDescent="0.25">
      <c r="A22" s="103" t="s">
        <v>298</v>
      </c>
      <c r="B22" s="103" t="s">
        <v>299</v>
      </c>
      <c r="C22" s="104" t="s">
        <v>356</v>
      </c>
      <c r="D22" s="112">
        <v>24.61</v>
      </c>
      <c r="E22" s="112">
        <v>0</v>
      </c>
      <c r="F22" s="112">
        <v>24.61</v>
      </c>
      <c r="G22" s="108">
        <f>'8.3.'!H401</f>
        <v>41.19</v>
      </c>
      <c r="H22" s="105">
        <v>0</v>
      </c>
      <c r="I22" s="156">
        <f t="shared" si="4"/>
        <v>41.19</v>
      </c>
      <c r="J22" s="138">
        <f ca="1">'8.3.'!$H$441</f>
        <v>25.290000000000003</v>
      </c>
      <c r="K22" s="139">
        <f ca="1">'8.3.'!$H$448</f>
        <v>7.2399999999999993</v>
      </c>
      <c r="L22" s="139">
        <f ca="1">'8.3.'!$H$452</f>
        <v>4.87</v>
      </c>
      <c r="M22" s="142">
        <f ca="1">'8.3.'!$H$463</f>
        <v>0</v>
      </c>
      <c r="N22" s="148">
        <f ca="1">'8.3.'!$H$471</f>
        <v>1.0900000000000001</v>
      </c>
      <c r="O22" s="141">
        <f ca="1">'8.3.'!$H$478</f>
        <v>0.33</v>
      </c>
      <c r="P22" s="141">
        <f ca="1">'8.3.'!$H$482</f>
        <v>2</v>
      </c>
      <c r="Q22" s="142">
        <f ca="1">'8.3.'!$H$494</f>
        <v>0.37</v>
      </c>
      <c r="R22" s="109">
        <f t="shared" si="5"/>
        <v>16.579999999999998</v>
      </c>
      <c r="S22" s="113">
        <f t="shared" si="2"/>
        <v>167.37098740349452</v>
      </c>
      <c r="T22" s="1" t="b">
        <f t="shared" ca="1" si="3"/>
        <v>1</v>
      </c>
    </row>
    <row r="23" spans="1:20" ht="39.6" x14ac:dyDescent="0.25">
      <c r="A23" s="103" t="s">
        <v>300</v>
      </c>
      <c r="B23" s="103" t="s">
        <v>301</v>
      </c>
      <c r="C23" s="104" t="s">
        <v>349</v>
      </c>
      <c r="D23" s="112">
        <v>10.64</v>
      </c>
      <c r="E23" s="112">
        <v>0</v>
      </c>
      <c r="F23" s="112">
        <v>10.64</v>
      </c>
      <c r="G23" s="108">
        <f>'8.4.'!$H$410</f>
        <v>14.099999999999998</v>
      </c>
      <c r="H23" s="105">
        <v>0</v>
      </c>
      <c r="I23" s="156">
        <f t="shared" si="4"/>
        <v>14.099999999999998</v>
      </c>
      <c r="J23" s="138">
        <f ca="1">'8.4.'!$H$450</f>
        <v>8.44</v>
      </c>
      <c r="K23" s="139">
        <f ca="1">'8.4.'!$H$457</f>
        <v>2.42</v>
      </c>
      <c r="L23" s="139">
        <f ca="1">'8.4.'!$H$461</f>
        <v>0.87</v>
      </c>
      <c r="M23" s="142">
        <f ca="1">'8.4.'!$H$472</f>
        <v>0</v>
      </c>
      <c r="N23" s="148">
        <f ca="1">'8.4.'!$H$480</f>
        <v>1.0900000000000001</v>
      </c>
      <c r="O23" s="141">
        <f ca="1">'8.4.'!$H$487</f>
        <v>0.33</v>
      </c>
      <c r="P23" s="141">
        <f ca="1">'8.4.'!$H$491</f>
        <v>0.81000000000000016</v>
      </c>
      <c r="Q23" s="142">
        <f ca="1">'8.4.'!$H$503</f>
        <v>0.14000000000000001</v>
      </c>
      <c r="R23" s="109">
        <f t="shared" si="5"/>
        <v>3.4599999999999973</v>
      </c>
      <c r="S23" s="113">
        <f t="shared" si="2"/>
        <v>132.51879699248119</v>
      </c>
      <c r="T23" s="1" t="b">
        <f t="shared" ca="1" si="3"/>
        <v>1</v>
      </c>
    </row>
    <row r="24" spans="1:20" ht="26.4" x14ac:dyDescent="0.25">
      <c r="A24" s="103" t="s">
        <v>302</v>
      </c>
      <c r="B24" s="103" t="s">
        <v>303</v>
      </c>
      <c r="C24" s="104" t="s">
        <v>357</v>
      </c>
      <c r="D24" s="112">
        <v>18.57</v>
      </c>
      <c r="E24" s="112">
        <v>0</v>
      </c>
      <c r="F24" s="112">
        <v>18.57</v>
      </c>
      <c r="G24" s="108">
        <f>'8.5.'!H410</f>
        <v>25.02</v>
      </c>
      <c r="H24" s="105">
        <v>0</v>
      </c>
      <c r="I24" s="156">
        <f t="shared" si="4"/>
        <v>25.02</v>
      </c>
      <c r="J24" s="138">
        <f ca="1">'8.5.'!$H$450</f>
        <v>16.87</v>
      </c>
      <c r="K24" s="139">
        <f ca="1">'8.5.'!$H$457</f>
        <v>4.84</v>
      </c>
      <c r="L24" s="139">
        <f ca="1">'8.5.'!$H$461</f>
        <v>0.2</v>
      </c>
      <c r="M24" s="142">
        <f ca="1">'8.5.'!$H$472</f>
        <v>0</v>
      </c>
      <c r="N24" s="148">
        <f ca="1">'8.5.'!$H$480</f>
        <v>1.0900000000000001</v>
      </c>
      <c r="O24" s="141">
        <f ca="1">'8.5.'!$H$487</f>
        <v>0.33</v>
      </c>
      <c r="P24" s="141">
        <f ca="1">'8.5.'!$H$491</f>
        <v>1.4400000000000002</v>
      </c>
      <c r="Q24" s="142">
        <f ca="1">'8.5.'!$H$503</f>
        <v>0.25</v>
      </c>
      <c r="R24" s="109">
        <f t="shared" si="5"/>
        <v>6.4499999999999993</v>
      </c>
      <c r="S24" s="113">
        <f t="shared" si="2"/>
        <v>134.73344103392569</v>
      </c>
      <c r="T24" s="1" t="b">
        <f t="shared" ca="1" si="3"/>
        <v>1</v>
      </c>
    </row>
    <row r="25" spans="1:20" ht="66" x14ac:dyDescent="0.25">
      <c r="A25" s="103" t="s">
        <v>304</v>
      </c>
      <c r="B25" s="103" t="s">
        <v>305</v>
      </c>
      <c r="C25" s="104" t="s">
        <v>350</v>
      </c>
      <c r="D25" s="112">
        <v>23.94</v>
      </c>
      <c r="E25" s="112">
        <v>0</v>
      </c>
      <c r="F25" s="112">
        <v>23.94</v>
      </c>
      <c r="G25" s="108">
        <f>'8.6.'!H410</f>
        <v>37.46</v>
      </c>
      <c r="H25" s="105">
        <v>0</v>
      </c>
      <c r="I25" s="156">
        <f t="shared" si="4"/>
        <v>37.46</v>
      </c>
      <c r="J25" s="138">
        <f ca="1">'8.6.'!$H$450</f>
        <v>25.290000000000003</v>
      </c>
      <c r="K25" s="139">
        <f ca="1">'8.6.'!$H$457</f>
        <v>7.2399999999999993</v>
      </c>
      <c r="L25" s="139">
        <f ca="1">'8.6.'!$H$461</f>
        <v>1.07</v>
      </c>
      <c r="M25" s="142">
        <f ca="1">'8.6.'!$H$472</f>
        <v>0</v>
      </c>
      <c r="N25" s="148">
        <f ca="1">'8.6.'!$H$480</f>
        <v>1.0900000000000001</v>
      </c>
      <c r="O25" s="141">
        <f ca="1">'8.6.'!$H$487</f>
        <v>0.33</v>
      </c>
      <c r="P25" s="141">
        <f ca="1">'8.6.'!$H$491</f>
        <v>2.0699999999999998</v>
      </c>
      <c r="Q25" s="142">
        <f ca="1">'8.6.'!$H$503</f>
        <v>0.37</v>
      </c>
      <c r="R25" s="109">
        <f t="shared" si="5"/>
        <v>13.52</v>
      </c>
      <c r="S25" s="113">
        <f t="shared" si="2"/>
        <v>156.47451963241437</v>
      </c>
      <c r="T25" s="1" t="b">
        <f t="shared" ca="1" si="3"/>
        <v>1</v>
      </c>
    </row>
    <row r="26" spans="1:20" ht="26.4" x14ac:dyDescent="0.25">
      <c r="A26" s="103" t="s">
        <v>306</v>
      </c>
      <c r="B26" s="103" t="s">
        <v>307</v>
      </c>
      <c r="C26" s="104" t="s">
        <v>351</v>
      </c>
      <c r="D26" s="112">
        <v>9.27</v>
      </c>
      <c r="E26" s="112">
        <v>0</v>
      </c>
      <c r="F26" s="112">
        <v>9.27</v>
      </c>
      <c r="G26" s="108">
        <f>'8.7.'!H410</f>
        <v>13.620000000000001</v>
      </c>
      <c r="H26" s="105">
        <v>0</v>
      </c>
      <c r="I26" s="156">
        <f t="shared" si="4"/>
        <v>13.620000000000001</v>
      </c>
      <c r="J26" s="138">
        <f ca="1">'8.7.'!$H$450</f>
        <v>8.44</v>
      </c>
      <c r="K26" s="139">
        <f ca="1">'8.7.'!$H$457</f>
        <v>2.42</v>
      </c>
      <c r="L26" s="139">
        <f ca="1">'8.7.'!$H$461</f>
        <v>0.39</v>
      </c>
      <c r="M26" s="142">
        <f ca="1">'8.7.'!$H$472</f>
        <v>0</v>
      </c>
      <c r="N26" s="148">
        <f ca="1">'8.7.'!$H$480</f>
        <v>1.0900000000000001</v>
      </c>
      <c r="O26" s="141">
        <f ca="1">'8.7.'!$H$487</f>
        <v>0.33</v>
      </c>
      <c r="P26" s="141">
        <f ca="1">'8.7.'!$H$491</f>
        <v>0.81000000000000016</v>
      </c>
      <c r="Q26" s="142">
        <f ca="1">'8.7.'!$H$503</f>
        <v>0.14000000000000001</v>
      </c>
      <c r="R26" s="109">
        <f t="shared" si="5"/>
        <v>4.3500000000000014</v>
      </c>
      <c r="S26" s="113">
        <f t="shared" si="2"/>
        <v>146.92556634304208</v>
      </c>
      <c r="T26" s="1" t="b">
        <f t="shared" ca="1" si="3"/>
        <v>1</v>
      </c>
    </row>
    <row r="27" spans="1:20" ht="26.4" x14ac:dyDescent="0.25">
      <c r="A27" s="103" t="s">
        <v>308</v>
      </c>
      <c r="B27" s="103" t="s">
        <v>309</v>
      </c>
      <c r="C27" s="104" t="s">
        <v>357</v>
      </c>
      <c r="D27" s="112">
        <v>11.94</v>
      </c>
      <c r="E27" s="112">
        <v>0</v>
      </c>
      <c r="F27" s="112">
        <v>11.94</v>
      </c>
      <c r="G27" s="108">
        <f>'8.8.'!H410</f>
        <v>13.29</v>
      </c>
      <c r="H27" s="105">
        <v>0</v>
      </c>
      <c r="I27" s="156">
        <f t="shared" si="4"/>
        <v>13.29</v>
      </c>
      <c r="J27" s="138">
        <f ca="1">'8.8.'!$H$450</f>
        <v>8.44</v>
      </c>
      <c r="K27" s="139">
        <f ca="1">'8.8.'!$H$457</f>
        <v>2.42</v>
      </c>
      <c r="L27" s="139">
        <f ca="1">'8.8.'!$H$461</f>
        <v>6.0000000000000005E-2</v>
      </c>
      <c r="M27" s="142">
        <f ca="1">'8.8.'!$H$472</f>
        <v>0</v>
      </c>
      <c r="N27" s="148">
        <f ca="1">'8.8.'!$H$480</f>
        <v>1.0900000000000001</v>
      </c>
      <c r="O27" s="141">
        <f ca="1">'8.8.'!$H$487</f>
        <v>0.33</v>
      </c>
      <c r="P27" s="141">
        <f ca="1">'8.8.'!$H$491</f>
        <v>0.81000000000000016</v>
      </c>
      <c r="Q27" s="142">
        <f ca="1">'8.8.'!$H$503</f>
        <v>0.14000000000000001</v>
      </c>
      <c r="R27" s="109">
        <f t="shared" si="5"/>
        <v>1.3499999999999996</v>
      </c>
      <c r="S27" s="113">
        <f t="shared" si="2"/>
        <v>111.30653266331659</v>
      </c>
      <c r="T27" s="1" t="b">
        <f t="shared" ca="1" si="3"/>
        <v>1</v>
      </c>
    </row>
    <row r="28" spans="1:20" ht="39.6" x14ac:dyDescent="0.25">
      <c r="A28" s="103" t="s">
        <v>310</v>
      </c>
      <c r="B28" s="103" t="s">
        <v>311</v>
      </c>
      <c r="C28" s="104" t="s">
        <v>352</v>
      </c>
      <c r="D28" s="112">
        <v>15.93</v>
      </c>
      <c r="E28" s="112">
        <v>0</v>
      </c>
      <c r="F28" s="112">
        <v>15.93</v>
      </c>
      <c r="G28" s="108">
        <f>'8.9.'!H410</f>
        <v>25.630000000000003</v>
      </c>
      <c r="H28" s="105">
        <v>0</v>
      </c>
      <c r="I28" s="156">
        <f t="shared" si="4"/>
        <v>25.630000000000003</v>
      </c>
      <c r="J28" s="138">
        <f ca="1">'8.9.'!$H$450</f>
        <v>16.87</v>
      </c>
      <c r="K28" s="139">
        <f ca="1">'8.9.'!$H$457</f>
        <v>4.84</v>
      </c>
      <c r="L28" s="139">
        <f ca="1">'8.9.'!$H$461</f>
        <v>0.79</v>
      </c>
      <c r="M28" s="142">
        <f ca="1">'8.9.'!$H$472</f>
        <v>0</v>
      </c>
      <c r="N28" s="148">
        <f ca="1">'8.9.'!$H$480</f>
        <v>1.0900000000000001</v>
      </c>
      <c r="O28" s="141">
        <f ca="1">'8.9.'!$H$487</f>
        <v>0.33</v>
      </c>
      <c r="P28" s="141">
        <f ca="1">'8.9.'!$H$491</f>
        <v>1.4600000000000002</v>
      </c>
      <c r="Q28" s="142">
        <f ca="1">'8.9.'!$H$503</f>
        <v>0.25</v>
      </c>
      <c r="R28" s="109">
        <f t="shared" si="5"/>
        <v>9.7000000000000028</v>
      </c>
      <c r="S28" s="113">
        <f t="shared" si="2"/>
        <v>160.89139987445074</v>
      </c>
      <c r="T28" s="1" t="b">
        <f t="shared" ca="1" si="3"/>
        <v>1</v>
      </c>
    </row>
    <row r="29" spans="1:20" ht="15" customHeight="1" x14ac:dyDescent="0.25">
      <c r="A29" s="151" t="s">
        <v>11</v>
      </c>
      <c r="B29" s="358" t="s">
        <v>329</v>
      </c>
      <c r="C29" s="359"/>
      <c r="D29" s="359"/>
      <c r="E29" s="359"/>
      <c r="F29" s="360"/>
      <c r="G29" s="152"/>
      <c r="H29" s="152"/>
      <c r="I29" s="152"/>
      <c r="J29" s="353"/>
      <c r="K29" s="353"/>
      <c r="L29" s="353"/>
      <c r="M29" s="353"/>
      <c r="N29" s="354"/>
      <c r="O29" s="355"/>
      <c r="P29" s="355"/>
      <c r="Q29" s="356"/>
      <c r="R29" s="152"/>
      <c r="S29" s="152"/>
    </row>
    <row r="30" spans="1:20" x14ac:dyDescent="0.25">
      <c r="A30" s="103" t="s">
        <v>312</v>
      </c>
      <c r="B30" s="103" t="s">
        <v>313</v>
      </c>
      <c r="C30" s="104" t="s">
        <v>358</v>
      </c>
      <c r="D30" s="112">
        <v>58.75</v>
      </c>
      <c r="E30" s="112">
        <v>0</v>
      </c>
      <c r="F30" s="112">
        <v>58.75</v>
      </c>
      <c r="G30" s="108">
        <f>'9.1.'!H422</f>
        <v>76.47</v>
      </c>
      <c r="H30" s="105">
        <v>0</v>
      </c>
      <c r="I30" s="156">
        <f>G30+H30</f>
        <v>76.47</v>
      </c>
      <c r="J30" s="138">
        <f ca="1">'9.1.'!$H$462</f>
        <v>57.489999999999995</v>
      </c>
      <c r="K30" s="139">
        <f ca="1">'9.1.'!$H$469</f>
        <v>16.3</v>
      </c>
      <c r="L30" s="139">
        <f ca="1">'9.1.'!$H$473</f>
        <v>0.03</v>
      </c>
      <c r="M30" s="142">
        <f ca="1">'9.1.'!$H$484</f>
        <v>0</v>
      </c>
      <c r="N30" s="148">
        <f ca="1">'9.1.'!$H$492</f>
        <v>1.0900000000000001</v>
      </c>
      <c r="O30" s="141">
        <f ca="1">'9.1.'!$H$499</f>
        <v>0.33</v>
      </c>
      <c r="P30" s="141">
        <f ca="1">'9.1.'!$H$503</f>
        <v>1.0900000000000001</v>
      </c>
      <c r="Q30" s="142">
        <f ca="1">'9.1.'!$H$515</f>
        <v>0.14000000000000001</v>
      </c>
      <c r="R30" s="109">
        <f>I30-F30</f>
        <v>17.72</v>
      </c>
      <c r="S30" s="113">
        <f t="shared" si="2"/>
        <v>130.16170212765957</v>
      </c>
      <c r="T30" s="1" t="b">
        <f ca="1">SUM(J30:Q30)=I30</f>
        <v>1</v>
      </c>
    </row>
    <row r="31" spans="1:20" ht="26.4" x14ac:dyDescent="0.25">
      <c r="A31" s="103" t="s">
        <v>314</v>
      </c>
      <c r="B31" s="103" t="s">
        <v>315</v>
      </c>
      <c r="C31" s="104" t="s">
        <v>274</v>
      </c>
      <c r="D31" s="112">
        <v>49.34</v>
      </c>
      <c r="E31" s="112">
        <v>0</v>
      </c>
      <c r="F31" s="112">
        <v>49.34</v>
      </c>
      <c r="G31" s="108">
        <f>'9.2.'!H422</f>
        <v>75.999999999999986</v>
      </c>
      <c r="H31" s="105">
        <v>0</v>
      </c>
      <c r="I31" s="156">
        <f>G31+H31</f>
        <v>75.999999999999986</v>
      </c>
      <c r="J31" s="138">
        <f ca="1">'9.2.'!$H$462</f>
        <v>57.489999999999995</v>
      </c>
      <c r="K31" s="139">
        <f ca="1">'9.2.'!$H$469</f>
        <v>16.3</v>
      </c>
      <c r="L31" s="139">
        <f ca="1">'9.2.'!$H$473</f>
        <v>0</v>
      </c>
      <c r="M31" s="142">
        <f ca="1">'9.2.'!$H$484</f>
        <v>0</v>
      </c>
      <c r="N31" s="148">
        <f ca="1">'9.2.'!$H$492</f>
        <v>0.66</v>
      </c>
      <c r="O31" s="141">
        <f ca="1">'9.2.'!$H$499</f>
        <v>0.2</v>
      </c>
      <c r="P31" s="141">
        <f ca="1">'9.2.'!$H$503</f>
        <v>1.21</v>
      </c>
      <c r="Q31" s="142">
        <f ca="1">'9.2.'!$H$515</f>
        <v>0.14000000000000001</v>
      </c>
      <c r="R31" s="109">
        <f>I31-F31</f>
        <v>26.659999999999982</v>
      </c>
      <c r="S31" s="113">
        <f t="shared" si="2"/>
        <v>154.03323875152003</v>
      </c>
      <c r="T31" s="1" t="b">
        <f t="shared" ca="1" si="3"/>
        <v>1</v>
      </c>
    </row>
    <row r="32" spans="1:20" x14ac:dyDescent="0.25">
      <c r="A32" s="103" t="s">
        <v>316</v>
      </c>
      <c r="B32" s="103" t="s">
        <v>317</v>
      </c>
      <c r="C32" s="104" t="s">
        <v>353</v>
      </c>
      <c r="D32" s="112">
        <v>8.84</v>
      </c>
      <c r="E32" s="112">
        <v>0</v>
      </c>
      <c r="F32" s="112">
        <v>8.84</v>
      </c>
      <c r="G32" s="108">
        <f>'9.3.'!H430</f>
        <v>13.8</v>
      </c>
      <c r="H32" s="105">
        <v>0</v>
      </c>
      <c r="I32" s="156">
        <f>G32+H32</f>
        <v>13.8</v>
      </c>
      <c r="J32" s="138">
        <f ca="1">'9.3.'!$H$471</f>
        <v>9.8800000000000008</v>
      </c>
      <c r="K32" s="139">
        <f ca="1">'9.3.'!$H$478</f>
        <v>2.8099999999999996</v>
      </c>
      <c r="L32" s="139">
        <f ca="1">'9.3.'!$H$482</f>
        <v>0</v>
      </c>
      <c r="M32" s="142">
        <f ca="1">'9.3.'!$H$493</f>
        <v>0</v>
      </c>
      <c r="N32" s="148">
        <f ca="1">'9.3.'!$H$501</f>
        <v>0.66</v>
      </c>
      <c r="O32" s="141">
        <f ca="1">'9.3.'!$H$508</f>
        <v>0.2</v>
      </c>
      <c r="P32" s="141">
        <f ca="1">'9.3.'!$H$512</f>
        <v>0.22999999999999998</v>
      </c>
      <c r="Q32" s="142">
        <f ca="1">'9.3.'!$H$524</f>
        <v>0.02</v>
      </c>
      <c r="R32" s="109">
        <f>I32-F32</f>
        <v>4.9600000000000009</v>
      </c>
      <c r="S32" s="113">
        <f t="shared" si="2"/>
        <v>156.10859728506787</v>
      </c>
      <c r="T32" s="1" t="b">
        <f t="shared" ca="1" si="3"/>
        <v>1</v>
      </c>
    </row>
    <row r="33" spans="1:20" ht="15.6" x14ac:dyDescent="0.25">
      <c r="A33" s="103" t="s">
        <v>12</v>
      </c>
      <c r="B33" s="103" t="s">
        <v>330</v>
      </c>
      <c r="C33" s="104" t="s">
        <v>286</v>
      </c>
      <c r="D33" s="112">
        <v>8.64</v>
      </c>
      <c r="E33" s="112">
        <v>0</v>
      </c>
      <c r="F33" s="112">
        <v>8.64</v>
      </c>
      <c r="G33" s="108">
        <f>'10.'!H408</f>
        <v>14.059999999999999</v>
      </c>
      <c r="H33" s="105">
        <v>0</v>
      </c>
      <c r="I33" s="156">
        <f>G33+H33</f>
        <v>14.059999999999999</v>
      </c>
      <c r="J33" s="138">
        <f ca="1">'10.'!$H$448</f>
        <v>8.44</v>
      </c>
      <c r="K33" s="139">
        <f ca="1">'10.'!$H$455</f>
        <v>2.42</v>
      </c>
      <c r="L33" s="139">
        <f ca="1">'10.'!$H$459</f>
        <v>0.12000000000000001</v>
      </c>
      <c r="M33" s="142">
        <f ca="1">'10.'!$H$470</f>
        <v>0</v>
      </c>
      <c r="N33" s="148">
        <f ca="1">'10.'!$H$478</f>
        <v>1.6400000000000001</v>
      </c>
      <c r="O33" s="141">
        <f ca="1">'10.'!$H$485</f>
        <v>0.49</v>
      </c>
      <c r="P33" s="141">
        <f ca="1">'10.'!$H$489</f>
        <v>0.8</v>
      </c>
      <c r="Q33" s="142">
        <f ca="1">'10.'!$H$501</f>
        <v>0.15000000000000002</v>
      </c>
      <c r="R33" s="109">
        <f>I33-F33</f>
        <v>5.4199999999999982</v>
      </c>
      <c r="S33" s="113">
        <f t="shared" si="2"/>
        <v>162.73148148148144</v>
      </c>
      <c r="T33" s="1" t="b">
        <f t="shared" ca="1" si="3"/>
        <v>1</v>
      </c>
    </row>
    <row r="34" spans="1:20" x14ac:dyDescent="0.25">
      <c r="A34" s="362" t="s">
        <v>318</v>
      </c>
      <c r="B34" s="362"/>
      <c r="C34" s="362"/>
      <c r="D34" s="362"/>
      <c r="E34" s="362"/>
      <c r="F34" s="362"/>
    </row>
    <row r="35" spans="1:20" ht="15.75" customHeight="1" x14ac:dyDescent="0.25">
      <c r="A35" s="345" t="s">
        <v>331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</row>
    <row r="36" spans="1:20" ht="15.75" customHeight="1" x14ac:dyDescent="0.25">
      <c r="A36" s="345" t="s">
        <v>332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</row>
    <row r="37" spans="1:20" ht="15.75" customHeight="1" x14ac:dyDescent="0.25">
      <c r="A37" s="345" t="s">
        <v>333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</row>
  </sheetData>
  <mergeCells count="27">
    <mergeCell ref="A35:S35"/>
    <mergeCell ref="S3:S4"/>
    <mergeCell ref="B29:F29"/>
    <mergeCell ref="A2:F2"/>
    <mergeCell ref="A34:F34"/>
    <mergeCell ref="B3:B4"/>
    <mergeCell ref="C3:C4"/>
    <mergeCell ref="D3:D4"/>
    <mergeCell ref="B5:F5"/>
    <mergeCell ref="B14:F14"/>
    <mergeCell ref="B19:F19"/>
    <mergeCell ref="A36:S36"/>
    <mergeCell ref="A37:S37"/>
    <mergeCell ref="A1:R1"/>
    <mergeCell ref="G2:I2"/>
    <mergeCell ref="G3:G4"/>
    <mergeCell ref="R3:R4"/>
    <mergeCell ref="J3:M3"/>
    <mergeCell ref="N3:Q3"/>
    <mergeCell ref="J29:M29"/>
    <mergeCell ref="N29:Q29"/>
    <mergeCell ref="J19:M19"/>
    <mergeCell ref="N19:Q19"/>
    <mergeCell ref="J14:M14"/>
    <mergeCell ref="N14:Q14"/>
    <mergeCell ref="J5:M5"/>
    <mergeCell ref="N5:Q5"/>
  </mergeCells>
  <conditionalFormatting sqref="T13:T33 U6:U12">
    <cfRule type="cellIs" dxfId="7" priority="6" operator="equal">
      <formula>TRUE</formula>
    </cfRule>
  </conditionalFormatting>
  <conditionalFormatting sqref="J6:Q13">
    <cfRule type="cellIs" dxfId="6" priority="5" operator="equal">
      <formula>0</formula>
    </cfRule>
  </conditionalFormatting>
  <conditionalFormatting sqref="J15:Q18">
    <cfRule type="cellIs" dxfId="5" priority="4" operator="equal">
      <formula>0</formula>
    </cfRule>
  </conditionalFormatting>
  <conditionalFormatting sqref="J20:Q28">
    <cfRule type="cellIs" dxfId="4" priority="3" operator="equal">
      <formula>0</formula>
    </cfRule>
  </conditionalFormatting>
  <conditionalFormatting sqref="J30:Q32">
    <cfRule type="cellIs" dxfId="3" priority="2" operator="equal">
      <formula>0</formula>
    </cfRule>
  </conditionalFormatting>
  <conditionalFormatting sqref="J33:Q33">
    <cfRule type="cellIs" dxfId="2" priority="1" operator="equal">
      <formula>0</formula>
    </cfRule>
  </conditionalFormatting>
  <hyperlinks>
    <hyperlink ref="A2" r:id="rId1" display="https://likumi.lv/ta/id/270837-grozijumi-ministru-kabineta-2013-gada-24-septembra-noteikumos-nr-904-valsts-policijas-koledzas-maksas-pakalpojumu-cenradis-"/>
  </hyperlinks>
  <pageMargins left="0.23622047244094491" right="0.23622047244094491" top="0.19685039370078741" bottom="0.15748031496062992" header="0" footer="0"/>
  <pageSetup paperSize="9" scale="71" fitToHeight="0" orientation="landscape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Y24"/>
  <sheetViews>
    <sheetView workbookViewId="0">
      <selection activeCell="X25" sqref="X25"/>
    </sheetView>
  </sheetViews>
  <sheetFormatPr defaultColWidth="9.109375" defaultRowHeight="13.2" x14ac:dyDescent="0.25"/>
  <cols>
    <col min="1" max="1" width="4.5546875" style="153" bestFit="1" customWidth="1"/>
    <col min="2" max="2" width="6.33203125" style="155" customWidth="1"/>
    <col min="3" max="3" width="7.33203125" style="153" customWidth="1"/>
    <col min="4" max="4" width="6.33203125" style="155" customWidth="1"/>
    <col min="5" max="5" width="7.33203125" style="153" customWidth="1"/>
    <col min="6" max="6" width="6.33203125" style="155" customWidth="1"/>
    <col min="7" max="7" width="7.33203125" style="153" customWidth="1"/>
    <col min="8" max="8" width="6.33203125" style="155" customWidth="1"/>
    <col min="9" max="9" width="7.33203125" style="153" customWidth="1"/>
    <col min="10" max="10" width="6.33203125" style="155" customWidth="1"/>
    <col min="11" max="11" width="7.33203125" style="153" customWidth="1"/>
    <col min="12" max="12" width="6.33203125" style="155" customWidth="1"/>
    <col min="13" max="13" width="7.33203125" style="153" customWidth="1"/>
    <col min="14" max="14" width="6.33203125" style="155" customWidth="1"/>
    <col min="15" max="15" width="7.33203125" style="153" customWidth="1"/>
    <col min="16" max="16" width="6.33203125" style="155" customWidth="1"/>
    <col min="17" max="17" width="7.33203125" style="153" customWidth="1"/>
    <col min="18" max="18" width="6.33203125" style="155" customWidth="1"/>
    <col min="19" max="19" width="7.33203125" style="153" customWidth="1"/>
    <col min="20" max="20" width="6.33203125" style="155" customWidth="1"/>
    <col min="21" max="21" width="7.33203125" style="153" customWidth="1"/>
    <col min="22" max="22" width="6.33203125" style="155" customWidth="1"/>
    <col min="23" max="23" width="7.33203125" style="153" customWidth="1"/>
    <col min="24" max="24" width="6.33203125" style="155" customWidth="1"/>
    <col min="25" max="25" width="7.33203125" style="153" customWidth="1"/>
    <col min="26" max="26" width="6.33203125" style="155" customWidth="1"/>
    <col min="27" max="27" width="7.33203125" style="153" customWidth="1"/>
    <col min="28" max="28" width="6.33203125" style="155" customWidth="1"/>
    <col min="29" max="29" width="7.33203125" style="153" customWidth="1"/>
    <col min="30" max="30" width="6.33203125" style="155" customWidth="1"/>
    <col min="31" max="31" width="7.33203125" style="153" customWidth="1"/>
    <col min="32" max="32" width="6.33203125" style="155" customWidth="1"/>
    <col min="33" max="33" width="7.33203125" style="153" customWidth="1"/>
    <col min="34" max="34" width="6.33203125" style="155" customWidth="1"/>
    <col min="35" max="35" width="7.33203125" style="153" customWidth="1"/>
    <col min="36" max="36" width="6.33203125" style="155" customWidth="1"/>
    <col min="37" max="37" width="7.33203125" style="153" customWidth="1"/>
    <col min="38" max="38" width="6.33203125" style="155" customWidth="1"/>
    <col min="39" max="39" width="7.33203125" style="153" customWidth="1"/>
    <col min="40" max="40" width="6.33203125" style="155" customWidth="1"/>
    <col min="41" max="41" width="7.33203125" style="153" customWidth="1"/>
    <col min="42" max="42" width="6.33203125" style="155" customWidth="1"/>
    <col min="43" max="43" width="7.33203125" style="153" customWidth="1"/>
    <col min="44" max="44" width="6.33203125" style="155" customWidth="1"/>
    <col min="45" max="45" width="7.33203125" style="153" customWidth="1"/>
    <col min="46" max="46" width="6.33203125" style="155" customWidth="1"/>
    <col min="47" max="47" width="7.33203125" style="153" customWidth="1"/>
    <col min="48" max="48" width="6.44140625" style="155" customWidth="1"/>
    <col min="49" max="49" width="7.33203125" style="153" customWidth="1"/>
    <col min="50" max="50" width="6.33203125" style="155" customWidth="1"/>
    <col min="51" max="51" width="7.33203125" style="153" customWidth="1"/>
    <col min="52" max="16384" width="9.109375" style="153"/>
  </cols>
  <sheetData>
    <row r="1" spans="1:51" x14ac:dyDescent="0.25">
      <c r="A1" s="324" t="s">
        <v>346</v>
      </c>
      <c r="B1" s="365" t="s">
        <v>272</v>
      </c>
      <c r="C1" s="366"/>
      <c r="D1" s="365" t="s">
        <v>275</v>
      </c>
      <c r="E1" s="366"/>
      <c r="F1" s="365" t="s">
        <v>278</v>
      </c>
      <c r="G1" s="366"/>
      <c r="H1" s="365" t="s">
        <v>281</v>
      </c>
      <c r="I1" s="366"/>
      <c r="J1" s="365" t="s">
        <v>2</v>
      </c>
      <c r="K1" s="366"/>
      <c r="L1" s="365" t="s">
        <v>3</v>
      </c>
      <c r="M1" s="366"/>
      <c r="N1" s="365" t="s">
        <v>4</v>
      </c>
      <c r="O1" s="366"/>
      <c r="P1" s="365" t="s">
        <v>5</v>
      </c>
      <c r="Q1" s="366"/>
      <c r="R1" s="365" t="s">
        <v>288</v>
      </c>
      <c r="S1" s="366"/>
      <c r="T1" s="365" t="s">
        <v>291</v>
      </c>
      <c r="U1" s="366"/>
      <c r="V1" s="365" t="s">
        <v>293</v>
      </c>
      <c r="W1" s="366"/>
      <c r="X1" s="365" t="s">
        <v>7</v>
      </c>
      <c r="Y1" s="366"/>
      <c r="Z1" s="365" t="s">
        <v>9</v>
      </c>
      <c r="AA1" s="366"/>
      <c r="AB1" s="365" t="s">
        <v>10</v>
      </c>
      <c r="AC1" s="366"/>
      <c r="AD1" s="365" t="s">
        <v>298</v>
      </c>
      <c r="AE1" s="366"/>
      <c r="AF1" s="365" t="s">
        <v>300</v>
      </c>
      <c r="AG1" s="366"/>
      <c r="AH1" s="365" t="s">
        <v>302</v>
      </c>
      <c r="AI1" s="366"/>
      <c r="AJ1" s="365" t="s">
        <v>304</v>
      </c>
      <c r="AK1" s="366"/>
      <c r="AL1" s="365" t="s">
        <v>306</v>
      </c>
      <c r="AM1" s="366"/>
      <c r="AN1" s="365" t="s">
        <v>308</v>
      </c>
      <c r="AO1" s="366"/>
      <c r="AP1" s="365" t="s">
        <v>310</v>
      </c>
      <c r="AQ1" s="366"/>
      <c r="AR1" s="365" t="s">
        <v>312</v>
      </c>
      <c r="AS1" s="366"/>
      <c r="AT1" s="365" t="s">
        <v>314</v>
      </c>
      <c r="AU1" s="366"/>
      <c r="AV1" s="365" t="s">
        <v>316</v>
      </c>
      <c r="AW1" s="366"/>
      <c r="AX1" s="365" t="s">
        <v>12</v>
      </c>
      <c r="AY1" s="366"/>
    </row>
    <row r="2" spans="1:51" ht="29.25" customHeight="1" x14ac:dyDescent="0.25">
      <c r="A2" s="325"/>
      <c r="B2" s="163" t="s">
        <v>348</v>
      </c>
      <c r="C2" s="164" t="s">
        <v>347</v>
      </c>
      <c r="D2" s="163" t="s">
        <v>348</v>
      </c>
      <c r="E2" s="164" t="s">
        <v>347</v>
      </c>
      <c r="F2" s="163" t="s">
        <v>348</v>
      </c>
      <c r="G2" s="164" t="s">
        <v>347</v>
      </c>
      <c r="H2" s="163" t="s">
        <v>348</v>
      </c>
      <c r="I2" s="164" t="s">
        <v>347</v>
      </c>
      <c r="J2" s="163" t="s">
        <v>348</v>
      </c>
      <c r="K2" s="164" t="s">
        <v>347</v>
      </c>
      <c r="L2" s="163" t="s">
        <v>348</v>
      </c>
      <c r="M2" s="164" t="s">
        <v>347</v>
      </c>
      <c r="N2" s="163" t="s">
        <v>348</v>
      </c>
      <c r="O2" s="164" t="s">
        <v>347</v>
      </c>
      <c r="P2" s="163" t="s">
        <v>348</v>
      </c>
      <c r="Q2" s="164" t="s">
        <v>347</v>
      </c>
      <c r="R2" s="163" t="s">
        <v>348</v>
      </c>
      <c r="S2" s="164" t="s">
        <v>347</v>
      </c>
      <c r="T2" s="163" t="s">
        <v>348</v>
      </c>
      <c r="U2" s="164" t="s">
        <v>347</v>
      </c>
      <c r="V2" s="163" t="s">
        <v>348</v>
      </c>
      <c r="W2" s="164" t="s">
        <v>347</v>
      </c>
      <c r="X2" s="163" t="s">
        <v>348</v>
      </c>
      <c r="Y2" s="164" t="s">
        <v>347</v>
      </c>
      <c r="Z2" s="163" t="s">
        <v>348</v>
      </c>
      <c r="AA2" s="164" t="s">
        <v>347</v>
      </c>
      <c r="AB2" s="163" t="s">
        <v>348</v>
      </c>
      <c r="AC2" s="164" t="s">
        <v>347</v>
      </c>
      <c r="AD2" s="163" t="s">
        <v>348</v>
      </c>
      <c r="AE2" s="164" t="s">
        <v>347</v>
      </c>
      <c r="AF2" s="163" t="s">
        <v>348</v>
      </c>
      <c r="AG2" s="164" t="s">
        <v>347</v>
      </c>
      <c r="AH2" s="163" t="s">
        <v>348</v>
      </c>
      <c r="AI2" s="164" t="s">
        <v>347</v>
      </c>
      <c r="AJ2" s="163" t="s">
        <v>348</v>
      </c>
      <c r="AK2" s="164" t="s">
        <v>347</v>
      </c>
      <c r="AL2" s="163" t="s">
        <v>348</v>
      </c>
      <c r="AM2" s="164" t="s">
        <v>347</v>
      </c>
      <c r="AN2" s="163" t="s">
        <v>348</v>
      </c>
      <c r="AO2" s="164" t="s">
        <v>347</v>
      </c>
      <c r="AP2" s="163" t="s">
        <v>348</v>
      </c>
      <c r="AQ2" s="164" t="s">
        <v>347</v>
      </c>
      <c r="AR2" s="163" t="s">
        <v>348</v>
      </c>
      <c r="AS2" s="164" t="s">
        <v>347</v>
      </c>
      <c r="AT2" s="163" t="s">
        <v>348</v>
      </c>
      <c r="AU2" s="164" t="s">
        <v>347</v>
      </c>
      <c r="AV2" s="163" t="s">
        <v>348</v>
      </c>
      <c r="AW2" s="164" t="s">
        <v>347</v>
      </c>
      <c r="AX2" s="163" t="s">
        <v>348</v>
      </c>
      <c r="AY2" s="164" t="s">
        <v>347</v>
      </c>
    </row>
    <row r="3" spans="1:51" x14ac:dyDescent="0.25">
      <c r="A3" s="326"/>
      <c r="B3" s="165">
        <f ca="1">SUM(B4:B22)</f>
        <v>12.020000000000001</v>
      </c>
      <c r="C3" s="166">
        <f t="shared" ref="C3:AY3" ca="1" si="0">SUM(C4:C22)</f>
        <v>0.99990000000000012</v>
      </c>
      <c r="D3" s="165">
        <f t="shared" ca="1" si="0"/>
        <v>54.98</v>
      </c>
      <c r="E3" s="166">
        <f t="shared" ca="1" si="0"/>
        <v>1.0001</v>
      </c>
      <c r="F3" s="165">
        <f t="shared" ca="1" si="0"/>
        <v>117.24000000000002</v>
      </c>
      <c r="G3" s="166">
        <f t="shared" ca="1" si="0"/>
        <v>1.0001</v>
      </c>
      <c r="H3" s="165">
        <f t="shared" ca="1" si="0"/>
        <v>232.43000000000006</v>
      </c>
      <c r="I3" s="166">
        <f t="shared" ca="1" si="0"/>
        <v>1</v>
      </c>
      <c r="J3" s="165">
        <f t="shared" ca="1" si="0"/>
        <v>25.169999999999998</v>
      </c>
      <c r="K3" s="166">
        <f t="shared" ca="1" si="0"/>
        <v>1.0002</v>
      </c>
      <c r="L3" s="165">
        <f t="shared" ca="1" si="0"/>
        <v>14.389999999999999</v>
      </c>
      <c r="M3" s="166">
        <f t="shared" ca="1" si="0"/>
        <v>1.0002</v>
      </c>
      <c r="N3" s="165">
        <f t="shared" ca="1" si="0"/>
        <v>19.759999999999998</v>
      </c>
      <c r="O3" s="166">
        <f t="shared" ca="1" si="0"/>
        <v>0.99980000000000013</v>
      </c>
      <c r="P3" s="165">
        <f t="shared" ca="1" si="0"/>
        <v>98.529999999999987</v>
      </c>
      <c r="Q3" s="166">
        <f t="shared" ca="1" si="0"/>
        <v>0.99990000000000001</v>
      </c>
      <c r="R3" s="165">
        <f t="shared" ca="1" si="0"/>
        <v>63.78</v>
      </c>
      <c r="S3" s="166">
        <f t="shared" ca="1" si="0"/>
        <v>1.0000000000000002</v>
      </c>
      <c r="T3" s="165">
        <f t="shared" ca="1" si="0"/>
        <v>141.48000000000002</v>
      </c>
      <c r="U3" s="166">
        <f t="shared" ca="1" si="0"/>
        <v>0.99979999999999991</v>
      </c>
      <c r="V3" s="165">
        <f t="shared" ca="1" si="0"/>
        <v>136.45000000000002</v>
      </c>
      <c r="W3" s="166">
        <f t="shared" ca="1" si="0"/>
        <v>1.0001</v>
      </c>
      <c r="X3" s="165">
        <f t="shared" ca="1" si="0"/>
        <v>39.29</v>
      </c>
      <c r="Y3" s="166">
        <f t="shared" ca="1" si="0"/>
        <v>1.0000000000000002</v>
      </c>
      <c r="Z3" s="165">
        <f t="shared" ca="1" si="0"/>
        <v>15.569999999999997</v>
      </c>
      <c r="AA3" s="166">
        <f t="shared" ca="1" si="0"/>
        <v>1.0002</v>
      </c>
      <c r="AB3" s="165">
        <f t="shared" ca="1" si="0"/>
        <v>26.41</v>
      </c>
      <c r="AC3" s="166">
        <f t="shared" ca="1" si="0"/>
        <v>1.0001</v>
      </c>
      <c r="AD3" s="165">
        <f t="shared" ca="1" si="0"/>
        <v>40.96</v>
      </c>
      <c r="AE3" s="166">
        <f t="shared" ca="1" si="0"/>
        <v>0.9998999999999999</v>
      </c>
      <c r="AF3" s="165">
        <f t="shared" ca="1" si="0"/>
        <v>14.009999999999998</v>
      </c>
      <c r="AG3" s="166">
        <f t="shared" ca="1" si="0"/>
        <v>1</v>
      </c>
      <c r="AH3" s="165">
        <f t="shared" ca="1" si="0"/>
        <v>24.85</v>
      </c>
      <c r="AI3" s="166">
        <f t="shared" ca="1" si="0"/>
        <v>1.0002000000000002</v>
      </c>
      <c r="AJ3" s="165">
        <f t="shared" ca="1" si="0"/>
        <v>37.22</v>
      </c>
      <c r="AK3" s="166">
        <f t="shared" ca="1" si="0"/>
        <v>0.99980000000000013</v>
      </c>
      <c r="AL3" s="165">
        <f t="shared" ca="1" si="0"/>
        <v>13.529999999999998</v>
      </c>
      <c r="AM3" s="166">
        <f t="shared" ca="1" si="0"/>
        <v>0.99969999999999981</v>
      </c>
      <c r="AN3" s="165">
        <f t="shared" ca="1" si="0"/>
        <v>13.199999999999998</v>
      </c>
      <c r="AO3" s="166">
        <f t="shared" ca="1" si="0"/>
        <v>1.0002</v>
      </c>
      <c r="AP3" s="165">
        <f t="shared" ca="1" si="0"/>
        <v>25.450000000000003</v>
      </c>
      <c r="AQ3" s="166">
        <f t="shared" ca="1" si="0"/>
        <v>1</v>
      </c>
      <c r="AR3" s="165">
        <f t="shared" ca="1" si="0"/>
        <v>76.209999999999994</v>
      </c>
      <c r="AS3" s="166">
        <f t="shared" ca="1" si="0"/>
        <v>1.0001</v>
      </c>
      <c r="AT3" s="165">
        <f t="shared" ca="1" si="0"/>
        <v>75.740000000000009</v>
      </c>
      <c r="AU3" s="166">
        <f t="shared" ca="1" si="0"/>
        <v>0.99990000000000001</v>
      </c>
      <c r="AV3" s="165">
        <f t="shared" ca="1" si="0"/>
        <v>13.729999999999999</v>
      </c>
      <c r="AW3" s="166">
        <f t="shared" ca="1" si="0"/>
        <v>0.99999999999999989</v>
      </c>
      <c r="AX3" s="165">
        <f t="shared" ca="1" si="0"/>
        <v>13.969999999999999</v>
      </c>
      <c r="AY3" s="166">
        <f t="shared" ca="1" si="0"/>
        <v>1</v>
      </c>
    </row>
    <row r="4" spans="1:51" x14ac:dyDescent="0.25">
      <c r="A4" s="168">
        <v>1116</v>
      </c>
      <c r="B4" s="161">
        <f ca="1">SUMIF('1.1 '!$A$431:$H$492,'Izdevumu sadalījums_pa_EKK'!A4,'1.1 '!$H$431:$H$492)</f>
        <v>6.24</v>
      </c>
      <c r="C4" s="162">
        <f ca="1">ROUND(B4/B$3,4)</f>
        <v>0.51910000000000001</v>
      </c>
      <c r="D4" s="161">
        <f ca="1">SUMIF('1.2'!$A$419:$H$489,'Izdevumu sadalījums_pa_EKK'!$A4,'1.2'!$H$419:$H$489)</f>
        <v>33.269999999999996</v>
      </c>
      <c r="E4" s="162">
        <f t="shared" ref="E4:E22" ca="1" si="1">ROUND(D4/D$3,4)</f>
        <v>0.60509999999999997</v>
      </c>
      <c r="F4" s="161">
        <f ca="1">SUMIF('1.3'!$A$437:$H$507,'Izdevumu sadalījums_pa_EKK'!$A4,'1.3'!$H$437:$H$507)</f>
        <v>69.37</v>
      </c>
      <c r="G4" s="162">
        <f t="shared" ref="G4:G22" ca="1" si="2">ROUND(F4/F$3,4)</f>
        <v>0.5917</v>
      </c>
      <c r="H4" s="161">
        <f ca="1">SUMIF('1.4'!$A$437:$H$507,'Izdevumu sadalījums_pa_EKK'!$A4,'1.4'!$H$437:$H$507)</f>
        <v>138.71</v>
      </c>
      <c r="I4" s="162">
        <f t="shared" ref="I4:I22" ca="1" si="3">ROUND(H4/H$3,4)</f>
        <v>0.5968</v>
      </c>
      <c r="J4" s="161">
        <f ca="1">SUMIF('2.'!$A$457:$H$527,'Izdevumu sadalījums_pa_EKK'!$A4,'2.'!$H$457:$H$527)</f>
        <v>14.14</v>
      </c>
      <c r="K4" s="162">
        <f t="shared" ref="K4:K22" ca="1" si="4">ROUND(J4/J$3,4)</f>
        <v>0.56179999999999997</v>
      </c>
      <c r="L4" s="161">
        <f ca="1">SUMIF('3.'!$A$435:$H$505,'Izdevumu sadalījums_pa_EKK'!$A4,'3.'!$H$435:$H$505)</f>
        <v>0</v>
      </c>
      <c r="M4" s="162">
        <f t="shared" ref="M4:M22" ca="1" si="5">ROUND(L4/L$3,4)</f>
        <v>0</v>
      </c>
      <c r="N4" s="161">
        <f ca="1">SUMIF('4.'!$A$437:$H$507,'Izdevumu sadalījums_pa_EKK'!$A4,'4.'!$H$437:$H$507)</f>
        <v>0.37</v>
      </c>
      <c r="O4" s="162">
        <f t="shared" ref="O4:O22" ca="1" si="6">ROUND(N4/N$3,4)</f>
        <v>1.8700000000000001E-2</v>
      </c>
      <c r="P4" s="161">
        <f ca="1">SUMIF('5.'!$A$439:$H$510,'Izdevumu sadalījums_pa_EKK'!$A4,'5.'!$H$439:$H$510)</f>
        <v>0</v>
      </c>
      <c r="Q4" s="162">
        <f t="shared" ref="Q4:Q22" ca="1" si="7">ROUND(P4/P$3,4)</f>
        <v>0</v>
      </c>
      <c r="R4" s="161">
        <f ca="1">SUMIF('6.1.'!$A$441:$H$511,'Izdevumu sadalījums_pa_EKK'!$A4,'6.1.'!$H$441:$H$511)</f>
        <v>19.240000000000002</v>
      </c>
      <c r="S4" s="162">
        <f t="shared" ref="S4:S22" ca="1" si="8">ROUND(R4/R$3,4)</f>
        <v>0.30170000000000002</v>
      </c>
      <c r="T4" s="161">
        <f ca="1">SUMIF('6.2.'!$A$441:$H$511,'Izdevumu sadalījums_pa_EKK'!$A4,'6.2.'!$H$441:$H$511)</f>
        <v>19.240000000000002</v>
      </c>
      <c r="U4" s="162">
        <f t="shared" ref="U4:U22" ca="1" si="9">ROUND(T4/T$3,4)</f>
        <v>0.13600000000000001</v>
      </c>
      <c r="V4" s="161">
        <f ca="1">SUMIF('6.3.'!$A$433:$H$503,'Izdevumu sadalījums_pa_EKK'!$A4,'6.3.'!$H$433:$H$503)</f>
        <v>61.730000000000004</v>
      </c>
      <c r="W4" s="162">
        <f t="shared" ref="W4:W22" ca="1" si="10">ROUND(V4/V$3,4)</f>
        <v>0.45240000000000002</v>
      </c>
      <c r="X4" s="161">
        <f ca="1">SUMIF('7.'!$A$436:$H$506,'Izdevumu sadalījums_pa_EKK'!$A4,'7.'!$H$436:$H$506)</f>
        <v>2.29</v>
      </c>
      <c r="Y4" s="162">
        <f t="shared" ref="Y4:Y22" ca="1" si="11">ROUND(X4/X$3,4)</f>
        <v>5.8299999999999998E-2</v>
      </c>
      <c r="Z4" s="161">
        <f ca="1">SUMIF('8.1.'!$A$439:$H$509,'Izdevumu sadalījums_pa_EKK'!$A4,'8.1.'!$H$439:$H$509)</f>
        <v>0.37</v>
      </c>
      <c r="AA4" s="162">
        <f t="shared" ref="AA4:AC22" ca="1" si="12">ROUND(Z4/Z$3,4)</f>
        <v>2.3800000000000002E-2</v>
      </c>
      <c r="AB4" s="161">
        <f ca="1">SUMIF('8.2.'!$A$439:$H$509,'Izdevumu sadalījums_pa_EKK'!$A4,'8.2.'!$H$439:$H$509)</f>
        <v>0.37</v>
      </c>
      <c r="AC4" s="162">
        <f t="shared" ca="1" si="12"/>
        <v>1.4E-2</v>
      </c>
      <c r="AD4" s="161">
        <f ca="1">SUMIF('8.3.'!$A$430:$H$500,'Izdevumu sadalījums_pa_EKK'!$A4,'8.3.'!$H$430:$H$500)</f>
        <v>0.37</v>
      </c>
      <c r="AE4" s="162">
        <f t="shared" ref="AE4" ca="1" si="13">ROUND(AD4/AD$3,4)</f>
        <v>8.9999999999999993E-3</v>
      </c>
      <c r="AF4" s="161">
        <f ca="1">SUMIF('8.4.'!$A$439:$H$509,'Izdevumu sadalījums_pa_EKK'!$A4,'8.4.'!$H$439:$H$509)</f>
        <v>0.37</v>
      </c>
      <c r="AG4" s="162">
        <f t="shared" ref="AG4" ca="1" si="14">ROUND(AF4/AF$3,4)</f>
        <v>2.64E-2</v>
      </c>
      <c r="AH4" s="161">
        <f ca="1">SUMIF('8.5.'!$A$439:$H$509,'Izdevumu sadalījums_pa_EKK'!$A4,'8.5.'!$H$439:$H$509)</f>
        <v>0.37</v>
      </c>
      <c r="AI4" s="162">
        <f t="shared" ref="AI4" ca="1" si="15">ROUND(AH4/AH$3,4)</f>
        <v>1.49E-2</v>
      </c>
      <c r="AJ4" s="161">
        <f ca="1">SUMIF('8.6.'!$A$439:$H$509,'Izdevumu sadalījums_pa_EKK'!$A4,'8.6.'!$H$439:$H$509)</f>
        <v>0.37</v>
      </c>
      <c r="AK4" s="162">
        <f t="shared" ref="AK4" ca="1" si="16">ROUND(AJ4/AJ$3,4)</f>
        <v>9.9000000000000008E-3</v>
      </c>
      <c r="AL4" s="161">
        <f ca="1">SUMIF('8.7.'!$A$439:$H$509,'Izdevumu sadalījums_pa_EKK'!$A4,'8.7.'!$H$439:$H$509)</f>
        <v>0.37</v>
      </c>
      <c r="AM4" s="162">
        <f t="shared" ref="AM4" ca="1" si="17">ROUND(AL4/AL$3,4)</f>
        <v>2.7300000000000001E-2</v>
      </c>
      <c r="AN4" s="161">
        <f ca="1">SUMIF('8.8.'!$A$439:$H$509,'Izdevumu sadalījums_pa_EKK'!$A4,'8.8.'!$H$439:$H$509)</f>
        <v>0.37</v>
      </c>
      <c r="AO4" s="162">
        <f t="shared" ref="AO4" ca="1" si="18">ROUND(AN4/AN$3,4)</f>
        <v>2.8000000000000001E-2</v>
      </c>
      <c r="AP4" s="161">
        <f ca="1">SUMIF('8.9.'!$A$439:$H$509,'Izdevumu sadalījums_pa_EKK'!$A4,'8.9.'!$H$439:$H$509)</f>
        <v>0.37</v>
      </c>
      <c r="AQ4" s="162">
        <f t="shared" ref="AQ4:AS19" ca="1" si="19">ROUND(AP4/AP$3,4)</f>
        <v>1.4500000000000001E-2</v>
      </c>
      <c r="AR4" s="161">
        <f ca="1">SUMIF('9.1.'!$A$451:$H$538,'Izdevumu sadalījums_pa_EKK'!$A4,'9.1.'!$H$451:$H$538)</f>
        <v>49.169999999999995</v>
      </c>
      <c r="AS4" s="162">
        <f t="shared" ca="1" si="19"/>
        <v>0.6452</v>
      </c>
      <c r="AT4" s="161">
        <f ca="1">SUMIF('9.2.'!$A$451:$H$538,'Izdevumu sadalījums_pa_EKK'!$A4,'9.2.'!$H$451:$H$538)</f>
        <v>48.8</v>
      </c>
      <c r="AU4" s="162">
        <f t="shared" ref="AU4" ca="1" si="20">ROUND(AT4/AT$3,4)</f>
        <v>0.64429999999999998</v>
      </c>
      <c r="AV4" s="161">
        <f ca="1">SUMIF('9.3.'!$A$470:$H$557,'Izdevumu sadalījums_pa_EKK'!$A4,'9.3.'!$H$470:$H$557)</f>
        <v>8.32</v>
      </c>
      <c r="AW4" s="162">
        <f t="shared" ref="AW4" ca="1" si="21">ROUND(AV4/AV$3,4)</f>
        <v>0.60599999999999998</v>
      </c>
      <c r="AX4" s="161">
        <f ca="1">SUMIF('10.'!$A$437:$H$524,'Izdevumu sadalījums_pa_EKK'!$A4,'10.'!$H$437:$H$524)</f>
        <v>0.37</v>
      </c>
      <c r="AY4" s="162">
        <f t="shared" ref="AY4" ca="1" si="22">ROUND(AX4/AX$3,4)</f>
        <v>2.6499999999999999E-2</v>
      </c>
    </row>
    <row r="5" spans="1:51" x14ac:dyDescent="0.25">
      <c r="A5" s="169">
        <v>1119</v>
      </c>
      <c r="B5" s="159">
        <f ca="1">SUMIF('1.1 '!$A$431:$H$492,'Izdevumu sadalījums_pa_EKK'!A5,'1.1 '!$H$431:$H$492)</f>
        <v>1.25</v>
      </c>
      <c r="C5" s="160">
        <f t="shared" ref="C5:C22" ca="1" si="23">ROUND(B5/B$3,4)</f>
        <v>0.104</v>
      </c>
      <c r="D5" s="159">
        <f ca="1">SUMIF('1.2'!$A$419:$H$489,'Izdevumu sadalījums_pa_EKK'!$A5,'1.2'!$H$419:$H$489)</f>
        <v>1.25</v>
      </c>
      <c r="E5" s="160">
        <f t="shared" ca="1" si="1"/>
        <v>2.2700000000000001E-2</v>
      </c>
      <c r="F5" s="159">
        <f ca="1">SUMIF('1.3'!$A$437:$H$507,'Izdevumu sadalījums_pa_EKK'!$A5,'1.3'!$H$437:$H$507)</f>
        <v>8.92</v>
      </c>
      <c r="G5" s="160">
        <f t="shared" ca="1" si="2"/>
        <v>7.6100000000000001E-2</v>
      </c>
      <c r="H5" s="159">
        <f ca="1">SUMIF('1.4'!$A$437:$H$507,'Izdevumu sadalījums_pa_EKK'!$A5,'1.4'!$H$437:$H$507)</f>
        <v>16.579999999999998</v>
      </c>
      <c r="I5" s="160">
        <f t="shared" ca="1" si="3"/>
        <v>7.1300000000000002E-2</v>
      </c>
      <c r="J5" s="159">
        <f ca="1">SUMIF('2.'!$A$457:$H$527,'Izdevumu sadalījums_pa_EKK'!$A5,'2.'!$H$457:$H$527)</f>
        <v>1.25</v>
      </c>
      <c r="K5" s="160">
        <f t="shared" ca="1" si="4"/>
        <v>4.9700000000000001E-2</v>
      </c>
      <c r="L5" s="159">
        <f ca="1">SUMIF('3.'!$A$435:$H$505,'Izdevumu sadalījums_pa_EKK'!$A5,'3.'!$H$435:$H$505)</f>
        <v>9.5599999999999987</v>
      </c>
      <c r="M5" s="160">
        <f t="shared" ca="1" si="5"/>
        <v>0.66439999999999999</v>
      </c>
      <c r="N5" s="159">
        <f ca="1">SUMIF('4.'!$A$437:$H$507,'Izdevumu sadalījums_pa_EKK'!$A5,'4.'!$H$437:$H$507)</f>
        <v>12.6</v>
      </c>
      <c r="O5" s="160">
        <f t="shared" ca="1" si="6"/>
        <v>0.63770000000000004</v>
      </c>
      <c r="P5" s="159">
        <f ca="1">SUMIF('5.'!$A$439:$H$510,'Izdevumu sadalījums_pa_EKK'!$A5,'5.'!$H$439:$H$510)</f>
        <v>13.6</v>
      </c>
      <c r="Q5" s="160">
        <f t="shared" ca="1" si="7"/>
        <v>0.13800000000000001</v>
      </c>
      <c r="R5" s="159">
        <f ca="1">SUMIF('6.1.'!$A$441:$H$511,'Izdevumu sadalījums_pa_EKK'!$A5,'6.1.'!$H$441:$H$511)</f>
        <v>13.100000000000001</v>
      </c>
      <c r="S5" s="160">
        <f t="shared" ca="1" si="8"/>
        <v>0.2054</v>
      </c>
      <c r="T5" s="159">
        <f ca="1">SUMIF('6.2.'!$A$441:$H$511,'Izdevumu sadalījums_pa_EKK'!$A5,'6.2.'!$H$441:$H$511)</f>
        <v>13.100000000000001</v>
      </c>
      <c r="U5" s="160">
        <f t="shared" ca="1" si="9"/>
        <v>9.2600000000000002E-2</v>
      </c>
      <c r="V5" s="159">
        <f ca="1">SUMIF('6.3.'!$A$433:$H$503,'Izdevumu sadalījums_pa_EKK'!$A5,'6.3.'!$H$433:$H$503)</f>
        <v>30.29</v>
      </c>
      <c r="W5" s="160">
        <f t="shared" ca="1" si="10"/>
        <v>0.222</v>
      </c>
      <c r="X5" s="159">
        <f ca="1">SUMIF('7.'!$A$436:$H$506,'Izdevumu sadalījums_pa_EKK'!$A5,'7.'!$H$436:$H$506)</f>
        <v>23.590000000000003</v>
      </c>
      <c r="Y5" s="160">
        <f t="shared" ca="1" si="11"/>
        <v>0.60040000000000004</v>
      </c>
      <c r="Z5" s="159">
        <f ca="1">SUMIF('8.1.'!$A$439:$H$509,'Izdevumu sadalījums_pa_EKK'!$A5,'8.1.'!$H$439:$H$509)</f>
        <v>8.27</v>
      </c>
      <c r="AA5" s="160">
        <f t="shared" ca="1" si="12"/>
        <v>0.53110000000000002</v>
      </c>
      <c r="AB5" s="159">
        <f ca="1">SUMIF('8.2.'!$A$439:$H$509,'Izdevumu sadalījums_pa_EKK'!$A5,'8.2.'!$H$439:$H$509)</f>
        <v>15.93</v>
      </c>
      <c r="AC5" s="160">
        <f t="shared" ca="1" si="12"/>
        <v>0.60319999999999996</v>
      </c>
      <c r="AD5" s="159">
        <f ca="1">SUMIF('8.3.'!$A$430:$H$500,'Izdevumu sadalījums_pa_EKK'!$A5,'8.3.'!$H$430:$H$500)</f>
        <v>23.590000000000003</v>
      </c>
      <c r="AE5" s="160">
        <f t="shared" ref="AE5" ca="1" si="24">ROUND(AD5/AD$3,4)</f>
        <v>0.57589999999999997</v>
      </c>
      <c r="AF5" s="159">
        <f ca="1">SUMIF('8.4.'!$A$439:$H$509,'Izdevumu sadalījums_pa_EKK'!$A5,'8.4.'!$H$439:$H$509)</f>
        <v>8.27</v>
      </c>
      <c r="AG5" s="160">
        <f t="shared" ref="AG5" ca="1" si="25">ROUND(AF5/AF$3,4)</f>
        <v>0.59030000000000005</v>
      </c>
      <c r="AH5" s="159">
        <f ca="1">SUMIF('8.5.'!$A$439:$H$509,'Izdevumu sadalījums_pa_EKK'!$A5,'8.5.'!$H$439:$H$509)</f>
        <v>15.93</v>
      </c>
      <c r="AI5" s="160">
        <f t="shared" ref="AI5" ca="1" si="26">ROUND(AH5/AH$3,4)</f>
        <v>0.64100000000000001</v>
      </c>
      <c r="AJ5" s="159">
        <f ca="1">SUMIF('8.6.'!$A$439:$H$509,'Izdevumu sadalījums_pa_EKK'!$A5,'8.6.'!$H$439:$H$509)</f>
        <v>23.590000000000003</v>
      </c>
      <c r="AK5" s="160">
        <f t="shared" ref="AK5" ca="1" si="27">ROUND(AJ5/AJ$3,4)</f>
        <v>0.63380000000000003</v>
      </c>
      <c r="AL5" s="159">
        <f ca="1">SUMIF('8.7.'!$A$439:$H$509,'Izdevumu sadalījums_pa_EKK'!$A5,'8.7.'!$H$439:$H$509)</f>
        <v>8.27</v>
      </c>
      <c r="AM5" s="160">
        <f t="shared" ref="AM5" ca="1" si="28">ROUND(AL5/AL$3,4)</f>
        <v>0.61119999999999997</v>
      </c>
      <c r="AN5" s="159">
        <f ca="1">SUMIF('8.8.'!$A$439:$H$509,'Izdevumu sadalījums_pa_EKK'!$A5,'8.8.'!$H$439:$H$509)</f>
        <v>8.27</v>
      </c>
      <c r="AO5" s="160">
        <f t="shared" ref="AO5" ca="1" si="29">ROUND(AN5/AN$3,4)</f>
        <v>0.62649999999999995</v>
      </c>
      <c r="AP5" s="159">
        <f ca="1">SUMIF('8.9.'!$A$439:$H$509,'Izdevumu sadalījums_pa_EKK'!$A5,'8.9.'!$H$439:$H$509)</f>
        <v>15.93</v>
      </c>
      <c r="AQ5" s="160">
        <f t="shared" ref="AQ5" ca="1" si="30">ROUND(AP5/AP$3,4)</f>
        <v>0.62590000000000001</v>
      </c>
      <c r="AR5" s="159">
        <f ca="1">SUMIF('9.1.'!$A$451:$H$538,'Izdevumu sadalījums_pa_EKK'!$A5,'9.1.'!$H$451:$H$538)</f>
        <v>0.6</v>
      </c>
      <c r="AS5" s="160">
        <f t="shared" ca="1" si="19"/>
        <v>7.9000000000000008E-3</v>
      </c>
      <c r="AT5" s="159">
        <f ca="1">SUMIF('9.2.'!$A$451:$H$538,'Izdevumu sadalījums_pa_EKK'!$A5,'9.2.'!$H$451:$H$538)</f>
        <v>0.6</v>
      </c>
      <c r="AU5" s="160">
        <f t="shared" ref="AU5" ca="1" si="31">ROUND(AT5/AT$3,4)</f>
        <v>7.9000000000000008E-3</v>
      </c>
      <c r="AV5" s="159">
        <f ca="1">SUMIF('9.3.'!$A$470:$H$557,'Izdevumu sadalījums_pa_EKK'!$A5,'9.3.'!$H$470:$H$557)</f>
        <v>0.6</v>
      </c>
      <c r="AW5" s="160">
        <f t="shared" ref="AW5" ca="1" si="32">ROUND(AV5/AV$3,4)</f>
        <v>4.3700000000000003E-2</v>
      </c>
      <c r="AX5" s="159">
        <f ca="1">SUMIF('10.'!$A$437:$H$524,'Izdevumu sadalījums_pa_EKK'!$A5,'10.'!$H$437:$H$524)</f>
        <v>8.77</v>
      </c>
      <c r="AY5" s="160">
        <f t="shared" ref="AY5" ca="1" si="33">ROUND(AX5/AX$3,4)</f>
        <v>0.62780000000000002</v>
      </c>
    </row>
    <row r="6" spans="1:51" x14ac:dyDescent="0.25">
      <c r="A6" s="169">
        <v>1143</v>
      </c>
      <c r="B6" s="159">
        <f ca="1">SUMIF('1.1 '!$A$431:$H$492,'Izdevumu sadalījums_pa_EKK'!A6,'1.1 '!$H$431:$H$492)</f>
        <v>0.54</v>
      </c>
      <c r="C6" s="160">
        <f t="shared" ca="1" si="23"/>
        <v>4.4900000000000002E-2</v>
      </c>
      <c r="D6" s="159">
        <f ca="1">SUMIF('1.2'!$A$419:$H$489,'Izdevumu sadalījums_pa_EKK'!$A6,'1.2'!$H$419:$H$489)</f>
        <v>2.86</v>
      </c>
      <c r="E6" s="160">
        <f t="shared" ca="1" si="1"/>
        <v>5.1999999999999998E-2</v>
      </c>
      <c r="F6" s="159">
        <f ca="1">SUMIF('1.3'!$A$437:$H$507,'Izdevumu sadalījums_pa_EKK'!$A6,'1.3'!$H$437:$H$507)</f>
        <v>4.26</v>
      </c>
      <c r="G6" s="160">
        <f t="shared" ca="1" si="2"/>
        <v>3.6299999999999999E-2</v>
      </c>
      <c r="H6" s="159">
        <f ca="1">SUMIF('1.4'!$A$437:$H$507,'Izdevumu sadalījums_pa_EKK'!$A6,'1.4'!$H$437:$H$507)</f>
        <v>8.4700000000000006</v>
      </c>
      <c r="I6" s="160">
        <f t="shared" ca="1" si="3"/>
        <v>3.6400000000000002E-2</v>
      </c>
      <c r="J6" s="159">
        <f ca="1">SUMIF('2.'!$A$457:$H$527,'Izdevumu sadalījums_pa_EKK'!$A6,'2.'!$H$457:$H$527)</f>
        <v>1.22</v>
      </c>
      <c r="K6" s="160">
        <f t="shared" ca="1" si="4"/>
        <v>4.8500000000000001E-2</v>
      </c>
      <c r="L6" s="159">
        <f ca="1">SUMIF('3.'!$A$435:$H$505,'Izdevumu sadalījums_pa_EKK'!$A6,'3.'!$H$435:$H$505)</f>
        <v>0</v>
      </c>
      <c r="M6" s="160">
        <f t="shared" ca="1" si="5"/>
        <v>0</v>
      </c>
      <c r="N6" s="159">
        <f ca="1">SUMIF('4.'!$A$437:$H$507,'Izdevumu sadalījums_pa_EKK'!$A6,'4.'!$H$437:$H$507)</f>
        <v>0.02</v>
      </c>
      <c r="O6" s="160">
        <f t="shared" ca="1" si="6"/>
        <v>1E-3</v>
      </c>
      <c r="P6" s="159">
        <f ca="1">SUMIF('5.'!$A$439:$H$510,'Izdevumu sadalījums_pa_EKK'!$A6,'5.'!$H$439:$H$510)</f>
        <v>0</v>
      </c>
      <c r="Q6" s="160">
        <f t="shared" ca="1" si="7"/>
        <v>0</v>
      </c>
      <c r="R6" s="159">
        <f ca="1">SUMIF('6.1.'!$A$441:$H$511,'Izdevumu sadalījums_pa_EKK'!$A6,'6.1.'!$H$441:$H$511)</f>
        <v>1.47</v>
      </c>
      <c r="S6" s="160">
        <f t="shared" ca="1" si="8"/>
        <v>2.3E-2</v>
      </c>
      <c r="T6" s="159">
        <f ca="1">SUMIF('6.2.'!$A$441:$H$511,'Izdevumu sadalījums_pa_EKK'!$A6,'6.2.'!$H$441:$H$511)</f>
        <v>1.47</v>
      </c>
      <c r="U6" s="160">
        <f t="shared" ca="1" si="9"/>
        <v>1.04E-2</v>
      </c>
      <c r="V6" s="159">
        <f ca="1">SUMIF('6.3.'!$A$433:$H$503,'Izdevumu sadalījums_pa_EKK'!$A6,'6.3.'!$H$433:$H$503)</f>
        <v>3.6799999999999997</v>
      </c>
      <c r="W6" s="160">
        <f t="shared" ca="1" si="10"/>
        <v>2.7E-2</v>
      </c>
      <c r="X6" s="159">
        <f ca="1">SUMIF('7.'!$A$436:$H$506,'Izdevumu sadalījums_pa_EKK'!$A6,'7.'!$H$436:$H$506)</f>
        <v>0.15999999999999998</v>
      </c>
      <c r="Y6" s="160">
        <f t="shared" ca="1" si="11"/>
        <v>4.1000000000000003E-3</v>
      </c>
      <c r="Z6" s="159">
        <f ca="1">SUMIF('8.1.'!$A$439:$H$509,'Izdevumu sadalījums_pa_EKK'!$A6,'8.1.'!$H$439:$H$509)</f>
        <v>0.02</v>
      </c>
      <c r="AA6" s="160">
        <f t="shared" ca="1" si="12"/>
        <v>1.2999999999999999E-3</v>
      </c>
      <c r="AB6" s="159">
        <f ca="1">SUMIF('8.2.'!$A$439:$H$509,'Izdevumu sadalījums_pa_EKK'!$A6,'8.2.'!$H$439:$H$509)</f>
        <v>0.02</v>
      </c>
      <c r="AC6" s="160">
        <f t="shared" ca="1" si="12"/>
        <v>8.0000000000000004E-4</v>
      </c>
      <c r="AD6" s="159">
        <f ca="1">SUMIF('8.3.'!$A$430:$H$500,'Izdevumu sadalījums_pa_EKK'!$A6,'8.3.'!$H$430:$H$500)</f>
        <v>0.02</v>
      </c>
      <c r="AE6" s="160">
        <f t="shared" ref="AE6" ca="1" si="34">ROUND(AD6/AD$3,4)</f>
        <v>5.0000000000000001E-4</v>
      </c>
      <c r="AF6" s="159">
        <f ca="1">SUMIF('8.4.'!$A$439:$H$509,'Izdevumu sadalījums_pa_EKK'!$A6,'8.4.'!$H$439:$H$509)</f>
        <v>0.02</v>
      </c>
      <c r="AG6" s="160">
        <f t="shared" ref="AG6" ca="1" si="35">ROUND(AF6/AF$3,4)</f>
        <v>1.4E-3</v>
      </c>
      <c r="AH6" s="159">
        <f ca="1">SUMIF('8.5.'!$A$439:$H$509,'Izdevumu sadalījums_pa_EKK'!$A6,'8.5.'!$H$439:$H$509)</f>
        <v>0.02</v>
      </c>
      <c r="AI6" s="160">
        <f t="shared" ref="AI6" ca="1" si="36">ROUND(AH6/AH$3,4)</f>
        <v>8.0000000000000004E-4</v>
      </c>
      <c r="AJ6" s="159">
        <f ca="1">SUMIF('8.6.'!$A$439:$H$509,'Izdevumu sadalījums_pa_EKK'!$A6,'8.6.'!$H$439:$H$509)</f>
        <v>0.02</v>
      </c>
      <c r="AK6" s="160">
        <f t="shared" ref="AK6" ca="1" si="37">ROUND(AJ6/AJ$3,4)</f>
        <v>5.0000000000000001E-4</v>
      </c>
      <c r="AL6" s="159">
        <f ca="1">SUMIF('8.7.'!$A$439:$H$509,'Izdevumu sadalījums_pa_EKK'!$A6,'8.7.'!$H$439:$H$509)</f>
        <v>0.02</v>
      </c>
      <c r="AM6" s="160">
        <f t="shared" ref="AM6" ca="1" si="38">ROUND(AL6/AL$3,4)</f>
        <v>1.5E-3</v>
      </c>
      <c r="AN6" s="159">
        <f ca="1">SUMIF('8.8.'!$A$439:$H$509,'Izdevumu sadalījums_pa_EKK'!$A6,'8.8.'!$H$439:$H$509)</f>
        <v>0.02</v>
      </c>
      <c r="AO6" s="160">
        <f t="shared" ref="AO6" ca="1" si="39">ROUND(AN6/AN$3,4)</f>
        <v>1.5E-3</v>
      </c>
      <c r="AP6" s="159">
        <f ca="1">SUMIF('8.9.'!$A$439:$H$509,'Izdevumu sadalījums_pa_EKK'!$A6,'8.9.'!$H$439:$H$509)</f>
        <v>0.02</v>
      </c>
      <c r="AQ6" s="160">
        <f t="shared" ref="AQ6" ca="1" si="40">ROUND(AP6/AP$3,4)</f>
        <v>8.0000000000000004E-4</v>
      </c>
      <c r="AR6" s="159">
        <f ca="1">SUMIF('9.1.'!$A$451:$H$538,'Izdevumu sadalījums_pa_EKK'!$A6,'9.1.'!$H$451:$H$538)</f>
        <v>3.8100000000000005</v>
      </c>
      <c r="AS6" s="160">
        <f t="shared" ca="1" si="19"/>
        <v>0.05</v>
      </c>
      <c r="AT6" s="159">
        <f ca="1">SUMIF('9.2.'!$A$451:$H$538,'Izdevumu sadalījums_pa_EKK'!$A6,'9.2.'!$H$451:$H$538)</f>
        <v>3.7900000000000005</v>
      </c>
      <c r="AU6" s="160">
        <f t="shared" ref="AU6" ca="1" si="41">ROUND(AT6/AT$3,4)</f>
        <v>0.05</v>
      </c>
      <c r="AV6" s="159">
        <f ca="1">SUMIF('9.3.'!$A$470:$H$557,'Izdevumu sadalījums_pa_EKK'!$A6,'9.3.'!$H$470:$H$557)</f>
        <v>0.72</v>
      </c>
      <c r="AW6" s="160">
        <f t="shared" ref="AW6" ca="1" si="42">ROUND(AV6/AV$3,4)</f>
        <v>5.2400000000000002E-2</v>
      </c>
      <c r="AX6" s="159">
        <f ca="1">SUMIF('10.'!$A$437:$H$524,'Izdevumu sadalījums_pa_EKK'!$A6,'10.'!$H$437:$H$524)</f>
        <v>0.02</v>
      </c>
      <c r="AY6" s="160">
        <f t="shared" ref="AY6" ca="1" si="43">ROUND(AX6/AX$3,4)</f>
        <v>1.4E-3</v>
      </c>
    </row>
    <row r="7" spans="1:51" x14ac:dyDescent="0.25">
      <c r="A7" s="169">
        <v>1146</v>
      </c>
      <c r="B7" s="159">
        <f ca="1">SUMIF('1.1 '!$A$431:$H$492,'Izdevumu sadalījums_pa_EKK'!A7,'1.1 '!$H$431:$H$492)</f>
        <v>0</v>
      </c>
      <c r="C7" s="160">
        <f t="shared" ca="1" si="23"/>
        <v>0</v>
      </c>
      <c r="D7" s="159">
        <f ca="1">SUMIF('1.2'!$A$419:$H$489,'Izdevumu sadalījums_pa_EKK'!$A7,'1.2'!$H$419:$H$489)</f>
        <v>0</v>
      </c>
      <c r="E7" s="160">
        <f t="shared" ca="1" si="1"/>
        <v>0</v>
      </c>
      <c r="F7" s="159">
        <f ca="1">SUMIF('1.3'!$A$437:$H$507,'Izdevumu sadalījums_pa_EKK'!$A7,'1.3'!$H$437:$H$507)</f>
        <v>0</v>
      </c>
      <c r="G7" s="160">
        <f t="shared" ca="1" si="2"/>
        <v>0</v>
      </c>
      <c r="H7" s="159">
        <f ca="1">SUMIF('1.4'!$A$437:$H$507,'Izdevumu sadalījums_pa_EKK'!$A7,'1.4'!$H$437:$H$507)</f>
        <v>0</v>
      </c>
      <c r="I7" s="160">
        <f t="shared" ca="1" si="3"/>
        <v>0</v>
      </c>
      <c r="J7" s="159">
        <f ca="1">SUMIF('2.'!$A$457:$H$527,'Izdevumu sadalījums_pa_EKK'!$A7,'2.'!$H$457:$H$527)</f>
        <v>0</v>
      </c>
      <c r="K7" s="160">
        <f t="shared" ca="1" si="4"/>
        <v>0</v>
      </c>
      <c r="L7" s="159">
        <f ca="1">SUMIF('3.'!$A$435:$H$505,'Izdevumu sadalījums_pa_EKK'!$A7,'3.'!$H$435:$H$505)</f>
        <v>0</v>
      </c>
      <c r="M7" s="160">
        <f t="shared" ca="1" si="5"/>
        <v>0</v>
      </c>
      <c r="N7" s="159">
        <f ca="1">SUMIF('4.'!$A$437:$H$507,'Izdevumu sadalījums_pa_EKK'!$A7,'4.'!$H$437:$H$507)</f>
        <v>0</v>
      </c>
      <c r="O7" s="160">
        <f t="shared" ca="1" si="6"/>
        <v>0</v>
      </c>
      <c r="P7" s="159">
        <f ca="1">SUMIF('5.'!$A$439:$H$510,'Izdevumu sadalījums_pa_EKK'!$A7,'5.'!$H$439:$H$510)</f>
        <v>0</v>
      </c>
      <c r="Q7" s="160">
        <f t="shared" ca="1" si="7"/>
        <v>0</v>
      </c>
      <c r="R7" s="159">
        <f ca="1">SUMIF('6.1.'!$A$441:$H$511,'Izdevumu sadalījums_pa_EKK'!$A7,'6.1.'!$H$441:$H$511)</f>
        <v>0</v>
      </c>
      <c r="S7" s="160">
        <f t="shared" ca="1" si="8"/>
        <v>0</v>
      </c>
      <c r="T7" s="159">
        <f ca="1">SUMIF('6.2.'!$A$441:$H$511,'Izdevumu sadalījums_pa_EKK'!$A7,'6.2.'!$H$441:$H$511)</f>
        <v>0</v>
      </c>
      <c r="U7" s="160">
        <f t="shared" ca="1" si="9"/>
        <v>0</v>
      </c>
      <c r="V7" s="159">
        <f ca="1">SUMIF('6.3.'!$A$433:$H$503,'Izdevumu sadalījums_pa_EKK'!$A7,'6.3.'!$H$433:$H$503)</f>
        <v>0</v>
      </c>
      <c r="W7" s="160">
        <f t="shared" ca="1" si="10"/>
        <v>0</v>
      </c>
      <c r="X7" s="159">
        <f ca="1">SUMIF('7.'!$A$436:$H$506,'Izdevumu sadalījums_pa_EKK'!$A7,'7.'!$H$436:$H$506)</f>
        <v>0</v>
      </c>
      <c r="Y7" s="160">
        <f t="shared" ca="1" si="11"/>
        <v>0</v>
      </c>
      <c r="Z7" s="159">
        <f ca="1">SUMIF('8.1.'!$A$439:$H$509,'Izdevumu sadalījums_pa_EKK'!$A7,'8.1.'!$H$439:$H$509)</f>
        <v>0</v>
      </c>
      <c r="AA7" s="160">
        <f t="shared" ca="1" si="12"/>
        <v>0</v>
      </c>
      <c r="AB7" s="159">
        <f ca="1">SUMIF('8.2.'!$A$439:$H$509,'Izdevumu sadalījums_pa_EKK'!$A7,'8.2.'!$H$439:$H$509)</f>
        <v>0</v>
      </c>
      <c r="AC7" s="160">
        <f t="shared" ca="1" si="12"/>
        <v>0</v>
      </c>
      <c r="AD7" s="159">
        <f ca="1">SUMIF('8.3.'!$A$430:$H$500,'Izdevumu sadalījums_pa_EKK'!$A7,'8.3.'!$H$430:$H$500)</f>
        <v>0</v>
      </c>
      <c r="AE7" s="160">
        <f t="shared" ref="AE7" ca="1" si="44">ROUND(AD7/AD$3,4)</f>
        <v>0</v>
      </c>
      <c r="AF7" s="159">
        <f ca="1">SUMIF('8.4.'!$A$439:$H$509,'Izdevumu sadalījums_pa_EKK'!$A7,'8.4.'!$H$439:$H$509)</f>
        <v>0</v>
      </c>
      <c r="AG7" s="160">
        <f t="shared" ref="AG7" ca="1" si="45">ROUND(AF7/AF$3,4)</f>
        <v>0</v>
      </c>
      <c r="AH7" s="159">
        <f ca="1">SUMIF('8.5.'!$A$439:$H$509,'Izdevumu sadalījums_pa_EKK'!$A7,'8.5.'!$H$439:$H$509)</f>
        <v>0</v>
      </c>
      <c r="AI7" s="160">
        <f t="shared" ref="AI7" ca="1" si="46">ROUND(AH7/AH$3,4)</f>
        <v>0</v>
      </c>
      <c r="AJ7" s="159">
        <f ca="1">SUMIF('8.6.'!$A$439:$H$509,'Izdevumu sadalījums_pa_EKK'!$A7,'8.6.'!$H$439:$H$509)</f>
        <v>0</v>
      </c>
      <c r="AK7" s="160">
        <f t="shared" ref="AK7" ca="1" si="47">ROUND(AJ7/AJ$3,4)</f>
        <v>0</v>
      </c>
      <c r="AL7" s="159">
        <f ca="1">SUMIF('8.7.'!$A$439:$H$509,'Izdevumu sadalījums_pa_EKK'!$A7,'8.7.'!$H$439:$H$509)</f>
        <v>0</v>
      </c>
      <c r="AM7" s="160">
        <f t="shared" ref="AM7" ca="1" si="48">ROUND(AL7/AL$3,4)</f>
        <v>0</v>
      </c>
      <c r="AN7" s="159">
        <f ca="1">SUMIF('8.8.'!$A$439:$H$509,'Izdevumu sadalījums_pa_EKK'!$A7,'8.8.'!$H$439:$H$509)</f>
        <v>0</v>
      </c>
      <c r="AO7" s="160">
        <f t="shared" ref="AO7" ca="1" si="49">ROUND(AN7/AN$3,4)</f>
        <v>0</v>
      </c>
      <c r="AP7" s="159">
        <f ca="1">SUMIF('8.9.'!$A$439:$H$509,'Izdevumu sadalījums_pa_EKK'!$A7,'8.9.'!$H$439:$H$509)</f>
        <v>0</v>
      </c>
      <c r="AQ7" s="160">
        <f t="shared" ref="AQ7" ca="1" si="50">ROUND(AP7/AP$3,4)</f>
        <v>0</v>
      </c>
      <c r="AR7" s="159">
        <f ca="1">SUMIF('9.1.'!$A$451:$H$538,'Izdevumu sadalījums_pa_EKK'!$A7,'9.1.'!$H$451:$H$538)</f>
        <v>0</v>
      </c>
      <c r="AS7" s="160">
        <f t="shared" ca="1" si="19"/>
        <v>0</v>
      </c>
      <c r="AT7" s="159">
        <f ca="1">SUMIF('9.2.'!$A$451:$H$538,'Izdevumu sadalījums_pa_EKK'!$A7,'9.2.'!$H$451:$H$538)</f>
        <v>0</v>
      </c>
      <c r="AU7" s="160">
        <f t="shared" ref="AU7" ca="1" si="51">ROUND(AT7/AT$3,4)</f>
        <v>0</v>
      </c>
      <c r="AV7" s="159">
        <f ca="1">SUMIF('9.3.'!$A$470:$H$557,'Izdevumu sadalījums_pa_EKK'!$A7,'9.3.'!$H$470:$H$557)</f>
        <v>0</v>
      </c>
      <c r="AW7" s="160">
        <f t="shared" ref="AW7" ca="1" si="52">ROUND(AV7/AV$3,4)</f>
        <v>0</v>
      </c>
      <c r="AX7" s="159">
        <f ca="1">SUMIF('10.'!$A$437:$H$524,'Izdevumu sadalījums_pa_EKK'!$A7,'10.'!$H$437:$H$524)</f>
        <v>0</v>
      </c>
      <c r="AY7" s="160">
        <f t="shared" ref="AY7" ca="1" si="53">ROUND(AX7/AX$3,4)</f>
        <v>0</v>
      </c>
    </row>
    <row r="8" spans="1:51" x14ac:dyDescent="0.25">
      <c r="A8" s="169">
        <v>1147</v>
      </c>
      <c r="B8" s="159">
        <f ca="1">SUMIF('1.1 '!$A$431:$H$492,'Izdevumu sadalījums_pa_EKK'!A8,'1.1 '!$H$431:$H$492)</f>
        <v>0</v>
      </c>
      <c r="C8" s="160">
        <f t="shared" ca="1" si="23"/>
        <v>0</v>
      </c>
      <c r="D8" s="159">
        <f ca="1">SUMIF('1.2'!$A$419:$H$489,'Izdevumu sadalījums_pa_EKK'!$A8,'1.2'!$H$419:$H$489)</f>
        <v>0</v>
      </c>
      <c r="E8" s="160">
        <f t="shared" ca="1" si="1"/>
        <v>0</v>
      </c>
      <c r="F8" s="159">
        <f ca="1">SUMIF('1.3'!$A$437:$H$507,'Izdevumu sadalījums_pa_EKK'!$A8,'1.3'!$H$437:$H$507)</f>
        <v>0</v>
      </c>
      <c r="G8" s="160">
        <f t="shared" ca="1" si="2"/>
        <v>0</v>
      </c>
      <c r="H8" s="159">
        <f ca="1">SUMIF('1.4'!$A$437:$H$507,'Izdevumu sadalījums_pa_EKK'!$A8,'1.4'!$H$437:$H$507)</f>
        <v>0</v>
      </c>
      <c r="I8" s="160">
        <f t="shared" ca="1" si="3"/>
        <v>0</v>
      </c>
      <c r="J8" s="159">
        <f ca="1">SUMIF('2.'!$A$457:$H$527,'Izdevumu sadalījums_pa_EKK'!$A8,'2.'!$H$457:$H$527)</f>
        <v>0</v>
      </c>
      <c r="K8" s="160">
        <f t="shared" ca="1" si="4"/>
        <v>0</v>
      </c>
      <c r="L8" s="159">
        <f ca="1">SUMIF('3.'!$A$435:$H$505,'Izdevumu sadalījums_pa_EKK'!$A8,'3.'!$H$435:$H$505)</f>
        <v>0</v>
      </c>
      <c r="M8" s="160">
        <f t="shared" ca="1" si="5"/>
        <v>0</v>
      </c>
      <c r="N8" s="159">
        <f ca="1">SUMIF('4.'!$A$437:$H$507,'Izdevumu sadalījums_pa_EKK'!$A8,'4.'!$H$437:$H$507)</f>
        <v>0</v>
      </c>
      <c r="O8" s="160">
        <f t="shared" ca="1" si="6"/>
        <v>0</v>
      </c>
      <c r="P8" s="159">
        <f ca="1">SUMIF('5.'!$A$439:$H$510,'Izdevumu sadalījums_pa_EKK'!$A8,'5.'!$H$439:$H$510)</f>
        <v>0</v>
      </c>
      <c r="Q8" s="160">
        <f t="shared" ca="1" si="7"/>
        <v>0</v>
      </c>
      <c r="R8" s="159">
        <f ca="1">SUMIF('6.1.'!$A$441:$H$511,'Izdevumu sadalījums_pa_EKK'!$A8,'6.1.'!$H$441:$H$511)</f>
        <v>0</v>
      </c>
      <c r="S8" s="160">
        <f t="shared" ca="1" si="8"/>
        <v>0</v>
      </c>
      <c r="T8" s="159">
        <f ca="1">SUMIF('6.2.'!$A$441:$H$511,'Izdevumu sadalījums_pa_EKK'!$A8,'6.2.'!$H$441:$H$511)</f>
        <v>0</v>
      </c>
      <c r="U8" s="160">
        <f t="shared" ca="1" si="9"/>
        <v>0</v>
      </c>
      <c r="V8" s="159">
        <f ca="1">SUMIF('6.3.'!$A$433:$H$503,'Izdevumu sadalījums_pa_EKK'!$A8,'6.3.'!$H$433:$H$503)</f>
        <v>0</v>
      </c>
      <c r="W8" s="160">
        <f t="shared" ca="1" si="10"/>
        <v>0</v>
      </c>
      <c r="X8" s="159">
        <f ca="1">SUMIF('7.'!$A$436:$H$506,'Izdevumu sadalījums_pa_EKK'!$A8,'7.'!$H$436:$H$506)</f>
        <v>0</v>
      </c>
      <c r="Y8" s="160">
        <f t="shared" ca="1" si="11"/>
        <v>0</v>
      </c>
      <c r="Z8" s="159">
        <f ca="1">SUMIF('8.1.'!$A$439:$H$509,'Izdevumu sadalījums_pa_EKK'!$A8,'8.1.'!$H$439:$H$509)</f>
        <v>0</v>
      </c>
      <c r="AA8" s="160">
        <f t="shared" ca="1" si="12"/>
        <v>0</v>
      </c>
      <c r="AB8" s="159">
        <f ca="1">SUMIF('8.2.'!$A$439:$H$509,'Izdevumu sadalījums_pa_EKK'!$A8,'8.2.'!$H$439:$H$509)</f>
        <v>0</v>
      </c>
      <c r="AC8" s="160">
        <f t="shared" ca="1" si="12"/>
        <v>0</v>
      </c>
      <c r="AD8" s="159">
        <f ca="1">SUMIF('8.3.'!$A$430:$H$500,'Izdevumu sadalījums_pa_EKK'!$A8,'8.3.'!$H$430:$H$500)</f>
        <v>0</v>
      </c>
      <c r="AE8" s="160">
        <f t="shared" ref="AE8" ca="1" si="54">ROUND(AD8/AD$3,4)</f>
        <v>0</v>
      </c>
      <c r="AF8" s="159">
        <f ca="1">SUMIF('8.4.'!$A$439:$H$509,'Izdevumu sadalījums_pa_EKK'!$A8,'8.4.'!$H$439:$H$509)</f>
        <v>0</v>
      </c>
      <c r="AG8" s="160">
        <f t="shared" ref="AG8" ca="1" si="55">ROUND(AF8/AF$3,4)</f>
        <v>0</v>
      </c>
      <c r="AH8" s="159">
        <f ca="1">SUMIF('8.5.'!$A$439:$H$509,'Izdevumu sadalījums_pa_EKK'!$A8,'8.5.'!$H$439:$H$509)</f>
        <v>0</v>
      </c>
      <c r="AI8" s="160">
        <f t="shared" ref="AI8" ca="1" si="56">ROUND(AH8/AH$3,4)</f>
        <v>0</v>
      </c>
      <c r="AJ8" s="159">
        <f ca="1">SUMIF('8.6.'!$A$439:$H$509,'Izdevumu sadalījums_pa_EKK'!$A8,'8.6.'!$H$439:$H$509)</f>
        <v>0</v>
      </c>
      <c r="AK8" s="160">
        <f t="shared" ref="AK8" ca="1" si="57">ROUND(AJ8/AJ$3,4)</f>
        <v>0</v>
      </c>
      <c r="AL8" s="159">
        <f ca="1">SUMIF('8.7.'!$A$439:$H$509,'Izdevumu sadalījums_pa_EKK'!$A8,'8.7.'!$H$439:$H$509)</f>
        <v>0</v>
      </c>
      <c r="AM8" s="160">
        <f t="shared" ref="AM8" ca="1" si="58">ROUND(AL8/AL$3,4)</f>
        <v>0</v>
      </c>
      <c r="AN8" s="159">
        <f ca="1">SUMIF('8.8.'!$A$439:$H$509,'Izdevumu sadalījums_pa_EKK'!$A8,'8.8.'!$H$439:$H$509)</f>
        <v>0</v>
      </c>
      <c r="AO8" s="160">
        <f t="shared" ref="AO8" ca="1" si="59">ROUND(AN8/AN$3,4)</f>
        <v>0</v>
      </c>
      <c r="AP8" s="159">
        <f ca="1">SUMIF('8.9.'!$A$439:$H$509,'Izdevumu sadalījums_pa_EKK'!$A8,'8.9.'!$H$439:$H$509)</f>
        <v>0</v>
      </c>
      <c r="AQ8" s="160">
        <f t="shared" ref="AQ8" ca="1" si="60">ROUND(AP8/AP$3,4)</f>
        <v>0</v>
      </c>
      <c r="AR8" s="159">
        <f ca="1">SUMIF('9.1.'!$A$451:$H$538,'Izdevumu sadalījums_pa_EKK'!$A8,'9.1.'!$H$451:$H$538)</f>
        <v>0</v>
      </c>
      <c r="AS8" s="160">
        <f t="shared" ca="1" si="19"/>
        <v>0</v>
      </c>
      <c r="AT8" s="159">
        <f ca="1">SUMIF('9.2.'!$A$451:$H$538,'Izdevumu sadalījums_pa_EKK'!$A8,'9.2.'!$H$451:$H$538)</f>
        <v>0</v>
      </c>
      <c r="AU8" s="160">
        <f t="shared" ref="AU8" ca="1" si="61">ROUND(AT8/AT$3,4)</f>
        <v>0</v>
      </c>
      <c r="AV8" s="159">
        <f ca="1">SUMIF('9.3.'!$A$470:$H$557,'Izdevumu sadalījums_pa_EKK'!$A8,'9.3.'!$H$470:$H$557)</f>
        <v>0</v>
      </c>
      <c r="AW8" s="160">
        <f t="shared" ref="AW8" ca="1" si="62">ROUND(AV8/AV$3,4)</f>
        <v>0</v>
      </c>
      <c r="AX8" s="159">
        <f ca="1">SUMIF('10.'!$A$437:$H$524,'Izdevumu sadalījums_pa_EKK'!$A8,'10.'!$H$437:$H$524)</f>
        <v>0</v>
      </c>
      <c r="AY8" s="160">
        <f t="shared" ref="AY8" ca="1" si="63">ROUND(AX8/AX$3,4)</f>
        <v>0</v>
      </c>
    </row>
    <row r="9" spans="1:51" x14ac:dyDescent="0.25">
      <c r="A9" s="169">
        <v>1148</v>
      </c>
      <c r="B9" s="159">
        <f ca="1">SUMIF('1.1 '!$A$431:$H$492,'Izdevumu sadalījums_pa_EKK'!A9,'1.1 '!$H$431:$H$492)</f>
        <v>0.76</v>
      </c>
      <c r="C9" s="160">
        <f t="shared" ca="1" si="23"/>
        <v>6.3200000000000006E-2</v>
      </c>
      <c r="D9" s="159">
        <f ca="1">SUMIF('1.2'!$A$419:$H$489,'Izdevumu sadalījums_pa_EKK'!$A9,'1.2'!$H$419:$H$489)</f>
        <v>3.4599999999999995</v>
      </c>
      <c r="E9" s="160">
        <f t="shared" ca="1" si="1"/>
        <v>6.2899999999999998E-2</v>
      </c>
      <c r="F9" s="159">
        <f ca="1">SUMIF('1.3'!$A$437:$H$507,'Izdevumu sadalījums_pa_EKK'!$A9,'1.3'!$H$437:$H$507)</f>
        <v>7.8499999999999988</v>
      </c>
      <c r="G9" s="160">
        <f t="shared" ca="1" si="2"/>
        <v>6.7000000000000004E-2</v>
      </c>
      <c r="H9" s="159">
        <f ca="1">SUMIF('1.4'!$A$437:$H$507,'Izdevumu sadalījums_pa_EKK'!$A9,'1.4'!$H$437:$H$507)</f>
        <v>15.549999999999999</v>
      </c>
      <c r="I9" s="160">
        <f t="shared" ca="1" si="3"/>
        <v>6.6900000000000001E-2</v>
      </c>
      <c r="J9" s="159">
        <f ca="1">SUMIF('2.'!$A$457:$H$527,'Izdevumu sadalījums_pa_EKK'!$A9,'2.'!$H$457:$H$527)</f>
        <v>1.5499999999999998</v>
      </c>
      <c r="K9" s="160">
        <f t="shared" ca="1" si="4"/>
        <v>6.1600000000000002E-2</v>
      </c>
      <c r="L9" s="159">
        <f ca="1">SUMIF('3.'!$A$435:$H$505,'Izdevumu sadalījums_pa_EKK'!$A9,'3.'!$H$435:$H$505)</f>
        <v>0.97000000000000008</v>
      </c>
      <c r="M9" s="160">
        <f t="shared" ca="1" si="5"/>
        <v>6.7400000000000002E-2</v>
      </c>
      <c r="N9" s="159">
        <f ca="1">SUMIF('4.'!$A$437:$H$507,'Izdevumu sadalījums_pa_EKK'!$A9,'4.'!$H$437:$H$507)</f>
        <v>1.3</v>
      </c>
      <c r="O9" s="160">
        <f t="shared" ca="1" si="6"/>
        <v>6.5799999999999997E-2</v>
      </c>
      <c r="P9" s="159">
        <f ca="1">SUMIF('5.'!$A$439:$H$510,'Izdevumu sadalījums_pa_EKK'!$A9,'5.'!$H$439:$H$510)</f>
        <v>1.37</v>
      </c>
      <c r="Q9" s="160">
        <f t="shared" ca="1" si="7"/>
        <v>1.3899999999999999E-2</v>
      </c>
      <c r="R9" s="159">
        <f ca="1">SUMIF('6.1.'!$A$441:$H$511,'Izdevumu sadalījums_pa_EKK'!$A9,'6.1.'!$H$441:$H$511)</f>
        <v>3.26</v>
      </c>
      <c r="S9" s="160">
        <f t="shared" ca="1" si="8"/>
        <v>5.11E-2</v>
      </c>
      <c r="T9" s="159">
        <f ca="1">SUMIF('6.2.'!$A$441:$H$511,'Izdevumu sadalījums_pa_EKK'!$A9,'6.2.'!$H$441:$H$511)</f>
        <v>3.26</v>
      </c>
      <c r="U9" s="160">
        <f t="shared" ca="1" si="9"/>
        <v>2.3E-2</v>
      </c>
      <c r="V9" s="159">
        <f ca="1">SUMIF('6.3.'!$A$433:$H$503,'Izdevumu sadalījums_pa_EKK'!$A9,'6.3.'!$H$433:$H$503)</f>
        <v>9.23</v>
      </c>
      <c r="W9" s="160">
        <f t="shared" ca="1" si="10"/>
        <v>6.7599999999999993E-2</v>
      </c>
      <c r="X9" s="159">
        <f ca="1">SUMIF('7.'!$A$436:$H$506,'Izdevumu sadalījums_pa_EKK'!$A9,'7.'!$H$436:$H$506)</f>
        <v>2.6</v>
      </c>
      <c r="Y9" s="160">
        <f t="shared" ca="1" si="11"/>
        <v>6.6199999999999995E-2</v>
      </c>
      <c r="Z9" s="159">
        <f ca="1">SUMIF('8.1.'!$A$439:$H$509,'Izdevumu sadalījums_pa_EKK'!$A9,'8.1.'!$H$439:$H$509)</f>
        <v>0.87</v>
      </c>
      <c r="AA9" s="160">
        <f t="shared" ca="1" si="12"/>
        <v>5.5899999999999998E-2</v>
      </c>
      <c r="AB9" s="159">
        <f ca="1">SUMIF('8.2.'!$A$439:$H$509,'Izdevumu sadalījums_pa_EKK'!$A9,'8.2.'!$H$439:$H$509)</f>
        <v>1.6400000000000001</v>
      </c>
      <c r="AC9" s="160">
        <f t="shared" ca="1" si="12"/>
        <v>6.2100000000000002E-2</v>
      </c>
      <c r="AD9" s="159">
        <f ca="1">SUMIF('8.3.'!$A$430:$H$500,'Izdevumu sadalījums_pa_EKK'!$A9,'8.3.'!$H$430:$H$500)</f>
        <v>2.4</v>
      </c>
      <c r="AE9" s="160">
        <f t="shared" ref="AE9" ca="1" si="64">ROUND(AD9/AD$3,4)</f>
        <v>5.8599999999999999E-2</v>
      </c>
      <c r="AF9" s="159">
        <f ca="1">SUMIF('8.4.'!$A$439:$H$509,'Izdevumu sadalījums_pa_EKK'!$A9,'8.4.'!$H$439:$H$509)</f>
        <v>0.87</v>
      </c>
      <c r="AG9" s="160">
        <f t="shared" ref="AG9" ca="1" si="65">ROUND(AF9/AF$3,4)</f>
        <v>6.2100000000000002E-2</v>
      </c>
      <c r="AH9" s="159">
        <f ca="1">SUMIF('8.5.'!$A$439:$H$509,'Izdevumu sadalījums_pa_EKK'!$A9,'8.5.'!$H$439:$H$509)</f>
        <v>1.6400000000000001</v>
      </c>
      <c r="AI9" s="160">
        <f t="shared" ref="AI9" ca="1" si="66">ROUND(AH9/AH$3,4)</f>
        <v>6.6000000000000003E-2</v>
      </c>
      <c r="AJ9" s="159">
        <f ca="1">SUMIF('8.6.'!$A$439:$H$509,'Izdevumu sadalījums_pa_EKK'!$A9,'8.6.'!$H$439:$H$509)</f>
        <v>2.4</v>
      </c>
      <c r="AK9" s="160">
        <f t="shared" ref="AK9" ca="1" si="67">ROUND(AJ9/AJ$3,4)</f>
        <v>6.4500000000000002E-2</v>
      </c>
      <c r="AL9" s="159">
        <f ca="1">SUMIF('8.7.'!$A$439:$H$509,'Izdevumu sadalījums_pa_EKK'!$A9,'8.7.'!$H$439:$H$509)</f>
        <v>0.87</v>
      </c>
      <c r="AM9" s="160">
        <f t="shared" ref="AM9" ca="1" si="68">ROUND(AL9/AL$3,4)</f>
        <v>6.4299999999999996E-2</v>
      </c>
      <c r="AN9" s="159">
        <f ca="1">SUMIF('8.8.'!$A$439:$H$509,'Izdevumu sadalījums_pa_EKK'!$A9,'8.8.'!$H$439:$H$509)</f>
        <v>0.87</v>
      </c>
      <c r="AO9" s="160">
        <f t="shared" ref="AO9" ca="1" si="69">ROUND(AN9/AN$3,4)</f>
        <v>6.59E-2</v>
      </c>
      <c r="AP9" s="159">
        <f ca="1">SUMIF('8.9.'!$A$439:$H$509,'Izdevumu sadalījums_pa_EKK'!$A9,'8.9.'!$H$439:$H$509)</f>
        <v>1.6400000000000001</v>
      </c>
      <c r="AQ9" s="160">
        <f t="shared" ref="AQ9" ca="1" si="70">ROUND(AP9/AP$3,4)</f>
        <v>6.4399999999999999E-2</v>
      </c>
      <c r="AR9" s="159">
        <f ca="1">SUMIF('9.1.'!$A$451:$H$538,'Izdevumu sadalījums_pa_EKK'!$A9,'9.1.'!$H$451:$H$538)</f>
        <v>4.9999999999999991</v>
      </c>
      <c r="AS9" s="160">
        <f t="shared" ca="1" si="19"/>
        <v>6.5600000000000006E-2</v>
      </c>
      <c r="AT9" s="159">
        <f ca="1">SUMIF('9.2.'!$A$451:$H$538,'Izdevumu sadalījums_pa_EKK'!$A9,'9.2.'!$H$451:$H$538)</f>
        <v>4.9599999999999991</v>
      </c>
      <c r="AU9" s="160">
        <f t="shared" ref="AU9" ca="1" si="71">ROUND(AT9/AT$3,4)</f>
        <v>6.5500000000000003E-2</v>
      </c>
      <c r="AV9" s="159">
        <f ca="1">SUMIF('9.3.'!$A$470:$H$557,'Izdevumu sadalījums_pa_EKK'!$A9,'9.3.'!$H$470:$H$557)</f>
        <v>0.9</v>
      </c>
      <c r="AW9" s="160">
        <f t="shared" ref="AW9" ca="1" si="72">ROUND(AV9/AV$3,4)</f>
        <v>6.5500000000000003E-2</v>
      </c>
      <c r="AX9" s="159">
        <f ca="1">SUMIF('10.'!$A$437:$H$524,'Izdevumu sadalījums_pa_EKK'!$A9,'10.'!$H$437:$H$524)</f>
        <v>0.92</v>
      </c>
      <c r="AY9" s="160">
        <f t="shared" ref="AY9" ca="1" si="73">ROUND(AX9/AX$3,4)</f>
        <v>6.59E-2</v>
      </c>
    </row>
    <row r="10" spans="1:51" x14ac:dyDescent="0.25">
      <c r="A10" s="169">
        <v>1210</v>
      </c>
      <c r="B10" s="159">
        <f ca="1">SUMIF('1.1 '!$A$431:$H$492,'Izdevumu sadalījums_pa_EKK'!A10,'1.1 '!$H$431:$H$492)</f>
        <v>2.2000000000000002</v>
      </c>
      <c r="C10" s="160">
        <f t="shared" ca="1" si="23"/>
        <v>0.183</v>
      </c>
      <c r="D10" s="159">
        <f ca="1">SUMIF('1.2'!$A$419:$H$489,'Izdevumu sadalījums_pa_EKK'!$A10,'1.2'!$H$419:$H$489)</f>
        <v>10.18</v>
      </c>
      <c r="E10" s="160">
        <f t="shared" ca="1" si="1"/>
        <v>0.1852</v>
      </c>
      <c r="F10" s="159">
        <f ca="1">SUMIF('1.3'!$A$437:$H$507,'Izdevumu sadalījums_pa_EKK'!$A10,'1.3'!$H$437:$H$507)</f>
        <v>22.550000000000004</v>
      </c>
      <c r="G10" s="160">
        <f t="shared" ca="1" si="2"/>
        <v>0.1923</v>
      </c>
      <c r="H10" s="159">
        <f ca="1">SUMIF('1.4'!$A$437:$H$507,'Izdevumu sadalījums_pa_EKK'!$A10,'1.4'!$H$437:$H$507)</f>
        <v>44.71</v>
      </c>
      <c r="I10" s="160">
        <f t="shared" ca="1" si="3"/>
        <v>0.19239999999999999</v>
      </c>
      <c r="J10" s="159">
        <f ca="1">SUMIF('2.'!$A$457:$H$527,'Izdevumu sadalījums_pa_EKK'!$A10,'2.'!$H$457:$H$527)</f>
        <v>4.5299999999999994</v>
      </c>
      <c r="K10" s="160">
        <f t="shared" ca="1" si="4"/>
        <v>0.18</v>
      </c>
      <c r="L10" s="159">
        <f ca="1">SUMIF('3.'!$A$435:$H$505,'Izdevumu sadalījums_pa_EKK'!$A10,'3.'!$H$435:$H$505)</f>
        <v>2.6399999999999997</v>
      </c>
      <c r="M10" s="160">
        <f t="shared" ca="1" si="5"/>
        <v>0.1835</v>
      </c>
      <c r="N10" s="159">
        <f ca="1">SUMIF('4.'!$A$437:$H$507,'Izdevumu sadalījums_pa_EKK'!$A10,'4.'!$H$437:$H$507)</f>
        <v>3.5699999999999994</v>
      </c>
      <c r="O10" s="160">
        <f t="shared" ca="1" si="6"/>
        <v>0.1807</v>
      </c>
      <c r="P10" s="159">
        <f ca="1">SUMIF('5.'!$A$439:$H$510,'Izdevumu sadalījums_pa_EKK'!$A10,'5.'!$H$439:$H$510)</f>
        <v>3.75</v>
      </c>
      <c r="Q10" s="160">
        <f t="shared" ca="1" si="7"/>
        <v>3.8100000000000002E-2</v>
      </c>
      <c r="R10" s="159">
        <f ca="1">SUMIF('6.1.'!$A$441:$H$511,'Izdevumu sadalījums_pa_EKK'!$A10,'6.1.'!$H$441:$H$511)</f>
        <v>9.26</v>
      </c>
      <c r="S10" s="160">
        <f t="shared" ca="1" si="8"/>
        <v>0.1452</v>
      </c>
      <c r="T10" s="159">
        <f ca="1">SUMIF('6.2.'!$A$441:$H$511,'Izdevumu sadalījums_pa_EKK'!$A10,'6.2.'!$H$441:$H$511)</f>
        <v>9.26</v>
      </c>
      <c r="U10" s="160">
        <f t="shared" ca="1" si="9"/>
        <v>6.5500000000000003E-2</v>
      </c>
      <c r="V10" s="159">
        <f ca="1">SUMIF('6.3.'!$A$433:$H$503,'Izdevumu sadalījums_pa_EKK'!$A10,'6.3.'!$H$433:$H$503)</f>
        <v>26.180000000000003</v>
      </c>
      <c r="W10" s="160">
        <f t="shared" ca="1" si="10"/>
        <v>0.19189999999999999</v>
      </c>
      <c r="X10" s="159">
        <f ca="1">SUMIF('7.'!$A$436:$H$506,'Izdevumu sadalījums_pa_EKK'!$A10,'7.'!$H$436:$H$506)</f>
        <v>7.16</v>
      </c>
      <c r="Y10" s="160">
        <f t="shared" ca="1" si="11"/>
        <v>0.1822</v>
      </c>
      <c r="Z10" s="159">
        <f ca="1">SUMIF('8.1.'!$A$439:$H$509,'Izdevumu sadalījums_pa_EKK'!$A10,'8.1.'!$H$439:$H$509)</f>
        <v>2.3899999999999997</v>
      </c>
      <c r="AA10" s="160">
        <f t="shared" ca="1" si="12"/>
        <v>0.1535</v>
      </c>
      <c r="AB10" s="159">
        <f ca="1">SUMIF('8.2.'!$A$439:$H$509,'Izdevumu sadalījums_pa_EKK'!$A10,'8.2.'!$H$439:$H$509)</f>
        <v>4.5</v>
      </c>
      <c r="AC10" s="160">
        <f t="shared" ca="1" si="12"/>
        <v>0.1704</v>
      </c>
      <c r="AD10" s="159">
        <f ca="1">SUMIF('8.3.'!$A$430:$H$500,'Izdevumu sadalījums_pa_EKK'!$A10,'8.3.'!$H$430:$H$500)</f>
        <v>6.6</v>
      </c>
      <c r="AE10" s="160">
        <f t="shared" ref="AE10" ca="1" si="74">ROUND(AD10/AD$3,4)</f>
        <v>0.16109999999999999</v>
      </c>
      <c r="AF10" s="159">
        <f ca="1">SUMIF('8.4.'!$A$439:$H$509,'Izdevumu sadalījums_pa_EKK'!$A10,'8.4.'!$H$439:$H$509)</f>
        <v>2.3899999999999997</v>
      </c>
      <c r="AG10" s="160">
        <f t="shared" ref="AG10" ca="1" si="75">ROUND(AF10/AF$3,4)</f>
        <v>0.1706</v>
      </c>
      <c r="AH10" s="159">
        <f ca="1">SUMIF('8.5.'!$A$439:$H$509,'Izdevumu sadalījums_pa_EKK'!$A10,'8.5.'!$H$439:$H$509)</f>
        <v>4.5</v>
      </c>
      <c r="AI10" s="160">
        <f t="shared" ref="AI10" ca="1" si="76">ROUND(AH10/AH$3,4)</f>
        <v>0.18110000000000001</v>
      </c>
      <c r="AJ10" s="159">
        <f ca="1">SUMIF('8.6.'!$A$439:$H$509,'Izdevumu sadalījums_pa_EKK'!$A10,'8.6.'!$H$439:$H$509)</f>
        <v>6.6</v>
      </c>
      <c r="AK10" s="160">
        <f t="shared" ref="AK10" ca="1" si="77">ROUND(AJ10/AJ$3,4)</f>
        <v>0.17730000000000001</v>
      </c>
      <c r="AL10" s="159">
        <f ca="1">SUMIF('8.7.'!$A$439:$H$509,'Izdevumu sadalījums_pa_EKK'!$A10,'8.7.'!$H$439:$H$509)</f>
        <v>2.3899999999999997</v>
      </c>
      <c r="AM10" s="160">
        <f t="shared" ref="AM10" ca="1" si="78">ROUND(AL10/AL$3,4)</f>
        <v>0.17660000000000001</v>
      </c>
      <c r="AN10" s="159">
        <f ca="1">SUMIF('8.8.'!$A$439:$H$509,'Izdevumu sadalījums_pa_EKK'!$A10,'8.8.'!$H$439:$H$509)</f>
        <v>2.3899999999999997</v>
      </c>
      <c r="AO10" s="160">
        <f t="shared" ref="AO10" ca="1" si="79">ROUND(AN10/AN$3,4)</f>
        <v>0.18110000000000001</v>
      </c>
      <c r="AP10" s="159">
        <f ca="1">SUMIF('8.9.'!$A$439:$H$509,'Izdevumu sadalījums_pa_EKK'!$A10,'8.9.'!$H$439:$H$509)</f>
        <v>4.5</v>
      </c>
      <c r="AQ10" s="160">
        <f t="shared" ref="AQ10" ca="1" si="80">ROUND(AP10/AP$3,4)</f>
        <v>0.17680000000000001</v>
      </c>
      <c r="AR10" s="159">
        <f ca="1">SUMIF('9.1.'!$A$451:$H$538,'Izdevumu sadalījums_pa_EKK'!$A10,'9.1.'!$H$451:$H$538)</f>
        <v>14.61</v>
      </c>
      <c r="AS10" s="160">
        <f t="shared" ca="1" si="19"/>
        <v>0.19170000000000001</v>
      </c>
      <c r="AT10" s="159">
        <f ca="1">SUMIF('9.2.'!$A$451:$H$538,'Izdevumu sadalījums_pa_EKK'!$A10,'9.2.'!$H$451:$H$538)</f>
        <v>14.5</v>
      </c>
      <c r="AU10" s="160">
        <f t="shared" ref="AU10" ca="1" si="81">ROUND(AT10/AT$3,4)</f>
        <v>0.19139999999999999</v>
      </c>
      <c r="AV10" s="159">
        <f ca="1">SUMIF('9.3.'!$A$470:$H$557,'Izdevumu sadalījums_pa_EKK'!$A10,'9.3.'!$H$470:$H$557)</f>
        <v>2.6399999999999997</v>
      </c>
      <c r="AW10" s="160">
        <f t="shared" ref="AW10" ca="1" si="82">ROUND(AV10/AV$3,4)</f>
        <v>0.1923</v>
      </c>
      <c r="AX10" s="159">
        <f ca="1">SUMIF('10.'!$A$437:$H$524,'Izdevumu sadalījums_pa_EKK'!$A10,'10.'!$H$437:$H$524)</f>
        <v>2.5299999999999998</v>
      </c>
      <c r="AY10" s="160">
        <f t="shared" ref="AY10" ca="1" si="83">ROUND(AX10/AX$3,4)</f>
        <v>0.18110000000000001</v>
      </c>
    </row>
    <row r="11" spans="1:51" x14ac:dyDescent="0.25">
      <c r="A11" s="169">
        <v>1221</v>
      </c>
      <c r="B11" s="159">
        <f ca="1">SUMIF('1.1 '!$A$431:$H$492,'Izdevumu sadalījums_pa_EKK'!A11,'1.1 '!$H$431:$H$492)</f>
        <v>0.31</v>
      </c>
      <c r="C11" s="160">
        <f t="shared" ca="1" si="23"/>
        <v>2.58E-2</v>
      </c>
      <c r="D11" s="159">
        <f ca="1">SUMIF('1.2'!$A$419:$H$489,'Izdevumu sadalījums_pa_EKK'!$A11,'1.2'!$H$419:$H$489)</f>
        <v>1.4000000000000001</v>
      </c>
      <c r="E11" s="160">
        <f t="shared" ca="1" si="1"/>
        <v>2.5499999999999998E-2</v>
      </c>
      <c r="F11" s="159">
        <f ca="1">SUMIF('1.3'!$A$437:$H$507,'Izdevumu sadalījums_pa_EKK'!$A11,'1.3'!$H$437:$H$507)</f>
        <v>3.16</v>
      </c>
      <c r="G11" s="160">
        <f t="shared" ca="1" si="2"/>
        <v>2.7E-2</v>
      </c>
      <c r="H11" s="159">
        <f ca="1">SUMIF('1.4'!$A$437:$H$507,'Izdevumu sadalījums_pa_EKK'!$A11,'1.4'!$H$437:$H$507)</f>
        <v>6.2399999999999993</v>
      </c>
      <c r="I11" s="160">
        <f t="shared" ca="1" si="3"/>
        <v>2.6800000000000001E-2</v>
      </c>
      <c r="J11" s="159">
        <f ca="1">SUMIF('2.'!$A$457:$H$527,'Izdevumu sadalījums_pa_EKK'!$A11,'2.'!$H$457:$H$527)</f>
        <v>0.63000000000000012</v>
      </c>
      <c r="K11" s="160">
        <f t="shared" ca="1" si="4"/>
        <v>2.5000000000000001E-2</v>
      </c>
      <c r="L11" s="159">
        <f ca="1">SUMIF('3.'!$A$435:$H$505,'Izdevumu sadalījums_pa_EKK'!$A11,'3.'!$H$435:$H$505)</f>
        <v>0.41000000000000003</v>
      </c>
      <c r="M11" s="160">
        <f t="shared" ca="1" si="5"/>
        <v>2.8500000000000001E-2</v>
      </c>
      <c r="N11" s="159">
        <f ca="1">SUMIF('4.'!$A$437:$H$507,'Izdevumu sadalījums_pa_EKK'!$A11,'4.'!$H$437:$H$507)</f>
        <v>0.53</v>
      </c>
      <c r="O11" s="160">
        <f t="shared" ca="1" si="6"/>
        <v>2.6800000000000001E-2</v>
      </c>
      <c r="P11" s="159">
        <f ca="1">SUMIF('5.'!$A$439:$H$510,'Izdevumu sadalījums_pa_EKK'!$A11,'5.'!$H$439:$H$510)</f>
        <v>0.56000000000000005</v>
      </c>
      <c r="Q11" s="160">
        <f t="shared" ca="1" si="7"/>
        <v>5.7000000000000002E-3</v>
      </c>
      <c r="R11" s="159">
        <f ca="1">SUMIF('6.1.'!$A$441:$H$511,'Izdevumu sadalījums_pa_EKK'!$A11,'6.1.'!$H$441:$H$511)</f>
        <v>1.32</v>
      </c>
      <c r="S11" s="160">
        <f t="shared" ca="1" si="8"/>
        <v>2.07E-2</v>
      </c>
      <c r="T11" s="159">
        <f ca="1">SUMIF('6.2.'!$A$441:$H$511,'Izdevumu sadalījums_pa_EKK'!$A11,'6.2.'!$H$441:$H$511)</f>
        <v>1.32</v>
      </c>
      <c r="U11" s="160">
        <f t="shared" ca="1" si="9"/>
        <v>9.2999999999999992E-3</v>
      </c>
      <c r="V11" s="159">
        <f ca="1">SUMIF('6.3.'!$A$433:$H$503,'Izdevumu sadalījums_pa_EKK'!$A11,'6.3.'!$H$433:$H$503)</f>
        <v>3.7199999999999998</v>
      </c>
      <c r="W11" s="160">
        <f t="shared" ca="1" si="10"/>
        <v>2.7300000000000001E-2</v>
      </c>
      <c r="X11" s="159">
        <f ca="1">SUMIF('7.'!$A$436:$H$506,'Izdevumu sadalījums_pa_EKK'!$A11,'7.'!$H$436:$H$506)</f>
        <v>1.05</v>
      </c>
      <c r="Y11" s="160">
        <f t="shared" ca="1" si="11"/>
        <v>2.6700000000000002E-2</v>
      </c>
      <c r="Z11" s="159">
        <f ca="1">SUMIF('8.1.'!$A$439:$H$509,'Izdevumu sadalījums_pa_EKK'!$A11,'8.1.'!$H$439:$H$509)</f>
        <v>0.36</v>
      </c>
      <c r="AA11" s="160">
        <f t="shared" ca="1" si="12"/>
        <v>2.3099999999999999E-2</v>
      </c>
      <c r="AB11" s="159">
        <f ca="1">SUMIF('8.2.'!$A$439:$H$509,'Izdevumu sadalījums_pa_EKK'!$A11,'8.2.'!$H$439:$H$509)</f>
        <v>0.67</v>
      </c>
      <c r="AC11" s="160">
        <f t="shared" ca="1" si="12"/>
        <v>2.5399999999999999E-2</v>
      </c>
      <c r="AD11" s="159">
        <f ca="1">SUMIF('8.3.'!$A$430:$H$500,'Izdevumu sadalījums_pa_EKK'!$A11,'8.3.'!$H$430:$H$500)</f>
        <v>0.97000000000000008</v>
      </c>
      <c r="AE11" s="160">
        <f t="shared" ref="AE11" ca="1" si="84">ROUND(AD11/AD$3,4)</f>
        <v>2.3699999999999999E-2</v>
      </c>
      <c r="AF11" s="159">
        <f ca="1">SUMIF('8.4.'!$A$439:$H$509,'Izdevumu sadalījums_pa_EKK'!$A11,'8.4.'!$H$439:$H$509)</f>
        <v>0.36</v>
      </c>
      <c r="AG11" s="160">
        <f t="shared" ref="AG11" ca="1" si="85">ROUND(AF11/AF$3,4)</f>
        <v>2.5700000000000001E-2</v>
      </c>
      <c r="AH11" s="159">
        <f ca="1">SUMIF('8.5.'!$A$439:$H$509,'Izdevumu sadalījums_pa_EKK'!$A11,'8.5.'!$H$439:$H$509)</f>
        <v>0.67</v>
      </c>
      <c r="AI11" s="160">
        <f t="shared" ref="AI11" ca="1" si="86">ROUND(AH11/AH$3,4)</f>
        <v>2.7E-2</v>
      </c>
      <c r="AJ11" s="159">
        <f ca="1">SUMIF('8.6.'!$A$439:$H$509,'Izdevumu sadalījums_pa_EKK'!$A11,'8.6.'!$H$439:$H$509)</f>
        <v>0.97000000000000008</v>
      </c>
      <c r="AK11" s="160">
        <f t="shared" ref="AK11" ca="1" si="87">ROUND(AJ11/AJ$3,4)</f>
        <v>2.6100000000000002E-2</v>
      </c>
      <c r="AL11" s="159">
        <f ca="1">SUMIF('8.7.'!$A$439:$H$509,'Izdevumu sadalījums_pa_EKK'!$A11,'8.7.'!$H$439:$H$509)</f>
        <v>0.36</v>
      </c>
      <c r="AM11" s="160">
        <f t="shared" ref="AM11" ca="1" si="88">ROUND(AL11/AL$3,4)</f>
        <v>2.6599999999999999E-2</v>
      </c>
      <c r="AN11" s="159">
        <f ca="1">SUMIF('8.8.'!$A$439:$H$509,'Izdevumu sadalījums_pa_EKK'!$A11,'8.8.'!$H$439:$H$509)</f>
        <v>0.36</v>
      </c>
      <c r="AO11" s="160">
        <f t="shared" ref="AO11" ca="1" si="89">ROUND(AN11/AN$3,4)</f>
        <v>2.7300000000000001E-2</v>
      </c>
      <c r="AP11" s="159">
        <f ca="1">SUMIF('8.9.'!$A$439:$H$509,'Izdevumu sadalījums_pa_EKK'!$A11,'8.9.'!$H$439:$H$509)</f>
        <v>0.67</v>
      </c>
      <c r="AQ11" s="160">
        <f t="shared" ref="AQ11" ca="1" si="90">ROUND(AP11/AP$3,4)</f>
        <v>2.63E-2</v>
      </c>
      <c r="AR11" s="159">
        <f ca="1">SUMIF('9.1.'!$A$451:$H$538,'Izdevumu sadalījums_pa_EKK'!$A11,'9.1.'!$H$451:$H$538)</f>
        <v>2.02</v>
      </c>
      <c r="AS11" s="160">
        <f t="shared" ca="1" si="19"/>
        <v>2.6499999999999999E-2</v>
      </c>
      <c r="AT11" s="159">
        <f ca="1">SUMIF('9.2.'!$A$451:$H$538,'Izdevumu sadalījums_pa_EKK'!$A11,'9.2.'!$H$451:$H$538)</f>
        <v>2</v>
      </c>
      <c r="AU11" s="160">
        <f t="shared" ref="AU11" ca="1" si="91">ROUND(AT11/AT$3,4)</f>
        <v>2.64E-2</v>
      </c>
      <c r="AV11" s="159">
        <f ca="1">SUMIF('9.3.'!$A$470:$H$557,'Izdevumu sadalījums_pa_EKK'!$A11,'9.3.'!$H$470:$H$557)</f>
        <v>0.37</v>
      </c>
      <c r="AW11" s="160">
        <f t="shared" ref="AW11" ca="1" si="92">ROUND(AV11/AV$3,4)</f>
        <v>2.69E-2</v>
      </c>
      <c r="AX11" s="159">
        <f ca="1">SUMIF('10.'!$A$437:$H$524,'Izdevumu sadalījums_pa_EKK'!$A11,'10.'!$H$437:$H$524)</f>
        <v>0.38</v>
      </c>
      <c r="AY11" s="160">
        <f t="shared" ref="AY11" ca="1" si="93">ROUND(AX11/AX$3,4)</f>
        <v>2.7199999999999998E-2</v>
      </c>
    </row>
    <row r="12" spans="1:51" x14ac:dyDescent="0.25">
      <c r="A12" s="169">
        <v>1228</v>
      </c>
      <c r="B12" s="159">
        <f ca="1">SUMIF('1.1 '!$A$431:$H$492,'Izdevumu sadalījums_pa_EKK'!A12,'1.1 '!$H$431:$H$492)</f>
        <v>0</v>
      </c>
      <c r="C12" s="160">
        <f t="shared" ca="1" si="23"/>
        <v>0</v>
      </c>
      <c r="D12" s="159">
        <f ca="1">SUMIF('1.2'!$A$419:$H$489,'Izdevumu sadalījums_pa_EKK'!$A12,'1.2'!$H$419:$H$489)</f>
        <v>0</v>
      </c>
      <c r="E12" s="160">
        <f t="shared" ca="1" si="1"/>
        <v>0</v>
      </c>
      <c r="F12" s="159">
        <f ca="1">SUMIF('1.3'!$A$437:$H$507,'Izdevumu sadalījums_pa_EKK'!$A12,'1.3'!$H$437:$H$507)</f>
        <v>0</v>
      </c>
      <c r="G12" s="160">
        <f t="shared" ca="1" si="2"/>
        <v>0</v>
      </c>
      <c r="H12" s="159">
        <f ca="1">SUMIF('1.4'!$A$437:$H$507,'Izdevumu sadalījums_pa_EKK'!$A12,'1.4'!$H$437:$H$507)</f>
        <v>0</v>
      </c>
      <c r="I12" s="160">
        <f t="shared" ca="1" si="3"/>
        <v>0</v>
      </c>
      <c r="J12" s="159">
        <f ca="1">SUMIF('2.'!$A$457:$H$527,'Izdevumu sadalījums_pa_EKK'!$A12,'2.'!$H$457:$H$527)</f>
        <v>0</v>
      </c>
      <c r="K12" s="160">
        <f t="shared" ca="1" si="4"/>
        <v>0</v>
      </c>
      <c r="L12" s="159">
        <f ca="1">SUMIF('3.'!$A$435:$H$505,'Izdevumu sadalījums_pa_EKK'!$A12,'3.'!$H$435:$H$505)</f>
        <v>0</v>
      </c>
      <c r="M12" s="160">
        <f t="shared" ca="1" si="5"/>
        <v>0</v>
      </c>
      <c r="N12" s="159">
        <f ca="1">SUMIF('4.'!$A$437:$H$507,'Izdevumu sadalījums_pa_EKK'!$A12,'4.'!$H$437:$H$507)</f>
        <v>0</v>
      </c>
      <c r="O12" s="160">
        <f t="shared" ca="1" si="6"/>
        <v>0</v>
      </c>
      <c r="P12" s="159">
        <f ca="1">SUMIF('5.'!$A$439:$H$510,'Izdevumu sadalījums_pa_EKK'!$A12,'5.'!$H$439:$H$510)</f>
        <v>0</v>
      </c>
      <c r="Q12" s="160">
        <f t="shared" ca="1" si="7"/>
        <v>0</v>
      </c>
      <c r="R12" s="159">
        <f ca="1">SUMIF('6.1.'!$A$441:$H$511,'Izdevumu sadalījums_pa_EKK'!$A12,'6.1.'!$H$441:$H$511)</f>
        <v>0</v>
      </c>
      <c r="S12" s="160">
        <f t="shared" ca="1" si="8"/>
        <v>0</v>
      </c>
      <c r="T12" s="159">
        <f ca="1">SUMIF('6.2.'!$A$441:$H$511,'Izdevumu sadalījums_pa_EKK'!$A12,'6.2.'!$H$441:$H$511)</f>
        <v>0</v>
      </c>
      <c r="U12" s="160">
        <f t="shared" ca="1" si="9"/>
        <v>0</v>
      </c>
      <c r="V12" s="159">
        <f ca="1">SUMIF('6.3.'!$A$433:$H$503,'Izdevumu sadalījums_pa_EKK'!$A12,'6.3.'!$H$433:$H$503)</f>
        <v>0</v>
      </c>
      <c r="W12" s="160">
        <f t="shared" ca="1" si="10"/>
        <v>0</v>
      </c>
      <c r="X12" s="159">
        <f ca="1">SUMIF('7.'!$A$436:$H$506,'Izdevumu sadalījums_pa_EKK'!$A12,'7.'!$H$436:$H$506)</f>
        <v>0</v>
      </c>
      <c r="Y12" s="160">
        <f t="shared" ca="1" si="11"/>
        <v>0</v>
      </c>
      <c r="Z12" s="159">
        <f ca="1">SUMIF('8.1.'!$A$439:$H$509,'Izdevumu sadalījums_pa_EKK'!$A12,'8.1.'!$H$439:$H$509)</f>
        <v>0</v>
      </c>
      <c r="AA12" s="160">
        <f t="shared" ca="1" si="12"/>
        <v>0</v>
      </c>
      <c r="AB12" s="159">
        <f ca="1">SUMIF('8.2.'!$A$439:$H$509,'Izdevumu sadalījums_pa_EKK'!$A12,'8.2.'!$H$439:$H$509)</f>
        <v>0</v>
      </c>
      <c r="AC12" s="160">
        <f t="shared" ca="1" si="12"/>
        <v>0</v>
      </c>
      <c r="AD12" s="159">
        <f ca="1">SUMIF('8.3.'!$A$430:$H$500,'Izdevumu sadalījums_pa_EKK'!$A12,'8.3.'!$H$430:$H$500)</f>
        <v>0</v>
      </c>
      <c r="AE12" s="160">
        <f t="shared" ref="AE12" ca="1" si="94">ROUND(AD12/AD$3,4)</f>
        <v>0</v>
      </c>
      <c r="AF12" s="159">
        <f ca="1">SUMIF('8.4.'!$A$439:$H$509,'Izdevumu sadalījums_pa_EKK'!$A12,'8.4.'!$H$439:$H$509)</f>
        <v>0</v>
      </c>
      <c r="AG12" s="160">
        <f t="shared" ref="AG12" ca="1" si="95">ROUND(AF12/AF$3,4)</f>
        <v>0</v>
      </c>
      <c r="AH12" s="159">
        <f ca="1">SUMIF('8.5.'!$A$439:$H$509,'Izdevumu sadalījums_pa_EKK'!$A12,'8.5.'!$H$439:$H$509)</f>
        <v>0</v>
      </c>
      <c r="AI12" s="160">
        <f t="shared" ref="AI12" ca="1" si="96">ROUND(AH12/AH$3,4)</f>
        <v>0</v>
      </c>
      <c r="AJ12" s="159">
        <f ca="1">SUMIF('8.6.'!$A$439:$H$509,'Izdevumu sadalījums_pa_EKK'!$A12,'8.6.'!$H$439:$H$509)</f>
        <v>0</v>
      </c>
      <c r="AK12" s="160">
        <f t="shared" ref="AK12" ca="1" si="97">ROUND(AJ12/AJ$3,4)</f>
        <v>0</v>
      </c>
      <c r="AL12" s="159">
        <f ca="1">SUMIF('8.7.'!$A$439:$H$509,'Izdevumu sadalījums_pa_EKK'!$A12,'8.7.'!$H$439:$H$509)</f>
        <v>0</v>
      </c>
      <c r="AM12" s="160">
        <f t="shared" ref="AM12" ca="1" si="98">ROUND(AL12/AL$3,4)</f>
        <v>0</v>
      </c>
      <c r="AN12" s="159">
        <f ca="1">SUMIF('8.8.'!$A$439:$H$509,'Izdevumu sadalījums_pa_EKK'!$A12,'8.8.'!$H$439:$H$509)</f>
        <v>0</v>
      </c>
      <c r="AO12" s="160">
        <f t="shared" ref="AO12" ca="1" si="99">ROUND(AN12/AN$3,4)</f>
        <v>0</v>
      </c>
      <c r="AP12" s="159">
        <f ca="1">SUMIF('8.9.'!$A$439:$H$509,'Izdevumu sadalījums_pa_EKK'!$A12,'8.9.'!$H$439:$H$509)</f>
        <v>0</v>
      </c>
      <c r="AQ12" s="160">
        <f t="shared" ref="AQ12" ca="1" si="100">ROUND(AP12/AP$3,4)</f>
        <v>0</v>
      </c>
      <c r="AR12" s="159">
        <f ca="1">SUMIF('9.1.'!$A$451:$H$538,'Izdevumu sadalījums_pa_EKK'!$A12,'9.1.'!$H$451:$H$538)</f>
        <v>0</v>
      </c>
      <c r="AS12" s="160">
        <f t="shared" ca="1" si="19"/>
        <v>0</v>
      </c>
      <c r="AT12" s="159">
        <f ca="1">SUMIF('9.2.'!$A$451:$H$538,'Izdevumu sadalījums_pa_EKK'!$A12,'9.2.'!$H$451:$H$538)</f>
        <v>0</v>
      </c>
      <c r="AU12" s="160">
        <f t="shared" ref="AU12" ca="1" si="101">ROUND(AT12/AT$3,4)</f>
        <v>0</v>
      </c>
      <c r="AV12" s="159">
        <f ca="1">SUMIF('9.3.'!$A$470:$H$557,'Izdevumu sadalījums_pa_EKK'!$A12,'9.3.'!$H$470:$H$557)</f>
        <v>0</v>
      </c>
      <c r="AW12" s="160">
        <f t="shared" ref="AW12" ca="1" si="102">ROUND(AV12/AV$3,4)</f>
        <v>0</v>
      </c>
      <c r="AX12" s="159">
        <f ca="1">SUMIF('10.'!$A$437:$H$524,'Izdevumu sadalījums_pa_EKK'!$A12,'10.'!$H$437:$H$524)</f>
        <v>0</v>
      </c>
      <c r="AY12" s="160">
        <f t="shared" ref="AY12" ca="1" si="103">ROUND(AX12/AX$3,4)</f>
        <v>0</v>
      </c>
    </row>
    <row r="13" spans="1:51" x14ac:dyDescent="0.25">
      <c r="A13" s="169">
        <v>2111</v>
      </c>
      <c r="B13" s="159">
        <f ca="1">SUMIF('1.1 '!$A$431:$H$492,'Izdevumu sadalījums_pa_EKK'!A13,'1.1 '!$H$431:$H$492)</f>
        <v>0</v>
      </c>
      <c r="C13" s="160">
        <f t="shared" ca="1" si="23"/>
        <v>0</v>
      </c>
      <c r="D13" s="159">
        <f ca="1">SUMIF('1.2'!$A$419:$H$489,'Izdevumu sadalījums_pa_EKK'!$A13,'1.2'!$H$419:$H$489)</f>
        <v>0</v>
      </c>
      <c r="E13" s="160">
        <f t="shared" ca="1" si="1"/>
        <v>0</v>
      </c>
      <c r="F13" s="159">
        <f ca="1">SUMIF('1.3'!$A$437:$H$507,'Izdevumu sadalījums_pa_EKK'!$A13,'1.3'!$H$437:$H$507)</f>
        <v>0</v>
      </c>
      <c r="G13" s="160">
        <f t="shared" ca="1" si="2"/>
        <v>0</v>
      </c>
      <c r="H13" s="159">
        <f ca="1">SUMIF('1.4'!$A$437:$H$507,'Izdevumu sadalījums_pa_EKK'!$A13,'1.4'!$H$437:$H$507)</f>
        <v>0</v>
      </c>
      <c r="I13" s="160">
        <f t="shared" ca="1" si="3"/>
        <v>0</v>
      </c>
      <c r="J13" s="159">
        <f ca="1">SUMIF('2.'!$A$457:$H$527,'Izdevumu sadalījums_pa_EKK'!$A13,'2.'!$H$457:$H$527)</f>
        <v>0</v>
      </c>
      <c r="K13" s="160">
        <f t="shared" ca="1" si="4"/>
        <v>0</v>
      </c>
      <c r="L13" s="159">
        <f ca="1">SUMIF('3.'!$A$435:$H$505,'Izdevumu sadalījums_pa_EKK'!$A13,'3.'!$H$435:$H$505)</f>
        <v>0</v>
      </c>
      <c r="M13" s="160">
        <f t="shared" ca="1" si="5"/>
        <v>0</v>
      </c>
      <c r="N13" s="159">
        <f ca="1">SUMIF('4.'!$A$437:$H$507,'Izdevumu sadalījums_pa_EKK'!$A13,'4.'!$H$437:$H$507)</f>
        <v>0</v>
      </c>
      <c r="O13" s="160">
        <f t="shared" ca="1" si="6"/>
        <v>0</v>
      </c>
      <c r="P13" s="159">
        <f ca="1">SUMIF('5.'!$A$439:$H$510,'Izdevumu sadalījums_pa_EKK'!$A13,'5.'!$H$439:$H$510)</f>
        <v>0</v>
      </c>
      <c r="Q13" s="160">
        <f t="shared" ca="1" si="7"/>
        <v>0</v>
      </c>
      <c r="R13" s="159">
        <f ca="1">SUMIF('6.1.'!$A$441:$H$511,'Izdevumu sadalījums_pa_EKK'!$A13,'6.1.'!$H$441:$H$511)</f>
        <v>0</v>
      </c>
      <c r="S13" s="160">
        <f t="shared" ca="1" si="8"/>
        <v>0</v>
      </c>
      <c r="T13" s="159">
        <f ca="1">SUMIF('6.2.'!$A$441:$H$511,'Izdevumu sadalījums_pa_EKK'!$A13,'6.2.'!$H$441:$H$511)</f>
        <v>12</v>
      </c>
      <c r="U13" s="160">
        <f t="shared" ca="1" si="9"/>
        <v>8.48E-2</v>
      </c>
      <c r="V13" s="159">
        <f ca="1">SUMIF('6.3.'!$A$433:$H$503,'Izdevumu sadalījums_pa_EKK'!$A13,'6.3.'!$H$433:$H$503)</f>
        <v>0</v>
      </c>
      <c r="W13" s="160">
        <f t="shared" ca="1" si="10"/>
        <v>0</v>
      </c>
      <c r="X13" s="159">
        <f ca="1">SUMIF('7.'!$A$436:$H$506,'Izdevumu sadalījums_pa_EKK'!$A13,'7.'!$H$436:$H$506)</f>
        <v>0</v>
      </c>
      <c r="Y13" s="160">
        <f t="shared" ca="1" si="11"/>
        <v>0</v>
      </c>
      <c r="Z13" s="159">
        <f ca="1">SUMIF('8.1.'!$A$439:$H$509,'Izdevumu sadalījums_pa_EKK'!$A13,'8.1.'!$H$439:$H$509)</f>
        <v>0</v>
      </c>
      <c r="AA13" s="160">
        <f t="shared" ca="1" si="12"/>
        <v>0</v>
      </c>
      <c r="AB13" s="159">
        <f ca="1">SUMIF('8.2.'!$A$439:$H$509,'Izdevumu sadalījums_pa_EKK'!$A13,'8.2.'!$H$439:$H$509)</f>
        <v>0</v>
      </c>
      <c r="AC13" s="160">
        <f t="shared" ca="1" si="12"/>
        <v>0</v>
      </c>
      <c r="AD13" s="159">
        <f ca="1">SUMIF('8.3.'!$A$430:$H$500,'Izdevumu sadalījums_pa_EKK'!$A13,'8.3.'!$H$430:$H$500)</f>
        <v>0</v>
      </c>
      <c r="AE13" s="160">
        <f t="shared" ref="AE13" ca="1" si="104">ROUND(AD13/AD$3,4)</f>
        <v>0</v>
      </c>
      <c r="AF13" s="159">
        <f ca="1">SUMIF('8.4.'!$A$439:$H$509,'Izdevumu sadalījums_pa_EKK'!$A13,'8.4.'!$H$439:$H$509)</f>
        <v>0</v>
      </c>
      <c r="AG13" s="160">
        <f t="shared" ref="AG13" ca="1" si="105">ROUND(AF13/AF$3,4)</f>
        <v>0</v>
      </c>
      <c r="AH13" s="159">
        <f ca="1">SUMIF('8.5.'!$A$439:$H$509,'Izdevumu sadalījums_pa_EKK'!$A13,'8.5.'!$H$439:$H$509)</f>
        <v>0</v>
      </c>
      <c r="AI13" s="160">
        <f t="shared" ref="AI13" ca="1" si="106">ROUND(AH13/AH$3,4)</f>
        <v>0</v>
      </c>
      <c r="AJ13" s="159">
        <f ca="1">SUMIF('8.6.'!$A$439:$H$509,'Izdevumu sadalījums_pa_EKK'!$A13,'8.6.'!$H$439:$H$509)</f>
        <v>0</v>
      </c>
      <c r="AK13" s="160">
        <f t="shared" ref="AK13" ca="1" si="107">ROUND(AJ13/AJ$3,4)</f>
        <v>0</v>
      </c>
      <c r="AL13" s="159">
        <f ca="1">SUMIF('8.7.'!$A$439:$H$509,'Izdevumu sadalījums_pa_EKK'!$A13,'8.7.'!$H$439:$H$509)</f>
        <v>0</v>
      </c>
      <c r="AM13" s="160">
        <f t="shared" ref="AM13" ca="1" si="108">ROUND(AL13/AL$3,4)</f>
        <v>0</v>
      </c>
      <c r="AN13" s="159">
        <f ca="1">SUMIF('8.8.'!$A$439:$H$509,'Izdevumu sadalījums_pa_EKK'!$A13,'8.8.'!$H$439:$H$509)</f>
        <v>0</v>
      </c>
      <c r="AO13" s="160">
        <f t="shared" ref="AO13" ca="1" si="109">ROUND(AN13/AN$3,4)</f>
        <v>0</v>
      </c>
      <c r="AP13" s="159">
        <f ca="1">SUMIF('8.9.'!$A$439:$H$509,'Izdevumu sadalījums_pa_EKK'!$A13,'8.9.'!$H$439:$H$509)</f>
        <v>0</v>
      </c>
      <c r="AQ13" s="160">
        <f t="shared" ref="AQ13" ca="1" si="110">ROUND(AP13/AP$3,4)</f>
        <v>0</v>
      </c>
      <c r="AR13" s="159">
        <f ca="1">SUMIF('9.1.'!$A$451:$H$538,'Izdevumu sadalījums_pa_EKK'!$A13,'9.1.'!$H$451:$H$538)</f>
        <v>0</v>
      </c>
      <c r="AS13" s="160">
        <f t="shared" ca="1" si="19"/>
        <v>0</v>
      </c>
      <c r="AT13" s="159">
        <f ca="1">SUMIF('9.2.'!$A$451:$H$538,'Izdevumu sadalījums_pa_EKK'!$A13,'9.2.'!$H$451:$H$538)</f>
        <v>0</v>
      </c>
      <c r="AU13" s="160">
        <f t="shared" ref="AU13" ca="1" si="111">ROUND(AT13/AT$3,4)</f>
        <v>0</v>
      </c>
      <c r="AV13" s="159">
        <f ca="1">SUMIF('9.3.'!$A$470:$H$557,'Izdevumu sadalījums_pa_EKK'!$A13,'9.3.'!$H$470:$H$557)</f>
        <v>0</v>
      </c>
      <c r="AW13" s="160">
        <f t="shared" ref="AW13" ca="1" si="112">ROUND(AV13/AV$3,4)</f>
        <v>0</v>
      </c>
      <c r="AX13" s="159">
        <f ca="1">SUMIF('10.'!$A$437:$H$524,'Izdevumu sadalījums_pa_EKK'!$A13,'10.'!$H$437:$H$524)</f>
        <v>0</v>
      </c>
      <c r="AY13" s="160">
        <f t="shared" ref="AY13" ca="1" si="113">ROUND(AX13/AX$3,4)</f>
        <v>0</v>
      </c>
    </row>
    <row r="14" spans="1:51" x14ac:dyDescent="0.25">
      <c r="A14" s="169">
        <v>2112</v>
      </c>
      <c r="B14" s="159">
        <f ca="1">SUMIF('1.1 '!$A$431:$H$492,'Izdevumu sadalījums_pa_EKK'!A14,'1.1 '!$H$431:$H$492)</f>
        <v>0</v>
      </c>
      <c r="C14" s="160">
        <f t="shared" ca="1" si="23"/>
        <v>0</v>
      </c>
      <c r="D14" s="159">
        <f ca="1">SUMIF('1.2'!$A$419:$H$489,'Izdevumu sadalījums_pa_EKK'!$A14,'1.2'!$H$419:$H$489)</f>
        <v>0</v>
      </c>
      <c r="E14" s="160">
        <f t="shared" ca="1" si="1"/>
        <v>0</v>
      </c>
      <c r="F14" s="159">
        <f ca="1">SUMIF('1.3'!$A$437:$H$507,'Izdevumu sadalījums_pa_EKK'!$A14,'1.3'!$H$437:$H$507)</f>
        <v>0</v>
      </c>
      <c r="G14" s="160">
        <f t="shared" ca="1" si="2"/>
        <v>0</v>
      </c>
      <c r="H14" s="159">
        <f ca="1">SUMIF('1.4'!$A$437:$H$507,'Izdevumu sadalījums_pa_EKK'!$A14,'1.4'!$H$437:$H$507)</f>
        <v>0</v>
      </c>
      <c r="I14" s="160">
        <f t="shared" ca="1" si="3"/>
        <v>0</v>
      </c>
      <c r="J14" s="159">
        <f ca="1">SUMIF('2.'!$A$457:$H$527,'Izdevumu sadalījums_pa_EKK'!$A14,'2.'!$H$457:$H$527)</f>
        <v>0</v>
      </c>
      <c r="K14" s="160">
        <f t="shared" ca="1" si="4"/>
        <v>0</v>
      </c>
      <c r="L14" s="159">
        <f ca="1">SUMIF('3.'!$A$435:$H$505,'Izdevumu sadalījums_pa_EKK'!$A14,'3.'!$H$435:$H$505)</f>
        <v>0</v>
      </c>
      <c r="M14" s="160">
        <f t="shared" ca="1" si="5"/>
        <v>0</v>
      </c>
      <c r="N14" s="159">
        <f ca="1">SUMIF('4.'!$A$437:$H$507,'Izdevumu sadalījums_pa_EKK'!$A14,'4.'!$H$437:$H$507)</f>
        <v>0</v>
      </c>
      <c r="O14" s="160">
        <f t="shared" ca="1" si="6"/>
        <v>0</v>
      </c>
      <c r="P14" s="159">
        <f ca="1">SUMIF('5.'!$A$439:$H$510,'Izdevumu sadalījums_pa_EKK'!$A14,'5.'!$H$439:$H$510)</f>
        <v>0</v>
      </c>
      <c r="Q14" s="160">
        <f t="shared" ca="1" si="7"/>
        <v>0</v>
      </c>
      <c r="R14" s="159">
        <f ca="1">SUMIF('6.1.'!$A$441:$H$511,'Izdevumu sadalījums_pa_EKK'!$A14,'6.1.'!$H$441:$H$511)</f>
        <v>0</v>
      </c>
      <c r="S14" s="160">
        <f t="shared" ca="1" si="8"/>
        <v>0</v>
      </c>
      <c r="T14" s="159">
        <f ca="1">SUMIF('6.2.'!$A$441:$H$511,'Izdevumu sadalījums_pa_EKK'!$A14,'6.2.'!$H$441:$H$511)</f>
        <v>43</v>
      </c>
      <c r="U14" s="160">
        <f t="shared" ca="1" si="9"/>
        <v>0.3039</v>
      </c>
      <c r="V14" s="159">
        <f ca="1">SUMIF('6.3.'!$A$433:$H$503,'Izdevumu sadalījums_pa_EKK'!$A14,'6.3.'!$H$433:$H$503)</f>
        <v>0</v>
      </c>
      <c r="W14" s="160">
        <f t="shared" ca="1" si="10"/>
        <v>0</v>
      </c>
      <c r="X14" s="159">
        <f ca="1">SUMIF('7.'!$A$436:$H$506,'Izdevumu sadalījums_pa_EKK'!$A14,'7.'!$H$436:$H$506)</f>
        <v>0</v>
      </c>
      <c r="Y14" s="160">
        <f t="shared" ca="1" si="11"/>
        <v>0</v>
      </c>
      <c r="Z14" s="159">
        <f ca="1">SUMIF('8.1.'!$A$439:$H$509,'Izdevumu sadalījums_pa_EKK'!$A14,'8.1.'!$H$439:$H$509)</f>
        <v>0</v>
      </c>
      <c r="AA14" s="160">
        <f t="shared" ca="1" si="12"/>
        <v>0</v>
      </c>
      <c r="AB14" s="159">
        <f ca="1">SUMIF('8.2.'!$A$439:$H$509,'Izdevumu sadalījums_pa_EKK'!$A14,'8.2.'!$H$439:$H$509)</f>
        <v>0</v>
      </c>
      <c r="AC14" s="160">
        <f t="shared" ca="1" si="12"/>
        <v>0</v>
      </c>
      <c r="AD14" s="159">
        <f ca="1">SUMIF('8.3.'!$A$430:$H$500,'Izdevumu sadalījums_pa_EKK'!$A14,'8.3.'!$H$430:$H$500)</f>
        <v>0</v>
      </c>
      <c r="AE14" s="160">
        <f t="shared" ref="AE14" ca="1" si="114">ROUND(AD14/AD$3,4)</f>
        <v>0</v>
      </c>
      <c r="AF14" s="159">
        <f ca="1">SUMIF('8.4.'!$A$439:$H$509,'Izdevumu sadalījums_pa_EKK'!$A14,'8.4.'!$H$439:$H$509)</f>
        <v>0</v>
      </c>
      <c r="AG14" s="160">
        <f t="shared" ref="AG14" ca="1" si="115">ROUND(AF14/AF$3,4)</f>
        <v>0</v>
      </c>
      <c r="AH14" s="159">
        <f ca="1">SUMIF('8.5.'!$A$439:$H$509,'Izdevumu sadalījums_pa_EKK'!$A14,'8.5.'!$H$439:$H$509)</f>
        <v>0</v>
      </c>
      <c r="AI14" s="160">
        <f t="shared" ref="AI14" ca="1" si="116">ROUND(AH14/AH$3,4)</f>
        <v>0</v>
      </c>
      <c r="AJ14" s="159">
        <f ca="1">SUMIF('8.6.'!$A$439:$H$509,'Izdevumu sadalījums_pa_EKK'!$A14,'8.6.'!$H$439:$H$509)</f>
        <v>0</v>
      </c>
      <c r="AK14" s="160">
        <f t="shared" ref="AK14" ca="1" si="117">ROUND(AJ14/AJ$3,4)</f>
        <v>0</v>
      </c>
      <c r="AL14" s="159">
        <f ca="1">SUMIF('8.7.'!$A$439:$H$509,'Izdevumu sadalījums_pa_EKK'!$A14,'8.7.'!$H$439:$H$509)</f>
        <v>0</v>
      </c>
      <c r="AM14" s="160">
        <f t="shared" ref="AM14" ca="1" si="118">ROUND(AL14/AL$3,4)</f>
        <v>0</v>
      </c>
      <c r="AN14" s="159">
        <f ca="1">SUMIF('8.8.'!$A$439:$H$509,'Izdevumu sadalījums_pa_EKK'!$A14,'8.8.'!$H$439:$H$509)</f>
        <v>0</v>
      </c>
      <c r="AO14" s="160">
        <f t="shared" ref="AO14" ca="1" si="119">ROUND(AN14/AN$3,4)</f>
        <v>0</v>
      </c>
      <c r="AP14" s="159">
        <f ca="1">SUMIF('8.9.'!$A$439:$H$509,'Izdevumu sadalījums_pa_EKK'!$A14,'8.9.'!$H$439:$H$509)</f>
        <v>0</v>
      </c>
      <c r="AQ14" s="160">
        <f t="shared" ref="AQ14" ca="1" si="120">ROUND(AP14/AP$3,4)</f>
        <v>0</v>
      </c>
      <c r="AR14" s="159">
        <f ca="1">SUMIF('9.1.'!$A$451:$H$538,'Izdevumu sadalījums_pa_EKK'!$A14,'9.1.'!$H$451:$H$538)</f>
        <v>0</v>
      </c>
      <c r="AS14" s="160">
        <f t="shared" ca="1" si="19"/>
        <v>0</v>
      </c>
      <c r="AT14" s="159">
        <f ca="1">SUMIF('9.2.'!$A$451:$H$538,'Izdevumu sadalījums_pa_EKK'!$A14,'9.2.'!$H$451:$H$538)</f>
        <v>0</v>
      </c>
      <c r="AU14" s="160">
        <f t="shared" ref="AU14" ca="1" si="121">ROUND(AT14/AT$3,4)</f>
        <v>0</v>
      </c>
      <c r="AV14" s="159">
        <f ca="1">SUMIF('9.3.'!$A$470:$H$557,'Izdevumu sadalījums_pa_EKK'!$A14,'9.3.'!$H$470:$H$557)</f>
        <v>0</v>
      </c>
      <c r="AW14" s="160">
        <f t="shared" ref="AW14" ca="1" si="122">ROUND(AV14/AV$3,4)</f>
        <v>0</v>
      </c>
      <c r="AX14" s="159">
        <f ca="1">SUMIF('10.'!$A$437:$H$524,'Izdevumu sadalījums_pa_EKK'!$A14,'10.'!$H$437:$H$524)</f>
        <v>0</v>
      </c>
      <c r="AY14" s="160">
        <f t="shared" ref="AY14" ca="1" si="123">ROUND(AX14/AX$3,4)</f>
        <v>0</v>
      </c>
    </row>
    <row r="15" spans="1:51" x14ac:dyDescent="0.25">
      <c r="A15" s="169">
        <v>2311</v>
      </c>
      <c r="B15" s="159">
        <f ca="1">SUMIF('1.1 '!$A$431:$H$492,'Izdevumu sadalījums_pa_EKK'!A15,'1.1 '!$H$431:$H$492)</f>
        <v>0.18</v>
      </c>
      <c r="C15" s="160">
        <f t="shared" ca="1" si="23"/>
        <v>1.4999999999999999E-2</v>
      </c>
      <c r="D15" s="159">
        <f ca="1">SUMIF('1.2'!$A$419:$H$489,'Izdevumu sadalījums_pa_EKK'!$A15,'1.2'!$H$419:$H$489)</f>
        <v>0.24000000000000002</v>
      </c>
      <c r="E15" s="160">
        <f ca="1">ROUND(D15/D$3,4)+0.0001</f>
        <v>4.5000000000000005E-3</v>
      </c>
      <c r="F15" s="159">
        <f ca="1">SUMIF('1.3'!$A$437:$H$507,'Izdevumu sadalījums_pa_EKK'!$A15,'1.3'!$H$437:$H$507)</f>
        <v>0.12000000000000001</v>
      </c>
      <c r="G15" s="160">
        <f ca="1">ROUND(F15/F$3,4)+0.0001</f>
        <v>1.1000000000000001E-3</v>
      </c>
      <c r="H15" s="159">
        <f ca="1">SUMIF('1.4'!$A$437:$H$507,'Izdevumu sadalījums_pa_EKK'!$A15,'1.4'!$H$437:$H$507)</f>
        <v>0.3</v>
      </c>
      <c r="I15" s="160">
        <f ca="1">ROUND(H15/H$3,4)+0.0001</f>
        <v>1.4E-3</v>
      </c>
      <c r="J15" s="159">
        <f ca="1">SUMIF('2.'!$A$457:$H$527,'Izdevumu sadalījums_pa_EKK'!$A15,'2.'!$H$457:$H$527)</f>
        <v>0.3</v>
      </c>
      <c r="K15" s="160">
        <f ca="1">ROUND(J15/J$3,4)+0.0001</f>
        <v>1.2E-2</v>
      </c>
      <c r="L15" s="159">
        <f ca="1">SUMIF('3.'!$A$435:$H$505,'Izdevumu sadalījums_pa_EKK'!$A15,'3.'!$H$435:$H$505)</f>
        <v>6.0000000000000005E-2</v>
      </c>
      <c r="M15" s="160">
        <f ca="1">ROUND(L15/L$3,4)+0.0001</f>
        <v>4.3E-3</v>
      </c>
      <c r="N15" s="159">
        <f ca="1">SUMIF('4.'!$A$437:$H$507,'Izdevumu sadalījums_pa_EKK'!$A15,'4.'!$H$437:$H$507)</f>
        <v>0.24</v>
      </c>
      <c r="O15" s="160">
        <f ca="1">ROUND(N15/N$3,4)</f>
        <v>1.21E-2</v>
      </c>
      <c r="P15" s="159">
        <f ca="1">SUMIF('5.'!$A$439:$H$510,'Izdevumu sadalījums_pa_EKK'!$A15,'5.'!$H$439:$H$510)</f>
        <v>77.759999999999991</v>
      </c>
      <c r="Q15" s="160">
        <f t="shared" ca="1" si="7"/>
        <v>0.78920000000000001</v>
      </c>
      <c r="R15" s="159">
        <f ca="1">SUMIF('6.1.'!$A$441:$H$511,'Izdevumu sadalījums_pa_EKK'!$A15,'6.1.'!$H$441:$H$511)</f>
        <v>14.38</v>
      </c>
      <c r="S15" s="160">
        <f t="shared" ca="1" si="8"/>
        <v>0.22550000000000001</v>
      </c>
      <c r="T15" s="159">
        <f ca="1">SUMIF('6.2.'!$A$441:$H$511,'Izdevumu sadalījums_pa_EKK'!$A15,'6.2.'!$H$441:$H$511)</f>
        <v>14.38</v>
      </c>
      <c r="U15" s="160">
        <f t="shared" ca="1" si="9"/>
        <v>0.1016</v>
      </c>
      <c r="V15" s="159">
        <f ca="1">SUMIF('6.3.'!$A$433:$H$503,'Izdevumu sadalījums_pa_EKK'!$A15,'6.3.'!$H$433:$H$503)</f>
        <v>0.18</v>
      </c>
      <c r="W15" s="160">
        <f t="shared" ca="1" si="10"/>
        <v>1.2999999999999999E-3</v>
      </c>
      <c r="X15" s="159">
        <f ca="1">SUMIF('7.'!$A$436:$H$506,'Izdevumu sadalījums_pa_EKK'!$A15,'7.'!$H$436:$H$506)</f>
        <v>0.36</v>
      </c>
      <c r="Y15" s="160">
        <f t="shared" ca="1" si="11"/>
        <v>9.1999999999999998E-3</v>
      </c>
      <c r="Z15" s="159">
        <f ca="1">SUMIF('8.1.'!$A$439:$H$509,'Izdevumu sadalījums_pa_EKK'!$A15,'8.1.'!$H$439:$H$509)</f>
        <v>3.1699999999999995</v>
      </c>
      <c r="AA15" s="160">
        <f ca="1">ROUND(Z15/Z$3,4)+0.0002</f>
        <v>0.20380000000000001</v>
      </c>
      <c r="AB15" s="159">
        <f ca="1">SUMIF('8.2.'!$A$439:$H$509,'Izdevumu sadalījums_pa_EKK'!$A15,'8.2.'!$H$439:$H$509)</f>
        <v>1.8800000000000001</v>
      </c>
      <c r="AC15" s="160">
        <f t="shared" ca="1" si="12"/>
        <v>7.1199999999999999E-2</v>
      </c>
      <c r="AD15" s="159">
        <f ca="1">SUMIF('8.3.'!$A$430:$H$500,'Izdevumu sadalījums_pa_EKK'!$A15,'8.3.'!$H$430:$H$500)</f>
        <v>4.93</v>
      </c>
      <c r="AE15" s="160">
        <f t="shared" ref="AE15" ca="1" si="124">ROUND(AD15/AD$3,4)</f>
        <v>0.12039999999999999</v>
      </c>
      <c r="AF15" s="159">
        <f ca="1">SUMIF('8.4.'!$A$439:$H$509,'Izdevumu sadalījums_pa_EKK'!$A15,'8.4.'!$H$439:$H$509)</f>
        <v>0.99</v>
      </c>
      <c r="AG15" s="160">
        <f t="shared" ref="AG15" ca="1" si="125">ROUND(AF15/AF$3,4)</f>
        <v>7.0699999999999999E-2</v>
      </c>
      <c r="AH15" s="159">
        <f ca="1">SUMIF('8.5.'!$A$439:$H$509,'Izdevumu sadalījums_pa_EKK'!$A15,'8.5.'!$H$439:$H$509)</f>
        <v>0.32</v>
      </c>
      <c r="AI15" s="160">
        <f ca="1">ROUND(AH15/AH$3,4)+0.0001</f>
        <v>1.2999999999999999E-2</v>
      </c>
      <c r="AJ15" s="159">
        <f ca="1">SUMIF('8.6.'!$A$439:$H$509,'Izdevumu sadalījums_pa_EKK'!$A15,'8.6.'!$H$439:$H$509)</f>
        <v>1.1900000000000002</v>
      </c>
      <c r="AK15" s="160">
        <f t="shared" ref="AK15" ca="1" si="126">ROUND(AJ15/AJ$3,4)</f>
        <v>3.2000000000000001E-2</v>
      </c>
      <c r="AL15" s="159">
        <f ca="1">SUMIF('8.7.'!$A$439:$H$509,'Izdevumu sadalījums_pa_EKK'!$A15,'8.7.'!$H$439:$H$509)</f>
        <v>0.51</v>
      </c>
      <c r="AM15" s="160">
        <f t="shared" ref="AM15" ca="1" si="127">ROUND(AL15/AL$3,4)</f>
        <v>3.7699999999999997E-2</v>
      </c>
      <c r="AN15" s="159">
        <f ca="1">SUMIF('8.8.'!$A$439:$H$509,'Izdevumu sadalījums_pa_EKK'!$A15,'8.8.'!$H$439:$H$509)</f>
        <v>0.18000000000000002</v>
      </c>
      <c r="AO15" s="160">
        <f ca="1">ROUND(AN15/AN$3,4)+0.0002</f>
        <v>1.38E-2</v>
      </c>
      <c r="AP15" s="159">
        <f ca="1">SUMIF('8.9.'!$A$439:$H$509,'Izdevumu sadalījums_pa_EKK'!$A15,'8.9.'!$H$439:$H$509)</f>
        <v>0.91</v>
      </c>
      <c r="AQ15" s="160">
        <f ca="1">ROUND(AP15/AP$3,4)+0.0001</f>
        <v>3.5900000000000001E-2</v>
      </c>
      <c r="AR15" s="159">
        <f ca="1">SUMIF('9.1.'!$A$451:$H$538,'Izdevumu sadalījums_pa_EKK'!$A15,'9.1.'!$H$451:$H$538)</f>
        <v>0.09</v>
      </c>
      <c r="AS15" s="160">
        <f ca="1">ROUND(AR15/AR$3,4)+0.0001</f>
        <v>1.2999999999999999E-3</v>
      </c>
      <c r="AT15" s="159">
        <f ca="1">SUMIF('9.2.'!$A$451:$H$538,'Izdevumu sadalījums_pa_EKK'!$A15,'9.2.'!$H$451:$H$538)</f>
        <v>0.18</v>
      </c>
      <c r="AU15" s="160">
        <f t="shared" ref="AU15" ca="1" si="128">ROUND(AT15/AT$3,4)</f>
        <v>2.3999999999999998E-3</v>
      </c>
      <c r="AV15" s="159">
        <f ca="1">SUMIF('9.3.'!$A$470:$H$557,'Izdevumu sadalījums_pa_EKK'!$A15,'9.3.'!$H$470:$H$557)</f>
        <v>6.0000000000000005E-2</v>
      </c>
      <c r="AW15" s="160">
        <f t="shared" ref="AW15" ca="1" si="129">ROUND(AV15/AV$3,4)</f>
        <v>4.4000000000000003E-3</v>
      </c>
      <c r="AX15" s="159">
        <f ca="1">SUMIF('10.'!$A$437:$H$524,'Izdevumu sadalījums_pa_EKK'!$A15,'10.'!$H$437:$H$524)</f>
        <v>0.18000000000000002</v>
      </c>
      <c r="AY15" s="160">
        <f t="shared" ref="AY15" ca="1" si="130">ROUND(AX15/AX$3,4)</f>
        <v>1.29E-2</v>
      </c>
    </row>
    <row r="16" spans="1:51" x14ac:dyDescent="0.25">
      <c r="A16" s="169">
        <v>2322</v>
      </c>
      <c r="B16" s="159">
        <f ca="1">SUMIF('1.1 '!$A$431:$H$492,'Izdevumu sadalījums_pa_EKK'!A16,'1.1 '!$H$431:$H$492)</f>
        <v>0</v>
      </c>
      <c r="C16" s="160">
        <f t="shared" ca="1" si="23"/>
        <v>0</v>
      </c>
      <c r="D16" s="159">
        <f ca="1">SUMIF('1.2'!$A$419:$H$489,'Izdevumu sadalījums_pa_EKK'!$A16,'1.2'!$H$419:$H$489)</f>
        <v>0</v>
      </c>
      <c r="E16" s="160">
        <f t="shared" ca="1" si="1"/>
        <v>0</v>
      </c>
      <c r="F16" s="159">
        <f ca="1">SUMIF('1.3'!$A$437:$H$507,'Izdevumu sadalījums_pa_EKK'!$A16,'1.3'!$H$437:$H$507)</f>
        <v>0</v>
      </c>
      <c r="G16" s="160">
        <f t="shared" ca="1" si="2"/>
        <v>0</v>
      </c>
      <c r="H16" s="159">
        <f ca="1">SUMIF('1.4'!$A$437:$H$507,'Izdevumu sadalījums_pa_EKK'!$A16,'1.4'!$H$437:$H$507)</f>
        <v>0</v>
      </c>
      <c r="I16" s="160">
        <f t="shared" ca="1" si="3"/>
        <v>0</v>
      </c>
      <c r="J16" s="159">
        <f ca="1">SUMIF('2.'!$A$457:$H$527,'Izdevumu sadalījums_pa_EKK'!$A16,'2.'!$H$457:$H$527)</f>
        <v>0</v>
      </c>
      <c r="K16" s="160">
        <f t="shared" ca="1" si="4"/>
        <v>0</v>
      </c>
      <c r="L16" s="159">
        <f ca="1">SUMIF('3.'!$A$435:$H$505,'Izdevumu sadalījums_pa_EKK'!$A16,'3.'!$H$435:$H$505)</f>
        <v>0</v>
      </c>
      <c r="M16" s="160">
        <f t="shared" ca="1" si="5"/>
        <v>0</v>
      </c>
      <c r="N16" s="159">
        <f ca="1">SUMIF('4.'!$A$437:$H$507,'Izdevumu sadalījums_pa_EKK'!$A16,'4.'!$H$437:$H$507)</f>
        <v>0</v>
      </c>
      <c r="O16" s="160">
        <f t="shared" ca="1" si="6"/>
        <v>0</v>
      </c>
      <c r="P16" s="159">
        <f ca="1">SUMIF('5.'!$A$439:$H$510,'Izdevumu sadalījums_pa_EKK'!$A16,'5.'!$H$439:$H$510)</f>
        <v>0</v>
      </c>
      <c r="Q16" s="160">
        <f t="shared" ca="1" si="7"/>
        <v>0</v>
      </c>
      <c r="R16" s="159">
        <f ca="1">SUMIF('6.1.'!$A$441:$H$511,'Izdevumu sadalījums_pa_EKK'!$A16,'6.1.'!$H$441:$H$511)</f>
        <v>0</v>
      </c>
      <c r="S16" s="160">
        <f t="shared" ca="1" si="8"/>
        <v>0</v>
      </c>
      <c r="T16" s="159">
        <f ca="1">SUMIF('6.2.'!$A$441:$H$511,'Izdevumu sadalījums_pa_EKK'!$A16,'6.2.'!$H$441:$H$511)</f>
        <v>19.05</v>
      </c>
      <c r="U16" s="160">
        <f t="shared" ca="1" si="9"/>
        <v>0.1346</v>
      </c>
      <c r="V16" s="159">
        <f ca="1">SUMIF('6.3.'!$A$433:$H$503,'Izdevumu sadalījums_pa_EKK'!$A16,'6.3.'!$H$433:$H$503)</f>
        <v>0</v>
      </c>
      <c r="W16" s="160">
        <f t="shared" ca="1" si="10"/>
        <v>0</v>
      </c>
      <c r="X16" s="159">
        <f ca="1">SUMIF('7.'!$A$436:$H$506,'Izdevumu sadalījums_pa_EKK'!$A16,'7.'!$H$436:$H$506)</f>
        <v>0</v>
      </c>
      <c r="Y16" s="160">
        <f t="shared" ca="1" si="11"/>
        <v>0</v>
      </c>
      <c r="Z16" s="159">
        <f ca="1">SUMIF('8.1.'!$A$439:$H$509,'Izdevumu sadalījums_pa_EKK'!$A16,'8.1.'!$H$439:$H$509)</f>
        <v>0</v>
      </c>
      <c r="AA16" s="160">
        <f t="shared" ca="1" si="12"/>
        <v>0</v>
      </c>
      <c r="AB16" s="159">
        <f ca="1">SUMIF('8.2.'!$A$439:$H$509,'Izdevumu sadalījums_pa_EKK'!$A16,'8.2.'!$H$439:$H$509)</f>
        <v>0</v>
      </c>
      <c r="AC16" s="160">
        <f t="shared" ca="1" si="12"/>
        <v>0</v>
      </c>
      <c r="AD16" s="159">
        <f ca="1">SUMIF('8.3.'!$A$430:$H$500,'Izdevumu sadalījums_pa_EKK'!$A16,'8.3.'!$H$430:$H$500)</f>
        <v>0</v>
      </c>
      <c r="AE16" s="160">
        <f t="shared" ref="AE16" ca="1" si="131">ROUND(AD16/AD$3,4)</f>
        <v>0</v>
      </c>
      <c r="AF16" s="159">
        <f ca="1">SUMIF('8.4.'!$A$439:$H$509,'Izdevumu sadalījums_pa_EKK'!$A16,'8.4.'!$H$439:$H$509)</f>
        <v>0</v>
      </c>
      <c r="AG16" s="160">
        <f t="shared" ref="AG16" ca="1" si="132">ROUND(AF16/AF$3,4)</f>
        <v>0</v>
      </c>
      <c r="AH16" s="159">
        <f ca="1">SUMIF('8.5.'!$A$439:$H$509,'Izdevumu sadalījums_pa_EKK'!$A16,'8.5.'!$H$439:$H$509)</f>
        <v>0</v>
      </c>
      <c r="AI16" s="160">
        <f t="shared" ref="AI16" ca="1" si="133">ROUND(AH16/AH$3,4)</f>
        <v>0</v>
      </c>
      <c r="AJ16" s="159">
        <f ca="1">SUMIF('8.6.'!$A$439:$H$509,'Izdevumu sadalījums_pa_EKK'!$A16,'8.6.'!$H$439:$H$509)</f>
        <v>0</v>
      </c>
      <c r="AK16" s="160">
        <f t="shared" ref="AK16" ca="1" si="134">ROUND(AJ16/AJ$3,4)</f>
        <v>0</v>
      </c>
      <c r="AL16" s="159">
        <f ca="1">SUMIF('8.7.'!$A$439:$H$509,'Izdevumu sadalījums_pa_EKK'!$A16,'8.7.'!$H$439:$H$509)</f>
        <v>0</v>
      </c>
      <c r="AM16" s="160">
        <f t="shared" ref="AM16" ca="1" si="135">ROUND(AL16/AL$3,4)</f>
        <v>0</v>
      </c>
      <c r="AN16" s="159">
        <f ca="1">SUMIF('8.8.'!$A$439:$H$509,'Izdevumu sadalījums_pa_EKK'!$A16,'8.8.'!$H$439:$H$509)</f>
        <v>0</v>
      </c>
      <c r="AO16" s="160">
        <f t="shared" ref="AO16" ca="1" si="136">ROUND(AN16/AN$3,4)</f>
        <v>0</v>
      </c>
      <c r="AP16" s="159">
        <f ca="1">SUMIF('8.9.'!$A$439:$H$509,'Izdevumu sadalījums_pa_EKK'!$A16,'8.9.'!$H$439:$H$509)</f>
        <v>0</v>
      </c>
      <c r="AQ16" s="160">
        <f t="shared" ref="AQ16" ca="1" si="137">ROUND(AP16/AP$3,4)</f>
        <v>0</v>
      </c>
      <c r="AR16" s="159">
        <f ca="1">SUMIF('9.1.'!$A$451:$H$538,'Izdevumu sadalījums_pa_EKK'!$A16,'9.1.'!$H$451:$H$538)</f>
        <v>0</v>
      </c>
      <c r="AS16" s="160">
        <f t="shared" ca="1" si="19"/>
        <v>0</v>
      </c>
      <c r="AT16" s="159">
        <f ca="1">SUMIF('9.2.'!$A$451:$H$538,'Izdevumu sadalījums_pa_EKK'!$A16,'9.2.'!$H$451:$H$538)</f>
        <v>0</v>
      </c>
      <c r="AU16" s="160">
        <f t="shared" ref="AU16" ca="1" si="138">ROUND(AT16/AT$3,4)</f>
        <v>0</v>
      </c>
      <c r="AV16" s="159">
        <f ca="1">SUMIF('9.3.'!$A$470:$H$557,'Izdevumu sadalījums_pa_EKK'!$A16,'9.3.'!$H$470:$H$557)</f>
        <v>0</v>
      </c>
      <c r="AW16" s="160">
        <f t="shared" ref="AW16" ca="1" si="139">ROUND(AV16/AV$3,4)</f>
        <v>0</v>
      </c>
      <c r="AX16" s="159">
        <f ca="1">SUMIF('10.'!$A$437:$H$524,'Izdevumu sadalījums_pa_EKK'!$A16,'10.'!$H$437:$H$524)</f>
        <v>0</v>
      </c>
      <c r="AY16" s="160">
        <f t="shared" ref="AY16" ca="1" si="140">ROUND(AX16/AX$3,4)</f>
        <v>0</v>
      </c>
    </row>
    <row r="17" spans="1:51" x14ac:dyDescent="0.25">
      <c r="A17" s="169">
        <v>2329</v>
      </c>
      <c r="B17" s="159">
        <f ca="1">SUMIF('1.1 '!$A$431:$H$492,'Izdevumu sadalījums_pa_EKK'!A17,'1.1 '!$H$431:$H$492)</f>
        <v>0</v>
      </c>
      <c r="C17" s="160">
        <f t="shared" ca="1" si="23"/>
        <v>0</v>
      </c>
      <c r="D17" s="159">
        <f ca="1">SUMIF('1.2'!$A$419:$H$489,'Izdevumu sadalījums_pa_EKK'!$A17,'1.2'!$H$419:$H$489)</f>
        <v>0</v>
      </c>
      <c r="E17" s="160">
        <f t="shared" ca="1" si="1"/>
        <v>0</v>
      </c>
      <c r="F17" s="159">
        <f ca="1">SUMIF('1.3'!$A$437:$H$507,'Izdevumu sadalījums_pa_EKK'!$A17,'1.3'!$H$437:$H$507)</f>
        <v>0</v>
      </c>
      <c r="G17" s="160">
        <f t="shared" ca="1" si="2"/>
        <v>0</v>
      </c>
      <c r="H17" s="159">
        <f ca="1">SUMIF('1.4'!$A$437:$H$507,'Izdevumu sadalījums_pa_EKK'!$A17,'1.4'!$H$437:$H$507)</f>
        <v>0</v>
      </c>
      <c r="I17" s="160">
        <f t="shared" ca="1" si="3"/>
        <v>0</v>
      </c>
      <c r="J17" s="159">
        <f ca="1">SUMIF('2.'!$A$457:$H$527,'Izdevumu sadalījums_pa_EKK'!$A17,'2.'!$H$457:$H$527)</f>
        <v>0</v>
      </c>
      <c r="K17" s="160">
        <f t="shared" ca="1" si="4"/>
        <v>0</v>
      </c>
      <c r="L17" s="159">
        <f ca="1">SUMIF('3.'!$A$435:$H$505,'Izdevumu sadalījums_pa_EKK'!$A17,'3.'!$H$435:$H$505)</f>
        <v>0</v>
      </c>
      <c r="M17" s="160">
        <f t="shared" ca="1" si="5"/>
        <v>0</v>
      </c>
      <c r="N17" s="159">
        <f ca="1">SUMIF('4.'!$A$437:$H$507,'Izdevumu sadalījums_pa_EKK'!$A17,'4.'!$H$437:$H$507)</f>
        <v>0</v>
      </c>
      <c r="O17" s="160">
        <f t="shared" ca="1" si="6"/>
        <v>0</v>
      </c>
      <c r="P17" s="159">
        <f ca="1">SUMIF('5.'!$A$439:$H$510,'Izdevumu sadalījums_pa_EKK'!$A17,'5.'!$H$439:$H$510)</f>
        <v>0</v>
      </c>
      <c r="Q17" s="160">
        <f t="shared" ca="1" si="7"/>
        <v>0</v>
      </c>
      <c r="R17" s="159">
        <f ca="1">SUMIF('6.1.'!$A$441:$H$511,'Izdevumu sadalījums_pa_EKK'!$A17,'6.1.'!$H$441:$H$511)</f>
        <v>0</v>
      </c>
      <c r="S17" s="160">
        <f t="shared" ca="1" si="8"/>
        <v>0</v>
      </c>
      <c r="T17" s="159">
        <f ca="1">SUMIF('6.2.'!$A$441:$H$511,'Izdevumu sadalījums_pa_EKK'!$A17,'6.2.'!$H$441:$H$511)</f>
        <v>0.03</v>
      </c>
      <c r="U17" s="160">
        <f t="shared" ca="1" si="9"/>
        <v>2.0000000000000001E-4</v>
      </c>
      <c r="V17" s="159">
        <f ca="1">SUMIF('6.3.'!$A$433:$H$503,'Izdevumu sadalījums_pa_EKK'!$A17,'6.3.'!$H$433:$H$503)</f>
        <v>0</v>
      </c>
      <c r="W17" s="160">
        <f t="shared" ca="1" si="10"/>
        <v>0</v>
      </c>
      <c r="X17" s="159">
        <f ca="1">SUMIF('7.'!$A$436:$H$506,'Izdevumu sadalījums_pa_EKK'!$A17,'7.'!$H$436:$H$506)</f>
        <v>0</v>
      </c>
      <c r="Y17" s="160">
        <f t="shared" ca="1" si="11"/>
        <v>0</v>
      </c>
      <c r="Z17" s="159">
        <f ca="1">SUMIF('8.1.'!$A$439:$H$509,'Izdevumu sadalījums_pa_EKK'!$A17,'8.1.'!$H$439:$H$509)</f>
        <v>0</v>
      </c>
      <c r="AA17" s="160">
        <f t="shared" ca="1" si="12"/>
        <v>0</v>
      </c>
      <c r="AB17" s="159">
        <f ca="1">SUMIF('8.2.'!$A$439:$H$509,'Izdevumu sadalījums_pa_EKK'!$A17,'8.2.'!$H$439:$H$509)</f>
        <v>0</v>
      </c>
      <c r="AC17" s="160">
        <f t="shared" ca="1" si="12"/>
        <v>0</v>
      </c>
      <c r="AD17" s="159">
        <f ca="1">SUMIF('8.3.'!$A$430:$H$500,'Izdevumu sadalījums_pa_EKK'!$A17,'8.3.'!$H$430:$H$500)</f>
        <v>0</v>
      </c>
      <c r="AE17" s="160">
        <f t="shared" ref="AE17" ca="1" si="141">ROUND(AD17/AD$3,4)</f>
        <v>0</v>
      </c>
      <c r="AF17" s="159">
        <f ca="1">SUMIF('8.4.'!$A$439:$H$509,'Izdevumu sadalījums_pa_EKK'!$A17,'8.4.'!$H$439:$H$509)</f>
        <v>0</v>
      </c>
      <c r="AG17" s="160">
        <f t="shared" ref="AG17" ca="1" si="142">ROUND(AF17/AF$3,4)</f>
        <v>0</v>
      </c>
      <c r="AH17" s="159">
        <f ca="1">SUMIF('8.5.'!$A$439:$H$509,'Izdevumu sadalījums_pa_EKK'!$A17,'8.5.'!$H$439:$H$509)</f>
        <v>0</v>
      </c>
      <c r="AI17" s="160">
        <f t="shared" ref="AI17" ca="1" si="143">ROUND(AH17/AH$3,4)</f>
        <v>0</v>
      </c>
      <c r="AJ17" s="159">
        <f ca="1">SUMIF('8.6.'!$A$439:$H$509,'Izdevumu sadalījums_pa_EKK'!$A17,'8.6.'!$H$439:$H$509)</f>
        <v>0</v>
      </c>
      <c r="AK17" s="160">
        <f t="shared" ref="AK17" ca="1" si="144">ROUND(AJ17/AJ$3,4)</f>
        <v>0</v>
      </c>
      <c r="AL17" s="159">
        <f ca="1">SUMIF('8.7.'!$A$439:$H$509,'Izdevumu sadalījums_pa_EKK'!$A17,'8.7.'!$H$439:$H$509)</f>
        <v>0</v>
      </c>
      <c r="AM17" s="160">
        <f t="shared" ref="AM17" ca="1" si="145">ROUND(AL17/AL$3,4)</f>
        <v>0</v>
      </c>
      <c r="AN17" s="159">
        <f ca="1">SUMIF('8.8.'!$A$439:$H$509,'Izdevumu sadalījums_pa_EKK'!$A17,'8.8.'!$H$439:$H$509)</f>
        <v>0</v>
      </c>
      <c r="AO17" s="160">
        <f t="shared" ref="AO17" ca="1" si="146">ROUND(AN17/AN$3,4)</f>
        <v>0</v>
      </c>
      <c r="AP17" s="159">
        <f ca="1">SUMIF('8.9.'!$A$439:$H$509,'Izdevumu sadalījums_pa_EKK'!$A17,'8.9.'!$H$439:$H$509)</f>
        <v>0</v>
      </c>
      <c r="AQ17" s="160">
        <f t="shared" ref="AQ17" ca="1" si="147">ROUND(AP17/AP$3,4)</f>
        <v>0</v>
      </c>
      <c r="AR17" s="159">
        <f ca="1">SUMIF('9.1.'!$A$451:$H$538,'Izdevumu sadalījums_pa_EKK'!$A17,'9.1.'!$H$451:$H$538)</f>
        <v>0</v>
      </c>
      <c r="AS17" s="160">
        <f t="shared" ca="1" si="19"/>
        <v>0</v>
      </c>
      <c r="AT17" s="159">
        <f ca="1">SUMIF('9.2.'!$A$451:$H$538,'Izdevumu sadalījums_pa_EKK'!$A17,'9.2.'!$H$451:$H$538)</f>
        <v>0</v>
      </c>
      <c r="AU17" s="160">
        <f t="shared" ref="AU17" ca="1" si="148">ROUND(AT17/AT$3,4)</f>
        <v>0</v>
      </c>
      <c r="AV17" s="159">
        <f ca="1">SUMIF('9.3.'!$A$470:$H$557,'Izdevumu sadalījums_pa_EKK'!$A17,'9.3.'!$H$470:$H$557)</f>
        <v>0</v>
      </c>
      <c r="AW17" s="160">
        <f t="shared" ref="AW17" ca="1" si="149">ROUND(AV17/AV$3,4)</f>
        <v>0</v>
      </c>
      <c r="AX17" s="159">
        <f ca="1">SUMIF('10.'!$A$437:$H$524,'Izdevumu sadalījums_pa_EKK'!$A17,'10.'!$H$437:$H$524)</f>
        <v>0</v>
      </c>
      <c r="AY17" s="160">
        <f t="shared" ref="AY17" ca="1" si="150">ROUND(AX17/AX$3,4)</f>
        <v>0</v>
      </c>
    </row>
    <row r="18" spans="1:51" x14ac:dyDescent="0.25">
      <c r="A18" s="169">
        <v>2350</v>
      </c>
      <c r="B18" s="159">
        <f ca="1">SUMIF('1.1 '!$A$431:$H$492,'Izdevumu sadalījums_pa_EKK'!A18,'1.1 '!$H$431:$H$492)</f>
        <v>0.51</v>
      </c>
      <c r="C18" s="160">
        <f t="shared" ca="1" si="23"/>
        <v>4.24E-2</v>
      </c>
      <c r="D18" s="159">
        <f ca="1">SUMIF('1.2'!$A$419:$H$489,'Izdevumu sadalījums_pa_EKK'!$A18,'1.2'!$H$419:$H$489)</f>
        <v>2.29</v>
      </c>
      <c r="E18" s="160">
        <f t="shared" ca="1" si="1"/>
        <v>4.1700000000000001E-2</v>
      </c>
      <c r="F18" s="159">
        <f ca="1">SUMIF('1.3'!$A$437:$H$507,'Izdevumu sadalījums_pa_EKK'!$A18,'1.3'!$H$437:$H$507)</f>
        <v>0.86</v>
      </c>
      <c r="G18" s="160">
        <f t="shared" ca="1" si="2"/>
        <v>7.3000000000000001E-3</v>
      </c>
      <c r="H18" s="159">
        <f ca="1">SUMIF('1.4'!$A$437:$H$507,'Izdevumu sadalījums_pa_EKK'!$A18,'1.4'!$H$437:$H$507)</f>
        <v>1.61</v>
      </c>
      <c r="I18" s="160">
        <f t="shared" ca="1" si="3"/>
        <v>6.8999999999999999E-3</v>
      </c>
      <c r="J18" s="159">
        <f ca="1">SUMIF('2.'!$A$457:$H$527,'Izdevumu sadalījums_pa_EKK'!$A18,'2.'!$H$457:$H$527)</f>
        <v>1.52</v>
      </c>
      <c r="K18" s="160">
        <f t="shared" ca="1" si="4"/>
        <v>6.0400000000000002E-2</v>
      </c>
      <c r="L18" s="159">
        <f ca="1">SUMIF('3.'!$A$435:$H$505,'Izdevumu sadalījums_pa_EKK'!$A18,'3.'!$H$435:$H$505)</f>
        <v>0.6100000000000001</v>
      </c>
      <c r="M18" s="160">
        <f t="shared" ca="1" si="5"/>
        <v>4.24E-2</v>
      </c>
      <c r="N18" s="159">
        <f ca="1">SUMIF('4.'!$A$437:$H$507,'Izdevumu sadalījums_pa_EKK'!$A18,'4.'!$H$437:$H$507)</f>
        <v>0.92999999999999994</v>
      </c>
      <c r="O18" s="160">
        <f t="shared" ca="1" si="6"/>
        <v>4.7100000000000003E-2</v>
      </c>
      <c r="P18" s="159">
        <f ca="1">SUMIF('5.'!$A$439:$H$510,'Izdevumu sadalījums_pa_EKK'!$A18,'5.'!$H$439:$H$510)</f>
        <v>1.1100000000000001</v>
      </c>
      <c r="Q18" s="160">
        <f t="shared" ca="1" si="7"/>
        <v>1.1299999999999999E-2</v>
      </c>
      <c r="R18" s="159">
        <f ca="1">SUMIF('6.1.'!$A$441:$H$511,'Izdevumu sadalījums_pa_EKK'!$A18,'6.1.'!$H$441:$H$511)</f>
        <v>1.39</v>
      </c>
      <c r="S18" s="160">
        <f t="shared" ca="1" si="8"/>
        <v>2.18E-2</v>
      </c>
      <c r="T18" s="159">
        <f ca="1">SUMIF('6.2.'!$A$441:$H$511,'Izdevumu sadalījums_pa_EKK'!$A18,'6.2.'!$H$441:$H$511)</f>
        <v>4.13</v>
      </c>
      <c r="U18" s="160">
        <f t="shared" ca="1" si="9"/>
        <v>2.92E-2</v>
      </c>
      <c r="V18" s="159">
        <f ca="1">SUMIF('6.3.'!$A$433:$H$503,'Izdevumu sadalījums_pa_EKK'!$A18,'6.3.'!$H$433:$H$503)</f>
        <v>1.24</v>
      </c>
      <c r="W18" s="160">
        <f t="shared" ca="1" si="10"/>
        <v>9.1000000000000004E-3</v>
      </c>
      <c r="X18" s="159">
        <f ca="1">SUMIF('7.'!$A$436:$H$506,'Izdevumu sadalījums_pa_EKK'!$A18,'7.'!$H$436:$H$506)</f>
        <v>1.71</v>
      </c>
      <c r="Y18" s="160">
        <f t="shared" ca="1" si="11"/>
        <v>4.3499999999999997E-2</v>
      </c>
      <c r="Z18" s="159">
        <f ca="1">SUMIF('8.1.'!$A$439:$H$509,'Izdevumu sadalījums_pa_EKK'!$A18,'8.1.'!$H$439:$H$509)</f>
        <v>0.1</v>
      </c>
      <c r="AA18" s="160">
        <f t="shared" ca="1" si="12"/>
        <v>6.4000000000000003E-3</v>
      </c>
      <c r="AB18" s="159">
        <f ca="1">SUMIF('8.2.'!$A$439:$H$509,'Izdevumu sadalījums_pa_EKK'!$A18,'8.2.'!$H$439:$H$509)</f>
        <v>1.1500000000000001</v>
      </c>
      <c r="AC18" s="160">
        <f t="shared" ca="1" si="12"/>
        <v>4.3499999999999997E-2</v>
      </c>
      <c r="AD18" s="159">
        <f ca="1">SUMIF('8.3.'!$A$430:$H$500,'Izdevumu sadalījums_pa_EKK'!$A18,'8.3.'!$H$430:$H$500)</f>
        <v>1.71</v>
      </c>
      <c r="AE18" s="160">
        <f t="shared" ref="AE18" ca="1" si="151">ROUND(AD18/AD$3,4)</f>
        <v>4.1700000000000001E-2</v>
      </c>
      <c r="AF18" s="159">
        <f ca="1">SUMIF('8.4.'!$A$439:$H$509,'Izdevumu sadalījums_pa_EKK'!$A18,'8.4.'!$H$439:$H$509)</f>
        <v>0.60000000000000009</v>
      </c>
      <c r="AG18" s="160">
        <f t="shared" ref="AG18" ca="1" si="152">ROUND(AF18/AF$3,4)</f>
        <v>4.2799999999999998E-2</v>
      </c>
      <c r="AH18" s="159">
        <f ca="1">SUMIF('8.5.'!$A$439:$H$509,'Izdevumu sadalījums_pa_EKK'!$A18,'8.5.'!$H$439:$H$509)</f>
        <v>1.1500000000000001</v>
      </c>
      <c r="AI18" s="160">
        <f t="shared" ref="AI18" ca="1" si="153">ROUND(AH18/AH$3,4)</f>
        <v>4.6300000000000001E-2</v>
      </c>
      <c r="AJ18" s="159">
        <f ca="1">SUMIF('8.6.'!$A$439:$H$509,'Izdevumu sadalījums_pa_EKK'!$A18,'8.6.'!$H$439:$H$509)</f>
        <v>1.71</v>
      </c>
      <c r="AK18" s="160">
        <f t="shared" ref="AK18" ca="1" si="154">ROUND(AJ18/AJ$3,4)</f>
        <v>4.5900000000000003E-2</v>
      </c>
      <c r="AL18" s="159">
        <f ca="1">SUMIF('8.7.'!$A$439:$H$509,'Izdevumu sadalījums_pa_EKK'!$A18,'8.7.'!$H$439:$H$509)</f>
        <v>0.60000000000000009</v>
      </c>
      <c r="AM18" s="160">
        <f t="shared" ref="AM18" ca="1" si="155">ROUND(AL18/AL$3,4)</f>
        <v>4.4299999999999999E-2</v>
      </c>
      <c r="AN18" s="159">
        <f ca="1">SUMIF('8.8.'!$A$439:$H$509,'Izdevumu sadalījums_pa_EKK'!$A18,'8.8.'!$H$439:$H$509)</f>
        <v>0.60000000000000009</v>
      </c>
      <c r="AO18" s="160">
        <f t="shared" ref="AO18" ca="1" si="156">ROUND(AN18/AN$3,4)</f>
        <v>4.5499999999999999E-2</v>
      </c>
      <c r="AP18" s="159">
        <f ca="1">SUMIF('8.9.'!$A$439:$H$509,'Izdevumu sadalījums_pa_EKK'!$A18,'8.9.'!$H$439:$H$509)</f>
        <v>1.1600000000000001</v>
      </c>
      <c r="AQ18" s="160">
        <f t="shared" ref="AQ18" ca="1" si="157">ROUND(AP18/AP$3,4)</f>
        <v>4.5600000000000002E-2</v>
      </c>
      <c r="AR18" s="159">
        <f ca="1">SUMIF('9.1.'!$A$451:$H$538,'Izdevumu sadalījums_pa_EKK'!$A18,'9.1.'!$H$451:$H$538)</f>
        <v>0.77</v>
      </c>
      <c r="AS18" s="160">
        <f t="shared" ca="1" si="19"/>
        <v>1.01E-2</v>
      </c>
      <c r="AT18" s="159">
        <f ca="1">SUMIF('9.2.'!$A$451:$H$538,'Izdevumu sadalījums_pa_EKK'!$A18,'9.2.'!$H$451:$H$538)</f>
        <v>0.77</v>
      </c>
      <c r="AU18" s="160">
        <f t="shared" ref="AU18" ca="1" si="158">ROUND(AT18/AT$3,4)</f>
        <v>1.0200000000000001E-2</v>
      </c>
      <c r="AV18" s="159">
        <f ca="1">SUMIF('9.3.'!$A$470:$H$557,'Izdevumu sadalījums_pa_EKK'!$A18,'9.3.'!$H$470:$H$557)</f>
        <v>0.1</v>
      </c>
      <c r="AW18" s="160">
        <f t="shared" ref="AW18" ca="1" si="159">ROUND(AV18/AV$3,4)</f>
        <v>7.3000000000000001E-3</v>
      </c>
      <c r="AX18" s="159">
        <f ca="1">SUMIF('10.'!$A$437:$H$524,'Izdevumu sadalījums_pa_EKK'!$A18,'10.'!$H$437:$H$524)</f>
        <v>0.65</v>
      </c>
      <c r="AY18" s="160">
        <f t="shared" ref="AY18" ca="1" si="160">ROUND(AX18/AX$3,4)</f>
        <v>4.65E-2</v>
      </c>
    </row>
    <row r="19" spans="1:51" x14ac:dyDescent="0.25">
      <c r="A19" s="169">
        <v>5121</v>
      </c>
      <c r="B19" s="159">
        <f ca="1">SUMIF('1.1 '!$A$431:$H$492,'Izdevumu sadalījums_pa_EKK'!A19,'1.1 '!$H$431:$H$492)</f>
        <v>0</v>
      </c>
      <c r="C19" s="160">
        <f t="shared" ca="1" si="23"/>
        <v>0</v>
      </c>
      <c r="D19" s="159">
        <f ca="1">SUMIF('1.2'!$A$419:$H$489,'Izdevumu sadalījums_pa_EKK'!$A19,'1.2'!$H$419:$H$489)</f>
        <v>0</v>
      </c>
      <c r="E19" s="160">
        <f t="shared" ca="1" si="1"/>
        <v>0</v>
      </c>
      <c r="F19" s="159">
        <f ca="1">SUMIF('1.3'!$A$437:$H$507,'Izdevumu sadalījums_pa_EKK'!$A19,'1.3'!$H$437:$H$507)</f>
        <v>0</v>
      </c>
      <c r="G19" s="160">
        <f t="shared" ca="1" si="2"/>
        <v>0</v>
      </c>
      <c r="H19" s="159">
        <f ca="1">SUMIF('1.4'!$A$437:$H$507,'Izdevumu sadalījums_pa_EKK'!$A19,'1.4'!$H$437:$H$507)</f>
        <v>0</v>
      </c>
      <c r="I19" s="160">
        <f t="shared" ca="1" si="3"/>
        <v>0</v>
      </c>
      <c r="J19" s="159">
        <f ca="1">SUMIF('2.'!$A$457:$H$527,'Izdevumu sadalījums_pa_EKK'!$A19,'2.'!$H$457:$H$527)</f>
        <v>0</v>
      </c>
      <c r="K19" s="160">
        <f t="shared" ca="1" si="4"/>
        <v>0</v>
      </c>
      <c r="L19" s="159">
        <f ca="1">SUMIF('3.'!$A$435:$H$505,'Izdevumu sadalījums_pa_EKK'!$A19,'3.'!$H$435:$H$505)</f>
        <v>0</v>
      </c>
      <c r="M19" s="160">
        <f t="shared" ca="1" si="5"/>
        <v>0</v>
      </c>
      <c r="N19" s="159">
        <f ca="1">SUMIF('4.'!$A$437:$H$507,'Izdevumu sadalījums_pa_EKK'!$A19,'4.'!$H$437:$H$507)</f>
        <v>0</v>
      </c>
      <c r="O19" s="160">
        <f ca="1">ROUND(N19/N$3,4)-0.0002</f>
        <v>-2.0000000000000001E-4</v>
      </c>
      <c r="P19" s="159">
        <f ca="1">SUMIF('5.'!$A$439:$H$510,'Izdevumu sadalījums_pa_EKK'!$A19,'5.'!$H$439:$H$510)</f>
        <v>0</v>
      </c>
      <c r="Q19" s="160">
        <f ca="1">ROUND(P19/P$3,4)-0.0002</f>
        <v>-2.0000000000000001E-4</v>
      </c>
      <c r="R19" s="159">
        <f ca="1">SUMIF('6.1.'!$A$441:$H$511,'Izdevumu sadalījums_pa_EKK'!$A19,'6.1.'!$H$441:$H$511)</f>
        <v>0</v>
      </c>
      <c r="S19" s="160">
        <f t="shared" ca="1" si="8"/>
        <v>0</v>
      </c>
      <c r="T19" s="159">
        <f ca="1">SUMIF('6.2.'!$A$441:$H$511,'Izdevumu sadalījums_pa_EKK'!$A19,'6.2.'!$H$441:$H$511)</f>
        <v>0</v>
      </c>
      <c r="U19" s="160">
        <f t="shared" ca="1" si="9"/>
        <v>0</v>
      </c>
      <c r="V19" s="159">
        <f ca="1">SUMIF('6.3.'!$A$433:$H$503,'Izdevumu sadalījums_pa_EKK'!$A19,'6.3.'!$H$433:$H$503)</f>
        <v>0</v>
      </c>
      <c r="W19" s="160">
        <f t="shared" ca="1" si="10"/>
        <v>0</v>
      </c>
      <c r="X19" s="159">
        <f ca="1">SUMIF('7.'!$A$436:$H$506,'Izdevumu sadalījums_pa_EKK'!$A19,'7.'!$H$436:$H$506)</f>
        <v>0</v>
      </c>
      <c r="Y19" s="160">
        <f t="shared" ca="1" si="11"/>
        <v>0</v>
      </c>
      <c r="Z19" s="159">
        <f ca="1">SUMIF('8.1.'!$A$439:$H$509,'Izdevumu sadalījums_pa_EKK'!$A19,'8.1.'!$H$439:$H$509)</f>
        <v>0</v>
      </c>
      <c r="AA19" s="160">
        <f t="shared" ca="1" si="12"/>
        <v>0</v>
      </c>
      <c r="AB19" s="159">
        <f ca="1">SUMIF('8.2.'!$A$439:$H$509,'Izdevumu sadalījums_pa_EKK'!$A19,'8.2.'!$H$439:$H$509)</f>
        <v>0</v>
      </c>
      <c r="AC19" s="160">
        <f t="shared" ca="1" si="12"/>
        <v>0</v>
      </c>
      <c r="AD19" s="159">
        <f ca="1">SUMIF('8.3.'!$A$430:$H$500,'Izdevumu sadalījums_pa_EKK'!$A19,'8.3.'!$H$430:$H$500)</f>
        <v>0</v>
      </c>
      <c r="AE19" s="160">
        <f t="shared" ref="AE19" ca="1" si="161">ROUND(AD19/AD$3,4)</f>
        <v>0</v>
      </c>
      <c r="AF19" s="159">
        <f ca="1">SUMIF('8.4.'!$A$439:$H$509,'Izdevumu sadalījums_pa_EKK'!$A19,'8.4.'!$H$439:$H$509)</f>
        <v>0</v>
      </c>
      <c r="AG19" s="160">
        <f t="shared" ref="AG19" ca="1" si="162">ROUND(AF19/AF$3,4)</f>
        <v>0</v>
      </c>
      <c r="AH19" s="159">
        <f ca="1">SUMIF('8.5.'!$A$439:$H$509,'Izdevumu sadalījums_pa_EKK'!$A19,'8.5.'!$H$439:$H$509)</f>
        <v>0</v>
      </c>
      <c r="AI19" s="160">
        <f t="shared" ref="AI19" ca="1" si="163">ROUND(AH19/AH$3,4)</f>
        <v>0</v>
      </c>
      <c r="AJ19" s="159">
        <f ca="1">SUMIF('8.6.'!$A$439:$H$509,'Izdevumu sadalījums_pa_EKK'!$A19,'8.6.'!$H$439:$H$509)</f>
        <v>0</v>
      </c>
      <c r="AK19" s="160">
        <f t="shared" ref="AK19" ca="1" si="164">ROUND(AJ19/AJ$3,4)</f>
        <v>0</v>
      </c>
      <c r="AL19" s="159">
        <f ca="1">SUMIF('8.7.'!$A$439:$H$509,'Izdevumu sadalījums_pa_EKK'!$A19,'8.7.'!$H$439:$H$509)</f>
        <v>0</v>
      </c>
      <c r="AM19" s="160">
        <f t="shared" ref="AM19" ca="1" si="165">ROUND(AL19/AL$3,4)</f>
        <v>0</v>
      </c>
      <c r="AN19" s="159">
        <f ca="1">SUMIF('8.8.'!$A$439:$H$509,'Izdevumu sadalījums_pa_EKK'!$A19,'8.8.'!$H$439:$H$509)</f>
        <v>0</v>
      </c>
      <c r="AO19" s="160">
        <f t="shared" ref="AO19" ca="1" si="166">ROUND(AN19/AN$3,4)</f>
        <v>0</v>
      </c>
      <c r="AP19" s="159">
        <f ca="1">SUMIF('8.9.'!$A$439:$H$509,'Izdevumu sadalījums_pa_EKK'!$A19,'8.9.'!$H$439:$H$509)</f>
        <v>0</v>
      </c>
      <c r="AQ19" s="160">
        <f t="shared" ref="AQ19" ca="1" si="167">ROUND(AP19/AP$3,4)</f>
        <v>0</v>
      </c>
      <c r="AR19" s="159">
        <f ca="1">SUMIF('9.1.'!$A$451:$H$538,'Izdevumu sadalījums_pa_EKK'!$A19,'9.1.'!$H$451:$H$538)</f>
        <v>0</v>
      </c>
      <c r="AS19" s="160">
        <f t="shared" ca="1" si="19"/>
        <v>0</v>
      </c>
      <c r="AT19" s="159">
        <f ca="1">SUMIF('9.2.'!$A$451:$H$538,'Izdevumu sadalījums_pa_EKK'!$A19,'9.2.'!$H$451:$H$538)</f>
        <v>0</v>
      </c>
      <c r="AU19" s="160">
        <f t="shared" ref="AU19" ca="1" si="168">ROUND(AT19/AT$3,4)</f>
        <v>0</v>
      </c>
      <c r="AV19" s="159">
        <f ca="1">SUMIF('9.3.'!$A$470:$H$557,'Izdevumu sadalījums_pa_EKK'!$A19,'9.3.'!$H$470:$H$557)</f>
        <v>0</v>
      </c>
      <c r="AW19" s="160">
        <f t="shared" ref="AW19" ca="1" si="169">ROUND(AV19/AV$3,4)</f>
        <v>0</v>
      </c>
      <c r="AX19" s="159">
        <f ca="1">SUMIF('10.'!$A$437:$H$524,'Izdevumu sadalījums_pa_EKK'!$A19,'10.'!$H$437:$H$524)</f>
        <v>0</v>
      </c>
      <c r="AY19" s="160">
        <f t="shared" ref="AY19" ca="1" si="170">ROUND(AX19/AX$3,4)</f>
        <v>0</v>
      </c>
    </row>
    <row r="20" spans="1:51" x14ac:dyDescent="0.25">
      <c r="A20" s="169">
        <v>5231</v>
      </c>
      <c r="B20" s="159">
        <f ca="1">SUMIF('1.1 '!$A$431:$H$492,'Izdevumu sadalījums_pa_EKK'!A20,'1.1 '!$H$431:$H$492)</f>
        <v>0</v>
      </c>
      <c r="C20" s="160">
        <f t="shared" ca="1" si="23"/>
        <v>0</v>
      </c>
      <c r="D20" s="159">
        <f ca="1">SUMIF('1.2'!$A$419:$H$489,'Izdevumu sadalījums_pa_EKK'!$A20,'1.2'!$H$419:$H$489)</f>
        <v>0</v>
      </c>
      <c r="E20" s="160">
        <f t="shared" ca="1" si="1"/>
        <v>0</v>
      </c>
      <c r="F20" s="159">
        <f ca="1">SUMIF('1.3'!$A$437:$H$507,'Izdevumu sadalījums_pa_EKK'!$A20,'1.3'!$H$437:$H$507)</f>
        <v>0</v>
      </c>
      <c r="G20" s="160">
        <f t="shared" ca="1" si="2"/>
        <v>0</v>
      </c>
      <c r="H20" s="159">
        <f ca="1">SUMIF('1.4'!$A$437:$H$507,'Izdevumu sadalījums_pa_EKK'!$A20,'1.4'!$H$437:$H$507)</f>
        <v>0</v>
      </c>
      <c r="I20" s="160">
        <f t="shared" ca="1" si="3"/>
        <v>0</v>
      </c>
      <c r="J20" s="159">
        <f ca="1">SUMIF('2.'!$A$457:$H$527,'Izdevumu sadalījums_pa_EKK'!$A20,'2.'!$H$457:$H$527)</f>
        <v>0</v>
      </c>
      <c r="K20" s="160">
        <f t="shared" ca="1" si="4"/>
        <v>0</v>
      </c>
      <c r="L20" s="159">
        <f ca="1">SUMIF('3.'!$A$435:$H$505,'Izdevumu sadalījums_pa_EKK'!$A20,'3.'!$H$435:$H$505)</f>
        <v>0</v>
      </c>
      <c r="M20" s="160">
        <f t="shared" ca="1" si="5"/>
        <v>0</v>
      </c>
      <c r="N20" s="159">
        <f ca="1">SUMIF('4.'!$A$437:$H$507,'Izdevumu sadalījums_pa_EKK'!$A20,'4.'!$H$437:$H$507)</f>
        <v>0</v>
      </c>
      <c r="O20" s="160">
        <f t="shared" ca="1" si="6"/>
        <v>0</v>
      </c>
      <c r="P20" s="159">
        <f ca="1">SUMIF('5.'!$A$439:$H$510,'Izdevumu sadalījums_pa_EKK'!$A20,'5.'!$H$439:$H$510)</f>
        <v>0</v>
      </c>
      <c r="Q20" s="160">
        <f t="shared" ca="1" si="7"/>
        <v>0</v>
      </c>
      <c r="R20" s="159">
        <f ca="1">SUMIF('6.1.'!$A$441:$H$511,'Izdevumu sadalījums_pa_EKK'!$A20,'6.1.'!$H$441:$H$511)</f>
        <v>0</v>
      </c>
      <c r="S20" s="160">
        <f t="shared" ca="1" si="8"/>
        <v>0</v>
      </c>
      <c r="T20" s="159">
        <f ca="1">SUMIF('6.2.'!$A$441:$H$511,'Izdevumu sadalījums_pa_EKK'!$A20,'6.2.'!$H$441:$H$511)</f>
        <v>0.88</v>
      </c>
      <c r="U20" s="160">
        <f t="shared" ca="1" si="9"/>
        <v>6.1999999999999998E-3</v>
      </c>
      <c r="V20" s="159">
        <f ca="1">SUMIF('6.3.'!$A$433:$H$503,'Izdevumu sadalījums_pa_EKK'!$A20,'6.3.'!$H$433:$H$503)</f>
        <v>0</v>
      </c>
      <c r="W20" s="160">
        <f t="shared" ca="1" si="10"/>
        <v>0</v>
      </c>
      <c r="X20" s="159">
        <f ca="1">SUMIF('7.'!$A$436:$H$506,'Izdevumu sadalījums_pa_EKK'!$A20,'7.'!$H$436:$H$506)</f>
        <v>0</v>
      </c>
      <c r="Y20" s="160">
        <f t="shared" ca="1" si="11"/>
        <v>0</v>
      </c>
      <c r="Z20" s="159">
        <f ca="1">SUMIF('8.1.'!$A$439:$H$509,'Izdevumu sadalījums_pa_EKK'!$A20,'8.1.'!$H$439:$H$509)</f>
        <v>0</v>
      </c>
      <c r="AA20" s="160">
        <f t="shared" ca="1" si="12"/>
        <v>0</v>
      </c>
      <c r="AB20" s="159">
        <f ca="1">SUMIF('8.2.'!$A$439:$H$509,'Izdevumu sadalījums_pa_EKK'!$A20,'8.2.'!$H$439:$H$509)</f>
        <v>0</v>
      </c>
      <c r="AC20" s="160">
        <f t="shared" ca="1" si="12"/>
        <v>0</v>
      </c>
      <c r="AD20" s="159">
        <f ca="1">SUMIF('8.3.'!$A$430:$H$500,'Izdevumu sadalījums_pa_EKK'!$A20,'8.3.'!$H$430:$H$500)</f>
        <v>0</v>
      </c>
      <c r="AE20" s="160">
        <f t="shared" ref="AE20" ca="1" si="171">ROUND(AD20/AD$3,4)</f>
        <v>0</v>
      </c>
      <c r="AF20" s="159">
        <f ca="1">SUMIF('8.4.'!$A$439:$H$509,'Izdevumu sadalījums_pa_EKK'!$A20,'8.4.'!$H$439:$H$509)</f>
        <v>0</v>
      </c>
      <c r="AG20" s="160">
        <f t="shared" ref="AG20" ca="1" si="172">ROUND(AF20/AF$3,4)</f>
        <v>0</v>
      </c>
      <c r="AH20" s="159">
        <f ca="1">SUMIF('8.5.'!$A$439:$H$509,'Izdevumu sadalījums_pa_EKK'!$A20,'8.5.'!$H$439:$H$509)</f>
        <v>0</v>
      </c>
      <c r="AI20" s="160">
        <f t="shared" ref="AI20" ca="1" si="173">ROUND(AH20/AH$3,4)</f>
        <v>0</v>
      </c>
      <c r="AJ20" s="159">
        <f ca="1">SUMIF('8.6.'!$A$439:$H$509,'Izdevumu sadalījums_pa_EKK'!$A20,'8.6.'!$H$439:$H$509)</f>
        <v>0</v>
      </c>
      <c r="AK20" s="160">
        <f t="shared" ref="AK20" ca="1" si="174">ROUND(AJ20/AJ$3,4)</f>
        <v>0</v>
      </c>
      <c r="AL20" s="159">
        <f ca="1">SUMIF('8.7.'!$A$439:$H$509,'Izdevumu sadalījums_pa_EKK'!$A20,'8.7.'!$H$439:$H$509)</f>
        <v>0</v>
      </c>
      <c r="AM20" s="160">
        <f t="shared" ref="AM20" ca="1" si="175">ROUND(AL20/AL$3,4)</f>
        <v>0</v>
      </c>
      <c r="AN20" s="159">
        <f ca="1">SUMIF('8.8.'!$A$439:$H$509,'Izdevumu sadalījums_pa_EKK'!$A20,'8.8.'!$H$439:$H$509)</f>
        <v>0</v>
      </c>
      <c r="AO20" s="160">
        <f t="shared" ref="AO20" ca="1" si="176">ROUND(AN20/AN$3,4)</f>
        <v>0</v>
      </c>
      <c r="AP20" s="159">
        <f ca="1">SUMIF('8.9.'!$A$439:$H$509,'Izdevumu sadalījums_pa_EKK'!$A20,'8.9.'!$H$439:$H$509)</f>
        <v>0</v>
      </c>
      <c r="AQ20" s="160">
        <f t="shared" ref="AQ20" ca="1" si="177">ROUND(AP20/AP$3,4)</f>
        <v>0</v>
      </c>
      <c r="AR20" s="159">
        <f ca="1">SUMIF('9.1.'!$A$451:$H$538,'Izdevumu sadalījums_pa_EKK'!$A20,'9.1.'!$H$451:$H$538)</f>
        <v>0</v>
      </c>
      <c r="AS20" s="160">
        <f t="shared" ref="AS20:AS22" ca="1" si="178">ROUND(AR20/AR$3,4)</f>
        <v>0</v>
      </c>
      <c r="AT20" s="159">
        <f ca="1">SUMIF('9.2.'!$A$451:$H$538,'Izdevumu sadalījums_pa_EKK'!$A20,'9.2.'!$H$451:$H$538)</f>
        <v>0</v>
      </c>
      <c r="AU20" s="160">
        <f t="shared" ref="AU20" ca="1" si="179">ROUND(AT20/AT$3,4)</f>
        <v>0</v>
      </c>
      <c r="AV20" s="159">
        <f ca="1">SUMIF('9.3.'!$A$470:$H$557,'Izdevumu sadalījums_pa_EKK'!$A20,'9.3.'!$H$470:$H$557)</f>
        <v>0</v>
      </c>
      <c r="AW20" s="160">
        <f t="shared" ref="AW20" ca="1" si="180">ROUND(AV20/AV$3,4)</f>
        <v>0</v>
      </c>
      <c r="AX20" s="159">
        <f ca="1">SUMIF('10.'!$A$437:$H$524,'Izdevumu sadalījums_pa_EKK'!$A20,'10.'!$H$437:$H$524)</f>
        <v>0</v>
      </c>
      <c r="AY20" s="160">
        <f t="shared" ref="AY20" ca="1" si="181">ROUND(AX20/AX$3,4)</f>
        <v>0</v>
      </c>
    </row>
    <row r="21" spans="1:51" x14ac:dyDescent="0.25">
      <c r="A21" s="169">
        <v>5238</v>
      </c>
      <c r="B21" s="159">
        <f ca="1">SUMIF('1.1 '!$A$431:$H$492,'Izdevumu sadalījums_pa_EKK'!A21,'1.1 '!$H$431:$H$492)</f>
        <v>0.03</v>
      </c>
      <c r="C21" s="160">
        <f t="shared" ca="1" si="23"/>
        <v>2.5000000000000001E-3</v>
      </c>
      <c r="D21" s="159">
        <f ca="1">SUMIF('1.2'!$A$419:$H$489,'Izdevumu sadalījums_pa_EKK'!$A21,'1.2'!$H$419:$H$489)</f>
        <v>0.03</v>
      </c>
      <c r="E21" s="160">
        <f t="shared" ca="1" si="1"/>
        <v>5.0000000000000001E-4</v>
      </c>
      <c r="F21" s="159">
        <f ca="1">SUMIF('1.3'!$A$437:$H$507,'Izdevumu sadalījums_pa_EKK'!$A21,'1.3'!$H$437:$H$507)</f>
        <v>0.15000000000000002</v>
      </c>
      <c r="G21" s="160">
        <f t="shared" ca="1" si="2"/>
        <v>1.2999999999999999E-3</v>
      </c>
      <c r="H21" s="159">
        <f ca="1">SUMIF('1.4'!$A$437:$H$507,'Izdevumu sadalījums_pa_EKK'!$A21,'1.4'!$H$437:$H$507)</f>
        <v>0.26</v>
      </c>
      <c r="I21" s="160">
        <f t="shared" ca="1" si="3"/>
        <v>1.1000000000000001E-3</v>
      </c>
      <c r="J21" s="159">
        <f ca="1">SUMIF('2.'!$A$457:$H$527,'Izdevumu sadalījums_pa_EKK'!$A21,'2.'!$H$457:$H$527)</f>
        <v>0.03</v>
      </c>
      <c r="K21" s="160">
        <f t="shared" ca="1" si="4"/>
        <v>1.1999999999999999E-3</v>
      </c>
      <c r="L21" s="159">
        <f ca="1">SUMIF('3.'!$A$435:$H$505,'Izdevumu sadalījums_pa_EKK'!$A21,'3.'!$H$435:$H$505)</f>
        <v>0.14000000000000001</v>
      </c>
      <c r="M21" s="160">
        <f t="shared" ca="1" si="5"/>
        <v>9.7000000000000003E-3</v>
      </c>
      <c r="N21" s="159">
        <f ca="1">SUMIF('4.'!$A$437:$H$507,'Izdevumu sadalījums_pa_EKK'!$A21,'4.'!$H$437:$H$507)</f>
        <v>0.2</v>
      </c>
      <c r="O21" s="160">
        <f t="shared" ca="1" si="6"/>
        <v>1.01E-2</v>
      </c>
      <c r="P21" s="159">
        <f ca="1">SUMIF('5.'!$A$439:$H$510,'Izdevumu sadalījums_pa_EKK'!$A21,'5.'!$H$439:$H$510)</f>
        <v>0.38</v>
      </c>
      <c r="Q21" s="160">
        <f t="shared" ca="1" si="7"/>
        <v>3.8999999999999998E-3</v>
      </c>
      <c r="R21" s="159">
        <f ca="1">SUMIF('6.1.'!$A$441:$H$511,'Izdevumu sadalījums_pa_EKK'!$A21,'6.1.'!$H$441:$H$511)</f>
        <v>0.36000000000000004</v>
      </c>
      <c r="S21" s="160">
        <f t="shared" ca="1" si="8"/>
        <v>5.5999999999999999E-3</v>
      </c>
      <c r="T21" s="159">
        <f ca="1">SUMIF('6.2.'!$A$441:$H$511,'Izdevumu sadalījums_pa_EKK'!$A21,'6.2.'!$H$441:$H$511)</f>
        <v>0.36000000000000004</v>
      </c>
      <c r="U21" s="160">
        <f t="shared" ca="1" si="9"/>
        <v>2.5000000000000001E-3</v>
      </c>
      <c r="V21" s="159">
        <f ca="1">SUMIF('6.3.'!$A$433:$H$503,'Izdevumu sadalījums_pa_EKK'!$A21,'6.3.'!$H$433:$H$503)</f>
        <v>0.2</v>
      </c>
      <c r="W21" s="160">
        <f t="shared" ca="1" si="10"/>
        <v>1.5E-3</v>
      </c>
      <c r="X21" s="159">
        <f ca="1">SUMIF('7.'!$A$436:$H$506,'Izdevumu sadalījums_pa_EKK'!$A21,'7.'!$H$436:$H$506)</f>
        <v>0.37</v>
      </c>
      <c r="Y21" s="160">
        <f t="shared" ca="1" si="11"/>
        <v>9.4000000000000004E-3</v>
      </c>
      <c r="Z21" s="159">
        <f ca="1">SUMIF('8.1.'!$A$439:$H$509,'Izdevumu sadalījums_pa_EKK'!$A21,'8.1.'!$H$439:$H$509)</f>
        <v>0.02</v>
      </c>
      <c r="AA21" s="160">
        <f t="shared" ca="1" si="12"/>
        <v>1.2999999999999999E-3</v>
      </c>
      <c r="AB21" s="159">
        <f ca="1">SUMIF('8.2.'!$A$439:$H$509,'Izdevumu sadalījums_pa_EKK'!$A21,'8.2.'!$H$439:$H$509)</f>
        <v>0.25</v>
      </c>
      <c r="AC21" s="160">
        <f t="shared" ca="1" si="12"/>
        <v>9.4999999999999998E-3</v>
      </c>
      <c r="AD21" s="159">
        <f ca="1">SUMIF('8.3.'!$A$430:$H$500,'Izdevumu sadalījums_pa_EKK'!$A21,'8.3.'!$H$430:$H$500)</f>
        <v>0.37</v>
      </c>
      <c r="AE21" s="160">
        <f t="shared" ref="AE21" ca="1" si="182">ROUND(AD21/AD$3,4)</f>
        <v>8.9999999999999993E-3</v>
      </c>
      <c r="AF21" s="159">
        <f ca="1">SUMIF('8.4.'!$A$439:$H$509,'Izdevumu sadalījums_pa_EKK'!$A21,'8.4.'!$H$439:$H$509)</f>
        <v>0.14000000000000001</v>
      </c>
      <c r="AG21" s="160">
        <f t="shared" ref="AG21" ca="1" si="183">ROUND(AF21/AF$3,4)</f>
        <v>0.01</v>
      </c>
      <c r="AH21" s="159">
        <f ca="1">SUMIF('8.5.'!$A$439:$H$509,'Izdevumu sadalījums_pa_EKK'!$A21,'8.5.'!$H$439:$H$509)</f>
        <v>0.25</v>
      </c>
      <c r="AI21" s="160">
        <f t="shared" ref="AI21" ca="1" si="184">ROUND(AH21/AH$3,4)</f>
        <v>1.01E-2</v>
      </c>
      <c r="AJ21" s="159">
        <f ca="1">SUMIF('8.6.'!$A$439:$H$509,'Izdevumu sadalījums_pa_EKK'!$A21,'8.6.'!$H$439:$H$509)</f>
        <v>0.37</v>
      </c>
      <c r="AK21" s="160">
        <f ca="1">ROUND(AJ21/AJ$3,4)-0.0001</f>
        <v>9.8000000000000014E-3</v>
      </c>
      <c r="AL21" s="159">
        <f ca="1">SUMIF('8.7.'!$A$439:$H$509,'Izdevumu sadalījums_pa_EKK'!$A21,'8.7.'!$H$439:$H$509)</f>
        <v>0.14000000000000001</v>
      </c>
      <c r="AM21" s="160">
        <f ca="1">ROUND(AL21/AL$3,4)-0.0001</f>
        <v>1.0200000000000001E-2</v>
      </c>
      <c r="AN21" s="159">
        <f ca="1">SUMIF('8.8.'!$A$439:$H$509,'Izdevumu sadalījums_pa_EKK'!$A21,'8.8.'!$H$439:$H$509)</f>
        <v>0.14000000000000001</v>
      </c>
      <c r="AO21" s="160">
        <f t="shared" ref="AO21" ca="1" si="185">ROUND(AN21/AN$3,4)</f>
        <v>1.06E-2</v>
      </c>
      <c r="AP21" s="159">
        <f ca="1">SUMIF('8.9.'!$A$439:$H$509,'Izdevumu sadalījums_pa_EKK'!$A21,'8.9.'!$H$439:$H$509)</f>
        <v>0.25</v>
      </c>
      <c r="AQ21" s="160">
        <f t="shared" ref="AQ21" ca="1" si="186">ROUND(AP21/AP$3,4)</f>
        <v>9.7999999999999997E-3</v>
      </c>
      <c r="AR21" s="159">
        <f ca="1">SUMIF('9.1.'!$A$451:$H$538,'Izdevumu sadalījums_pa_EKK'!$A21,'9.1.'!$H$451:$H$538)</f>
        <v>0.14000000000000001</v>
      </c>
      <c r="AS21" s="160">
        <f t="shared" ca="1" si="178"/>
        <v>1.8E-3</v>
      </c>
      <c r="AT21" s="159">
        <f ca="1">SUMIF('9.2.'!$A$451:$H$538,'Izdevumu sadalījums_pa_EKK'!$A21,'9.2.'!$H$451:$H$538)</f>
        <v>0.14000000000000001</v>
      </c>
      <c r="AU21" s="160">
        <f t="shared" ref="AU21" ca="1" si="187">ROUND(AT21/AT$3,4)</f>
        <v>1.8E-3</v>
      </c>
      <c r="AV21" s="159">
        <f ca="1">SUMIF('9.3.'!$A$470:$H$557,'Izdevumu sadalījums_pa_EKK'!$A21,'9.3.'!$H$470:$H$557)</f>
        <v>0.02</v>
      </c>
      <c r="AW21" s="160">
        <f t="shared" ref="AW21" ca="1" si="188">ROUND(AV21/AV$3,4)</f>
        <v>1.5E-3</v>
      </c>
      <c r="AX21" s="159">
        <f ca="1">SUMIF('10.'!$A$437:$H$524,'Izdevumu sadalījums_pa_EKK'!$A21,'10.'!$H$437:$H$524)</f>
        <v>0.15000000000000002</v>
      </c>
      <c r="AY21" s="160">
        <f t="shared" ref="AY21" ca="1" si="189">ROUND(AX21/AX$3,4)</f>
        <v>1.0699999999999999E-2</v>
      </c>
    </row>
    <row r="22" spans="1:51" x14ac:dyDescent="0.25">
      <c r="A22" s="170">
        <v>5239</v>
      </c>
      <c r="B22" s="171">
        <f ca="1">SUMIF('1.1 '!$A$431:$H$492,'Izdevumu sadalījums_pa_EKK'!A22,'1.1 '!$H$431:$H$492)</f>
        <v>0</v>
      </c>
      <c r="C22" s="172">
        <f t="shared" ca="1" si="23"/>
        <v>0</v>
      </c>
      <c r="D22" s="171">
        <f ca="1">SUMIF('1.2'!$A$419:$H$489,'Izdevumu sadalījums_pa_EKK'!$A22,'1.2'!$H$419:$H$489)</f>
        <v>0</v>
      </c>
      <c r="E22" s="172">
        <f t="shared" ca="1" si="1"/>
        <v>0</v>
      </c>
      <c r="F22" s="171">
        <f ca="1">SUMIF('1.3'!$A$437:$H$507,'Izdevumu sadalījums_pa_EKK'!$A22,'1.3'!$H$437:$H$507)</f>
        <v>0</v>
      </c>
      <c r="G22" s="172">
        <f t="shared" ca="1" si="2"/>
        <v>0</v>
      </c>
      <c r="H22" s="171">
        <f ca="1">SUMIF('1.4'!$A$437:$H$507,'Izdevumu sadalījums_pa_EKK'!$A22,'1.4'!$H$437:$H$507)</f>
        <v>0</v>
      </c>
      <c r="I22" s="172">
        <f t="shared" ca="1" si="3"/>
        <v>0</v>
      </c>
      <c r="J22" s="171">
        <f ca="1">SUMIF('2.'!$A$457:$H$527,'Izdevumu sadalījums_pa_EKK'!$A22,'2.'!$H$457:$H$527)</f>
        <v>0</v>
      </c>
      <c r="K22" s="172">
        <f t="shared" ca="1" si="4"/>
        <v>0</v>
      </c>
      <c r="L22" s="171">
        <f ca="1">SUMIF('3.'!$A$435:$H$505,'Izdevumu sadalījums_pa_EKK'!$A22,'3.'!$H$435:$H$505)</f>
        <v>0</v>
      </c>
      <c r="M22" s="172">
        <f t="shared" ca="1" si="5"/>
        <v>0</v>
      </c>
      <c r="N22" s="171">
        <f ca="1">SUMIF('4.'!$A$437:$H$507,'Izdevumu sadalījums_pa_EKK'!$A22,'4.'!$H$437:$H$507)</f>
        <v>0</v>
      </c>
      <c r="O22" s="172">
        <f t="shared" ca="1" si="6"/>
        <v>0</v>
      </c>
      <c r="P22" s="171">
        <f ca="1">SUMIF('5.'!$A$439:$H$510,'Izdevumu sadalījums_pa_EKK'!$A22,'5.'!$H$439:$H$510)</f>
        <v>0</v>
      </c>
      <c r="Q22" s="172">
        <f t="shared" ca="1" si="7"/>
        <v>0</v>
      </c>
      <c r="R22" s="171">
        <f ca="1">SUMIF('6.1.'!$A$441:$H$511,'Izdevumu sadalījums_pa_EKK'!$A22,'6.1.'!$H$441:$H$511)</f>
        <v>0</v>
      </c>
      <c r="S22" s="172">
        <f t="shared" ca="1" si="8"/>
        <v>0</v>
      </c>
      <c r="T22" s="171">
        <f ca="1">SUMIF('6.2.'!$A$441:$H$511,'Izdevumu sadalījums_pa_EKK'!$A22,'6.2.'!$H$441:$H$511)</f>
        <v>0</v>
      </c>
      <c r="U22" s="172">
        <f t="shared" ca="1" si="9"/>
        <v>0</v>
      </c>
      <c r="V22" s="171">
        <f ca="1">SUMIF('6.3.'!$A$433:$H$503,'Izdevumu sadalījums_pa_EKK'!$A22,'6.3.'!$H$433:$H$503)</f>
        <v>0</v>
      </c>
      <c r="W22" s="172">
        <f t="shared" ca="1" si="10"/>
        <v>0</v>
      </c>
      <c r="X22" s="171">
        <f ca="1">SUMIF('7.'!$A$436:$H$506,'Izdevumu sadalījums_pa_EKK'!$A22,'7.'!$H$436:$H$506)</f>
        <v>0</v>
      </c>
      <c r="Y22" s="172">
        <f t="shared" ca="1" si="11"/>
        <v>0</v>
      </c>
      <c r="Z22" s="171">
        <f ca="1">SUMIF('8.1.'!$A$439:$H$509,'Izdevumu sadalījums_pa_EKK'!$A22,'8.1.'!$H$439:$H$509)</f>
        <v>0</v>
      </c>
      <c r="AA22" s="172">
        <f t="shared" ca="1" si="12"/>
        <v>0</v>
      </c>
      <c r="AB22" s="171">
        <f ca="1">SUMIF('8.2.'!$A$439:$H$509,'Izdevumu sadalījums_pa_EKK'!$A22,'8.2.'!$H$439:$H$509)</f>
        <v>0</v>
      </c>
      <c r="AC22" s="172">
        <f t="shared" ca="1" si="12"/>
        <v>0</v>
      </c>
      <c r="AD22" s="171">
        <f ca="1">SUMIF('8.3.'!$A$430:$H$500,'Izdevumu sadalījums_pa_EKK'!$A22,'8.3.'!$H$430:$H$500)</f>
        <v>0</v>
      </c>
      <c r="AE22" s="172">
        <f t="shared" ref="AE22" ca="1" si="190">ROUND(AD22/AD$3,4)</f>
        <v>0</v>
      </c>
      <c r="AF22" s="171">
        <f ca="1">SUMIF('8.4.'!$A$439:$H$509,'Izdevumu sadalījums_pa_EKK'!$A22,'8.4.'!$H$439:$H$509)</f>
        <v>0</v>
      </c>
      <c r="AG22" s="172">
        <f t="shared" ref="AG22" ca="1" si="191">ROUND(AF22/AF$3,4)</f>
        <v>0</v>
      </c>
      <c r="AH22" s="171">
        <f ca="1">SUMIF('8.5.'!$A$439:$H$509,'Izdevumu sadalījums_pa_EKK'!$A22,'8.5.'!$H$439:$H$509)</f>
        <v>0</v>
      </c>
      <c r="AI22" s="172">
        <f t="shared" ref="AI22" ca="1" si="192">ROUND(AH22/AH$3,4)</f>
        <v>0</v>
      </c>
      <c r="AJ22" s="171">
        <f ca="1">SUMIF('8.6.'!$A$439:$H$509,'Izdevumu sadalījums_pa_EKK'!$A22,'8.6.'!$H$439:$H$509)</f>
        <v>0</v>
      </c>
      <c r="AK22" s="172">
        <f t="shared" ref="AK22" ca="1" si="193">ROUND(AJ22/AJ$3,4)</f>
        <v>0</v>
      </c>
      <c r="AL22" s="171">
        <f ca="1">SUMIF('8.7.'!$A$439:$H$509,'Izdevumu sadalījums_pa_EKK'!$A22,'8.7.'!$H$439:$H$509)</f>
        <v>0</v>
      </c>
      <c r="AM22" s="172">
        <f t="shared" ref="AM22" ca="1" si="194">ROUND(AL22/AL$3,4)</f>
        <v>0</v>
      </c>
      <c r="AN22" s="171">
        <f ca="1">SUMIF('8.8.'!$A$439:$H$509,'Izdevumu sadalījums_pa_EKK'!$A22,'8.8.'!$H$439:$H$509)</f>
        <v>0</v>
      </c>
      <c r="AO22" s="172">
        <f t="shared" ref="AO22" ca="1" si="195">ROUND(AN22/AN$3,4)</f>
        <v>0</v>
      </c>
      <c r="AP22" s="171">
        <f ca="1">SUMIF('8.9.'!$A$439:$H$509,'Izdevumu sadalījums_pa_EKK'!$A22,'8.9.'!$H$439:$H$509)</f>
        <v>0</v>
      </c>
      <c r="AQ22" s="172">
        <f t="shared" ref="AQ22" ca="1" si="196">ROUND(AP22/AP$3,4)</f>
        <v>0</v>
      </c>
      <c r="AR22" s="171">
        <f ca="1">SUMIF('9.1.'!$A$451:$H$538,'Izdevumu sadalījums_pa_EKK'!$A22,'9.1.'!$H$451:$H$538)</f>
        <v>0</v>
      </c>
      <c r="AS22" s="172">
        <f t="shared" ca="1" si="178"/>
        <v>0</v>
      </c>
      <c r="AT22" s="171">
        <f ca="1">SUMIF('9.2.'!$A$451:$H$538,'Izdevumu sadalījums_pa_EKK'!$A22,'9.2.'!$H$451:$H$538)</f>
        <v>0</v>
      </c>
      <c r="AU22" s="172">
        <f t="shared" ref="AU22" ca="1" si="197">ROUND(AT22/AT$3,4)</f>
        <v>0</v>
      </c>
      <c r="AV22" s="171">
        <f ca="1">SUMIF('9.3.'!$A$470:$H$557,'Izdevumu sadalījums_pa_EKK'!$A22,'9.3.'!$H$470:$H$557)</f>
        <v>0</v>
      </c>
      <c r="AW22" s="172">
        <f t="shared" ref="AW22" ca="1" si="198">ROUND(AV22/AV$3,4)</f>
        <v>0</v>
      </c>
      <c r="AX22" s="171">
        <f ca="1">SUMIF('10.'!$A$437:$H$524,'Izdevumu sadalījums_pa_EKK'!$A22,'10.'!$H$437:$H$524)</f>
        <v>0</v>
      </c>
      <c r="AY22" s="172">
        <f t="shared" ref="AY22" ca="1" si="199">ROUND(AX22/AX$3,4)</f>
        <v>0</v>
      </c>
    </row>
    <row r="23" spans="1:51" ht="229.5" customHeight="1" x14ac:dyDescent="0.25">
      <c r="A23" s="167"/>
      <c r="B23" s="367" t="s">
        <v>128</v>
      </c>
      <c r="C23" s="368"/>
      <c r="D23" s="367" t="s">
        <v>174</v>
      </c>
      <c r="E23" s="368"/>
      <c r="F23" s="367" t="s">
        <v>175</v>
      </c>
      <c r="G23" s="368"/>
      <c r="H23" s="367" t="s">
        <v>183</v>
      </c>
      <c r="I23" s="368"/>
      <c r="J23" s="367" t="s">
        <v>188</v>
      </c>
      <c r="K23" s="368"/>
      <c r="L23" s="367" t="s">
        <v>189</v>
      </c>
      <c r="M23" s="368"/>
      <c r="N23" s="367" t="s">
        <v>191</v>
      </c>
      <c r="O23" s="368"/>
      <c r="P23" s="367" t="s">
        <v>195</v>
      </c>
      <c r="Q23" s="368"/>
      <c r="R23" s="367" t="s">
        <v>197</v>
      </c>
      <c r="S23" s="368"/>
      <c r="T23" s="367" t="s">
        <v>213</v>
      </c>
      <c r="U23" s="368"/>
      <c r="V23" s="367" t="s">
        <v>220</v>
      </c>
      <c r="W23" s="368"/>
      <c r="X23" s="367" t="s">
        <v>227</v>
      </c>
      <c r="Y23" s="368"/>
      <c r="Z23" s="367" t="s">
        <v>232</v>
      </c>
      <c r="AA23" s="368"/>
      <c r="AB23" s="367" t="s">
        <v>237</v>
      </c>
      <c r="AC23" s="368"/>
      <c r="AD23" s="367" t="s">
        <v>235</v>
      </c>
      <c r="AE23" s="368"/>
      <c r="AF23" s="367" t="s">
        <v>238</v>
      </c>
      <c r="AG23" s="368"/>
      <c r="AH23" s="367" t="s">
        <v>242</v>
      </c>
      <c r="AI23" s="368"/>
      <c r="AJ23" s="367" t="s">
        <v>244</v>
      </c>
      <c r="AK23" s="368"/>
      <c r="AL23" s="367" t="s">
        <v>246</v>
      </c>
      <c r="AM23" s="368"/>
      <c r="AN23" s="367" t="s">
        <v>249</v>
      </c>
      <c r="AO23" s="368"/>
      <c r="AP23" s="367" t="s">
        <v>250</v>
      </c>
      <c r="AQ23" s="368"/>
      <c r="AR23" s="367" t="s">
        <v>256</v>
      </c>
      <c r="AS23" s="368"/>
      <c r="AT23" s="367" t="s">
        <v>259</v>
      </c>
      <c r="AU23" s="368"/>
      <c r="AV23" s="367" t="s">
        <v>261</v>
      </c>
      <c r="AW23" s="368"/>
      <c r="AX23" s="367" t="s">
        <v>263</v>
      </c>
      <c r="AY23" s="368"/>
    </row>
    <row r="24" spans="1:51" x14ac:dyDescent="0.25">
      <c r="B24" s="154"/>
    </row>
  </sheetData>
  <mergeCells count="51">
    <mergeCell ref="AX23:AY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P23:Q23"/>
    <mergeCell ref="R23:S23"/>
    <mergeCell ref="T23:U23"/>
    <mergeCell ref="V23:W23"/>
    <mergeCell ref="X23:Y23"/>
    <mergeCell ref="Z23:AA23"/>
    <mergeCell ref="AX1:AY1"/>
    <mergeCell ref="A1:A3"/>
    <mergeCell ref="B23:C23"/>
    <mergeCell ref="D23:E23"/>
    <mergeCell ref="F23:G23"/>
    <mergeCell ref="H23:I23"/>
    <mergeCell ref="J23:K23"/>
    <mergeCell ref="L23:M23"/>
    <mergeCell ref="N23:O23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conditionalFormatting sqref="B4:C22">
    <cfRule type="cellIs" dxfId="1" priority="3" operator="equal">
      <formula>0</formula>
    </cfRule>
  </conditionalFormatting>
  <conditionalFormatting sqref="D4:AY2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Width="0" orientation="landscape" r:id="rId1"/>
  <colBreaks count="2" manualBreakCount="2">
    <brk id="19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80"/>
  <sheetViews>
    <sheetView zoomScaleNormal="100" workbookViewId="0">
      <pane ySplit="10" topLeftCell="A47" activePane="bottomLeft" state="frozen"/>
      <selection pane="bottomLeft" activeCell="B213" sqref="B213:B223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5.109375" style="1" customWidth="1"/>
    <col min="4" max="4" width="10.44140625" style="1" customWidth="1"/>
    <col min="5" max="5" width="7.886718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62.88671875" style="1" hidden="1" customWidth="1"/>
    <col min="10" max="16384" width="9.109375" style="1"/>
  </cols>
  <sheetData>
    <row r="1" spans="1:9" ht="48.75" customHeight="1" x14ac:dyDescent="0.3">
      <c r="A1" s="317" t="s">
        <v>35</v>
      </c>
      <c r="B1" s="317"/>
      <c r="C1" s="317"/>
      <c r="D1" s="318" t="s">
        <v>445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421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144</v>
      </c>
    </row>
    <row r="5" spans="1:9" x14ac:dyDescent="0.25">
      <c r="A5" s="223" t="s">
        <v>145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SUM(H13,H68)</f>
        <v>50.629999999999995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SUM(H14,H25,H36,H47)</f>
        <v>39.459999999999994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33.269999999999996</v>
      </c>
    </row>
    <row r="15" spans="1:9" s="2" customFormat="1" ht="13.2" x14ac:dyDescent="0.25">
      <c r="A15" s="242"/>
      <c r="B15" s="245"/>
      <c r="C15" s="279" t="s">
        <v>163</v>
      </c>
      <c r="D15" s="280"/>
      <c r="E15" s="76">
        <v>9</v>
      </c>
      <c r="F15" s="71">
        <v>1397</v>
      </c>
      <c r="G15" s="70">
        <v>4</v>
      </c>
      <c r="H15" s="63">
        <f>ROUNDUP((F15/168*G15),2)</f>
        <v>33.269999999999996</v>
      </c>
    </row>
    <row r="16" spans="1:9" s="2" customFormat="1" ht="12.75" hidden="1" customHeight="1" x14ac:dyDescent="0.25">
      <c r="A16" s="242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42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42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42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42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41" t="s">
        <v>45</v>
      </c>
      <c r="B25" s="244" t="s">
        <v>46</v>
      </c>
      <c r="C25" s="277" t="s">
        <v>157</v>
      </c>
      <c r="D25" s="278"/>
      <c r="E25" s="53" t="s">
        <v>164</v>
      </c>
      <c r="F25" s="49" t="s">
        <v>40</v>
      </c>
      <c r="G25" s="53" t="s">
        <v>158</v>
      </c>
      <c r="H25" s="128">
        <f>SUM(H26:H35)</f>
        <v>0</v>
      </c>
    </row>
    <row r="26" spans="1:8" s="2" customFormat="1" ht="13.2" hidden="1" x14ac:dyDescent="0.25">
      <c r="A26" s="242"/>
      <c r="B26" s="245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2.86</v>
      </c>
    </row>
    <row r="37" spans="1:8" s="2" customFormat="1" ht="13.2" x14ac:dyDescent="0.25">
      <c r="A37" s="242"/>
      <c r="B37" s="245"/>
      <c r="C37" s="288" t="s">
        <v>161</v>
      </c>
      <c r="D37" s="289"/>
      <c r="E37" s="290"/>
      <c r="F37" s="61">
        <v>120</v>
      </c>
      <c r="G37" s="61">
        <f t="shared" ref="G37:G46" si="2">G15</f>
        <v>4</v>
      </c>
      <c r="H37" s="63">
        <f>ROUNDUP((F37/168*G37),2)</f>
        <v>2.86</v>
      </c>
    </row>
    <row r="38" spans="1:8" s="2" customFormat="1" ht="12.75" hidden="1" customHeight="1" x14ac:dyDescent="0.25">
      <c r="A38" s="242"/>
      <c r="B38" s="245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42"/>
      <c r="B39" s="245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42"/>
      <c r="B40" s="245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42"/>
      <c r="B41" s="245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26.4" x14ac:dyDescent="0.25">
      <c r="A47" s="241" t="s">
        <v>58</v>
      </c>
      <c r="B47" s="244" t="s">
        <v>59</v>
      </c>
      <c r="C47" s="277" t="s">
        <v>436</v>
      </c>
      <c r="D47" s="278"/>
      <c r="E47" s="53" t="s">
        <v>162</v>
      </c>
      <c r="F47" s="49" t="s">
        <v>40</v>
      </c>
      <c r="G47" s="53" t="s">
        <v>158</v>
      </c>
      <c r="H47" s="128">
        <f>SUM(H48:H67)</f>
        <v>3.3299999999999996</v>
      </c>
    </row>
    <row r="48" spans="1:8" s="2" customFormat="1" ht="13.2" x14ac:dyDescent="0.25">
      <c r="A48" s="242"/>
      <c r="B48" s="245"/>
      <c r="C48" s="270" t="str">
        <f t="shared" ref="C48:C57" si="4">C15</f>
        <v>Lektors (ar SDP)</v>
      </c>
      <c r="D48" s="271"/>
      <c r="E48" s="283">
        <v>10</v>
      </c>
      <c r="F48" s="68">
        <f t="shared" ref="F48:G57" si="5">F15</f>
        <v>1397</v>
      </c>
      <c r="G48" s="68">
        <f t="shared" si="5"/>
        <v>4</v>
      </c>
      <c r="H48" s="65">
        <f>ROUNDUP((F48*$E$48%)/168*$G$48,2)</f>
        <v>3.3299999999999996</v>
      </c>
    </row>
    <row r="49" spans="1:8" s="2" customFormat="1" ht="13.2" hidden="1" x14ac:dyDescent="0.25">
      <c r="A49" s="242"/>
      <c r="B49" s="245"/>
      <c r="C49" s="270">
        <f t="shared" si="4"/>
        <v>0</v>
      </c>
      <c r="D49" s="271"/>
      <c r="E49" s="284"/>
      <c r="F49" s="68">
        <f t="shared" si="5"/>
        <v>0</v>
      </c>
      <c r="G49" s="85">
        <f t="shared" si="5"/>
        <v>0</v>
      </c>
      <c r="H49" s="65">
        <f t="shared" ref="H49:H67" si="6">ROUNDUP((F49*$E$48%)/168*$G$48,2)</f>
        <v>0</v>
      </c>
    </row>
    <row r="50" spans="1:8" s="2" customFormat="1" ht="13.2" hidden="1" x14ac:dyDescent="0.25">
      <c r="A50" s="242"/>
      <c r="B50" s="245"/>
      <c r="C50" s="270">
        <f t="shared" si="4"/>
        <v>0</v>
      </c>
      <c r="D50" s="271"/>
      <c r="E50" s="284"/>
      <c r="F50" s="68">
        <f t="shared" si="5"/>
        <v>0</v>
      </c>
      <c r="G50" s="85">
        <f t="shared" si="5"/>
        <v>0</v>
      </c>
      <c r="H50" s="65">
        <f t="shared" si="6"/>
        <v>0</v>
      </c>
    </row>
    <row r="51" spans="1:8" s="2" customFormat="1" ht="13.2" hidden="1" x14ac:dyDescent="0.25">
      <c r="A51" s="242"/>
      <c r="B51" s="245"/>
      <c r="C51" s="270">
        <f t="shared" si="4"/>
        <v>0</v>
      </c>
      <c r="D51" s="271"/>
      <c r="E51" s="284"/>
      <c r="F51" s="68">
        <f t="shared" si="5"/>
        <v>0</v>
      </c>
      <c r="G51" s="85">
        <f t="shared" si="5"/>
        <v>0</v>
      </c>
      <c r="H51" s="65">
        <f t="shared" si="6"/>
        <v>0</v>
      </c>
    </row>
    <row r="52" spans="1:8" s="2" customFormat="1" ht="13.2" hidden="1" x14ac:dyDescent="0.25">
      <c r="A52" s="242"/>
      <c r="B52" s="245"/>
      <c r="C52" s="270">
        <f t="shared" si="4"/>
        <v>0</v>
      </c>
      <c r="D52" s="271"/>
      <c r="E52" s="284"/>
      <c r="F52" s="68">
        <f t="shared" si="5"/>
        <v>0</v>
      </c>
      <c r="G52" s="85">
        <f t="shared" si="5"/>
        <v>0</v>
      </c>
      <c r="H52" s="65">
        <f t="shared" si="6"/>
        <v>0</v>
      </c>
    </row>
    <row r="53" spans="1:8" s="2" customFormat="1" ht="13.2" hidden="1" x14ac:dyDescent="0.25">
      <c r="A53" s="242"/>
      <c r="B53" s="245"/>
      <c r="C53" s="270">
        <f t="shared" si="4"/>
        <v>0</v>
      </c>
      <c r="D53" s="271"/>
      <c r="E53" s="284"/>
      <c r="F53" s="68">
        <f t="shared" si="5"/>
        <v>0</v>
      </c>
      <c r="G53" s="85">
        <f t="shared" si="5"/>
        <v>0</v>
      </c>
      <c r="H53" s="65">
        <f t="shared" si="6"/>
        <v>0</v>
      </c>
    </row>
    <row r="54" spans="1:8" s="2" customFormat="1" ht="13.2" hidden="1" x14ac:dyDescent="0.25">
      <c r="A54" s="242"/>
      <c r="B54" s="245"/>
      <c r="C54" s="270">
        <f t="shared" si="4"/>
        <v>0</v>
      </c>
      <c r="D54" s="271"/>
      <c r="E54" s="284"/>
      <c r="F54" s="68">
        <f t="shared" si="5"/>
        <v>0</v>
      </c>
      <c r="G54" s="85">
        <f t="shared" si="5"/>
        <v>0</v>
      </c>
      <c r="H54" s="65">
        <f t="shared" si="6"/>
        <v>0</v>
      </c>
    </row>
    <row r="55" spans="1:8" s="2" customFormat="1" ht="13.2" hidden="1" x14ac:dyDescent="0.25">
      <c r="A55" s="242"/>
      <c r="B55" s="245"/>
      <c r="C55" s="270">
        <f t="shared" si="4"/>
        <v>0</v>
      </c>
      <c r="D55" s="271"/>
      <c r="E55" s="284"/>
      <c r="F55" s="68">
        <f t="shared" si="5"/>
        <v>0</v>
      </c>
      <c r="G55" s="85">
        <f t="shared" si="5"/>
        <v>0</v>
      </c>
      <c r="H55" s="65">
        <f t="shared" si="6"/>
        <v>0</v>
      </c>
    </row>
    <row r="56" spans="1:8" s="2" customFormat="1" ht="13.2" hidden="1" x14ac:dyDescent="0.25">
      <c r="A56" s="242"/>
      <c r="B56" s="245"/>
      <c r="C56" s="270">
        <f t="shared" si="4"/>
        <v>0</v>
      </c>
      <c r="D56" s="271"/>
      <c r="E56" s="284"/>
      <c r="F56" s="68">
        <f t="shared" si="5"/>
        <v>0</v>
      </c>
      <c r="G56" s="85">
        <f t="shared" si="5"/>
        <v>0</v>
      </c>
      <c r="H56" s="65">
        <f t="shared" si="6"/>
        <v>0</v>
      </c>
    </row>
    <row r="57" spans="1:8" s="2" customFormat="1" ht="13.2" hidden="1" x14ac:dyDescent="0.25">
      <c r="A57" s="242"/>
      <c r="B57" s="245"/>
      <c r="C57" s="270">
        <f t="shared" si="4"/>
        <v>0</v>
      </c>
      <c r="D57" s="271"/>
      <c r="E57" s="284"/>
      <c r="F57" s="68">
        <f t="shared" si="5"/>
        <v>0</v>
      </c>
      <c r="G57" s="85">
        <f t="shared" si="5"/>
        <v>0</v>
      </c>
      <c r="H57" s="65">
        <f t="shared" si="6"/>
        <v>0</v>
      </c>
    </row>
    <row r="58" spans="1:8" s="2" customFormat="1" ht="13.2" hidden="1" x14ac:dyDescent="0.25">
      <c r="A58" s="242"/>
      <c r="B58" s="245"/>
      <c r="C58" s="270">
        <f t="shared" ref="C58:C67" si="7">C26</f>
        <v>0</v>
      </c>
      <c r="D58" s="271"/>
      <c r="E58" s="284"/>
      <c r="F58" s="68">
        <f t="shared" ref="F58:G67" si="8">F26</f>
        <v>0</v>
      </c>
      <c r="G58" s="68">
        <f t="shared" si="8"/>
        <v>0</v>
      </c>
      <c r="H58" s="65">
        <f t="shared" si="6"/>
        <v>0</v>
      </c>
    </row>
    <row r="59" spans="1:8" s="2" customFormat="1" ht="13.2" hidden="1" x14ac:dyDescent="0.25">
      <c r="A59" s="242"/>
      <c r="B59" s="245"/>
      <c r="C59" s="270">
        <f t="shared" si="7"/>
        <v>0</v>
      </c>
      <c r="D59" s="271"/>
      <c r="E59" s="284"/>
      <c r="F59" s="68">
        <f t="shared" si="8"/>
        <v>0</v>
      </c>
      <c r="G59" s="68">
        <f t="shared" si="8"/>
        <v>0</v>
      </c>
      <c r="H59" s="65">
        <f t="shared" si="6"/>
        <v>0</v>
      </c>
    </row>
    <row r="60" spans="1:8" s="2" customFormat="1" ht="13.2" hidden="1" x14ac:dyDescent="0.25">
      <c r="A60" s="242"/>
      <c r="B60" s="245"/>
      <c r="C60" s="270">
        <f t="shared" si="7"/>
        <v>0</v>
      </c>
      <c r="D60" s="271"/>
      <c r="E60" s="284"/>
      <c r="F60" s="68">
        <f t="shared" si="8"/>
        <v>0</v>
      </c>
      <c r="G60" s="68">
        <f t="shared" si="8"/>
        <v>0</v>
      </c>
      <c r="H60" s="65">
        <f t="shared" si="6"/>
        <v>0</v>
      </c>
    </row>
    <row r="61" spans="1:8" s="2" customFormat="1" ht="13.2" hidden="1" x14ac:dyDescent="0.25">
      <c r="A61" s="242"/>
      <c r="B61" s="245"/>
      <c r="C61" s="270">
        <f t="shared" si="7"/>
        <v>0</v>
      </c>
      <c r="D61" s="271"/>
      <c r="E61" s="284"/>
      <c r="F61" s="68">
        <f t="shared" si="8"/>
        <v>0</v>
      </c>
      <c r="G61" s="68">
        <f t="shared" si="8"/>
        <v>0</v>
      </c>
      <c r="H61" s="65">
        <f t="shared" si="6"/>
        <v>0</v>
      </c>
    </row>
    <row r="62" spans="1:8" s="2" customFormat="1" ht="13.2" hidden="1" x14ac:dyDescent="0.25">
      <c r="A62" s="242"/>
      <c r="B62" s="245"/>
      <c r="C62" s="270">
        <f t="shared" si="7"/>
        <v>0</v>
      </c>
      <c r="D62" s="271"/>
      <c r="E62" s="284"/>
      <c r="F62" s="68">
        <f t="shared" si="8"/>
        <v>0</v>
      </c>
      <c r="G62" s="68">
        <f t="shared" si="8"/>
        <v>0</v>
      </c>
      <c r="H62" s="65">
        <f t="shared" si="6"/>
        <v>0</v>
      </c>
    </row>
    <row r="63" spans="1:8" s="2" customFormat="1" ht="13.2" hidden="1" x14ac:dyDescent="0.25">
      <c r="A63" s="242"/>
      <c r="B63" s="245"/>
      <c r="C63" s="270">
        <f t="shared" si="7"/>
        <v>0</v>
      </c>
      <c r="D63" s="271"/>
      <c r="E63" s="284"/>
      <c r="F63" s="68">
        <f t="shared" si="8"/>
        <v>0</v>
      </c>
      <c r="G63" s="68">
        <f t="shared" si="8"/>
        <v>0</v>
      </c>
      <c r="H63" s="65">
        <f t="shared" si="6"/>
        <v>0</v>
      </c>
    </row>
    <row r="64" spans="1:8" s="2" customFormat="1" ht="13.2" hidden="1" x14ac:dyDescent="0.25">
      <c r="A64" s="242"/>
      <c r="B64" s="245"/>
      <c r="C64" s="270">
        <f t="shared" si="7"/>
        <v>0</v>
      </c>
      <c r="D64" s="271"/>
      <c r="E64" s="284"/>
      <c r="F64" s="68">
        <f t="shared" si="8"/>
        <v>0</v>
      </c>
      <c r="G64" s="68">
        <f t="shared" si="8"/>
        <v>0</v>
      </c>
      <c r="H64" s="65">
        <f t="shared" si="6"/>
        <v>0</v>
      </c>
    </row>
    <row r="65" spans="1:8" s="2" customFormat="1" ht="13.2" hidden="1" x14ac:dyDescent="0.25">
      <c r="A65" s="242"/>
      <c r="B65" s="245"/>
      <c r="C65" s="270">
        <f t="shared" si="7"/>
        <v>0</v>
      </c>
      <c r="D65" s="271"/>
      <c r="E65" s="284"/>
      <c r="F65" s="68">
        <f t="shared" si="8"/>
        <v>0</v>
      </c>
      <c r="G65" s="68">
        <f t="shared" si="8"/>
        <v>0</v>
      </c>
      <c r="H65" s="65">
        <f t="shared" si="6"/>
        <v>0</v>
      </c>
    </row>
    <row r="66" spans="1:8" s="2" customFormat="1" ht="13.2" hidden="1" x14ac:dyDescent="0.25">
      <c r="A66" s="242"/>
      <c r="B66" s="245"/>
      <c r="C66" s="270">
        <f t="shared" si="7"/>
        <v>0</v>
      </c>
      <c r="D66" s="271"/>
      <c r="E66" s="284"/>
      <c r="F66" s="68">
        <f t="shared" si="8"/>
        <v>0</v>
      </c>
      <c r="G66" s="68">
        <f t="shared" si="8"/>
        <v>0</v>
      </c>
      <c r="H66" s="65">
        <f t="shared" si="6"/>
        <v>0</v>
      </c>
    </row>
    <row r="67" spans="1:8" s="2" customFormat="1" ht="13.2" hidden="1" x14ac:dyDescent="0.25">
      <c r="A67" s="243"/>
      <c r="B67" s="246"/>
      <c r="C67" s="270">
        <f t="shared" si="7"/>
        <v>0</v>
      </c>
      <c r="D67" s="271"/>
      <c r="E67" s="285"/>
      <c r="F67" s="68">
        <f t="shared" si="8"/>
        <v>0</v>
      </c>
      <c r="G67" s="68">
        <f t="shared" si="8"/>
        <v>0</v>
      </c>
      <c r="H67" s="65">
        <f t="shared" si="6"/>
        <v>0</v>
      </c>
    </row>
    <row r="68" spans="1:8" s="5" customFormat="1" ht="13.2" x14ac:dyDescent="0.2">
      <c r="A68" s="58" t="s">
        <v>66</v>
      </c>
      <c r="B68" s="256" t="s">
        <v>67</v>
      </c>
      <c r="C68" s="256"/>
      <c r="D68" s="256"/>
      <c r="E68" s="256"/>
      <c r="F68" s="256"/>
      <c r="G68" s="256"/>
      <c r="H68" s="47">
        <f>SUM(H70,H69,)</f>
        <v>11.17</v>
      </c>
    </row>
    <row r="69" spans="1:8" s="2" customFormat="1" ht="13.2" x14ac:dyDescent="0.25">
      <c r="A69" s="51" t="s">
        <v>68</v>
      </c>
      <c r="B69" s="286" t="s">
        <v>469</v>
      </c>
      <c r="C69" s="286"/>
      <c r="D69" s="286"/>
      <c r="E69" s="286"/>
      <c r="F69" s="286"/>
      <c r="G69" s="286"/>
      <c r="H69" s="48">
        <f>ROUNDUP((H13+H70)*0.2409,2)</f>
        <v>9.83</v>
      </c>
    </row>
    <row r="70" spans="1:8" s="2" customFormat="1" ht="26.4" x14ac:dyDescent="0.25">
      <c r="A70" s="269" t="s">
        <v>71</v>
      </c>
      <c r="B70" s="286" t="s">
        <v>72</v>
      </c>
      <c r="C70" s="277" t="s">
        <v>436</v>
      </c>
      <c r="D70" s="278"/>
      <c r="E70" s="53" t="s">
        <v>162</v>
      </c>
      <c r="F70" s="49" t="s">
        <v>40</v>
      </c>
      <c r="G70" s="53" t="s">
        <v>158</v>
      </c>
      <c r="H70" s="128">
        <f>SUM(H71:H90)</f>
        <v>1.34</v>
      </c>
    </row>
    <row r="71" spans="1:8" s="2" customFormat="1" ht="13.2" x14ac:dyDescent="0.25">
      <c r="A71" s="269"/>
      <c r="B71" s="286"/>
      <c r="C71" s="270" t="str">
        <f t="shared" ref="C71:C80" si="9">C15</f>
        <v>Lektors (ar SDP)</v>
      </c>
      <c r="D71" s="271"/>
      <c r="E71" s="283">
        <v>4</v>
      </c>
      <c r="F71" s="68">
        <f t="shared" ref="F71:G80" si="10">F15</f>
        <v>1397</v>
      </c>
      <c r="G71" s="68">
        <f t="shared" si="10"/>
        <v>4</v>
      </c>
      <c r="H71" s="65">
        <f>ROUNDUP((F71*$E$71%)/168*G71,2)</f>
        <v>1.34</v>
      </c>
    </row>
    <row r="72" spans="1:8" s="2" customFormat="1" ht="13.2" hidden="1" x14ac:dyDescent="0.25">
      <c r="A72" s="269"/>
      <c r="B72" s="286"/>
      <c r="C72" s="270">
        <f t="shared" si="9"/>
        <v>0</v>
      </c>
      <c r="D72" s="271"/>
      <c r="E72" s="284"/>
      <c r="F72" s="68">
        <f t="shared" si="10"/>
        <v>0</v>
      </c>
      <c r="G72" s="85">
        <f t="shared" si="10"/>
        <v>0</v>
      </c>
      <c r="H72" s="65">
        <f t="shared" ref="H72:H90" si="11">ROUNDUP((F72*$E$71%)/168*G72,2)</f>
        <v>0</v>
      </c>
    </row>
    <row r="73" spans="1:8" s="2" customFormat="1" ht="13.2" hidden="1" x14ac:dyDescent="0.25">
      <c r="A73" s="269"/>
      <c r="B73" s="286"/>
      <c r="C73" s="270">
        <f t="shared" si="9"/>
        <v>0</v>
      </c>
      <c r="D73" s="271"/>
      <c r="E73" s="284"/>
      <c r="F73" s="68">
        <f t="shared" si="10"/>
        <v>0</v>
      </c>
      <c r="G73" s="85">
        <f t="shared" si="10"/>
        <v>0</v>
      </c>
      <c r="H73" s="65">
        <f t="shared" si="11"/>
        <v>0</v>
      </c>
    </row>
    <row r="74" spans="1:8" s="2" customFormat="1" ht="13.2" hidden="1" x14ac:dyDescent="0.25">
      <c r="A74" s="269"/>
      <c r="B74" s="286"/>
      <c r="C74" s="270">
        <f t="shared" si="9"/>
        <v>0</v>
      </c>
      <c r="D74" s="271"/>
      <c r="E74" s="284"/>
      <c r="F74" s="68">
        <f t="shared" si="10"/>
        <v>0</v>
      </c>
      <c r="G74" s="85">
        <f t="shared" si="10"/>
        <v>0</v>
      </c>
      <c r="H74" s="65">
        <f t="shared" si="11"/>
        <v>0</v>
      </c>
    </row>
    <row r="75" spans="1:8" s="2" customFormat="1" ht="13.2" hidden="1" x14ac:dyDescent="0.25">
      <c r="A75" s="269"/>
      <c r="B75" s="286"/>
      <c r="C75" s="270">
        <f t="shared" si="9"/>
        <v>0</v>
      </c>
      <c r="D75" s="271"/>
      <c r="E75" s="284"/>
      <c r="F75" s="68">
        <f t="shared" si="10"/>
        <v>0</v>
      </c>
      <c r="G75" s="85">
        <f t="shared" si="10"/>
        <v>0</v>
      </c>
      <c r="H75" s="65">
        <f t="shared" si="11"/>
        <v>0</v>
      </c>
    </row>
    <row r="76" spans="1:8" s="2" customFormat="1" ht="13.2" hidden="1" x14ac:dyDescent="0.25">
      <c r="A76" s="269"/>
      <c r="B76" s="286"/>
      <c r="C76" s="270">
        <f t="shared" si="9"/>
        <v>0</v>
      </c>
      <c r="D76" s="271"/>
      <c r="E76" s="284"/>
      <c r="F76" s="68">
        <f t="shared" si="10"/>
        <v>0</v>
      </c>
      <c r="G76" s="85">
        <f t="shared" si="10"/>
        <v>0</v>
      </c>
      <c r="H76" s="65">
        <f t="shared" si="11"/>
        <v>0</v>
      </c>
    </row>
    <row r="77" spans="1:8" s="2" customFormat="1" ht="13.2" hidden="1" x14ac:dyDescent="0.25">
      <c r="A77" s="269"/>
      <c r="B77" s="286"/>
      <c r="C77" s="270">
        <f t="shared" si="9"/>
        <v>0</v>
      </c>
      <c r="D77" s="271"/>
      <c r="E77" s="284"/>
      <c r="F77" s="68">
        <f t="shared" si="10"/>
        <v>0</v>
      </c>
      <c r="G77" s="85">
        <f t="shared" si="10"/>
        <v>0</v>
      </c>
      <c r="H77" s="65">
        <f t="shared" si="11"/>
        <v>0</v>
      </c>
    </row>
    <row r="78" spans="1:8" s="2" customFormat="1" ht="13.2" hidden="1" x14ac:dyDescent="0.25">
      <c r="A78" s="269"/>
      <c r="B78" s="286"/>
      <c r="C78" s="270">
        <f t="shared" si="9"/>
        <v>0</v>
      </c>
      <c r="D78" s="271"/>
      <c r="E78" s="284"/>
      <c r="F78" s="68">
        <f t="shared" si="10"/>
        <v>0</v>
      </c>
      <c r="G78" s="85">
        <f t="shared" si="10"/>
        <v>0</v>
      </c>
      <c r="H78" s="65">
        <f t="shared" si="11"/>
        <v>0</v>
      </c>
    </row>
    <row r="79" spans="1:8" s="2" customFormat="1" ht="13.2" hidden="1" x14ac:dyDescent="0.25">
      <c r="A79" s="269"/>
      <c r="B79" s="286"/>
      <c r="C79" s="270">
        <f t="shared" si="9"/>
        <v>0</v>
      </c>
      <c r="D79" s="271"/>
      <c r="E79" s="284"/>
      <c r="F79" s="68">
        <f t="shared" si="10"/>
        <v>0</v>
      </c>
      <c r="G79" s="85">
        <f t="shared" si="10"/>
        <v>0</v>
      </c>
      <c r="H79" s="65">
        <f t="shared" si="11"/>
        <v>0</v>
      </c>
    </row>
    <row r="80" spans="1:8" s="2" customFormat="1" ht="13.2" hidden="1" x14ac:dyDescent="0.25">
      <c r="A80" s="269"/>
      <c r="B80" s="286"/>
      <c r="C80" s="270">
        <f t="shared" si="9"/>
        <v>0</v>
      </c>
      <c r="D80" s="271"/>
      <c r="E80" s="284"/>
      <c r="F80" s="68">
        <f t="shared" si="10"/>
        <v>0</v>
      </c>
      <c r="G80" s="85">
        <f t="shared" si="10"/>
        <v>0</v>
      </c>
      <c r="H80" s="65">
        <f t="shared" si="11"/>
        <v>0</v>
      </c>
    </row>
    <row r="81" spans="1:8" s="2" customFormat="1" ht="13.2" hidden="1" x14ac:dyDescent="0.25">
      <c r="A81" s="269"/>
      <c r="B81" s="286"/>
      <c r="C81" s="270">
        <f t="shared" ref="C81:C90" si="12">C26</f>
        <v>0</v>
      </c>
      <c r="D81" s="271"/>
      <c r="E81" s="284"/>
      <c r="F81" s="68">
        <f t="shared" ref="F81:G90" si="13">F26</f>
        <v>0</v>
      </c>
      <c r="G81" s="68">
        <f t="shared" si="13"/>
        <v>0</v>
      </c>
      <c r="H81" s="65">
        <f t="shared" si="11"/>
        <v>0</v>
      </c>
    </row>
    <row r="82" spans="1:8" s="2" customFormat="1" ht="13.2" hidden="1" x14ac:dyDescent="0.25">
      <c r="A82" s="269"/>
      <c r="B82" s="286"/>
      <c r="C82" s="270">
        <f t="shared" si="12"/>
        <v>0</v>
      </c>
      <c r="D82" s="271"/>
      <c r="E82" s="284"/>
      <c r="F82" s="68">
        <f t="shared" si="13"/>
        <v>0</v>
      </c>
      <c r="G82" s="68">
        <f t="shared" si="13"/>
        <v>0</v>
      </c>
      <c r="H82" s="65">
        <f t="shared" si="11"/>
        <v>0</v>
      </c>
    </row>
    <row r="83" spans="1:8" s="2" customFormat="1" ht="13.2" hidden="1" x14ac:dyDescent="0.25">
      <c r="A83" s="269"/>
      <c r="B83" s="286"/>
      <c r="C83" s="270">
        <f t="shared" si="12"/>
        <v>0</v>
      </c>
      <c r="D83" s="271"/>
      <c r="E83" s="284"/>
      <c r="F83" s="68">
        <f t="shared" si="13"/>
        <v>0</v>
      </c>
      <c r="G83" s="68">
        <f t="shared" si="13"/>
        <v>0</v>
      </c>
      <c r="H83" s="65">
        <f t="shared" si="11"/>
        <v>0</v>
      </c>
    </row>
    <row r="84" spans="1:8" s="2" customFormat="1" ht="13.2" hidden="1" x14ac:dyDescent="0.25">
      <c r="A84" s="269"/>
      <c r="B84" s="286"/>
      <c r="C84" s="270">
        <f t="shared" si="12"/>
        <v>0</v>
      </c>
      <c r="D84" s="271"/>
      <c r="E84" s="284"/>
      <c r="F84" s="68">
        <f t="shared" si="13"/>
        <v>0</v>
      </c>
      <c r="G84" s="68">
        <f t="shared" si="13"/>
        <v>0</v>
      </c>
      <c r="H84" s="65">
        <f t="shared" si="11"/>
        <v>0</v>
      </c>
    </row>
    <row r="85" spans="1:8" s="2" customFormat="1" ht="13.2" hidden="1" x14ac:dyDescent="0.25">
      <c r="A85" s="269"/>
      <c r="B85" s="286"/>
      <c r="C85" s="270">
        <f t="shared" si="12"/>
        <v>0</v>
      </c>
      <c r="D85" s="271"/>
      <c r="E85" s="284"/>
      <c r="F85" s="68">
        <f t="shared" si="13"/>
        <v>0</v>
      </c>
      <c r="G85" s="68">
        <f t="shared" si="13"/>
        <v>0</v>
      </c>
      <c r="H85" s="65">
        <f t="shared" si="11"/>
        <v>0</v>
      </c>
    </row>
    <row r="86" spans="1:8" s="2" customFormat="1" ht="13.2" hidden="1" x14ac:dyDescent="0.25">
      <c r="A86" s="269"/>
      <c r="B86" s="286"/>
      <c r="C86" s="270">
        <f t="shared" si="12"/>
        <v>0</v>
      </c>
      <c r="D86" s="271"/>
      <c r="E86" s="284"/>
      <c r="F86" s="68">
        <f t="shared" si="13"/>
        <v>0</v>
      </c>
      <c r="G86" s="68">
        <f t="shared" si="13"/>
        <v>0</v>
      </c>
      <c r="H86" s="65">
        <f t="shared" si="11"/>
        <v>0</v>
      </c>
    </row>
    <row r="87" spans="1:8" s="2" customFormat="1" ht="13.2" hidden="1" x14ac:dyDescent="0.25">
      <c r="A87" s="269"/>
      <c r="B87" s="286"/>
      <c r="C87" s="270">
        <f t="shared" si="12"/>
        <v>0</v>
      </c>
      <c r="D87" s="271"/>
      <c r="E87" s="284"/>
      <c r="F87" s="68">
        <f t="shared" si="13"/>
        <v>0</v>
      </c>
      <c r="G87" s="68">
        <f t="shared" si="13"/>
        <v>0</v>
      </c>
      <c r="H87" s="65">
        <f t="shared" si="11"/>
        <v>0</v>
      </c>
    </row>
    <row r="88" spans="1:8" s="2" customFormat="1" ht="13.2" hidden="1" x14ac:dyDescent="0.25">
      <c r="A88" s="269"/>
      <c r="B88" s="286"/>
      <c r="C88" s="270">
        <f t="shared" si="12"/>
        <v>0</v>
      </c>
      <c r="D88" s="271"/>
      <c r="E88" s="284"/>
      <c r="F88" s="68">
        <f t="shared" si="13"/>
        <v>0</v>
      </c>
      <c r="G88" s="68">
        <f t="shared" si="13"/>
        <v>0</v>
      </c>
      <c r="H88" s="65">
        <f t="shared" si="11"/>
        <v>0</v>
      </c>
    </row>
    <row r="89" spans="1:8" s="2" customFormat="1" ht="13.2" hidden="1" x14ac:dyDescent="0.25">
      <c r="A89" s="269"/>
      <c r="B89" s="286"/>
      <c r="C89" s="270">
        <f t="shared" si="12"/>
        <v>0</v>
      </c>
      <c r="D89" s="271"/>
      <c r="E89" s="284"/>
      <c r="F89" s="68">
        <f t="shared" si="13"/>
        <v>0</v>
      </c>
      <c r="G89" s="68">
        <f t="shared" si="13"/>
        <v>0</v>
      </c>
      <c r="H89" s="65">
        <f t="shared" si="11"/>
        <v>0</v>
      </c>
    </row>
    <row r="90" spans="1:8" s="2" customFormat="1" ht="13.2" hidden="1" x14ac:dyDescent="0.25">
      <c r="A90" s="269"/>
      <c r="B90" s="286"/>
      <c r="C90" s="270">
        <f t="shared" si="12"/>
        <v>0</v>
      </c>
      <c r="D90" s="271"/>
      <c r="E90" s="285"/>
      <c r="F90" s="68">
        <f t="shared" si="13"/>
        <v>0</v>
      </c>
      <c r="G90" s="68">
        <f t="shared" si="13"/>
        <v>0</v>
      </c>
      <c r="H90" s="65">
        <f t="shared" si="11"/>
        <v>0</v>
      </c>
    </row>
    <row r="91" spans="1:8" s="2" customFormat="1" ht="13.2" hidden="1" x14ac:dyDescent="0.25">
      <c r="A91" s="58" t="s">
        <v>85</v>
      </c>
      <c r="B91" s="256" t="s">
        <v>18</v>
      </c>
      <c r="C91" s="256"/>
      <c r="D91" s="256"/>
      <c r="E91" s="256"/>
      <c r="F91" s="256"/>
      <c r="G91" s="256"/>
      <c r="H91" s="47">
        <f>SUM(H92,H115,H138)</f>
        <v>0</v>
      </c>
    </row>
    <row r="92" spans="1:8" s="2" customFormat="1" ht="13.2" hidden="1" x14ac:dyDescent="0.25">
      <c r="A92" s="46">
        <v>2100</v>
      </c>
      <c r="B92" s="256" t="s">
        <v>214</v>
      </c>
      <c r="C92" s="256"/>
      <c r="D92" s="256"/>
      <c r="E92" s="256"/>
      <c r="F92" s="256"/>
      <c r="G92" s="256"/>
      <c r="H92" s="47">
        <f>SUM(H93,H104)</f>
        <v>0</v>
      </c>
    </row>
    <row r="93" spans="1:8" s="2" customFormat="1" ht="26.4" hidden="1" x14ac:dyDescent="0.25">
      <c r="A93" s="274"/>
      <c r="B93" s="314"/>
      <c r="C93" s="251"/>
      <c r="D93" s="252"/>
      <c r="E93" s="287"/>
      <c r="F93" s="60" t="s">
        <v>167</v>
      </c>
      <c r="G93" s="53" t="s">
        <v>158</v>
      </c>
      <c r="H93" s="128">
        <f>SUM(H94:H103)</f>
        <v>0</v>
      </c>
    </row>
    <row r="94" spans="1:8" s="2" customFormat="1" ht="13.2" hidden="1" x14ac:dyDescent="0.25">
      <c r="A94" s="275"/>
      <c r="B94" s="315"/>
      <c r="C94" s="247"/>
      <c r="D94" s="248"/>
      <c r="E94" s="273"/>
      <c r="F94" s="86"/>
      <c r="G94" s="86"/>
      <c r="H94" s="87"/>
    </row>
    <row r="95" spans="1:8" s="2" customFormat="1" ht="13.2" hidden="1" x14ac:dyDescent="0.25">
      <c r="A95" s="275"/>
      <c r="B95" s="315"/>
      <c r="C95" s="249"/>
      <c r="D95" s="250"/>
      <c r="E95" s="272"/>
      <c r="F95" s="88"/>
      <c r="G95" s="88"/>
      <c r="H95" s="89"/>
    </row>
    <row r="96" spans="1:8" s="2" customFormat="1" ht="13.2" hidden="1" x14ac:dyDescent="0.25">
      <c r="A96" s="275"/>
      <c r="B96" s="315"/>
      <c r="C96" s="249"/>
      <c r="D96" s="250"/>
      <c r="E96" s="272"/>
      <c r="F96" s="88"/>
      <c r="G96" s="88"/>
      <c r="H96" s="89"/>
    </row>
    <row r="97" spans="1:8" s="2" customFormat="1" ht="13.2" hidden="1" x14ac:dyDescent="0.25">
      <c r="A97" s="275"/>
      <c r="B97" s="315"/>
      <c r="C97" s="249"/>
      <c r="D97" s="250"/>
      <c r="E97" s="272"/>
      <c r="F97" s="88"/>
      <c r="G97" s="88"/>
      <c r="H97" s="89"/>
    </row>
    <row r="98" spans="1:8" s="2" customFormat="1" ht="13.2" hidden="1" x14ac:dyDescent="0.25">
      <c r="A98" s="275"/>
      <c r="B98" s="315"/>
      <c r="C98" s="249"/>
      <c r="D98" s="250"/>
      <c r="E98" s="272"/>
      <c r="F98" s="88"/>
      <c r="G98" s="88"/>
      <c r="H98" s="89"/>
    </row>
    <row r="99" spans="1:8" s="2" customFormat="1" ht="13.2" hidden="1" x14ac:dyDescent="0.25">
      <c r="A99" s="275"/>
      <c r="B99" s="315"/>
      <c r="C99" s="249"/>
      <c r="D99" s="250"/>
      <c r="E99" s="272"/>
      <c r="F99" s="88"/>
      <c r="G99" s="88"/>
      <c r="H99" s="89"/>
    </row>
    <row r="100" spans="1:8" s="2" customFormat="1" ht="13.2" hidden="1" x14ac:dyDescent="0.25">
      <c r="A100" s="275"/>
      <c r="B100" s="315"/>
      <c r="C100" s="249"/>
      <c r="D100" s="250"/>
      <c r="E100" s="272"/>
      <c r="F100" s="88"/>
      <c r="G100" s="88"/>
      <c r="H100" s="89"/>
    </row>
    <row r="101" spans="1:8" s="2" customFormat="1" ht="13.2" hidden="1" x14ac:dyDescent="0.25">
      <c r="A101" s="275"/>
      <c r="B101" s="315"/>
      <c r="C101" s="249"/>
      <c r="D101" s="250"/>
      <c r="E101" s="272"/>
      <c r="F101" s="88"/>
      <c r="G101" s="88"/>
      <c r="H101" s="89"/>
    </row>
    <row r="102" spans="1:8" s="2" customFormat="1" ht="13.2" hidden="1" x14ac:dyDescent="0.25">
      <c r="A102" s="275"/>
      <c r="B102" s="315"/>
      <c r="C102" s="249"/>
      <c r="D102" s="250"/>
      <c r="E102" s="272"/>
      <c r="F102" s="88"/>
      <c r="G102" s="88"/>
      <c r="H102" s="89"/>
    </row>
    <row r="103" spans="1:8" s="2" customFormat="1" ht="13.2" hidden="1" x14ac:dyDescent="0.25">
      <c r="A103" s="276"/>
      <c r="B103" s="316"/>
      <c r="C103" s="253"/>
      <c r="D103" s="254"/>
      <c r="E103" s="255"/>
      <c r="F103" s="90"/>
      <c r="G103" s="90"/>
      <c r="H103" s="91">
        <f>ROUNDUP(F103/168*G103,2)</f>
        <v>0</v>
      </c>
    </row>
    <row r="104" spans="1:8" s="2" customFormat="1" ht="26.4" hidden="1" x14ac:dyDescent="0.25">
      <c r="A104" s="274"/>
      <c r="B104" s="314"/>
      <c r="C104" s="251"/>
      <c r="D104" s="252"/>
      <c r="E104" s="287"/>
      <c r="F104" s="60" t="s">
        <v>167</v>
      </c>
      <c r="G104" s="53" t="s">
        <v>158</v>
      </c>
      <c r="H104" s="128">
        <f>SUM(H105:H114)</f>
        <v>0</v>
      </c>
    </row>
    <row r="105" spans="1:8" s="2" customFormat="1" ht="13.2" hidden="1" x14ac:dyDescent="0.25">
      <c r="A105" s="275"/>
      <c r="B105" s="315"/>
      <c r="C105" s="247"/>
      <c r="D105" s="248"/>
      <c r="E105" s="273"/>
      <c r="F105" s="86"/>
      <c r="G105" s="86"/>
      <c r="H105" s="87"/>
    </row>
    <row r="106" spans="1:8" s="2" customFormat="1" ht="13.2" hidden="1" x14ac:dyDescent="0.25">
      <c r="A106" s="275"/>
      <c r="B106" s="315"/>
      <c r="C106" s="249"/>
      <c r="D106" s="250"/>
      <c r="E106" s="272"/>
      <c r="F106" s="88"/>
      <c r="G106" s="88"/>
      <c r="H106" s="89"/>
    </row>
    <row r="107" spans="1:8" s="2" customFormat="1" ht="13.2" hidden="1" x14ac:dyDescent="0.25">
      <c r="A107" s="275"/>
      <c r="B107" s="315"/>
      <c r="C107" s="249"/>
      <c r="D107" s="250"/>
      <c r="E107" s="272"/>
      <c r="F107" s="88"/>
      <c r="G107" s="88"/>
      <c r="H107" s="89"/>
    </row>
    <row r="108" spans="1:8" s="2" customFormat="1" ht="13.2" hidden="1" x14ac:dyDescent="0.25">
      <c r="A108" s="275"/>
      <c r="B108" s="315"/>
      <c r="C108" s="249"/>
      <c r="D108" s="250"/>
      <c r="E108" s="272"/>
      <c r="F108" s="88"/>
      <c r="G108" s="88"/>
      <c r="H108" s="89"/>
    </row>
    <row r="109" spans="1:8" s="2" customFormat="1" ht="13.2" hidden="1" x14ac:dyDescent="0.25">
      <c r="A109" s="275"/>
      <c r="B109" s="315"/>
      <c r="C109" s="249"/>
      <c r="D109" s="250"/>
      <c r="E109" s="272"/>
      <c r="F109" s="88"/>
      <c r="G109" s="88"/>
      <c r="H109" s="89"/>
    </row>
    <row r="110" spans="1:8" s="2" customFormat="1" ht="13.2" hidden="1" x14ac:dyDescent="0.25">
      <c r="A110" s="275"/>
      <c r="B110" s="315"/>
      <c r="C110" s="249"/>
      <c r="D110" s="250"/>
      <c r="E110" s="272"/>
      <c r="F110" s="88"/>
      <c r="G110" s="88"/>
      <c r="H110" s="89"/>
    </row>
    <row r="111" spans="1:8" s="2" customFormat="1" ht="13.2" hidden="1" x14ac:dyDescent="0.25">
      <c r="A111" s="275"/>
      <c r="B111" s="315"/>
      <c r="C111" s="249"/>
      <c r="D111" s="250"/>
      <c r="E111" s="272"/>
      <c r="F111" s="88"/>
      <c r="G111" s="88"/>
      <c r="H111" s="89"/>
    </row>
    <row r="112" spans="1:8" s="2" customFormat="1" ht="13.2" hidden="1" x14ac:dyDescent="0.25">
      <c r="A112" s="275"/>
      <c r="B112" s="315"/>
      <c r="C112" s="249"/>
      <c r="D112" s="250"/>
      <c r="E112" s="272"/>
      <c r="F112" s="88"/>
      <c r="G112" s="88"/>
      <c r="H112" s="89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6"/>
      <c r="B114" s="316"/>
      <c r="C114" s="253"/>
      <c r="D114" s="254"/>
      <c r="E114" s="255"/>
      <c r="F114" s="90"/>
      <c r="G114" s="90"/>
      <c r="H114" s="91">
        <f>ROUNDUP(F114/168*G114,2)</f>
        <v>0</v>
      </c>
    </row>
    <row r="115" spans="1:8" s="2" customFormat="1" ht="13.2" hidden="1" x14ac:dyDescent="0.25">
      <c r="A115" s="57" t="s">
        <v>86</v>
      </c>
      <c r="B115" s="256" t="s">
        <v>87</v>
      </c>
      <c r="C115" s="256"/>
      <c r="D115" s="256"/>
      <c r="E115" s="256"/>
      <c r="F115" s="256"/>
      <c r="G115" s="256"/>
      <c r="H115" s="47">
        <f>SUM(H116)</f>
        <v>0</v>
      </c>
    </row>
    <row r="116" spans="1:8" s="2" customFormat="1" hidden="1" x14ac:dyDescent="0.25">
      <c r="A116" s="241"/>
      <c r="B116" s="244"/>
      <c r="C116" s="251"/>
      <c r="D116" s="252"/>
      <c r="E116" s="287"/>
      <c r="F116" s="53" t="s">
        <v>167</v>
      </c>
      <c r="G116" s="53" t="s">
        <v>166</v>
      </c>
      <c r="H116" s="128">
        <f>SUM(H117:H126)</f>
        <v>0</v>
      </c>
    </row>
    <row r="117" spans="1:8" s="2" customFormat="1" ht="13.2" hidden="1" x14ac:dyDescent="0.25">
      <c r="A117" s="242"/>
      <c r="B117" s="245"/>
      <c r="C117" s="247"/>
      <c r="D117" s="248"/>
      <c r="E117" s="273"/>
      <c r="F117" s="86"/>
      <c r="G117" s="86"/>
      <c r="H117" s="87">
        <f>ROUND(F117*G117,2)</f>
        <v>0</v>
      </c>
    </row>
    <row r="118" spans="1:8" s="2" customFormat="1" ht="13.2" hidden="1" x14ac:dyDescent="0.25">
      <c r="A118" s="242"/>
      <c r="B118" s="245"/>
      <c r="C118" s="249"/>
      <c r="D118" s="250"/>
      <c r="E118" s="272"/>
      <c r="F118" s="88"/>
      <c r="G118" s="88"/>
      <c r="H118" s="89">
        <f>ROUND(F118*G118,2)</f>
        <v>0</v>
      </c>
    </row>
    <row r="119" spans="1:8" s="2" customFormat="1" ht="13.2" hidden="1" x14ac:dyDescent="0.25">
      <c r="A119" s="242"/>
      <c r="B119" s="245"/>
      <c r="C119" s="249"/>
      <c r="D119" s="250"/>
      <c r="E119" s="272"/>
      <c r="F119" s="88"/>
      <c r="G119" s="88"/>
      <c r="H119" s="89">
        <f t="shared" ref="H119:H126" si="14">ROUND(F119*G119,2)</f>
        <v>0</v>
      </c>
    </row>
    <row r="120" spans="1:8" s="2" customFormat="1" ht="13.2" hidden="1" x14ac:dyDescent="0.25">
      <c r="A120" s="242"/>
      <c r="B120" s="245"/>
      <c r="C120" s="249"/>
      <c r="D120" s="250"/>
      <c r="E120" s="272"/>
      <c r="F120" s="88"/>
      <c r="G120" s="88"/>
      <c r="H120" s="89">
        <f t="shared" si="14"/>
        <v>0</v>
      </c>
    </row>
    <row r="121" spans="1:8" s="2" customFormat="1" ht="13.2" hidden="1" x14ac:dyDescent="0.25">
      <c r="A121" s="242"/>
      <c r="B121" s="245"/>
      <c r="C121" s="249"/>
      <c r="D121" s="250"/>
      <c r="E121" s="272"/>
      <c r="F121" s="88"/>
      <c r="G121" s="88"/>
      <c r="H121" s="89">
        <f t="shared" si="14"/>
        <v>0</v>
      </c>
    </row>
    <row r="122" spans="1:8" s="2" customFormat="1" ht="13.2" hidden="1" x14ac:dyDescent="0.25">
      <c r="A122" s="242"/>
      <c r="B122" s="245"/>
      <c r="C122" s="249"/>
      <c r="D122" s="250"/>
      <c r="E122" s="272"/>
      <c r="F122" s="88"/>
      <c r="G122" s="88"/>
      <c r="H122" s="89">
        <f t="shared" si="14"/>
        <v>0</v>
      </c>
    </row>
    <row r="123" spans="1:8" s="2" customFormat="1" ht="13.2" hidden="1" x14ac:dyDescent="0.25">
      <c r="A123" s="242"/>
      <c r="B123" s="245"/>
      <c r="C123" s="249"/>
      <c r="D123" s="250"/>
      <c r="E123" s="272"/>
      <c r="F123" s="88"/>
      <c r="G123" s="88"/>
      <c r="H123" s="89">
        <f t="shared" si="14"/>
        <v>0</v>
      </c>
    </row>
    <row r="124" spans="1:8" s="2" customFormat="1" ht="13.2" hidden="1" x14ac:dyDescent="0.25">
      <c r="A124" s="242"/>
      <c r="B124" s="245"/>
      <c r="C124" s="249"/>
      <c r="D124" s="250"/>
      <c r="E124" s="272"/>
      <c r="F124" s="88"/>
      <c r="G124" s="88"/>
      <c r="H124" s="89">
        <f t="shared" si="14"/>
        <v>0</v>
      </c>
    </row>
    <row r="125" spans="1:8" s="2" customFormat="1" ht="13.2" hidden="1" x14ac:dyDescent="0.25">
      <c r="A125" s="242"/>
      <c r="B125" s="245"/>
      <c r="C125" s="249"/>
      <c r="D125" s="250"/>
      <c r="E125" s="272"/>
      <c r="F125" s="88"/>
      <c r="G125" s="88"/>
      <c r="H125" s="89">
        <f t="shared" si="14"/>
        <v>0</v>
      </c>
    </row>
    <row r="126" spans="1:8" s="2" customFormat="1" ht="13.2" hidden="1" x14ac:dyDescent="0.25">
      <c r="A126" s="243"/>
      <c r="B126" s="246"/>
      <c r="C126" s="253"/>
      <c r="D126" s="254"/>
      <c r="E126" s="255"/>
      <c r="F126" s="90"/>
      <c r="G126" s="90"/>
      <c r="H126" s="91">
        <f t="shared" si="14"/>
        <v>0</v>
      </c>
    </row>
    <row r="127" spans="1:8" s="2" customFormat="1" ht="26.4" hidden="1" x14ac:dyDescent="0.25">
      <c r="A127" s="241"/>
      <c r="B127" s="244"/>
      <c r="C127" s="251"/>
      <c r="D127" s="252"/>
      <c r="E127" s="287"/>
      <c r="F127" s="60" t="s">
        <v>167</v>
      </c>
      <c r="G127" s="53" t="s">
        <v>158</v>
      </c>
      <c r="H127" s="128">
        <f>SUM(H128:H137)</f>
        <v>0</v>
      </c>
    </row>
    <row r="128" spans="1:8" s="2" customFormat="1" ht="13.2" hidden="1" x14ac:dyDescent="0.25">
      <c r="A128" s="242"/>
      <c r="B128" s="245"/>
      <c r="C128" s="247"/>
      <c r="D128" s="248"/>
      <c r="E128" s="273"/>
      <c r="F128" s="86"/>
      <c r="G128" s="86"/>
      <c r="H128" s="87">
        <f>ROUNDUP(F128/168*G128,2)</f>
        <v>0</v>
      </c>
    </row>
    <row r="129" spans="1:8" s="2" customFormat="1" ht="13.2" hidden="1" x14ac:dyDescent="0.25">
      <c r="A129" s="242"/>
      <c r="B129" s="245"/>
      <c r="C129" s="249"/>
      <c r="D129" s="250"/>
      <c r="E129" s="272"/>
      <c r="F129" s="88"/>
      <c r="G129" s="88"/>
      <c r="H129" s="89">
        <f t="shared" ref="H129:H137" si="15">ROUNDUP(F129/168*G129,2)</f>
        <v>0</v>
      </c>
    </row>
    <row r="130" spans="1:8" s="2" customFormat="1" ht="13.2" hidden="1" x14ac:dyDescent="0.25">
      <c r="A130" s="242"/>
      <c r="B130" s="245"/>
      <c r="C130" s="249"/>
      <c r="D130" s="250"/>
      <c r="E130" s="272"/>
      <c r="F130" s="88"/>
      <c r="G130" s="88"/>
      <c r="H130" s="89">
        <f t="shared" si="15"/>
        <v>0</v>
      </c>
    </row>
    <row r="131" spans="1:8" s="2" customFormat="1" ht="13.2" hidden="1" x14ac:dyDescent="0.25">
      <c r="A131" s="242"/>
      <c r="B131" s="245"/>
      <c r="C131" s="249"/>
      <c r="D131" s="250"/>
      <c r="E131" s="272"/>
      <c r="F131" s="88"/>
      <c r="G131" s="88"/>
      <c r="H131" s="89">
        <f t="shared" si="15"/>
        <v>0</v>
      </c>
    </row>
    <row r="132" spans="1:8" s="2" customFormat="1" ht="13.2" hidden="1" x14ac:dyDescent="0.25">
      <c r="A132" s="242"/>
      <c r="B132" s="245"/>
      <c r="C132" s="249"/>
      <c r="D132" s="250"/>
      <c r="E132" s="272"/>
      <c r="F132" s="88"/>
      <c r="G132" s="88"/>
      <c r="H132" s="89">
        <f t="shared" si="15"/>
        <v>0</v>
      </c>
    </row>
    <row r="133" spans="1:8" s="2" customFormat="1" ht="13.2" hidden="1" x14ac:dyDescent="0.25">
      <c r="A133" s="242"/>
      <c r="B133" s="245"/>
      <c r="C133" s="249"/>
      <c r="D133" s="250"/>
      <c r="E133" s="272"/>
      <c r="F133" s="88"/>
      <c r="G133" s="88"/>
      <c r="H133" s="89">
        <f t="shared" si="15"/>
        <v>0</v>
      </c>
    </row>
    <row r="134" spans="1:8" s="2" customFormat="1" ht="13.2" hidden="1" x14ac:dyDescent="0.25">
      <c r="A134" s="242"/>
      <c r="B134" s="245"/>
      <c r="C134" s="249"/>
      <c r="D134" s="250"/>
      <c r="E134" s="272"/>
      <c r="F134" s="88"/>
      <c r="G134" s="88"/>
      <c r="H134" s="89">
        <f t="shared" si="15"/>
        <v>0</v>
      </c>
    </row>
    <row r="135" spans="1:8" s="2" customFormat="1" ht="13.2" hidden="1" x14ac:dyDescent="0.25">
      <c r="A135" s="242"/>
      <c r="B135" s="245"/>
      <c r="C135" s="249"/>
      <c r="D135" s="250"/>
      <c r="E135" s="272"/>
      <c r="F135" s="88"/>
      <c r="G135" s="88"/>
      <c r="H135" s="89">
        <f t="shared" si="15"/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 t="shared" si="15"/>
        <v>0</v>
      </c>
    </row>
    <row r="137" spans="1:8" s="2" customFormat="1" ht="13.2" hidden="1" x14ac:dyDescent="0.25">
      <c r="A137" s="243"/>
      <c r="B137" s="246"/>
      <c r="C137" s="253"/>
      <c r="D137" s="254"/>
      <c r="E137" s="255"/>
      <c r="F137" s="90"/>
      <c r="G137" s="90"/>
      <c r="H137" s="91">
        <f t="shared" si="15"/>
        <v>0</v>
      </c>
    </row>
    <row r="138" spans="1:8" s="2" customFormat="1" ht="12.75" hidden="1" customHeight="1" x14ac:dyDescent="0.25">
      <c r="A138" s="57" t="s">
        <v>94</v>
      </c>
      <c r="B138" s="256" t="s">
        <v>95</v>
      </c>
      <c r="C138" s="256"/>
      <c r="D138" s="256"/>
      <c r="E138" s="256"/>
      <c r="F138" s="256"/>
      <c r="G138" s="256"/>
      <c r="H138" s="47">
        <f>SUM(H139,H150)</f>
        <v>0</v>
      </c>
    </row>
    <row r="139" spans="1:8" s="2" customFormat="1" hidden="1" x14ac:dyDescent="0.25">
      <c r="A139" s="241"/>
      <c r="B139" s="244"/>
      <c r="C139" s="251"/>
      <c r="D139" s="252"/>
      <c r="E139" s="287"/>
      <c r="F139" s="53" t="s">
        <v>167</v>
      </c>
      <c r="G139" s="53" t="s">
        <v>166</v>
      </c>
      <c r="H139" s="128">
        <f>SUM(H140:H149)</f>
        <v>0</v>
      </c>
    </row>
    <row r="140" spans="1:8" s="2" customFormat="1" ht="13.2" hidden="1" x14ac:dyDescent="0.25">
      <c r="A140" s="242"/>
      <c r="B140" s="245"/>
      <c r="C140" s="247"/>
      <c r="D140" s="248"/>
      <c r="E140" s="273"/>
      <c r="F140" s="86"/>
      <c r="G140" s="86"/>
      <c r="H140" s="87">
        <f>ROUND(F140*G140,2)</f>
        <v>0</v>
      </c>
    </row>
    <row r="141" spans="1:8" s="2" customFormat="1" ht="12.75" hidden="1" customHeight="1" x14ac:dyDescent="0.25">
      <c r="A141" s="242"/>
      <c r="B141" s="245"/>
      <c r="C141" s="249"/>
      <c r="D141" s="250"/>
      <c r="E141" s="272"/>
      <c r="F141" s="88"/>
      <c r="G141" s="88"/>
      <c r="H141" s="89">
        <f>ROUND(F141*G141,2)</f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ref="H142:H149" si="16">ROUND(F142*G142,2)</f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6"/>
        <v>0</v>
      </c>
    </row>
    <row r="144" spans="1:8" s="2" customFormat="1" ht="13.2" hidden="1" x14ac:dyDescent="0.25">
      <c r="A144" s="242"/>
      <c r="B144" s="245"/>
      <c r="C144" s="249"/>
      <c r="D144" s="250"/>
      <c r="E144" s="272"/>
      <c r="F144" s="88"/>
      <c r="G144" s="88"/>
      <c r="H144" s="89">
        <f t="shared" si="16"/>
        <v>0</v>
      </c>
    </row>
    <row r="145" spans="1:8" s="2" customFormat="1" ht="13.2" hidden="1" x14ac:dyDescent="0.25">
      <c r="A145" s="242"/>
      <c r="B145" s="245"/>
      <c r="C145" s="249"/>
      <c r="D145" s="250"/>
      <c r="E145" s="272"/>
      <c r="F145" s="88"/>
      <c r="G145" s="88"/>
      <c r="H145" s="89">
        <f t="shared" si="16"/>
        <v>0</v>
      </c>
    </row>
    <row r="146" spans="1:8" s="2" customFormat="1" ht="13.2" hidden="1" x14ac:dyDescent="0.25">
      <c r="A146" s="242"/>
      <c r="B146" s="245"/>
      <c r="C146" s="249"/>
      <c r="D146" s="250"/>
      <c r="E146" s="272"/>
      <c r="F146" s="88"/>
      <c r="G146" s="88"/>
      <c r="H146" s="89">
        <f t="shared" si="16"/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si="16"/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6"/>
        <v>0</v>
      </c>
    </row>
    <row r="149" spans="1:8" s="2" customFormat="1" ht="13.2" hidden="1" x14ac:dyDescent="0.25">
      <c r="A149" s="243"/>
      <c r="B149" s="246"/>
      <c r="C149" s="253"/>
      <c r="D149" s="254"/>
      <c r="E149" s="255"/>
      <c r="F149" s="90"/>
      <c r="G149" s="90"/>
      <c r="H149" s="91">
        <f t="shared" si="16"/>
        <v>0</v>
      </c>
    </row>
    <row r="150" spans="1:8" s="2" customFormat="1" ht="26.4" hidden="1" x14ac:dyDescent="0.25">
      <c r="A150" s="241"/>
      <c r="B150" s="244"/>
      <c r="C150" s="251"/>
      <c r="D150" s="252"/>
      <c r="E150" s="287"/>
      <c r="F150" s="60" t="s">
        <v>167</v>
      </c>
      <c r="G150" s="53" t="s">
        <v>158</v>
      </c>
      <c r="H150" s="128">
        <f>SUM(H151:H160)</f>
        <v>0</v>
      </c>
    </row>
    <row r="151" spans="1:8" s="2" customFormat="1" ht="12.75" hidden="1" customHeight="1" x14ac:dyDescent="0.25">
      <c r="A151" s="242"/>
      <c r="B151" s="245"/>
      <c r="C151" s="247"/>
      <c r="D151" s="248"/>
      <c r="E151" s="273"/>
      <c r="F151" s="86"/>
      <c r="G151" s="86"/>
      <c r="H151" s="87">
        <f>ROUNDUP(F151/168*G151,2)</f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ref="H152:H160" si="17">ROUNDUP(F152/168*G152,2)</f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7"/>
        <v>0</v>
      </c>
    </row>
    <row r="154" spans="1:8" s="2" customFormat="1" ht="13.2" hidden="1" x14ac:dyDescent="0.25">
      <c r="A154" s="242"/>
      <c r="B154" s="245"/>
      <c r="C154" s="249"/>
      <c r="D154" s="250"/>
      <c r="E154" s="272"/>
      <c r="F154" s="88"/>
      <c r="G154" s="88"/>
      <c r="H154" s="89">
        <f t="shared" si="17"/>
        <v>0</v>
      </c>
    </row>
    <row r="155" spans="1:8" s="2" customFormat="1" ht="13.2" hidden="1" x14ac:dyDescent="0.25">
      <c r="A155" s="242"/>
      <c r="B155" s="245"/>
      <c r="C155" s="249"/>
      <c r="D155" s="250"/>
      <c r="E155" s="272"/>
      <c r="F155" s="88"/>
      <c r="G155" s="88"/>
      <c r="H155" s="89">
        <f t="shared" si="17"/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 t="shared" si="17"/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si="17"/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17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17"/>
        <v>0</v>
      </c>
    </row>
    <row r="160" spans="1:8" s="2" customFormat="1" ht="13.2" hidden="1" x14ac:dyDescent="0.25">
      <c r="A160" s="243"/>
      <c r="B160" s="246"/>
      <c r="C160" s="253"/>
      <c r="D160" s="254"/>
      <c r="E160" s="255"/>
      <c r="F160" s="90"/>
      <c r="G160" s="90"/>
      <c r="H160" s="91">
        <f t="shared" si="17"/>
        <v>0</v>
      </c>
    </row>
    <row r="161" spans="1:8" s="2" customFormat="1" ht="13.2" hidden="1" x14ac:dyDescent="0.25">
      <c r="A161" s="58" t="s">
        <v>110</v>
      </c>
      <c r="B161" s="256" t="s">
        <v>26</v>
      </c>
      <c r="C161" s="256"/>
      <c r="D161" s="256"/>
      <c r="E161" s="256"/>
      <c r="F161" s="256"/>
      <c r="G161" s="256"/>
      <c r="H161" s="47">
        <f>SUM(H162,H174)</f>
        <v>0</v>
      </c>
    </row>
    <row r="162" spans="1:8" s="2" customFormat="1" ht="12.75" hidden="1" customHeight="1" x14ac:dyDescent="0.25">
      <c r="A162" s="57">
        <v>5120</v>
      </c>
      <c r="B162" s="256" t="s">
        <v>168</v>
      </c>
      <c r="C162" s="256"/>
      <c r="D162" s="256"/>
      <c r="E162" s="256"/>
      <c r="F162" s="256"/>
      <c r="G162" s="256"/>
      <c r="H162" s="47">
        <f>SUM(H163)</f>
        <v>0</v>
      </c>
    </row>
    <row r="163" spans="1:8" s="2" customFormat="1" ht="26.4" hidden="1" x14ac:dyDescent="0.25">
      <c r="A163" s="257">
        <v>5121</v>
      </c>
      <c r="B163" s="260" t="s">
        <v>169</v>
      </c>
      <c r="C163" s="49" t="s">
        <v>171</v>
      </c>
      <c r="D163" s="53" t="s">
        <v>170</v>
      </c>
      <c r="E163" s="49" t="s">
        <v>166</v>
      </c>
      <c r="F163" s="49" t="s">
        <v>167</v>
      </c>
      <c r="G163" s="53" t="s">
        <v>158</v>
      </c>
      <c r="H163" s="128">
        <f>SUM(H164:H173)</f>
        <v>0</v>
      </c>
    </row>
    <row r="164" spans="1:8" s="2" customFormat="1" ht="13.2" hidden="1" x14ac:dyDescent="0.25">
      <c r="A164" s="258"/>
      <c r="B164" s="261"/>
      <c r="C164" s="79"/>
      <c r="D164" s="263">
        <v>20</v>
      </c>
      <c r="E164" s="79"/>
      <c r="F164" s="79"/>
      <c r="G164" s="263"/>
      <c r="H164" s="63">
        <f>ROUNDUP(F164*$D$164%/12/168*E164*$G$164,2)</f>
        <v>0</v>
      </c>
    </row>
    <row r="165" spans="1:8" s="2" customFormat="1" ht="13.2" hidden="1" x14ac:dyDescent="0.25">
      <c r="A165" s="258"/>
      <c r="B165" s="261"/>
      <c r="C165" s="80"/>
      <c r="D165" s="264"/>
      <c r="E165" s="80"/>
      <c r="F165" s="80"/>
      <c r="G165" s="264"/>
      <c r="H165" s="65">
        <f t="shared" ref="H165:H173" si="18">ROUNDUP(F165*$D$164%/12/168*E165*$G$164,2)</f>
        <v>0</v>
      </c>
    </row>
    <row r="166" spans="1:8" s="2" customFormat="1" ht="13.2" hidden="1" x14ac:dyDescent="0.25">
      <c r="A166" s="258"/>
      <c r="B166" s="261"/>
      <c r="C166" s="80"/>
      <c r="D166" s="264"/>
      <c r="E166" s="80"/>
      <c r="F166" s="80"/>
      <c r="G166" s="264"/>
      <c r="H166" s="65">
        <f t="shared" si="18"/>
        <v>0</v>
      </c>
    </row>
    <row r="167" spans="1:8" s="2" customFormat="1" ht="13.2" hidden="1" x14ac:dyDescent="0.25">
      <c r="A167" s="258"/>
      <c r="B167" s="261"/>
      <c r="C167" s="80"/>
      <c r="D167" s="264"/>
      <c r="E167" s="80"/>
      <c r="F167" s="80"/>
      <c r="G167" s="264"/>
      <c r="H167" s="65">
        <f t="shared" si="18"/>
        <v>0</v>
      </c>
    </row>
    <row r="168" spans="1:8" s="2" customFormat="1" ht="13.2" hidden="1" x14ac:dyDescent="0.25">
      <c r="A168" s="258"/>
      <c r="B168" s="261"/>
      <c r="C168" s="80"/>
      <c r="D168" s="264"/>
      <c r="E168" s="80"/>
      <c r="F168" s="80"/>
      <c r="G168" s="264"/>
      <c r="H168" s="65">
        <f t="shared" si="18"/>
        <v>0</v>
      </c>
    </row>
    <row r="169" spans="1:8" s="2" customFormat="1" ht="13.2" hidden="1" x14ac:dyDescent="0.25">
      <c r="A169" s="258"/>
      <c r="B169" s="261"/>
      <c r="C169" s="80"/>
      <c r="D169" s="264"/>
      <c r="E169" s="80"/>
      <c r="F169" s="80"/>
      <c r="G169" s="264"/>
      <c r="H169" s="65">
        <f t="shared" si="18"/>
        <v>0</v>
      </c>
    </row>
    <row r="170" spans="1:8" s="2" customFormat="1" ht="13.2" hidden="1" x14ac:dyDescent="0.25">
      <c r="A170" s="258"/>
      <c r="B170" s="261"/>
      <c r="C170" s="80"/>
      <c r="D170" s="264"/>
      <c r="E170" s="80"/>
      <c r="F170" s="80"/>
      <c r="G170" s="264"/>
      <c r="H170" s="65">
        <f t="shared" si="18"/>
        <v>0</v>
      </c>
    </row>
    <row r="171" spans="1:8" s="2" customFormat="1" ht="13.2" hidden="1" x14ac:dyDescent="0.25">
      <c r="A171" s="258"/>
      <c r="B171" s="261"/>
      <c r="C171" s="80"/>
      <c r="D171" s="264"/>
      <c r="E171" s="80"/>
      <c r="F171" s="80"/>
      <c r="G171" s="264"/>
      <c r="H171" s="65">
        <f t="shared" si="18"/>
        <v>0</v>
      </c>
    </row>
    <row r="172" spans="1:8" s="2" customFormat="1" ht="13.2" hidden="1" x14ac:dyDescent="0.25">
      <c r="A172" s="258"/>
      <c r="B172" s="261"/>
      <c r="C172" s="80"/>
      <c r="D172" s="264"/>
      <c r="E172" s="80"/>
      <c r="F172" s="80"/>
      <c r="G172" s="264"/>
      <c r="H172" s="65">
        <f t="shared" si="18"/>
        <v>0</v>
      </c>
    </row>
    <row r="173" spans="1:8" s="2" customFormat="1" ht="13.2" hidden="1" x14ac:dyDescent="0.25">
      <c r="A173" s="259"/>
      <c r="B173" s="262"/>
      <c r="C173" s="82"/>
      <c r="D173" s="265"/>
      <c r="E173" s="82"/>
      <c r="F173" s="82"/>
      <c r="G173" s="265"/>
      <c r="H173" s="67">
        <f t="shared" si="18"/>
        <v>0</v>
      </c>
    </row>
    <row r="174" spans="1:8" s="2" customFormat="1" ht="13.2" hidden="1" x14ac:dyDescent="0.25">
      <c r="A174" s="57" t="s">
        <v>111</v>
      </c>
      <c r="B174" s="256" t="s">
        <v>112</v>
      </c>
      <c r="C174" s="256"/>
      <c r="D174" s="256"/>
      <c r="E174" s="256"/>
      <c r="F174" s="256"/>
      <c r="G174" s="256"/>
      <c r="H174" s="47">
        <f>SUM(H175,H186)</f>
        <v>0</v>
      </c>
    </row>
    <row r="175" spans="1:8" s="2" customFormat="1" ht="26.4" hidden="1" x14ac:dyDescent="0.25">
      <c r="A175" s="257" t="s">
        <v>118</v>
      </c>
      <c r="B175" s="260" t="s">
        <v>34</v>
      </c>
      <c r="C175" s="49" t="s">
        <v>171</v>
      </c>
      <c r="D175" s="53" t="s">
        <v>170</v>
      </c>
      <c r="E175" s="49" t="s">
        <v>166</v>
      </c>
      <c r="F175" s="49" t="s">
        <v>167</v>
      </c>
      <c r="G175" s="53" t="s">
        <v>158</v>
      </c>
      <c r="H175" s="128">
        <f>SUM(H176:H185)</f>
        <v>0</v>
      </c>
    </row>
    <row r="176" spans="1:8" s="2" customFormat="1" ht="13.2" hidden="1" x14ac:dyDescent="0.25">
      <c r="A176" s="258"/>
      <c r="B176" s="261"/>
      <c r="C176" s="79"/>
      <c r="D176" s="263">
        <v>20</v>
      </c>
      <c r="E176" s="79"/>
      <c r="F176" s="79"/>
      <c r="G176" s="263"/>
      <c r="H176" s="63">
        <f>ROUNDUP(F176*$D$176%/12/168*E176*$G$176,2)</f>
        <v>0</v>
      </c>
    </row>
    <row r="177" spans="1:8" s="2" customFormat="1" ht="13.2" hidden="1" x14ac:dyDescent="0.25">
      <c r="A177" s="258"/>
      <c r="B177" s="261"/>
      <c r="C177" s="80"/>
      <c r="D177" s="264"/>
      <c r="E177" s="80"/>
      <c r="F177" s="80"/>
      <c r="G177" s="264"/>
      <c r="H177" s="65">
        <f t="shared" ref="H177:H185" si="19">ROUNDUP(F177*$D$176%/12/168*E177*$G$176,2)</f>
        <v>0</v>
      </c>
    </row>
    <row r="178" spans="1:8" s="2" customFormat="1" ht="13.2" hidden="1" x14ac:dyDescent="0.25">
      <c r="A178" s="258"/>
      <c r="B178" s="261"/>
      <c r="C178" s="80"/>
      <c r="D178" s="264"/>
      <c r="E178" s="80"/>
      <c r="F178" s="80"/>
      <c r="G178" s="264"/>
      <c r="H178" s="65">
        <f t="shared" si="19"/>
        <v>0</v>
      </c>
    </row>
    <row r="179" spans="1:8" s="2" customFormat="1" ht="13.2" hidden="1" x14ac:dyDescent="0.25">
      <c r="A179" s="258"/>
      <c r="B179" s="261"/>
      <c r="C179" s="80"/>
      <c r="D179" s="264"/>
      <c r="E179" s="80"/>
      <c r="F179" s="80"/>
      <c r="G179" s="264"/>
      <c r="H179" s="65">
        <f t="shared" si="19"/>
        <v>0</v>
      </c>
    </row>
    <row r="180" spans="1:8" s="2" customFormat="1" ht="13.2" hidden="1" x14ac:dyDescent="0.25">
      <c r="A180" s="258"/>
      <c r="B180" s="261"/>
      <c r="C180" s="80"/>
      <c r="D180" s="264"/>
      <c r="E180" s="80"/>
      <c r="F180" s="80"/>
      <c r="G180" s="264"/>
      <c r="H180" s="65">
        <f t="shared" si="19"/>
        <v>0</v>
      </c>
    </row>
    <row r="181" spans="1:8" s="2" customFormat="1" ht="13.2" hidden="1" x14ac:dyDescent="0.25">
      <c r="A181" s="258"/>
      <c r="B181" s="261"/>
      <c r="C181" s="80"/>
      <c r="D181" s="264"/>
      <c r="E181" s="80"/>
      <c r="F181" s="80"/>
      <c r="G181" s="264"/>
      <c r="H181" s="65">
        <f t="shared" si="19"/>
        <v>0</v>
      </c>
    </row>
    <row r="182" spans="1:8" s="2" customFormat="1" ht="13.2" hidden="1" x14ac:dyDescent="0.25">
      <c r="A182" s="258"/>
      <c r="B182" s="261"/>
      <c r="C182" s="80"/>
      <c r="D182" s="264"/>
      <c r="E182" s="80"/>
      <c r="F182" s="80"/>
      <c r="G182" s="264"/>
      <c r="H182" s="65">
        <f t="shared" si="19"/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264"/>
      <c r="H183" s="65">
        <f t="shared" si="19"/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264"/>
      <c r="H184" s="65">
        <f t="shared" si="19"/>
        <v>0</v>
      </c>
    </row>
    <row r="185" spans="1:8" s="2" customFormat="1" ht="13.2" hidden="1" x14ac:dyDescent="0.25">
      <c r="A185" s="259"/>
      <c r="B185" s="262"/>
      <c r="C185" s="82"/>
      <c r="D185" s="265"/>
      <c r="E185" s="82"/>
      <c r="F185" s="82"/>
      <c r="G185" s="265"/>
      <c r="H185" s="67">
        <f t="shared" si="19"/>
        <v>0</v>
      </c>
    </row>
    <row r="186" spans="1:8" s="2" customFormat="1" ht="26.4" hidden="1" x14ac:dyDescent="0.25">
      <c r="A186" s="257" t="s">
        <v>119</v>
      </c>
      <c r="B186" s="260" t="s">
        <v>32</v>
      </c>
      <c r="C186" s="49" t="s">
        <v>171</v>
      </c>
      <c r="D186" s="53" t="s">
        <v>170</v>
      </c>
      <c r="E186" s="49" t="s">
        <v>166</v>
      </c>
      <c r="F186" s="49" t="s">
        <v>167</v>
      </c>
      <c r="G186" s="53" t="s">
        <v>158</v>
      </c>
      <c r="H186" s="128">
        <f>SUM(H187:H196)</f>
        <v>0</v>
      </c>
    </row>
    <row r="187" spans="1:8" s="2" customFormat="1" ht="13.2" hidden="1" x14ac:dyDescent="0.25">
      <c r="A187" s="258"/>
      <c r="B187" s="261"/>
      <c r="C187" s="79"/>
      <c r="D187" s="263">
        <v>20</v>
      </c>
      <c r="E187" s="79"/>
      <c r="F187" s="79"/>
      <c r="G187" s="274"/>
      <c r="H187" s="63">
        <f>ROUNDUP(F187*$D$187%/12/168*E187*$G$187,2)</f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275"/>
      <c r="H188" s="65">
        <f t="shared" ref="H188:H196" si="20">ROUNDUP(F188*$D$187%/12/168*E188*$G$187,2)</f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275"/>
      <c r="H189" s="65">
        <f t="shared" si="20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275"/>
      <c r="H190" s="65">
        <f t="shared" si="20"/>
        <v>0</v>
      </c>
    </row>
    <row r="191" spans="1:8" s="2" customFormat="1" ht="13.2" hidden="1" x14ac:dyDescent="0.25">
      <c r="A191" s="258"/>
      <c r="B191" s="261"/>
      <c r="C191" s="80"/>
      <c r="D191" s="264"/>
      <c r="E191" s="80"/>
      <c r="F191" s="80"/>
      <c r="G191" s="275"/>
      <c r="H191" s="65">
        <f t="shared" si="20"/>
        <v>0</v>
      </c>
    </row>
    <row r="192" spans="1:8" s="2" customFormat="1" ht="13.2" hidden="1" x14ac:dyDescent="0.25">
      <c r="A192" s="258"/>
      <c r="B192" s="261"/>
      <c r="C192" s="80"/>
      <c r="D192" s="264"/>
      <c r="E192" s="80"/>
      <c r="F192" s="80"/>
      <c r="G192" s="275"/>
      <c r="H192" s="65">
        <f t="shared" si="20"/>
        <v>0</v>
      </c>
    </row>
    <row r="193" spans="1:8" s="2" customFormat="1" ht="13.2" hidden="1" x14ac:dyDescent="0.25">
      <c r="A193" s="258"/>
      <c r="B193" s="261"/>
      <c r="C193" s="80"/>
      <c r="D193" s="264"/>
      <c r="E193" s="80"/>
      <c r="F193" s="80"/>
      <c r="G193" s="275"/>
      <c r="H193" s="65">
        <f t="shared" si="20"/>
        <v>0</v>
      </c>
    </row>
    <row r="194" spans="1:8" s="2" customFormat="1" ht="13.2" hidden="1" x14ac:dyDescent="0.25">
      <c r="A194" s="258"/>
      <c r="B194" s="261"/>
      <c r="C194" s="80"/>
      <c r="D194" s="264"/>
      <c r="E194" s="80"/>
      <c r="F194" s="80"/>
      <c r="G194" s="275"/>
      <c r="H194" s="65">
        <f t="shared" si="20"/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275"/>
      <c r="H195" s="65">
        <f t="shared" si="20"/>
        <v>0</v>
      </c>
    </row>
    <row r="196" spans="1:8" s="2" customFormat="1" ht="13.2" hidden="1" x14ac:dyDescent="0.25">
      <c r="A196" s="258"/>
      <c r="B196" s="261"/>
      <c r="C196" s="80"/>
      <c r="D196" s="265"/>
      <c r="E196" s="80"/>
      <c r="F196" s="80"/>
      <c r="G196" s="276"/>
      <c r="H196" s="65">
        <f t="shared" si="20"/>
        <v>0</v>
      </c>
    </row>
    <row r="197" spans="1:8" s="2" customFormat="1" ht="13.2" x14ac:dyDescent="0.25">
      <c r="A197" s="306" t="s">
        <v>121</v>
      </c>
      <c r="B197" s="307"/>
      <c r="C197" s="307"/>
      <c r="D197" s="307"/>
      <c r="E197" s="307"/>
      <c r="F197" s="307"/>
      <c r="G197" s="308"/>
      <c r="H197" s="50">
        <f>SUM(H161,H91,H12)</f>
        <v>50.629999999999995</v>
      </c>
    </row>
    <row r="198" spans="1:8" s="2" customFormat="1" ht="6" customHeight="1" x14ac:dyDescent="0.25">
      <c r="A198" s="309"/>
      <c r="B198" s="309"/>
      <c r="C198" s="309"/>
      <c r="D198" s="309"/>
      <c r="E198" s="309"/>
      <c r="F198" s="309"/>
      <c r="G198" s="309"/>
      <c r="H198" s="309"/>
    </row>
    <row r="199" spans="1:8" s="2" customFormat="1" ht="13.2" x14ac:dyDescent="0.25">
      <c r="A199" s="266" t="s">
        <v>19</v>
      </c>
      <c r="B199" s="267"/>
      <c r="C199" s="267"/>
      <c r="D199" s="267"/>
      <c r="E199" s="267"/>
      <c r="F199" s="267"/>
      <c r="G199" s="267"/>
      <c r="H199" s="268"/>
    </row>
    <row r="200" spans="1:8" s="2" customFormat="1" ht="13.2" x14ac:dyDescent="0.25">
      <c r="A200" s="46" t="s">
        <v>37</v>
      </c>
      <c r="B200" s="256" t="s">
        <v>15</v>
      </c>
      <c r="C200" s="256"/>
      <c r="D200" s="256"/>
      <c r="E200" s="256"/>
      <c r="F200" s="256"/>
      <c r="G200" s="256"/>
      <c r="H200" s="47">
        <f>SUM(H201,H264)</f>
        <v>1.79</v>
      </c>
    </row>
    <row r="201" spans="1:8" s="2" customFormat="1" ht="13.2" x14ac:dyDescent="0.25">
      <c r="A201" s="58" t="s">
        <v>38</v>
      </c>
      <c r="B201" s="256" t="s">
        <v>39</v>
      </c>
      <c r="C201" s="256"/>
      <c r="D201" s="256"/>
      <c r="E201" s="256"/>
      <c r="F201" s="256"/>
      <c r="G201" s="256"/>
      <c r="H201" s="47">
        <f>SUM(H202,H213,H224,H243,)</f>
        <v>1.38</v>
      </c>
    </row>
    <row r="202" spans="1:8" s="2" customFormat="1" ht="26.4" hidden="1" x14ac:dyDescent="0.25">
      <c r="A202" s="241" t="s">
        <v>43</v>
      </c>
      <c r="B202" s="244" t="s">
        <v>44</v>
      </c>
      <c r="C202" s="277" t="s">
        <v>157</v>
      </c>
      <c r="D202" s="278"/>
      <c r="E202" s="53" t="s">
        <v>164</v>
      </c>
      <c r="F202" s="49" t="s">
        <v>40</v>
      </c>
      <c r="G202" s="53" t="s">
        <v>158</v>
      </c>
      <c r="H202" s="128">
        <f>SUM(H203:H212)</f>
        <v>0</v>
      </c>
    </row>
    <row r="203" spans="1:8" s="2" customFormat="1" ht="13.2" hidden="1" x14ac:dyDescent="0.25">
      <c r="A203" s="242"/>
      <c r="B203" s="245"/>
      <c r="C203" s="279"/>
      <c r="D203" s="280"/>
      <c r="E203" s="149"/>
      <c r="F203" s="71"/>
      <c r="G203" s="70"/>
      <c r="H203" s="63">
        <f>ROUNDUP((F203/168*G203),2)</f>
        <v>0</v>
      </c>
    </row>
    <row r="204" spans="1:8" s="2" customFormat="1" ht="13.2" hidden="1" x14ac:dyDescent="0.25">
      <c r="A204" s="242"/>
      <c r="B204" s="245"/>
      <c r="C204" s="270"/>
      <c r="D204" s="271"/>
      <c r="E204" s="77"/>
      <c r="F204" s="73"/>
      <c r="G204" s="72"/>
      <c r="H204" s="65">
        <f t="shared" ref="H204:H223" si="21">ROUNDUP((F204/168*G204),2)</f>
        <v>0</v>
      </c>
    </row>
    <row r="205" spans="1:8" s="2" customFormat="1" ht="13.2" hidden="1" x14ac:dyDescent="0.25">
      <c r="A205" s="242"/>
      <c r="B205" s="245"/>
      <c r="C205" s="270"/>
      <c r="D205" s="271"/>
      <c r="E205" s="77"/>
      <c r="F205" s="73"/>
      <c r="G205" s="72"/>
      <c r="H205" s="65">
        <f t="shared" si="21"/>
        <v>0</v>
      </c>
    </row>
    <row r="206" spans="1:8" s="2" customFormat="1" ht="13.2" hidden="1" x14ac:dyDescent="0.25">
      <c r="A206" s="242"/>
      <c r="B206" s="245"/>
      <c r="C206" s="270"/>
      <c r="D206" s="271"/>
      <c r="E206" s="77"/>
      <c r="F206" s="73"/>
      <c r="G206" s="72"/>
      <c r="H206" s="65">
        <f t="shared" si="21"/>
        <v>0</v>
      </c>
    </row>
    <row r="207" spans="1:8" s="2" customFormat="1" ht="13.2" hidden="1" x14ac:dyDescent="0.25">
      <c r="A207" s="242"/>
      <c r="B207" s="245"/>
      <c r="C207" s="270"/>
      <c r="D207" s="271"/>
      <c r="E207" s="77"/>
      <c r="F207" s="73"/>
      <c r="G207" s="72"/>
      <c r="H207" s="65">
        <f t="shared" si="21"/>
        <v>0</v>
      </c>
    </row>
    <row r="208" spans="1:8" s="2" customFormat="1" ht="13.2" hidden="1" x14ac:dyDescent="0.25">
      <c r="A208" s="242"/>
      <c r="B208" s="245"/>
      <c r="C208" s="270"/>
      <c r="D208" s="271"/>
      <c r="E208" s="77"/>
      <c r="F208" s="73"/>
      <c r="G208" s="72"/>
      <c r="H208" s="65">
        <f t="shared" si="21"/>
        <v>0</v>
      </c>
    </row>
    <row r="209" spans="1:9" s="2" customFormat="1" ht="13.2" hidden="1" x14ac:dyDescent="0.25">
      <c r="A209" s="242"/>
      <c r="B209" s="245"/>
      <c r="C209" s="270"/>
      <c r="D209" s="271"/>
      <c r="E209" s="77"/>
      <c r="F209" s="73"/>
      <c r="G209" s="72"/>
      <c r="H209" s="65">
        <f t="shared" si="21"/>
        <v>0</v>
      </c>
    </row>
    <row r="210" spans="1:9" s="2" customFormat="1" ht="13.2" hidden="1" x14ac:dyDescent="0.25">
      <c r="A210" s="242"/>
      <c r="B210" s="245"/>
      <c r="C210" s="270"/>
      <c r="D210" s="271"/>
      <c r="E210" s="77"/>
      <c r="F210" s="73"/>
      <c r="G210" s="72"/>
      <c r="H210" s="65">
        <f t="shared" si="21"/>
        <v>0</v>
      </c>
    </row>
    <row r="211" spans="1:9" s="2" customFormat="1" ht="13.2" hidden="1" x14ac:dyDescent="0.25">
      <c r="A211" s="242"/>
      <c r="B211" s="245"/>
      <c r="C211" s="270"/>
      <c r="D211" s="271"/>
      <c r="E211" s="77"/>
      <c r="F211" s="73"/>
      <c r="G211" s="72"/>
      <c r="H211" s="65">
        <f t="shared" si="21"/>
        <v>0</v>
      </c>
    </row>
    <row r="212" spans="1:9" s="2" customFormat="1" ht="13.2" hidden="1" x14ac:dyDescent="0.25">
      <c r="A212" s="243"/>
      <c r="B212" s="246"/>
      <c r="C212" s="281"/>
      <c r="D212" s="282"/>
      <c r="E212" s="78"/>
      <c r="F212" s="75"/>
      <c r="G212" s="74"/>
      <c r="H212" s="67">
        <f t="shared" si="21"/>
        <v>0</v>
      </c>
    </row>
    <row r="213" spans="1:9" s="2" customFormat="1" ht="26.4" x14ac:dyDescent="0.25">
      <c r="A213" s="241" t="s">
        <v>45</v>
      </c>
      <c r="B213" s="244" t="s">
        <v>46</v>
      </c>
      <c r="C213" s="277" t="s">
        <v>436</v>
      </c>
      <c r="D213" s="278"/>
      <c r="E213" s="53" t="s">
        <v>164</v>
      </c>
      <c r="F213" s="49" t="s">
        <v>40</v>
      </c>
      <c r="G213" s="53" t="s">
        <v>158</v>
      </c>
      <c r="H213" s="128">
        <f>SUM(H214:H223)</f>
        <v>1.25</v>
      </c>
    </row>
    <row r="214" spans="1:9" s="2" customFormat="1" ht="13.2" x14ac:dyDescent="0.25">
      <c r="A214" s="242"/>
      <c r="B214" s="245"/>
      <c r="C214" s="279" t="s">
        <v>221</v>
      </c>
      <c r="D214" s="280"/>
      <c r="E214" s="76">
        <v>10</v>
      </c>
      <c r="F214" s="71">
        <v>1287</v>
      </c>
      <c r="G214" s="70">
        <v>8.4000000000000005E-2</v>
      </c>
      <c r="H214" s="63">
        <f t="shared" si="21"/>
        <v>0.65</v>
      </c>
      <c r="I214" s="2" t="s">
        <v>339</v>
      </c>
    </row>
    <row r="215" spans="1:9" s="2" customFormat="1" ht="13.2" x14ac:dyDescent="0.25">
      <c r="A215" s="242"/>
      <c r="B215" s="245"/>
      <c r="C215" s="270" t="s">
        <v>222</v>
      </c>
      <c r="D215" s="271"/>
      <c r="E215" s="77">
        <v>9</v>
      </c>
      <c r="F215" s="73">
        <v>1190</v>
      </c>
      <c r="G215" s="72">
        <v>8.4000000000000005E-2</v>
      </c>
      <c r="H215" s="65">
        <f t="shared" si="21"/>
        <v>0.6</v>
      </c>
      <c r="I215" s="2" t="s">
        <v>223</v>
      </c>
    </row>
    <row r="216" spans="1:9" s="2" customFormat="1" ht="13.2" hidden="1" x14ac:dyDescent="0.25">
      <c r="A216" s="242"/>
      <c r="B216" s="245"/>
      <c r="C216" s="270"/>
      <c r="D216" s="271"/>
      <c r="E216" s="77"/>
      <c r="F216" s="73"/>
      <c r="G216" s="72"/>
      <c r="H216" s="65">
        <f t="shared" si="21"/>
        <v>0</v>
      </c>
    </row>
    <row r="217" spans="1:9" s="2" customFormat="1" ht="13.2" hidden="1" x14ac:dyDescent="0.25">
      <c r="A217" s="242"/>
      <c r="B217" s="245"/>
      <c r="C217" s="270"/>
      <c r="D217" s="271"/>
      <c r="E217" s="77"/>
      <c r="F217" s="73"/>
      <c r="G217" s="72"/>
      <c r="H217" s="65">
        <f t="shared" si="21"/>
        <v>0</v>
      </c>
    </row>
    <row r="218" spans="1:9" s="2" customFormat="1" ht="13.2" hidden="1" x14ac:dyDescent="0.25">
      <c r="A218" s="242"/>
      <c r="B218" s="245"/>
      <c r="C218" s="270"/>
      <c r="D218" s="271"/>
      <c r="E218" s="77"/>
      <c r="F218" s="73"/>
      <c r="G218" s="72"/>
      <c r="H218" s="65">
        <f t="shared" si="21"/>
        <v>0</v>
      </c>
    </row>
    <row r="219" spans="1:9" s="2" customFormat="1" ht="13.2" hidden="1" x14ac:dyDescent="0.25">
      <c r="A219" s="242"/>
      <c r="B219" s="245"/>
      <c r="C219" s="270"/>
      <c r="D219" s="271"/>
      <c r="E219" s="77"/>
      <c r="F219" s="73"/>
      <c r="G219" s="72"/>
      <c r="H219" s="65">
        <f t="shared" si="21"/>
        <v>0</v>
      </c>
    </row>
    <row r="220" spans="1:9" s="2" customFormat="1" ht="13.2" hidden="1" x14ac:dyDescent="0.25">
      <c r="A220" s="242"/>
      <c r="B220" s="245"/>
      <c r="C220" s="270"/>
      <c r="D220" s="271"/>
      <c r="E220" s="77"/>
      <c r="F220" s="73"/>
      <c r="G220" s="72"/>
      <c r="H220" s="65">
        <f t="shared" si="21"/>
        <v>0</v>
      </c>
    </row>
    <row r="221" spans="1:9" s="2" customFormat="1" ht="13.2" hidden="1" x14ac:dyDescent="0.25">
      <c r="A221" s="242"/>
      <c r="B221" s="245"/>
      <c r="C221" s="270"/>
      <c r="D221" s="271"/>
      <c r="E221" s="77"/>
      <c r="F221" s="73"/>
      <c r="G221" s="72"/>
      <c r="H221" s="65">
        <f t="shared" si="21"/>
        <v>0</v>
      </c>
    </row>
    <row r="222" spans="1:9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si="21"/>
        <v>0</v>
      </c>
    </row>
    <row r="223" spans="1:9" s="2" customFormat="1" ht="13.2" hidden="1" x14ac:dyDescent="0.25">
      <c r="A223" s="243"/>
      <c r="B223" s="246"/>
      <c r="C223" s="281"/>
      <c r="D223" s="282"/>
      <c r="E223" s="78"/>
      <c r="F223" s="75"/>
      <c r="G223" s="74"/>
      <c r="H223" s="67">
        <f t="shared" si="21"/>
        <v>0</v>
      </c>
    </row>
    <row r="224" spans="1:9" s="2" customFormat="1" ht="26.4" hidden="1" x14ac:dyDescent="0.25">
      <c r="A224" s="241" t="s">
        <v>52</v>
      </c>
      <c r="B224" s="244" t="s">
        <v>16</v>
      </c>
      <c r="C224" s="251" t="s">
        <v>159</v>
      </c>
      <c r="D224" s="252"/>
      <c r="E224" s="287"/>
      <c r="F224" s="60" t="s">
        <v>160</v>
      </c>
      <c r="G224" s="53" t="s">
        <v>158</v>
      </c>
      <c r="H224" s="128">
        <f>SUM(H225:H234)</f>
        <v>0</v>
      </c>
    </row>
    <row r="225" spans="1:8" s="2" customFormat="1" ht="13.2" hidden="1" x14ac:dyDescent="0.25">
      <c r="A225" s="242"/>
      <c r="B225" s="245"/>
      <c r="C225" s="279"/>
      <c r="D225" s="311"/>
      <c r="E225" s="280"/>
      <c r="F225" s="71"/>
      <c r="G225" s="70">
        <f>G203</f>
        <v>0</v>
      </c>
      <c r="H225" s="63">
        <f>ROUNDUP((F225/168*G225),2)</f>
        <v>0</v>
      </c>
    </row>
    <row r="226" spans="1:8" s="2" customFormat="1" ht="13.2" hidden="1" x14ac:dyDescent="0.25">
      <c r="A226" s="242"/>
      <c r="B226" s="245"/>
      <c r="C226" s="270"/>
      <c r="D226" s="310"/>
      <c r="E226" s="271"/>
      <c r="F226" s="73"/>
      <c r="G226" s="72">
        <f t="shared" ref="G226:G234" si="22">G204</f>
        <v>0</v>
      </c>
      <c r="H226" s="65">
        <f t="shared" ref="H226:H234" si="23">ROUNDUP((F226/168*G226),2)</f>
        <v>0</v>
      </c>
    </row>
    <row r="227" spans="1:8" s="2" customFormat="1" ht="13.2" hidden="1" x14ac:dyDescent="0.25">
      <c r="A227" s="242"/>
      <c r="B227" s="245"/>
      <c r="C227" s="270"/>
      <c r="D227" s="310"/>
      <c r="E227" s="271"/>
      <c r="F227" s="73"/>
      <c r="G227" s="72">
        <f t="shared" si="22"/>
        <v>0</v>
      </c>
      <c r="H227" s="65">
        <f t="shared" si="23"/>
        <v>0</v>
      </c>
    </row>
    <row r="228" spans="1:8" s="2" customFormat="1" ht="13.2" hidden="1" x14ac:dyDescent="0.25">
      <c r="A228" s="242"/>
      <c r="B228" s="245"/>
      <c r="C228" s="270"/>
      <c r="D228" s="310"/>
      <c r="E228" s="271"/>
      <c r="F228" s="73"/>
      <c r="G228" s="72">
        <f t="shared" si="22"/>
        <v>0</v>
      </c>
      <c r="H228" s="65">
        <f t="shared" si="23"/>
        <v>0</v>
      </c>
    </row>
    <row r="229" spans="1:8" s="2" customFormat="1" ht="13.2" hidden="1" x14ac:dyDescent="0.25">
      <c r="A229" s="242"/>
      <c r="B229" s="245"/>
      <c r="C229" s="270"/>
      <c r="D229" s="310"/>
      <c r="E229" s="271"/>
      <c r="F229" s="73"/>
      <c r="G229" s="72">
        <f t="shared" si="22"/>
        <v>0</v>
      </c>
      <c r="H229" s="65">
        <f t="shared" si="23"/>
        <v>0</v>
      </c>
    </row>
    <row r="230" spans="1:8" s="2" customFormat="1" ht="13.2" hidden="1" x14ac:dyDescent="0.25">
      <c r="A230" s="242"/>
      <c r="B230" s="245"/>
      <c r="C230" s="270"/>
      <c r="D230" s="310"/>
      <c r="E230" s="271"/>
      <c r="F230" s="73"/>
      <c r="G230" s="72">
        <f t="shared" si="22"/>
        <v>0</v>
      </c>
      <c r="H230" s="65">
        <f t="shared" si="23"/>
        <v>0</v>
      </c>
    </row>
    <row r="231" spans="1:8" s="2" customFormat="1" ht="13.2" hidden="1" x14ac:dyDescent="0.25">
      <c r="A231" s="242"/>
      <c r="B231" s="245"/>
      <c r="C231" s="270"/>
      <c r="D231" s="310"/>
      <c r="E231" s="271"/>
      <c r="F231" s="73"/>
      <c r="G231" s="72">
        <f t="shared" si="22"/>
        <v>0</v>
      </c>
      <c r="H231" s="65">
        <f t="shared" si="23"/>
        <v>0</v>
      </c>
    </row>
    <row r="232" spans="1:8" s="2" customFormat="1" ht="13.2" hidden="1" x14ac:dyDescent="0.25">
      <c r="A232" s="242"/>
      <c r="B232" s="245"/>
      <c r="C232" s="270"/>
      <c r="D232" s="310"/>
      <c r="E232" s="271"/>
      <c r="F232" s="73"/>
      <c r="G232" s="72">
        <f t="shared" si="22"/>
        <v>0</v>
      </c>
      <c r="H232" s="65">
        <f t="shared" si="23"/>
        <v>0</v>
      </c>
    </row>
    <row r="233" spans="1:8" s="2" customFormat="1" ht="13.5" hidden="1" customHeight="1" x14ac:dyDescent="0.25">
      <c r="A233" s="242"/>
      <c r="B233" s="245"/>
      <c r="C233" s="270"/>
      <c r="D233" s="310"/>
      <c r="E233" s="271"/>
      <c r="F233" s="73"/>
      <c r="G233" s="72">
        <f t="shared" si="22"/>
        <v>0</v>
      </c>
      <c r="H233" s="65">
        <f t="shared" si="23"/>
        <v>0</v>
      </c>
    </row>
    <row r="234" spans="1:8" s="2" customFormat="1" ht="13.2" hidden="1" x14ac:dyDescent="0.25">
      <c r="A234" s="243"/>
      <c r="B234" s="246"/>
      <c r="C234" s="281"/>
      <c r="D234" s="312"/>
      <c r="E234" s="282"/>
      <c r="F234" s="75"/>
      <c r="G234" s="74">
        <f t="shared" si="22"/>
        <v>0</v>
      </c>
      <c r="H234" s="67">
        <f t="shared" si="23"/>
        <v>0</v>
      </c>
    </row>
    <row r="235" spans="1:8" s="2" customFormat="1" ht="13.2" hidden="1" x14ac:dyDescent="0.25">
      <c r="A235" s="242"/>
      <c r="B235" s="245"/>
      <c r="C235" s="291">
        <f t="shared" ref="C235:C242" si="24">C216</f>
        <v>0</v>
      </c>
      <c r="D235" s="293"/>
      <c r="E235" s="320"/>
      <c r="F235" s="68">
        <f t="shared" ref="F235:G242" si="25">F216</f>
        <v>0</v>
      </c>
      <c r="G235" s="64">
        <f t="shared" si="25"/>
        <v>0</v>
      </c>
      <c r="H235" s="65" t="e">
        <f>ROUNDUP((F235*#REF!%)/168*G235,2)</f>
        <v>#REF!</v>
      </c>
    </row>
    <row r="236" spans="1:8" s="2" customFormat="1" ht="13.2" hidden="1" x14ac:dyDescent="0.25">
      <c r="A236" s="242"/>
      <c r="B236" s="245"/>
      <c r="C236" s="291">
        <f t="shared" si="24"/>
        <v>0</v>
      </c>
      <c r="D236" s="293"/>
      <c r="E236" s="320"/>
      <c r="F236" s="68">
        <f t="shared" si="25"/>
        <v>0</v>
      </c>
      <c r="G236" s="64">
        <f t="shared" si="25"/>
        <v>0</v>
      </c>
      <c r="H236" s="65" t="e">
        <f>ROUNDUP((F236*#REF!%)/168*G236,2)</f>
        <v>#REF!</v>
      </c>
    </row>
    <row r="237" spans="1:8" s="2" customFormat="1" ht="13.2" hidden="1" x14ac:dyDescent="0.25">
      <c r="A237" s="242"/>
      <c r="B237" s="245"/>
      <c r="C237" s="291">
        <f t="shared" si="24"/>
        <v>0</v>
      </c>
      <c r="D237" s="293"/>
      <c r="E237" s="320"/>
      <c r="F237" s="68">
        <f t="shared" si="25"/>
        <v>0</v>
      </c>
      <c r="G237" s="64">
        <f t="shared" si="25"/>
        <v>0</v>
      </c>
      <c r="H237" s="65" t="e">
        <f>ROUNDUP((F237*#REF!%)/168*G237,2)</f>
        <v>#REF!</v>
      </c>
    </row>
    <row r="238" spans="1:8" s="2" customFormat="1" ht="13.2" hidden="1" x14ac:dyDescent="0.25">
      <c r="A238" s="242"/>
      <c r="B238" s="245"/>
      <c r="C238" s="291">
        <f t="shared" si="24"/>
        <v>0</v>
      </c>
      <c r="D238" s="293"/>
      <c r="E238" s="320"/>
      <c r="F238" s="68">
        <f t="shared" si="25"/>
        <v>0</v>
      </c>
      <c r="G238" s="64">
        <f t="shared" si="25"/>
        <v>0</v>
      </c>
      <c r="H238" s="65" t="e">
        <f>ROUNDUP((F238*#REF!%)/168*G238,2)</f>
        <v>#REF!</v>
      </c>
    </row>
    <row r="239" spans="1:8" s="2" customFormat="1" ht="13.2" hidden="1" x14ac:dyDescent="0.25">
      <c r="A239" s="242"/>
      <c r="B239" s="245"/>
      <c r="C239" s="291">
        <f t="shared" si="24"/>
        <v>0</v>
      </c>
      <c r="D239" s="293"/>
      <c r="E239" s="320"/>
      <c r="F239" s="68">
        <f t="shared" si="25"/>
        <v>0</v>
      </c>
      <c r="G239" s="64">
        <f t="shared" si="25"/>
        <v>0</v>
      </c>
      <c r="H239" s="65" t="e">
        <f>ROUNDUP((F239*#REF!%)/168*G239,2)</f>
        <v>#REF!</v>
      </c>
    </row>
    <row r="240" spans="1:8" s="2" customFormat="1" ht="13.2" hidden="1" x14ac:dyDescent="0.25">
      <c r="A240" s="242"/>
      <c r="B240" s="245"/>
      <c r="C240" s="291">
        <f t="shared" si="24"/>
        <v>0</v>
      </c>
      <c r="D240" s="293"/>
      <c r="E240" s="320"/>
      <c r="F240" s="68">
        <f t="shared" si="25"/>
        <v>0</v>
      </c>
      <c r="G240" s="64">
        <f t="shared" si="25"/>
        <v>0</v>
      </c>
      <c r="H240" s="65" t="e">
        <f>ROUNDUP((F240*#REF!%)/168*G240,2)</f>
        <v>#REF!</v>
      </c>
    </row>
    <row r="241" spans="1:8" s="2" customFormat="1" ht="13.2" hidden="1" x14ac:dyDescent="0.25">
      <c r="A241" s="242"/>
      <c r="B241" s="245"/>
      <c r="C241" s="291">
        <f t="shared" si="24"/>
        <v>0</v>
      </c>
      <c r="D241" s="293"/>
      <c r="E241" s="320"/>
      <c r="F241" s="68">
        <f t="shared" si="25"/>
        <v>0</v>
      </c>
      <c r="G241" s="64">
        <f t="shared" si="25"/>
        <v>0</v>
      </c>
      <c r="H241" s="65" t="e">
        <f>ROUNDUP((F241*#REF!%)/168*G241,2)</f>
        <v>#REF!</v>
      </c>
    </row>
    <row r="242" spans="1:8" s="2" customFormat="1" ht="13.2" hidden="1" x14ac:dyDescent="0.25">
      <c r="A242" s="243"/>
      <c r="B242" s="246"/>
      <c r="C242" s="291">
        <f t="shared" si="24"/>
        <v>0</v>
      </c>
      <c r="D242" s="293"/>
      <c r="E242" s="321"/>
      <c r="F242" s="69">
        <f t="shared" si="25"/>
        <v>0</v>
      </c>
      <c r="G242" s="66">
        <f t="shared" si="25"/>
        <v>0</v>
      </c>
      <c r="H242" s="67" t="e">
        <f>ROUNDUP((F242*#REF!%)/168*G242,2)</f>
        <v>#REF!</v>
      </c>
    </row>
    <row r="243" spans="1:8" s="2" customFormat="1" ht="26.4" x14ac:dyDescent="0.25">
      <c r="A243" s="241" t="s">
        <v>58</v>
      </c>
      <c r="B243" s="244" t="s">
        <v>59</v>
      </c>
      <c r="C243" s="277" t="s">
        <v>436</v>
      </c>
      <c r="D243" s="278"/>
      <c r="E243" s="53" t="s">
        <v>162</v>
      </c>
      <c r="F243" s="49" t="s">
        <v>40</v>
      </c>
      <c r="G243" s="53" t="s">
        <v>158</v>
      </c>
      <c r="H243" s="128">
        <f>SUM(H244:H263)</f>
        <v>0.13</v>
      </c>
    </row>
    <row r="244" spans="1:8" s="2" customFormat="1" ht="13.2" hidden="1" x14ac:dyDescent="0.25">
      <c r="A244" s="242"/>
      <c r="B244" s="245"/>
      <c r="C244" s="304">
        <f t="shared" ref="C244:C253" si="26">C203</f>
        <v>0</v>
      </c>
      <c r="D244" s="305"/>
      <c r="E244" s="263">
        <v>10</v>
      </c>
      <c r="F244" s="79">
        <f t="shared" ref="F244:G253" si="27">F203</f>
        <v>0</v>
      </c>
      <c r="G244" s="62">
        <f t="shared" si="27"/>
        <v>0</v>
      </c>
      <c r="H244" s="63">
        <f>ROUNDUP((F244*$E$244%)/168*G244,2)</f>
        <v>0</v>
      </c>
    </row>
    <row r="245" spans="1:8" s="2" customFormat="1" ht="13.2" hidden="1" x14ac:dyDescent="0.25">
      <c r="A245" s="242"/>
      <c r="B245" s="245"/>
      <c r="C245" s="302">
        <f t="shared" si="26"/>
        <v>0</v>
      </c>
      <c r="D245" s="303"/>
      <c r="E245" s="264"/>
      <c r="F245" s="80">
        <f t="shared" si="27"/>
        <v>0</v>
      </c>
      <c r="G245" s="64">
        <f t="shared" si="27"/>
        <v>0</v>
      </c>
      <c r="H245" s="65">
        <f t="shared" ref="H245:H263" si="28">ROUNDUP((F245*$E$244%)/168*G245,2)</f>
        <v>0</v>
      </c>
    </row>
    <row r="246" spans="1:8" s="2" customFormat="1" ht="13.2" hidden="1" x14ac:dyDescent="0.25">
      <c r="A246" s="242"/>
      <c r="B246" s="245"/>
      <c r="C246" s="302">
        <f t="shared" si="26"/>
        <v>0</v>
      </c>
      <c r="D246" s="303"/>
      <c r="E246" s="264"/>
      <c r="F246" s="80">
        <f t="shared" si="27"/>
        <v>0</v>
      </c>
      <c r="G246" s="64">
        <f t="shared" si="27"/>
        <v>0</v>
      </c>
      <c r="H246" s="65">
        <f t="shared" si="28"/>
        <v>0</v>
      </c>
    </row>
    <row r="247" spans="1:8" s="2" customFormat="1" ht="13.2" hidden="1" x14ac:dyDescent="0.25">
      <c r="A247" s="242"/>
      <c r="B247" s="245"/>
      <c r="C247" s="302">
        <f t="shared" si="26"/>
        <v>0</v>
      </c>
      <c r="D247" s="303"/>
      <c r="E247" s="264"/>
      <c r="F247" s="80">
        <f t="shared" si="27"/>
        <v>0</v>
      </c>
      <c r="G247" s="64">
        <f t="shared" si="27"/>
        <v>0</v>
      </c>
      <c r="H247" s="65">
        <f t="shared" si="28"/>
        <v>0</v>
      </c>
    </row>
    <row r="248" spans="1:8" s="2" customFormat="1" ht="13.2" hidden="1" x14ac:dyDescent="0.25">
      <c r="A248" s="242"/>
      <c r="B248" s="245"/>
      <c r="C248" s="302">
        <f t="shared" si="26"/>
        <v>0</v>
      </c>
      <c r="D248" s="303"/>
      <c r="E248" s="264"/>
      <c r="F248" s="80">
        <f t="shared" si="27"/>
        <v>0</v>
      </c>
      <c r="G248" s="64">
        <f t="shared" si="27"/>
        <v>0</v>
      </c>
      <c r="H248" s="65">
        <f t="shared" si="28"/>
        <v>0</v>
      </c>
    </row>
    <row r="249" spans="1:8" s="2" customFormat="1" ht="13.2" hidden="1" x14ac:dyDescent="0.25">
      <c r="A249" s="242"/>
      <c r="B249" s="245"/>
      <c r="C249" s="302">
        <f t="shared" si="26"/>
        <v>0</v>
      </c>
      <c r="D249" s="303"/>
      <c r="E249" s="264"/>
      <c r="F249" s="80">
        <f t="shared" si="27"/>
        <v>0</v>
      </c>
      <c r="G249" s="64">
        <f t="shared" si="27"/>
        <v>0</v>
      </c>
      <c r="H249" s="65">
        <f t="shared" si="28"/>
        <v>0</v>
      </c>
    </row>
    <row r="250" spans="1:8" s="2" customFormat="1" ht="13.2" hidden="1" x14ac:dyDescent="0.25">
      <c r="A250" s="242"/>
      <c r="B250" s="245"/>
      <c r="C250" s="302">
        <f t="shared" si="26"/>
        <v>0</v>
      </c>
      <c r="D250" s="303"/>
      <c r="E250" s="264"/>
      <c r="F250" s="80">
        <f t="shared" si="27"/>
        <v>0</v>
      </c>
      <c r="G250" s="64">
        <f t="shared" si="27"/>
        <v>0</v>
      </c>
      <c r="H250" s="65">
        <f t="shared" si="28"/>
        <v>0</v>
      </c>
    </row>
    <row r="251" spans="1:8" s="2" customFormat="1" ht="13.2" hidden="1" x14ac:dyDescent="0.25">
      <c r="A251" s="242"/>
      <c r="B251" s="245"/>
      <c r="C251" s="302">
        <f t="shared" si="26"/>
        <v>0</v>
      </c>
      <c r="D251" s="303"/>
      <c r="E251" s="264"/>
      <c r="F251" s="80">
        <f t="shared" si="27"/>
        <v>0</v>
      </c>
      <c r="G251" s="64">
        <f t="shared" si="27"/>
        <v>0</v>
      </c>
      <c r="H251" s="65">
        <f t="shared" si="28"/>
        <v>0</v>
      </c>
    </row>
    <row r="252" spans="1:8" s="2" customFormat="1" ht="13.2" hidden="1" x14ac:dyDescent="0.25">
      <c r="A252" s="242"/>
      <c r="B252" s="245"/>
      <c r="C252" s="302">
        <f t="shared" si="26"/>
        <v>0</v>
      </c>
      <c r="D252" s="303"/>
      <c r="E252" s="264"/>
      <c r="F252" s="80">
        <f t="shared" si="27"/>
        <v>0</v>
      </c>
      <c r="G252" s="64">
        <f t="shared" si="27"/>
        <v>0</v>
      </c>
      <c r="H252" s="65">
        <f t="shared" si="28"/>
        <v>0</v>
      </c>
    </row>
    <row r="253" spans="1:8" s="2" customFormat="1" ht="13.2" hidden="1" x14ac:dyDescent="0.25">
      <c r="A253" s="242"/>
      <c r="B253" s="245"/>
      <c r="C253" s="302">
        <f t="shared" si="26"/>
        <v>0</v>
      </c>
      <c r="D253" s="303"/>
      <c r="E253" s="264"/>
      <c r="F253" s="80">
        <f t="shared" si="27"/>
        <v>0</v>
      </c>
      <c r="G253" s="64">
        <f t="shared" si="27"/>
        <v>0</v>
      </c>
      <c r="H253" s="65">
        <f t="shared" si="28"/>
        <v>0</v>
      </c>
    </row>
    <row r="254" spans="1:8" s="2" customFormat="1" ht="13.2" x14ac:dyDescent="0.25">
      <c r="A254" s="242"/>
      <c r="B254" s="245"/>
      <c r="C254" s="270" t="str">
        <f t="shared" ref="C254:C263" si="29">C214</f>
        <v>Vecākais speciālists Izglītības koordinācijas nodaļā</v>
      </c>
      <c r="D254" s="271"/>
      <c r="E254" s="264"/>
      <c r="F254" s="81">
        <f t="shared" ref="F254:G263" si="30">F214</f>
        <v>1287</v>
      </c>
      <c r="G254" s="64">
        <f t="shared" si="30"/>
        <v>8.4000000000000005E-2</v>
      </c>
      <c r="H254" s="65">
        <f t="shared" si="28"/>
        <v>6.9999999999999993E-2</v>
      </c>
    </row>
    <row r="255" spans="1:8" s="2" customFormat="1" ht="13.2" x14ac:dyDescent="0.25">
      <c r="A255" s="242"/>
      <c r="B255" s="245"/>
      <c r="C255" s="270" t="str">
        <f t="shared" si="29"/>
        <v>Grāmatvedis</v>
      </c>
      <c r="D255" s="271"/>
      <c r="E255" s="264"/>
      <c r="F255" s="81">
        <f t="shared" si="30"/>
        <v>1190</v>
      </c>
      <c r="G255" s="64">
        <f t="shared" si="30"/>
        <v>8.4000000000000005E-2</v>
      </c>
      <c r="H255" s="65">
        <f t="shared" si="28"/>
        <v>6.0000000000000005E-2</v>
      </c>
    </row>
    <row r="256" spans="1:8" s="2" customFormat="1" ht="12.75" hidden="1" customHeight="1" x14ac:dyDescent="0.25">
      <c r="A256" s="242"/>
      <c r="B256" s="245"/>
      <c r="C256" s="302">
        <f t="shared" si="29"/>
        <v>0</v>
      </c>
      <c r="D256" s="303"/>
      <c r="E256" s="264"/>
      <c r="F256" s="81">
        <f t="shared" si="30"/>
        <v>0</v>
      </c>
      <c r="G256" s="64">
        <f t="shared" si="30"/>
        <v>0</v>
      </c>
      <c r="H256" s="65">
        <f t="shared" si="28"/>
        <v>0</v>
      </c>
    </row>
    <row r="257" spans="1:8" s="2" customFormat="1" ht="12.75" hidden="1" customHeight="1" x14ac:dyDescent="0.25">
      <c r="A257" s="242"/>
      <c r="B257" s="245"/>
      <c r="C257" s="302">
        <f t="shared" si="29"/>
        <v>0</v>
      </c>
      <c r="D257" s="303"/>
      <c r="E257" s="264"/>
      <c r="F257" s="81">
        <f t="shared" si="30"/>
        <v>0</v>
      </c>
      <c r="G257" s="64">
        <f t="shared" si="30"/>
        <v>0</v>
      </c>
      <c r="H257" s="65">
        <f t="shared" si="28"/>
        <v>0</v>
      </c>
    </row>
    <row r="258" spans="1:8" s="2" customFormat="1" ht="12.75" hidden="1" customHeight="1" x14ac:dyDescent="0.25">
      <c r="A258" s="242"/>
      <c r="B258" s="245"/>
      <c r="C258" s="302">
        <f t="shared" si="29"/>
        <v>0</v>
      </c>
      <c r="D258" s="303"/>
      <c r="E258" s="264"/>
      <c r="F258" s="81">
        <f t="shared" si="30"/>
        <v>0</v>
      </c>
      <c r="G258" s="64">
        <f t="shared" si="30"/>
        <v>0</v>
      </c>
      <c r="H258" s="65">
        <f t="shared" si="28"/>
        <v>0</v>
      </c>
    </row>
    <row r="259" spans="1:8" s="2" customFormat="1" ht="12.75" hidden="1" customHeight="1" x14ac:dyDescent="0.25">
      <c r="A259" s="242"/>
      <c r="B259" s="245"/>
      <c r="C259" s="302">
        <f t="shared" si="29"/>
        <v>0</v>
      </c>
      <c r="D259" s="303"/>
      <c r="E259" s="264"/>
      <c r="F259" s="81">
        <f t="shared" si="30"/>
        <v>0</v>
      </c>
      <c r="G259" s="64">
        <f t="shared" si="30"/>
        <v>0</v>
      </c>
      <c r="H259" s="65">
        <f t="shared" si="28"/>
        <v>0</v>
      </c>
    </row>
    <row r="260" spans="1:8" s="2" customFormat="1" ht="12.75" hidden="1" customHeight="1" x14ac:dyDescent="0.25">
      <c r="A260" s="242"/>
      <c r="B260" s="245"/>
      <c r="C260" s="302">
        <f t="shared" si="29"/>
        <v>0</v>
      </c>
      <c r="D260" s="303"/>
      <c r="E260" s="264"/>
      <c r="F260" s="81">
        <f t="shared" si="30"/>
        <v>0</v>
      </c>
      <c r="G260" s="64">
        <f t="shared" si="30"/>
        <v>0</v>
      </c>
      <c r="H260" s="65">
        <f t="shared" si="28"/>
        <v>0</v>
      </c>
    </row>
    <row r="261" spans="1:8" s="2" customFormat="1" ht="12.75" hidden="1" customHeight="1" x14ac:dyDescent="0.25">
      <c r="A261" s="242"/>
      <c r="B261" s="245"/>
      <c r="C261" s="302">
        <f t="shared" si="29"/>
        <v>0</v>
      </c>
      <c r="D261" s="303"/>
      <c r="E261" s="264"/>
      <c r="F261" s="81">
        <f t="shared" si="30"/>
        <v>0</v>
      </c>
      <c r="G261" s="64">
        <f t="shared" si="30"/>
        <v>0</v>
      </c>
      <c r="H261" s="65">
        <f t="shared" si="28"/>
        <v>0</v>
      </c>
    </row>
    <row r="262" spans="1:8" s="2" customFormat="1" ht="12.75" hidden="1" customHeight="1" x14ac:dyDescent="0.25">
      <c r="A262" s="242"/>
      <c r="B262" s="245"/>
      <c r="C262" s="302">
        <f t="shared" si="29"/>
        <v>0</v>
      </c>
      <c r="D262" s="303"/>
      <c r="E262" s="264"/>
      <c r="F262" s="81">
        <f t="shared" si="30"/>
        <v>0</v>
      </c>
      <c r="G262" s="64">
        <f t="shared" si="30"/>
        <v>0</v>
      </c>
      <c r="H262" s="65">
        <f t="shared" si="28"/>
        <v>0</v>
      </c>
    </row>
    <row r="263" spans="1:8" s="2" customFormat="1" ht="13.2" hidden="1" x14ac:dyDescent="0.25">
      <c r="A263" s="243"/>
      <c r="B263" s="246"/>
      <c r="C263" s="302">
        <f t="shared" si="29"/>
        <v>0</v>
      </c>
      <c r="D263" s="303"/>
      <c r="E263" s="265"/>
      <c r="F263" s="83">
        <f t="shared" si="30"/>
        <v>0</v>
      </c>
      <c r="G263" s="66">
        <f t="shared" si="30"/>
        <v>0</v>
      </c>
      <c r="H263" s="67">
        <f t="shared" si="28"/>
        <v>0</v>
      </c>
    </row>
    <row r="264" spans="1:8" s="2" customFormat="1" ht="13.2" x14ac:dyDescent="0.25">
      <c r="A264" s="58" t="s">
        <v>66</v>
      </c>
      <c r="B264" s="256" t="s">
        <v>67</v>
      </c>
      <c r="C264" s="256"/>
      <c r="D264" s="256"/>
      <c r="E264" s="256"/>
      <c r="F264" s="256"/>
      <c r="G264" s="256"/>
      <c r="H264" s="47">
        <f>SUM(H265,H266,)</f>
        <v>0.41000000000000003</v>
      </c>
    </row>
    <row r="265" spans="1:8" s="2" customFormat="1" ht="13.2" x14ac:dyDescent="0.25">
      <c r="A265" s="51" t="s">
        <v>68</v>
      </c>
      <c r="B265" s="286" t="s">
        <v>469</v>
      </c>
      <c r="C265" s="286"/>
      <c r="D265" s="286"/>
      <c r="E265" s="286"/>
      <c r="F265" s="286"/>
      <c r="G265" s="286"/>
      <c r="H265" s="48">
        <f>ROUNDUP((H201+H266)*0.2409,2)</f>
        <v>0.35000000000000003</v>
      </c>
    </row>
    <row r="266" spans="1:8" s="2" customFormat="1" ht="26.4" x14ac:dyDescent="0.25">
      <c r="A266" s="241" t="s">
        <v>71</v>
      </c>
      <c r="B266" s="244" t="s">
        <v>72</v>
      </c>
      <c r="C266" s="277" t="s">
        <v>436</v>
      </c>
      <c r="D266" s="278"/>
      <c r="E266" s="53" t="s">
        <v>162</v>
      </c>
      <c r="F266" s="49" t="s">
        <v>40</v>
      </c>
      <c r="G266" s="53" t="s">
        <v>158</v>
      </c>
      <c r="H266" s="128">
        <f>SUM(H267:H286)</f>
        <v>0.06</v>
      </c>
    </row>
    <row r="267" spans="1:8" s="2" customFormat="1" ht="12.75" hidden="1" customHeight="1" x14ac:dyDescent="0.25">
      <c r="A267" s="242"/>
      <c r="B267" s="245"/>
      <c r="C267" s="279">
        <f t="shared" ref="C267:C276" si="31">C203</f>
        <v>0</v>
      </c>
      <c r="D267" s="280"/>
      <c r="E267" s="299">
        <v>4</v>
      </c>
      <c r="F267" s="71">
        <f t="shared" ref="F267:G276" si="32">F203</f>
        <v>0</v>
      </c>
      <c r="G267" s="71">
        <f t="shared" si="32"/>
        <v>0</v>
      </c>
      <c r="H267" s="63">
        <f>ROUNDUP((F267*$E$267%)/168*G267,2)</f>
        <v>0</v>
      </c>
    </row>
    <row r="268" spans="1:8" s="2" customFormat="1" ht="12.75" hidden="1" customHeight="1" x14ac:dyDescent="0.25">
      <c r="A268" s="242"/>
      <c r="B268" s="245"/>
      <c r="C268" s="270">
        <f t="shared" si="31"/>
        <v>0</v>
      </c>
      <c r="D268" s="271"/>
      <c r="E268" s="300"/>
      <c r="F268" s="73">
        <f t="shared" si="32"/>
        <v>0</v>
      </c>
      <c r="G268" s="73">
        <f t="shared" si="32"/>
        <v>0</v>
      </c>
      <c r="H268" s="65">
        <f t="shared" ref="H268:H275" si="33">ROUNDUP((F268*$E$267%)/168*G268,2)</f>
        <v>0</v>
      </c>
    </row>
    <row r="269" spans="1:8" s="2" customFormat="1" ht="12.75" hidden="1" customHeight="1" x14ac:dyDescent="0.25">
      <c r="A269" s="242"/>
      <c r="B269" s="245"/>
      <c r="C269" s="270">
        <f t="shared" si="31"/>
        <v>0</v>
      </c>
      <c r="D269" s="271"/>
      <c r="E269" s="300"/>
      <c r="F269" s="73">
        <f t="shared" si="32"/>
        <v>0</v>
      </c>
      <c r="G269" s="73">
        <f t="shared" si="32"/>
        <v>0</v>
      </c>
      <c r="H269" s="65">
        <f t="shared" si="33"/>
        <v>0</v>
      </c>
    </row>
    <row r="270" spans="1:8" s="2" customFormat="1" ht="12.75" hidden="1" customHeight="1" x14ac:dyDescent="0.25">
      <c r="A270" s="242"/>
      <c r="B270" s="245"/>
      <c r="C270" s="270">
        <f t="shared" si="31"/>
        <v>0</v>
      </c>
      <c r="D270" s="271"/>
      <c r="E270" s="300"/>
      <c r="F270" s="73">
        <f t="shared" si="32"/>
        <v>0</v>
      </c>
      <c r="G270" s="73">
        <f t="shared" si="32"/>
        <v>0</v>
      </c>
      <c r="H270" s="65">
        <f t="shared" si="33"/>
        <v>0</v>
      </c>
    </row>
    <row r="271" spans="1:8" s="2" customFormat="1" ht="12.75" hidden="1" customHeight="1" x14ac:dyDescent="0.25">
      <c r="A271" s="242"/>
      <c r="B271" s="245"/>
      <c r="C271" s="270">
        <f t="shared" si="31"/>
        <v>0</v>
      </c>
      <c r="D271" s="271"/>
      <c r="E271" s="300"/>
      <c r="F271" s="73">
        <f t="shared" si="32"/>
        <v>0</v>
      </c>
      <c r="G271" s="73">
        <f t="shared" si="32"/>
        <v>0</v>
      </c>
      <c r="H271" s="65">
        <f t="shared" si="33"/>
        <v>0</v>
      </c>
    </row>
    <row r="272" spans="1:8" s="2" customFormat="1" ht="12.75" hidden="1" customHeight="1" x14ac:dyDescent="0.25">
      <c r="A272" s="242"/>
      <c r="B272" s="245"/>
      <c r="C272" s="270">
        <f t="shared" si="31"/>
        <v>0</v>
      </c>
      <c r="D272" s="271"/>
      <c r="E272" s="300"/>
      <c r="F272" s="73">
        <f t="shared" si="32"/>
        <v>0</v>
      </c>
      <c r="G272" s="73">
        <f t="shared" si="32"/>
        <v>0</v>
      </c>
      <c r="H272" s="65">
        <f t="shared" si="33"/>
        <v>0</v>
      </c>
    </row>
    <row r="273" spans="1:8" s="2" customFormat="1" ht="12.75" hidden="1" customHeight="1" x14ac:dyDescent="0.25">
      <c r="A273" s="242"/>
      <c r="B273" s="245"/>
      <c r="C273" s="270">
        <f t="shared" si="31"/>
        <v>0</v>
      </c>
      <c r="D273" s="271"/>
      <c r="E273" s="300"/>
      <c r="F273" s="73">
        <f t="shared" si="32"/>
        <v>0</v>
      </c>
      <c r="G273" s="73">
        <f t="shared" si="32"/>
        <v>0</v>
      </c>
      <c r="H273" s="65">
        <f t="shared" si="33"/>
        <v>0</v>
      </c>
    </row>
    <row r="274" spans="1:8" s="2" customFormat="1" ht="12.75" hidden="1" customHeight="1" x14ac:dyDescent="0.25">
      <c r="A274" s="242"/>
      <c r="B274" s="245"/>
      <c r="C274" s="270">
        <f t="shared" si="31"/>
        <v>0</v>
      </c>
      <c r="D274" s="271"/>
      <c r="E274" s="300"/>
      <c r="F274" s="73">
        <f t="shared" si="32"/>
        <v>0</v>
      </c>
      <c r="G274" s="73">
        <f t="shared" si="32"/>
        <v>0</v>
      </c>
      <c r="H274" s="65">
        <f t="shared" si="33"/>
        <v>0</v>
      </c>
    </row>
    <row r="275" spans="1:8" s="2" customFormat="1" ht="12.75" hidden="1" customHeight="1" x14ac:dyDescent="0.25">
      <c r="A275" s="242"/>
      <c r="B275" s="245"/>
      <c r="C275" s="270">
        <f t="shared" si="31"/>
        <v>0</v>
      </c>
      <c r="D275" s="271"/>
      <c r="E275" s="300"/>
      <c r="F275" s="73">
        <f t="shared" si="32"/>
        <v>0</v>
      </c>
      <c r="G275" s="73">
        <f t="shared" si="32"/>
        <v>0</v>
      </c>
      <c r="H275" s="65">
        <f t="shared" si="33"/>
        <v>0</v>
      </c>
    </row>
    <row r="276" spans="1:8" s="2" customFormat="1" ht="12.75" hidden="1" customHeight="1" x14ac:dyDescent="0.25">
      <c r="A276" s="242"/>
      <c r="B276" s="245"/>
      <c r="C276" s="270">
        <f t="shared" si="31"/>
        <v>0</v>
      </c>
      <c r="D276" s="271"/>
      <c r="E276" s="300"/>
      <c r="F276" s="73">
        <f t="shared" si="32"/>
        <v>0</v>
      </c>
      <c r="G276" s="73">
        <f t="shared" si="32"/>
        <v>0</v>
      </c>
      <c r="H276" s="65">
        <f>ROUNDUP((F276*$E$267%)/168*G276,2)</f>
        <v>0</v>
      </c>
    </row>
    <row r="277" spans="1:8" s="2" customFormat="1" ht="13.2" x14ac:dyDescent="0.25">
      <c r="A277" s="242"/>
      <c r="B277" s="245"/>
      <c r="C277" s="270" t="str">
        <f t="shared" ref="C277:C286" si="34">C214</f>
        <v>Vecākais speciālists Izglītības koordinācijas nodaļā</v>
      </c>
      <c r="D277" s="271"/>
      <c r="E277" s="300"/>
      <c r="F277" s="73">
        <f t="shared" ref="F277:G286" si="35">F214</f>
        <v>1287</v>
      </c>
      <c r="G277" s="64">
        <f t="shared" si="35"/>
        <v>8.4000000000000005E-2</v>
      </c>
      <c r="H277" s="65">
        <f>ROUNDUP((F277*$E$267%)/168*G277,2)</f>
        <v>0.03</v>
      </c>
    </row>
    <row r="278" spans="1:8" s="2" customFormat="1" ht="13.2" x14ac:dyDescent="0.25">
      <c r="A278" s="242"/>
      <c r="B278" s="245"/>
      <c r="C278" s="270" t="str">
        <f t="shared" si="34"/>
        <v>Grāmatvedis</v>
      </c>
      <c r="D278" s="271"/>
      <c r="E278" s="300"/>
      <c r="F278" s="73">
        <f t="shared" si="35"/>
        <v>1190</v>
      </c>
      <c r="G278" s="64">
        <f t="shared" si="35"/>
        <v>8.4000000000000005E-2</v>
      </c>
      <c r="H278" s="65">
        <f t="shared" ref="H278:H286" si="36">ROUNDUP((F278*$E$267%)/168*G278,2)</f>
        <v>0.03</v>
      </c>
    </row>
    <row r="279" spans="1:8" s="2" customFormat="1" ht="13.2" hidden="1" x14ac:dyDescent="0.25">
      <c r="A279" s="242"/>
      <c r="B279" s="245"/>
      <c r="C279" s="270">
        <f t="shared" si="34"/>
        <v>0</v>
      </c>
      <c r="D279" s="271"/>
      <c r="E279" s="300"/>
      <c r="F279" s="73">
        <f t="shared" si="35"/>
        <v>0</v>
      </c>
      <c r="G279" s="64">
        <f t="shared" si="35"/>
        <v>0</v>
      </c>
      <c r="H279" s="65">
        <f t="shared" si="36"/>
        <v>0</v>
      </c>
    </row>
    <row r="280" spans="1:8" s="2" customFormat="1" ht="13.2" hidden="1" x14ac:dyDescent="0.25">
      <c r="A280" s="242"/>
      <c r="B280" s="245"/>
      <c r="C280" s="270">
        <f t="shared" si="34"/>
        <v>0</v>
      </c>
      <c r="D280" s="271"/>
      <c r="E280" s="300"/>
      <c r="F280" s="73">
        <f t="shared" si="35"/>
        <v>0</v>
      </c>
      <c r="G280" s="64">
        <f t="shared" si="35"/>
        <v>0</v>
      </c>
      <c r="H280" s="65">
        <f t="shared" si="36"/>
        <v>0</v>
      </c>
    </row>
    <row r="281" spans="1:8" s="2" customFormat="1" ht="13.2" hidden="1" x14ac:dyDescent="0.25">
      <c r="A281" s="242"/>
      <c r="B281" s="245"/>
      <c r="C281" s="270">
        <f t="shared" si="34"/>
        <v>0</v>
      </c>
      <c r="D281" s="271"/>
      <c r="E281" s="300"/>
      <c r="F281" s="73">
        <f t="shared" si="35"/>
        <v>0</v>
      </c>
      <c r="G281" s="64">
        <f t="shared" si="35"/>
        <v>0</v>
      </c>
      <c r="H281" s="65">
        <f t="shared" si="36"/>
        <v>0</v>
      </c>
    </row>
    <row r="282" spans="1:8" s="2" customFormat="1" ht="13.2" hidden="1" x14ac:dyDescent="0.25">
      <c r="A282" s="242"/>
      <c r="B282" s="245"/>
      <c r="C282" s="270">
        <f t="shared" si="34"/>
        <v>0</v>
      </c>
      <c r="D282" s="271"/>
      <c r="E282" s="300"/>
      <c r="F282" s="73">
        <f t="shared" si="35"/>
        <v>0</v>
      </c>
      <c r="G282" s="64">
        <f t="shared" si="35"/>
        <v>0</v>
      </c>
      <c r="H282" s="65">
        <f t="shared" si="36"/>
        <v>0</v>
      </c>
    </row>
    <row r="283" spans="1:8" s="2" customFormat="1" ht="13.2" hidden="1" x14ac:dyDescent="0.25">
      <c r="A283" s="242"/>
      <c r="B283" s="245"/>
      <c r="C283" s="270">
        <f t="shared" si="34"/>
        <v>0</v>
      </c>
      <c r="D283" s="271"/>
      <c r="E283" s="300"/>
      <c r="F283" s="73">
        <f t="shared" si="35"/>
        <v>0</v>
      </c>
      <c r="G283" s="64">
        <f t="shared" si="35"/>
        <v>0</v>
      </c>
      <c r="H283" s="65">
        <f t="shared" si="36"/>
        <v>0</v>
      </c>
    </row>
    <row r="284" spans="1:8" s="2" customFormat="1" ht="13.2" hidden="1" x14ac:dyDescent="0.25">
      <c r="A284" s="242"/>
      <c r="B284" s="245"/>
      <c r="C284" s="270">
        <f t="shared" si="34"/>
        <v>0</v>
      </c>
      <c r="D284" s="271"/>
      <c r="E284" s="300"/>
      <c r="F284" s="73">
        <f t="shared" si="35"/>
        <v>0</v>
      </c>
      <c r="G284" s="64">
        <f t="shared" si="35"/>
        <v>0</v>
      </c>
      <c r="H284" s="65">
        <f t="shared" si="36"/>
        <v>0</v>
      </c>
    </row>
    <row r="285" spans="1:8" s="2" customFormat="1" ht="13.2" hidden="1" x14ac:dyDescent="0.25">
      <c r="A285" s="242"/>
      <c r="B285" s="245"/>
      <c r="C285" s="270">
        <f t="shared" si="34"/>
        <v>0</v>
      </c>
      <c r="D285" s="271"/>
      <c r="E285" s="300"/>
      <c r="F285" s="73">
        <f t="shared" si="35"/>
        <v>0</v>
      </c>
      <c r="G285" s="64">
        <f t="shared" si="35"/>
        <v>0</v>
      </c>
      <c r="H285" s="65">
        <f t="shared" si="36"/>
        <v>0</v>
      </c>
    </row>
    <row r="286" spans="1:8" s="2" customFormat="1" ht="13.2" hidden="1" x14ac:dyDescent="0.25">
      <c r="A286" s="243"/>
      <c r="B286" s="246"/>
      <c r="C286" s="270">
        <f t="shared" si="34"/>
        <v>0</v>
      </c>
      <c r="D286" s="271"/>
      <c r="E286" s="301"/>
      <c r="F286" s="75">
        <f t="shared" si="35"/>
        <v>0</v>
      </c>
      <c r="G286" s="64">
        <f t="shared" si="35"/>
        <v>0</v>
      </c>
      <c r="H286" s="67">
        <f t="shared" si="36"/>
        <v>0</v>
      </c>
    </row>
    <row r="287" spans="1:8" s="2" customFormat="1" ht="13.2" hidden="1" x14ac:dyDescent="0.25">
      <c r="A287" s="242"/>
      <c r="B287" s="245"/>
      <c r="C287" s="270">
        <f t="shared" ref="C287:C294" si="37">C216</f>
        <v>0</v>
      </c>
      <c r="D287" s="271"/>
      <c r="E287" s="300"/>
      <c r="F287" s="73">
        <f t="shared" ref="F287:G294" si="38">F216</f>
        <v>0</v>
      </c>
      <c r="G287" s="73">
        <f t="shared" si="38"/>
        <v>0</v>
      </c>
      <c r="H287" s="65" t="e">
        <f>ROUNDUP((F287*#REF!%)/168*G287,2)</f>
        <v>#REF!</v>
      </c>
    </row>
    <row r="288" spans="1:8" s="2" customFormat="1" ht="13.2" hidden="1" x14ac:dyDescent="0.25">
      <c r="A288" s="242"/>
      <c r="B288" s="245"/>
      <c r="C288" s="270">
        <f t="shared" si="37"/>
        <v>0</v>
      </c>
      <c r="D288" s="271"/>
      <c r="E288" s="300"/>
      <c r="F288" s="73">
        <f t="shared" si="38"/>
        <v>0</v>
      </c>
      <c r="G288" s="73">
        <f t="shared" si="38"/>
        <v>0</v>
      </c>
      <c r="H288" s="65" t="e">
        <f>ROUNDUP((F288*#REF!%)/168*G288,2)</f>
        <v>#REF!</v>
      </c>
    </row>
    <row r="289" spans="1:9" s="2" customFormat="1" ht="13.2" hidden="1" x14ac:dyDescent="0.25">
      <c r="A289" s="242"/>
      <c r="B289" s="245"/>
      <c r="C289" s="270">
        <f t="shared" si="37"/>
        <v>0</v>
      </c>
      <c r="D289" s="271"/>
      <c r="E289" s="300"/>
      <c r="F289" s="73">
        <f t="shared" si="38"/>
        <v>0</v>
      </c>
      <c r="G289" s="73">
        <f t="shared" si="38"/>
        <v>0</v>
      </c>
      <c r="H289" s="65" t="e">
        <f>ROUNDUP((F289*#REF!%)/168*G289,2)</f>
        <v>#REF!</v>
      </c>
    </row>
    <row r="290" spans="1:9" s="2" customFormat="1" ht="13.2" hidden="1" x14ac:dyDescent="0.25">
      <c r="A290" s="242"/>
      <c r="B290" s="245"/>
      <c r="C290" s="270">
        <f t="shared" si="37"/>
        <v>0</v>
      </c>
      <c r="D290" s="271"/>
      <c r="E290" s="300"/>
      <c r="F290" s="73">
        <f t="shared" si="38"/>
        <v>0</v>
      </c>
      <c r="G290" s="73">
        <f t="shared" si="38"/>
        <v>0</v>
      </c>
      <c r="H290" s="65" t="e">
        <f>ROUNDUP((F290*#REF!%)/168*G290,2)</f>
        <v>#REF!</v>
      </c>
    </row>
    <row r="291" spans="1:9" s="2" customFormat="1" ht="13.2" hidden="1" x14ac:dyDescent="0.25">
      <c r="A291" s="242"/>
      <c r="B291" s="245"/>
      <c r="C291" s="270">
        <f t="shared" si="37"/>
        <v>0</v>
      </c>
      <c r="D291" s="271"/>
      <c r="E291" s="300"/>
      <c r="F291" s="73">
        <f t="shared" si="38"/>
        <v>0</v>
      </c>
      <c r="G291" s="73">
        <f t="shared" si="38"/>
        <v>0</v>
      </c>
      <c r="H291" s="65" t="e">
        <f>ROUNDUP((F291*#REF!%)/168*G291,2)</f>
        <v>#REF!</v>
      </c>
    </row>
    <row r="292" spans="1:9" s="2" customFormat="1" ht="13.2" hidden="1" x14ac:dyDescent="0.25">
      <c r="A292" s="242"/>
      <c r="B292" s="245"/>
      <c r="C292" s="270">
        <f t="shared" si="37"/>
        <v>0</v>
      </c>
      <c r="D292" s="271"/>
      <c r="E292" s="300"/>
      <c r="F292" s="73">
        <f t="shared" si="38"/>
        <v>0</v>
      </c>
      <c r="G292" s="73">
        <f t="shared" si="38"/>
        <v>0</v>
      </c>
      <c r="H292" s="65" t="e">
        <f>ROUNDUP((F292*#REF!%)/168*G292,2)</f>
        <v>#REF!</v>
      </c>
    </row>
    <row r="293" spans="1:9" s="2" customFormat="1" ht="13.2" hidden="1" x14ac:dyDescent="0.25">
      <c r="A293" s="242"/>
      <c r="B293" s="245"/>
      <c r="C293" s="270">
        <f t="shared" si="37"/>
        <v>0</v>
      </c>
      <c r="D293" s="271"/>
      <c r="E293" s="300"/>
      <c r="F293" s="73">
        <f t="shared" si="38"/>
        <v>0</v>
      </c>
      <c r="G293" s="73">
        <f t="shared" si="38"/>
        <v>0</v>
      </c>
      <c r="H293" s="65" t="e">
        <f>ROUNDUP((F293*#REF!%)/168*G293,2)</f>
        <v>#REF!</v>
      </c>
    </row>
    <row r="294" spans="1:9" s="2" customFormat="1" ht="13.2" hidden="1" x14ac:dyDescent="0.25">
      <c r="A294" s="243"/>
      <c r="B294" s="246"/>
      <c r="C294" s="281">
        <f t="shared" si="37"/>
        <v>0</v>
      </c>
      <c r="D294" s="282"/>
      <c r="E294" s="301"/>
      <c r="F294" s="75">
        <f t="shared" si="38"/>
        <v>0</v>
      </c>
      <c r="G294" s="75">
        <f t="shared" si="38"/>
        <v>0</v>
      </c>
      <c r="H294" s="67" t="e">
        <f>ROUNDUP((F294*#REF!%)/168*G294,2)</f>
        <v>#REF!</v>
      </c>
    </row>
    <row r="295" spans="1:9" s="2" customFormat="1" ht="13.2" x14ac:dyDescent="0.25">
      <c r="A295" s="58" t="s">
        <v>85</v>
      </c>
      <c r="B295" s="256" t="s">
        <v>18</v>
      </c>
      <c r="C295" s="256"/>
      <c r="D295" s="256"/>
      <c r="E295" s="256"/>
      <c r="F295" s="256"/>
      <c r="G295" s="256"/>
      <c r="H295" s="47">
        <f>SUM(H296,H319)</f>
        <v>2.74</v>
      </c>
    </row>
    <row r="296" spans="1:9" s="2" customFormat="1" ht="13.2" x14ac:dyDescent="0.25">
      <c r="A296" s="57" t="s">
        <v>86</v>
      </c>
      <c r="B296" s="256" t="s">
        <v>87</v>
      </c>
      <c r="C296" s="256"/>
      <c r="D296" s="256"/>
      <c r="E296" s="256"/>
      <c r="F296" s="256"/>
      <c r="G296" s="256"/>
      <c r="H296" s="47">
        <f>SUM(H297,H308)</f>
        <v>0.18000000000000002</v>
      </c>
    </row>
    <row r="297" spans="1:9" s="2" customFormat="1" ht="26.4" x14ac:dyDescent="0.25">
      <c r="A297" s="241">
        <v>2220</v>
      </c>
      <c r="B297" s="244" t="s">
        <v>89</v>
      </c>
      <c r="C297" s="251" t="s">
        <v>171</v>
      </c>
      <c r="D297" s="252"/>
      <c r="E297" s="287"/>
      <c r="F297" s="53" t="s">
        <v>402</v>
      </c>
      <c r="G297" s="53" t="s">
        <v>158</v>
      </c>
      <c r="H297" s="128">
        <f>SUM(H298:H307)</f>
        <v>0.18000000000000002</v>
      </c>
    </row>
    <row r="298" spans="1:9" s="2" customFormat="1" ht="12" customHeight="1" x14ac:dyDescent="0.25">
      <c r="A298" s="242"/>
      <c r="B298" s="245"/>
      <c r="C298" s="247" t="s">
        <v>202</v>
      </c>
      <c r="D298" s="248"/>
      <c r="E298" s="273"/>
      <c r="F298" s="86">
        <v>7</v>
      </c>
      <c r="G298" s="86">
        <f>G15+G214+G215</f>
        <v>4.1679999999999993</v>
      </c>
      <c r="H298" s="87">
        <f>ROUNDUP(F298/168*G298,2)</f>
        <v>0.18000000000000002</v>
      </c>
      <c r="I298" s="2" t="s">
        <v>208</v>
      </c>
    </row>
    <row r="299" spans="1:9" s="2" customFormat="1" ht="13.2" hidden="1" x14ac:dyDescent="0.25">
      <c r="A299" s="242"/>
      <c r="B299" s="245"/>
      <c r="C299" s="249"/>
      <c r="D299" s="250"/>
      <c r="E299" s="272"/>
      <c r="F299" s="88"/>
      <c r="G299" s="88"/>
      <c r="H299" s="89">
        <f t="shared" ref="H299:H307" si="39">ROUNDUP(F299/168*G299,2)</f>
        <v>0</v>
      </c>
    </row>
    <row r="300" spans="1:9" s="2" customFormat="1" ht="13.2" hidden="1" x14ac:dyDescent="0.25">
      <c r="A300" s="242"/>
      <c r="B300" s="245"/>
      <c r="C300" s="249"/>
      <c r="D300" s="250"/>
      <c r="E300" s="272"/>
      <c r="F300" s="88"/>
      <c r="G300" s="88"/>
      <c r="H300" s="89">
        <f t="shared" si="39"/>
        <v>0</v>
      </c>
    </row>
    <row r="301" spans="1:9" s="2" customFormat="1" ht="13.2" hidden="1" x14ac:dyDescent="0.25">
      <c r="A301" s="242"/>
      <c r="B301" s="245"/>
      <c r="C301" s="249"/>
      <c r="D301" s="250"/>
      <c r="E301" s="272"/>
      <c r="F301" s="88"/>
      <c r="G301" s="88"/>
      <c r="H301" s="89">
        <f t="shared" si="39"/>
        <v>0</v>
      </c>
    </row>
    <row r="302" spans="1:9" s="2" customFormat="1" ht="13.2" hidden="1" x14ac:dyDescent="0.25">
      <c r="A302" s="242"/>
      <c r="B302" s="245"/>
      <c r="C302" s="249"/>
      <c r="D302" s="250"/>
      <c r="E302" s="272"/>
      <c r="F302" s="88"/>
      <c r="G302" s="88"/>
      <c r="H302" s="89">
        <f t="shared" si="39"/>
        <v>0</v>
      </c>
    </row>
    <row r="303" spans="1:9" s="2" customFormat="1" ht="13.2" hidden="1" x14ac:dyDescent="0.25">
      <c r="A303" s="242"/>
      <c r="B303" s="245"/>
      <c r="C303" s="249"/>
      <c r="D303" s="250"/>
      <c r="E303" s="272"/>
      <c r="F303" s="88"/>
      <c r="G303" s="88"/>
      <c r="H303" s="89">
        <f t="shared" si="39"/>
        <v>0</v>
      </c>
    </row>
    <row r="304" spans="1:9" s="2" customFormat="1" ht="13.2" hidden="1" x14ac:dyDescent="0.25">
      <c r="A304" s="242"/>
      <c r="B304" s="245"/>
      <c r="C304" s="249"/>
      <c r="D304" s="250"/>
      <c r="E304" s="272"/>
      <c r="F304" s="88"/>
      <c r="G304" s="88"/>
      <c r="H304" s="89">
        <f t="shared" si="39"/>
        <v>0</v>
      </c>
    </row>
    <row r="305" spans="1:8" s="2" customFormat="1" ht="13.2" hidden="1" x14ac:dyDescent="0.25">
      <c r="A305" s="242"/>
      <c r="B305" s="245"/>
      <c r="C305" s="249"/>
      <c r="D305" s="250"/>
      <c r="E305" s="272"/>
      <c r="F305" s="88"/>
      <c r="G305" s="88"/>
      <c r="H305" s="89">
        <f t="shared" si="39"/>
        <v>0</v>
      </c>
    </row>
    <row r="306" spans="1:8" s="2" customFormat="1" ht="13.2" hidden="1" x14ac:dyDescent="0.25">
      <c r="A306" s="242"/>
      <c r="B306" s="245"/>
      <c r="C306" s="249"/>
      <c r="D306" s="250"/>
      <c r="E306" s="272"/>
      <c r="F306" s="88"/>
      <c r="G306" s="88"/>
      <c r="H306" s="89">
        <f t="shared" si="39"/>
        <v>0</v>
      </c>
    </row>
    <row r="307" spans="1:8" s="2" customFormat="1" ht="13.2" hidden="1" x14ac:dyDescent="0.25">
      <c r="A307" s="243"/>
      <c r="B307" s="246"/>
      <c r="C307" s="253"/>
      <c r="D307" s="254"/>
      <c r="E307" s="255"/>
      <c r="F307" s="90"/>
      <c r="G307" s="90"/>
      <c r="H307" s="91">
        <f t="shared" si="39"/>
        <v>0</v>
      </c>
    </row>
    <row r="308" spans="1:8" s="2" customFormat="1" ht="26.4" hidden="1" x14ac:dyDescent="0.25">
      <c r="A308" s="241"/>
      <c r="B308" s="244"/>
      <c r="C308" s="251" t="s">
        <v>171</v>
      </c>
      <c r="D308" s="252"/>
      <c r="E308" s="287"/>
      <c r="F308" s="53" t="s">
        <v>167</v>
      </c>
      <c r="G308" s="53" t="s">
        <v>158</v>
      </c>
      <c r="H308" s="128">
        <f>SUM(H309:H318)</f>
        <v>0</v>
      </c>
    </row>
    <row r="309" spans="1:8" s="2" customFormat="1" ht="13.2" hidden="1" x14ac:dyDescent="0.25">
      <c r="A309" s="242"/>
      <c r="B309" s="245"/>
      <c r="C309" s="247"/>
      <c r="D309" s="248"/>
      <c r="E309" s="273"/>
      <c r="F309" s="86"/>
      <c r="G309" s="86"/>
      <c r="H309" s="87">
        <f>ROUNDUP(F309/168*G309,2)</f>
        <v>0</v>
      </c>
    </row>
    <row r="310" spans="1:8" s="2" customFormat="1" ht="13.2" hidden="1" x14ac:dyDescent="0.25">
      <c r="A310" s="242"/>
      <c r="B310" s="245"/>
      <c r="C310" s="249"/>
      <c r="D310" s="250"/>
      <c r="E310" s="272"/>
      <c r="F310" s="88"/>
      <c r="G310" s="88"/>
      <c r="H310" s="89">
        <f t="shared" ref="H310:H318" si="40">ROUNDUP(F310/168*G310,2)</f>
        <v>0</v>
      </c>
    </row>
    <row r="311" spans="1:8" s="2" customFormat="1" ht="13.2" hidden="1" x14ac:dyDescent="0.25">
      <c r="A311" s="242"/>
      <c r="B311" s="245"/>
      <c r="C311" s="249"/>
      <c r="D311" s="250"/>
      <c r="E311" s="272"/>
      <c r="F311" s="88"/>
      <c r="G311" s="88"/>
      <c r="H311" s="89">
        <f t="shared" si="40"/>
        <v>0</v>
      </c>
    </row>
    <row r="312" spans="1:8" s="2" customFormat="1" ht="13.2" hidden="1" x14ac:dyDescent="0.25">
      <c r="A312" s="242"/>
      <c r="B312" s="245"/>
      <c r="C312" s="249"/>
      <c r="D312" s="250"/>
      <c r="E312" s="272"/>
      <c r="F312" s="88"/>
      <c r="G312" s="88"/>
      <c r="H312" s="89">
        <f t="shared" si="40"/>
        <v>0</v>
      </c>
    </row>
    <row r="313" spans="1:8" s="2" customFormat="1" ht="13.2" hidden="1" x14ac:dyDescent="0.25">
      <c r="A313" s="242"/>
      <c r="B313" s="245"/>
      <c r="C313" s="249"/>
      <c r="D313" s="250"/>
      <c r="E313" s="272"/>
      <c r="F313" s="88"/>
      <c r="G313" s="88"/>
      <c r="H313" s="89">
        <f t="shared" si="40"/>
        <v>0</v>
      </c>
    </row>
    <row r="314" spans="1:8" s="2" customFormat="1" ht="13.2" hidden="1" x14ac:dyDescent="0.25">
      <c r="A314" s="242"/>
      <c r="B314" s="245"/>
      <c r="C314" s="249"/>
      <c r="D314" s="250"/>
      <c r="E314" s="272"/>
      <c r="F314" s="88"/>
      <c r="G314" s="88"/>
      <c r="H314" s="89">
        <f t="shared" si="40"/>
        <v>0</v>
      </c>
    </row>
    <row r="315" spans="1:8" s="2" customFormat="1" ht="13.2" hidden="1" x14ac:dyDescent="0.25">
      <c r="A315" s="242"/>
      <c r="B315" s="245"/>
      <c r="C315" s="249"/>
      <c r="D315" s="250"/>
      <c r="E315" s="272"/>
      <c r="F315" s="88"/>
      <c r="G315" s="88"/>
      <c r="H315" s="89">
        <f t="shared" si="40"/>
        <v>0</v>
      </c>
    </row>
    <row r="316" spans="1:8" s="2" customFormat="1" ht="13.2" hidden="1" x14ac:dyDescent="0.25">
      <c r="A316" s="242"/>
      <c r="B316" s="245"/>
      <c r="C316" s="249"/>
      <c r="D316" s="250"/>
      <c r="E316" s="272"/>
      <c r="F316" s="88"/>
      <c r="G316" s="88"/>
      <c r="H316" s="89">
        <f t="shared" si="40"/>
        <v>0</v>
      </c>
    </row>
    <row r="317" spans="1:8" s="2" customFormat="1" ht="13.2" hidden="1" x14ac:dyDescent="0.25">
      <c r="A317" s="242"/>
      <c r="B317" s="245"/>
      <c r="C317" s="249"/>
      <c r="D317" s="250"/>
      <c r="E317" s="272"/>
      <c r="F317" s="88"/>
      <c r="G317" s="88"/>
      <c r="H317" s="89">
        <f t="shared" si="40"/>
        <v>0</v>
      </c>
    </row>
    <row r="318" spans="1:8" s="2" customFormat="1" ht="13.2" hidden="1" x14ac:dyDescent="0.25">
      <c r="A318" s="243"/>
      <c r="B318" s="246"/>
      <c r="C318" s="253"/>
      <c r="D318" s="254"/>
      <c r="E318" s="255"/>
      <c r="F318" s="90"/>
      <c r="G318" s="90"/>
      <c r="H318" s="91">
        <f t="shared" si="40"/>
        <v>0</v>
      </c>
    </row>
    <row r="319" spans="1:8" s="2" customFormat="1" ht="12.75" customHeight="1" x14ac:dyDescent="0.25">
      <c r="A319" s="57" t="s">
        <v>94</v>
      </c>
      <c r="B319" s="256" t="s">
        <v>95</v>
      </c>
      <c r="C319" s="256"/>
      <c r="D319" s="256"/>
      <c r="E319" s="256"/>
      <c r="F319" s="256"/>
      <c r="G319" s="256"/>
      <c r="H319" s="47">
        <f>SUM(H320,H342,H331)</f>
        <v>2.56</v>
      </c>
    </row>
    <row r="320" spans="1:8" s="2" customFormat="1" ht="15" customHeight="1" x14ac:dyDescent="0.25">
      <c r="A320" s="241">
        <v>2311</v>
      </c>
      <c r="B320" s="244" t="s">
        <v>20</v>
      </c>
      <c r="C320" s="251"/>
      <c r="D320" s="252"/>
      <c r="E320" s="287"/>
      <c r="F320" s="53" t="s">
        <v>401</v>
      </c>
      <c r="G320" s="53" t="s">
        <v>166</v>
      </c>
      <c r="H320" s="128">
        <f>SUM(H321:H330)</f>
        <v>0.24000000000000002</v>
      </c>
    </row>
    <row r="321" spans="1:9" s="2" customFormat="1" ht="13.5" customHeight="1" x14ac:dyDescent="0.25">
      <c r="A321" s="242"/>
      <c r="B321" s="245"/>
      <c r="C321" s="247" t="s">
        <v>194</v>
      </c>
      <c r="D321" s="248"/>
      <c r="E321" s="273"/>
      <c r="F321" s="86">
        <v>0.01</v>
      </c>
      <c r="G321" s="86">
        <v>4</v>
      </c>
      <c r="H321" s="87">
        <f>ROUND(F321*G321,2)</f>
        <v>0.04</v>
      </c>
      <c r="I321" s="2" t="s">
        <v>388</v>
      </c>
    </row>
    <row r="322" spans="1:9" s="2" customFormat="1" ht="13.2" x14ac:dyDescent="0.25">
      <c r="A322" s="242"/>
      <c r="B322" s="245"/>
      <c r="C322" s="249" t="s">
        <v>173</v>
      </c>
      <c r="D322" s="250"/>
      <c r="E322" s="272"/>
      <c r="F322" s="88">
        <v>0.05</v>
      </c>
      <c r="G322" s="88">
        <v>4</v>
      </c>
      <c r="H322" s="89">
        <f>ROUND(F322*G322,2)</f>
        <v>0.2</v>
      </c>
    </row>
    <row r="323" spans="1:9" s="2" customFormat="1" ht="13.2" hidden="1" x14ac:dyDescent="0.25">
      <c r="A323" s="242"/>
      <c r="B323" s="245"/>
      <c r="C323" s="249"/>
      <c r="D323" s="250"/>
      <c r="E323" s="272"/>
      <c r="F323" s="88"/>
      <c r="G323" s="88"/>
      <c r="H323" s="89">
        <f t="shared" ref="H323:H330" si="41">ROUND(F323*G323,2)</f>
        <v>0</v>
      </c>
    </row>
    <row r="324" spans="1:9" s="2" customFormat="1" ht="13.2" hidden="1" x14ac:dyDescent="0.25">
      <c r="A324" s="242"/>
      <c r="B324" s="245"/>
      <c r="C324" s="249"/>
      <c r="D324" s="250"/>
      <c r="E324" s="272"/>
      <c r="F324" s="88"/>
      <c r="G324" s="88"/>
      <c r="H324" s="89">
        <f t="shared" si="41"/>
        <v>0</v>
      </c>
    </row>
    <row r="325" spans="1:9" s="2" customFormat="1" ht="13.2" hidden="1" x14ac:dyDescent="0.25">
      <c r="A325" s="242"/>
      <c r="B325" s="245"/>
      <c r="C325" s="249"/>
      <c r="D325" s="250"/>
      <c r="E325" s="272"/>
      <c r="F325" s="88"/>
      <c r="G325" s="88"/>
      <c r="H325" s="89">
        <f t="shared" si="41"/>
        <v>0</v>
      </c>
    </row>
    <row r="326" spans="1:9" s="2" customFormat="1" ht="13.2" hidden="1" x14ac:dyDescent="0.25">
      <c r="A326" s="242"/>
      <c r="B326" s="245"/>
      <c r="C326" s="249"/>
      <c r="D326" s="250"/>
      <c r="E326" s="272"/>
      <c r="F326" s="88"/>
      <c r="G326" s="88"/>
      <c r="H326" s="89">
        <f t="shared" si="41"/>
        <v>0</v>
      </c>
    </row>
    <row r="327" spans="1:9" s="2" customFormat="1" ht="13.2" hidden="1" x14ac:dyDescent="0.25">
      <c r="A327" s="242"/>
      <c r="B327" s="245"/>
      <c r="C327" s="249"/>
      <c r="D327" s="250"/>
      <c r="E327" s="272"/>
      <c r="F327" s="88"/>
      <c r="G327" s="88"/>
      <c r="H327" s="89">
        <f t="shared" si="41"/>
        <v>0</v>
      </c>
    </row>
    <row r="328" spans="1:9" s="2" customFormat="1" ht="13.2" hidden="1" x14ac:dyDescent="0.25">
      <c r="A328" s="242"/>
      <c r="B328" s="245"/>
      <c r="C328" s="249"/>
      <c r="D328" s="250"/>
      <c r="E328" s="272"/>
      <c r="F328" s="88"/>
      <c r="G328" s="88"/>
      <c r="H328" s="89">
        <f t="shared" si="41"/>
        <v>0</v>
      </c>
    </row>
    <row r="329" spans="1:9" s="2" customFormat="1" ht="13.2" hidden="1" x14ac:dyDescent="0.25">
      <c r="A329" s="242"/>
      <c r="B329" s="245"/>
      <c r="C329" s="249"/>
      <c r="D329" s="250"/>
      <c r="E329" s="272"/>
      <c r="F329" s="88"/>
      <c r="G329" s="88"/>
      <c r="H329" s="89">
        <f t="shared" si="41"/>
        <v>0</v>
      </c>
    </row>
    <row r="330" spans="1:9" s="2" customFormat="1" ht="13.2" hidden="1" x14ac:dyDescent="0.25">
      <c r="A330" s="243"/>
      <c r="B330" s="246"/>
      <c r="C330" s="253"/>
      <c r="D330" s="254"/>
      <c r="E330" s="255"/>
      <c r="F330" s="90"/>
      <c r="G330" s="90"/>
      <c r="H330" s="91">
        <f t="shared" si="41"/>
        <v>0</v>
      </c>
    </row>
    <row r="331" spans="1:9" s="2" customFormat="1" ht="39.6" x14ac:dyDescent="0.25">
      <c r="A331" s="241">
        <v>2312</v>
      </c>
      <c r="B331" s="244" t="s">
        <v>394</v>
      </c>
      <c r="C331" s="251" t="s">
        <v>171</v>
      </c>
      <c r="D331" s="252"/>
      <c r="E331" s="60" t="s">
        <v>400</v>
      </c>
      <c r="F331" s="60" t="s">
        <v>397</v>
      </c>
      <c r="G331" s="53" t="s">
        <v>158</v>
      </c>
      <c r="H331" s="128">
        <f>SUM(H332:H341)</f>
        <v>0.03</v>
      </c>
    </row>
    <row r="332" spans="1:9" s="2" customFormat="1" ht="13.2" x14ac:dyDescent="0.25">
      <c r="A332" s="242"/>
      <c r="B332" s="245"/>
      <c r="C332" s="247" t="s">
        <v>395</v>
      </c>
      <c r="D332" s="248"/>
      <c r="E332" s="86">
        <v>157</v>
      </c>
      <c r="F332" s="86">
        <v>5</v>
      </c>
      <c r="G332" s="86">
        <v>0.16800000000000001</v>
      </c>
      <c r="H332" s="87">
        <f>ROUNDUP(E332/F332/12/168*G332,2)</f>
        <v>0.01</v>
      </c>
    </row>
    <row r="333" spans="1:9" s="2" customFormat="1" ht="13.2" x14ac:dyDescent="0.25">
      <c r="A333" s="242"/>
      <c r="B333" s="245"/>
      <c r="C333" s="249" t="s">
        <v>396</v>
      </c>
      <c r="D333" s="250"/>
      <c r="E333" s="189">
        <v>150</v>
      </c>
      <c r="F333" s="88">
        <v>5</v>
      </c>
      <c r="G333" s="88">
        <v>1.1679999999999999</v>
      </c>
      <c r="H333" s="89">
        <f>ROUNDUP(E333/F333/12/168*G333,2)</f>
        <v>0.02</v>
      </c>
    </row>
    <row r="334" spans="1:9" s="2" customFormat="1" ht="13.2" hidden="1" x14ac:dyDescent="0.25">
      <c r="A334" s="242"/>
      <c r="B334" s="245"/>
      <c r="C334" s="249"/>
      <c r="D334" s="250"/>
      <c r="E334" s="186"/>
      <c r="F334" s="88"/>
      <c r="G334" s="88"/>
      <c r="H334" s="89">
        <f t="shared" ref="H334:H341" si="42">ROUNDUP(F334/168*G334,2)</f>
        <v>0</v>
      </c>
    </row>
    <row r="335" spans="1:9" s="2" customFormat="1" ht="13.2" hidden="1" x14ac:dyDescent="0.25">
      <c r="A335" s="242"/>
      <c r="B335" s="245"/>
      <c r="C335" s="249"/>
      <c r="D335" s="250"/>
      <c r="E335" s="186"/>
      <c r="F335" s="88"/>
      <c r="G335" s="88"/>
      <c r="H335" s="89">
        <f t="shared" si="42"/>
        <v>0</v>
      </c>
    </row>
    <row r="336" spans="1:9" s="2" customFormat="1" ht="13.2" hidden="1" x14ac:dyDescent="0.25">
      <c r="A336" s="242"/>
      <c r="B336" s="245"/>
      <c r="C336" s="249"/>
      <c r="D336" s="250"/>
      <c r="E336" s="186"/>
      <c r="F336" s="88"/>
      <c r="G336" s="88"/>
      <c r="H336" s="89">
        <f t="shared" si="42"/>
        <v>0</v>
      </c>
    </row>
    <row r="337" spans="1:9" s="2" customFormat="1" ht="13.2" hidden="1" x14ac:dyDescent="0.25">
      <c r="A337" s="242"/>
      <c r="B337" s="245"/>
      <c r="C337" s="249"/>
      <c r="D337" s="250"/>
      <c r="E337" s="186"/>
      <c r="F337" s="88"/>
      <c r="G337" s="88"/>
      <c r="H337" s="89">
        <f t="shared" si="42"/>
        <v>0</v>
      </c>
    </row>
    <row r="338" spans="1:9" s="2" customFormat="1" ht="13.2" hidden="1" x14ac:dyDescent="0.25">
      <c r="A338" s="242"/>
      <c r="B338" s="245"/>
      <c r="C338" s="249"/>
      <c r="D338" s="250"/>
      <c r="E338" s="186"/>
      <c r="F338" s="88"/>
      <c r="G338" s="88"/>
      <c r="H338" s="89">
        <f t="shared" si="42"/>
        <v>0</v>
      </c>
    </row>
    <row r="339" spans="1:9" s="2" customFormat="1" ht="13.2" hidden="1" x14ac:dyDescent="0.25">
      <c r="A339" s="242"/>
      <c r="B339" s="245"/>
      <c r="C339" s="249"/>
      <c r="D339" s="250"/>
      <c r="E339" s="186"/>
      <c r="F339" s="88"/>
      <c r="G339" s="88"/>
      <c r="H339" s="89">
        <f t="shared" si="42"/>
        <v>0</v>
      </c>
    </row>
    <row r="340" spans="1:9" s="2" customFormat="1" ht="13.2" hidden="1" x14ac:dyDescent="0.25">
      <c r="A340" s="242"/>
      <c r="B340" s="245"/>
      <c r="C340" s="249"/>
      <c r="D340" s="250"/>
      <c r="E340" s="186"/>
      <c r="F340" s="88"/>
      <c r="G340" s="88"/>
      <c r="H340" s="89">
        <f t="shared" si="42"/>
        <v>0</v>
      </c>
    </row>
    <row r="341" spans="1:9" s="2" customFormat="1" ht="13.2" hidden="1" x14ac:dyDescent="0.25">
      <c r="A341" s="243"/>
      <c r="B341" s="246"/>
      <c r="C341" s="249"/>
      <c r="D341" s="250"/>
      <c r="E341" s="186"/>
      <c r="F341" s="90"/>
      <c r="G341" s="90"/>
      <c r="H341" s="91">
        <f t="shared" si="42"/>
        <v>0</v>
      </c>
    </row>
    <row r="342" spans="1:9" s="2" customFormat="1" ht="26.4" x14ac:dyDescent="0.25">
      <c r="A342" s="241">
        <v>2350</v>
      </c>
      <c r="B342" s="244" t="s">
        <v>25</v>
      </c>
      <c r="C342" s="251"/>
      <c r="D342" s="252"/>
      <c r="E342" s="287"/>
      <c r="F342" s="60" t="s">
        <v>402</v>
      </c>
      <c r="G342" s="53" t="s">
        <v>158</v>
      </c>
      <c r="H342" s="128">
        <f>SUM(H343:H352)</f>
        <v>2.29</v>
      </c>
    </row>
    <row r="343" spans="1:9" s="2" customFormat="1" ht="26.25" customHeight="1" x14ac:dyDescent="0.25">
      <c r="A343" s="242"/>
      <c r="B343" s="245"/>
      <c r="C343" s="247" t="s">
        <v>231</v>
      </c>
      <c r="D343" s="248"/>
      <c r="E343" s="273"/>
      <c r="F343" s="86">
        <v>85</v>
      </c>
      <c r="G343" s="86">
        <v>4.1680000000000001</v>
      </c>
      <c r="H343" s="87">
        <f>ROUNDUP(F343/168*G343,2)</f>
        <v>2.11</v>
      </c>
      <c r="I343" s="2" t="s">
        <v>337</v>
      </c>
    </row>
    <row r="344" spans="1:9" s="2" customFormat="1" ht="13.2" x14ac:dyDescent="0.25">
      <c r="A344" s="242"/>
      <c r="B344" s="245"/>
      <c r="C344" s="249" t="s">
        <v>226</v>
      </c>
      <c r="D344" s="250"/>
      <c r="E344" s="272"/>
      <c r="F344" s="88">
        <v>7</v>
      </c>
      <c r="G344" s="88">
        <v>4.1680000000000001</v>
      </c>
      <c r="H344" s="89">
        <f t="shared" ref="H344:H352" si="43">ROUNDUP(F344/168*G344,2)</f>
        <v>0.18000000000000002</v>
      </c>
      <c r="I344" s="2" t="s">
        <v>208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3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3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3"/>
        <v>0</v>
      </c>
    </row>
    <row r="348" spans="1:9" s="2" customFormat="1" ht="13.2" hidden="1" x14ac:dyDescent="0.25">
      <c r="A348" s="242"/>
      <c r="B348" s="245"/>
      <c r="C348" s="249"/>
      <c r="D348" s="250"/>
      <c r="E348" s="272"/>
      <c r="F348" s="88"/>
      <c r="G348" s="88"/>
      <c r="H348" s="89">
        <f t="shared" si="43"/>
        <v>0</v>
      </c>
    </row>
    <row r="349" spans="1:9" s="2" customFormat="1" ht="13.2" hidden="1" x14ac:dyDescent="0.25">
      <c r="A349" s="242"/>
      <c r="B349" s="245"/>
      <c r="C349" s="249"/>
      <c r="D349" s="250"/>
      <c r="E349" s="272"/>
      <c r="F349" s="88"/>
      <c r="G349" s="88"/>
      <c r="H349" s="89">
        <f t="shared" si="43"/>
        <v>0</v>
      </c>
    </row>
    <row r="350" spans="1:9" s="2" customFormat="1" ht="13.2" hidden="1" x14ac:dyDescent="0.25">
      <c r="A350" s="242"/>
      <c r="B350" s="245"/>
      <c r="C350" s="249"/>
      <c r="D350" s="250"/>
      <c r="E350" s="272"/>
      <c r="F350" s="88"/>
      <c r="G350" s="88"/>
      <c r="H350" s="89">
        <f t="shared" si="43"/>
        <v>0</v>
      </c>
    </row>
    <row r="351" spans="1:9" s="2" customFormat="1" ht="13.2" hidden="1" x14ac:dyDescent="0.25">
      <c r="A351" s="242"/>
      <c r="B351" s="245"/>
      <c r="C351" s="249"/>
      <c r="D351" s="250"/>
      <c r="E351" s="272"/>
      <c r="F351" s="88"/>
      <c r="G351" s="88"/>
      <c r="H351" s="89">
        <f t="shared" si="43"/>
        <v>0</v>
      </c>
    </row>
    <row r="352" spans="1:9" s="2" customFormat="1" ht="13.2" hidden="1" x14ac:dyDescent="0.25">
      <c r="A352" s="243"/>
      <c r="B352" s="246"/>
      <c r="C352" s="253"/>
      <c r="D352" s="254"/>
      <c r="E352" s="255"/>
      <c r="F352" s="90"/>
      <c r="G352" s="90"/>
      <c r="H352" s="91">
        <f t="shared" si="43"/>
        <v>0</v>
      </c>
    </row>
    <row r="353" spans="1:8" s="2" customFormat="1" ht="13.2" x14ac:dyDescent="0.25">
      <c r="A353" s="58" t="s">
        <v>110</v>
      </c>
      <c r="B353" s="256" t="s">
        <v>26</v>
      </c>
      <c r="C353" s="256"/>
      <c r="D353" s="256"/>
      <c r="E353" s="256"/>
      <c r="F353" s="256"/>
      <c r="G353" s="256"/>
      <c r="H353" s="47">
        <f>SUM(H354,H366)</f>
        <v>0.03</v>
      </c>
    </row>
    <row r="354" spans="1:8" s="2" customFormat="1" ht="12.75" hidden="1" customHeight="1" x14ac:dyDescent="0.25">
      <c r="A354" s="57">
        <v>5120</v>
      </c>
      <c r="B354" s="256" t="s">
        <v>168</v>
      </c>
      <c r="C354" s="256"/>
      <c r="D354" s="256"/>
      <c r="E354" s="256"/>
      <c r="F354" s="256"/>
      <c r="G354" s="256"/>
      <c r="H354" s="47">
        <f>SUM(H356:H365)</f>
        <v>0</v>
      </c>
    </row>
    <row r="355" spans="1:8" s="2" customFormat="1" ht="26.4" hidden="1" x14ac:dyDescent="0.25">
      <c r="A355" s="257">
        <v>5121</v>
      </c>
      <c r="B355" s="260" t="s">
        <v>169</v>
      </c>
      <c r="C355" s="133" t="s">
        <v>171</v>
      </c>
      <c r="D355" s="53" t="s">
        <v>170</v>
      </c>
      <c r="E355" s="133" t="s">
        <v>166</v>
      </c>
      <c r="F355" s="133" t="s">
        <v>167</v>
      </c>
      <c r="G355" s="53" t="s">
        <v>158</v>
      </c>
      <c r="H355" s="128">
        <f>SUM(H356:H365)</f>
        <v>0</v>
      </c>
    </row>
    <row r="356" spans="1:8" s="2" customFormat="1" ht="13.2" hidden="1" x14ac:dyDescent="0.25">
      <c r="A356" s="258"/>
      <c r="B356" s="261"/>
      <c r="C356" s="79"/>
      <c r="D356" s="263"/>
      <c r="E356" s="79"/>
      <c r="F356" s="79"/>
      <c r="G356" s="263"/>
      <c r="H356" s="63">
        <f>ROUNDUP(F356*$D$356%/12/168*E356*$G$356,2)</f>
        <v>0</v>
      </c>
    </row>
    <row r="357" spans="1:8" s="2" customFormat="1" ht="13.2" hidden="1" x14ac:dyDescent="0.25">
      <c r="A357" s="258"/>
      <c r="B357" s="261"/>
      <c r="C357" s="80"/>
      <c r="D357" s="264"/>
      <c r="E357" s="80"/>
      <c r="F357" s="80"/>
      <c r="G357" s="264"/>
      <c r="H357" s="65">
        <f t="shared" ref="H357:H365" si="44">ROUNDUP(F357*$D$356%/12/168*E357*$G$356,2)</f>
        <v>0</v>
      </c>
    </row>
    <row r="358" spans="1:8" s="2" customFormat="1" ht="13.2" hidden="1" x14ac:dyDescent="0.25">
      <c r="A358" s="258"/>
      <c r="B358" s="261"/>
      <c r="C358" s="80"/>
      <c r="D358" s="264"/>
      <c r="E358" s="80"/>
      <c r="F358" s="80"/>
      <c r="G358" s="264"/>
      <c r="H358" s="65">
        <f t="shared" si="44"/>
        <v>0</v>
      </c>
    </row>
    <row r="359" spans="1:8" s="2" customFormat="1" ht="13.2" hidden="1" x14ac:dyDescent="0.25">
      <c r="A359" s="258"/>
      <c r="B359" s="261"/>
      <c r="C359" s="80"/>
      <c r="D359" s="264"/>
      <c r="E359" s="80"/>
      <c r="F359" s="80"/>
      <c r="G359" s="264"/>
      <c r="H359" s="65">
        <f t="shared" si="44"/>
        <v>0</v>
      </c>
    </row>
    <row r="360" spans="1:8" s="2" customFormat="1" ht="13.2" hidden="1" x14ac:dyDescent="0.25">
      <c r="A360" s="258"/>
      <c r="B360" s="261"/>
      <c r="C360" s="80"/>
      <c r="D360" s="264"/>
      <c r="E360" s="80"/>
      <c r="F360" s="80"/>
      <c r="G360" s="264"/>
      <c r="H360" s="65">
        <f t="shared" si="44"/>
        <v>0</v>
      </c>
    </row>
    <row r="361" spans="1:8" s="2" customFormat="1" ht="13.2" hidden="1" x14ac:dyDescent="0.25">
      <c r="A361" s="258"/>
      <c r="B361" s="261"/>
      <c r="C361" s="80"/>
      <c r="D361" s="264"/>
      <c r="E361" s="80"/>
      <c r="F361" s="80"/>
      <c r="G361" s="264"/>
      <c r="H361" s="65">
        <f t="shared" si="44"/>
        <v>0</v>
      </c>
    </row>
    <row r="362" spans="1:8" s="2" customFormat="1" ht="13.2" hidden="1" x14ac:dyDescent="0.25">
      <c r="A362" s="258"/>
      <c r="B362" s="261"/>
      <c r="C362" s="80"/>
      <c r="D362" s="264"/>
      <c r="E362" s="80"/>
      <c r="F362" s="80"/>
      <c r="G362" s="264"/>
      <c r="H362" s="65">
        <f t="shared" si="44"/>
        <v>0</v>
      </c>
    </row>
    <row r="363" spans="1:8" s="2" customFormat="1" ht="13.2" hidden="1" x14ac:dyDescent="0.25">
      <c r="A363" s="258"/>
      <c r="B363" s="261"/>
      <c r="C363" s="80"/>
      <c r="D363" s="264"/>
      <c r="E363" s="80"/>
      <c r="F363" s="80"/>
      <c r="G363" s="264"/>
      <c r="H363" s="65">
        <f t="shared" si="44"/>
        <v>0</v>
      </c>
    </row>
    <row r="364" spans="1:8" s="2" customFormat="1" ht="13.2" hidden="1" x14ac:dyDescent="0.25">
      <c r="A364" s="258"/>
      <c r="B364" s="261"/>
      <c r="C364" s="80"/>
      <c r="D364" s="264"/>
      <c r="E364" s="80"/>
      <c r="F364" s="80"/>
      <c r="G364" s="264"/>
      <c r="H364" s="65">
        <f t="shared" si="44"/>
        <v>0</v>
      </c>
    </row>
    <row r="365" spans="1:8" s="2" customFormat="1" ht="13.2" hidden="1" x14ac:dyDescent="0.25">
      <c r="A365" s="259"/>
      <c r="B365" s="262"/>
      <c r="C365" s="82"/>
      <c r="D365" s="265"/>
      <c r="E365" s="82"/>
      <c r="F365" s="82"/>
      <c r="G365" s="265"/>
      <c r="H365" s="67">
        <f t="shared" si="44"/>
        <v>0</v>
      </c>
    </row>
    <row r="366" spans="1:8" s="2" customFormat="1" ht="13.2" x14ac:dyDescent="0.25">
      <c r="A366" s="57" t="s">
        <v>111</v>
      </c>
      <c r="B366" s="256" t="s">
        <v>112</v>
      </c>
      <c r="C366" s="256"/>
      <c r="D366" s="256"/>
      <c r="E366" s="256"/>
      <c r="F366" s="256"/>
      <c r="G366" s="256"/>
      <c r="H366" s="47">
        <f>SUM(H367,H378)</f>
        <v>0.03</v>
      </c>
    </row>
    <row r="367" spans="1:8" s="2" customFormat="1" ht="26.4" x14ac:dyDescent="0.25">
      <c r="A367" s="257" t="s">
        <v>118</v>
      </c>
      <c r="B367" s="260" t="s">
        <v>34</v>
      </c>
      <c r="C367" s="277" t="s">
        <v>171</v>
      </c>
      <c r="D367" s="278"/>
      <c r="E367" s="53" t="s">
        <v>170</v>
      </c>
      <c r="F367" s="187" t="s">
        <v>400</v>
      </c>
      <c r="G367" s="53" t="s">
        <v>158</v>
      </c>
      <c r="H367" s="128">
        <f>SUM(H368:H377)</f>
        <v>0.03</v>
      </c>
    </row>
    <row r="368" spans="1:8" s="2" customFormat="1" ht="13.2" x14ac:dyDescent="0.25">
      <c r="A368" s="258"/>
      <c r="B368" s="261"/>
      <c r="C368" s="304" t="s">
        <v>398</v>
      </c>
      <c r="D368" s="305"/>
      <c r="E368" s="263">
        <v>20</v>
      </c>
      <c r="F368" s="79">
        <v>1147</v>
      </c>
      <c r="G368" s="79">
        <f>G214+G215</f>
        <v>0.16800000000000001</v>
      </c>
      <c r="H368" s="63">
        <f>ROUNDUP(F368*$E$368%/12/168*G368,2)</f>
        <v>0.02</v>
      </c>
    </row>
    <row r="369" spans="1:8" s="2" customFormat="1" ht="13.2" x14ac:dyDescent="0.25">
      <c r="A369" s="258"/>
      <c r="B369" s="261"/>
      <c r="C369" s="302" t="s">
        <v>399</v>
      </c>
      <c r="D369" s="303"/>
      <c r="E369" s="264"/>
      <c r="F369" s="80">
        <v>475</v>
      </c>
      <c r="G369" s="80">
        <v>8.4000000000000005E-2</v>
      </c>
      <c r="H369" s="65">
        <f>ROUNDUP(F369*$E$368%/12/168*G369,2)</f>
        <v>0.01</v>
      </c>
    </row>
    <row r="370" spans="1:8" s="2" customFormat="1" ht="13.2" hidden="1" x14ac:dyDescent="0.25">
      <c r="A370" s="258"/>
      <c r="B370" s="261"/>
      <c r="C370" s="302"/>
      <c r="D370" s="303"/>
      <c r="E370" s="264"/>
      <c r="F370" s="80"/>
      <c r="G370" s="80"/>
      <c r="H370" s="65">
        <f t="shared" ref="H370:H377" si="45">ROUNDUP(F370*$D$368%/12/168*E370*$G$368,2)</f>
        <v>0</v>
      </c>
    </row>
    <row r="371" spans="1:8" s="2" customFormat="1" ht="13.2" hidden="1" x14ac:dyDescent="0.25">
      <c r="A371" s="258"/>
      <c r="B371" s="261"/>
      <c r="C371" s="302"/>
      <c r="D371" s="303"/>
      <c r="E371" s="264"/>
      <c r="F371" s="80"/>
      <c r="G371" s="80"/>
      <c r="H371" s="65">
        <f t="shared" si="45"/>
        <v>0</v>
      </c>
    </row>
    <row r="372" spans="1:8" s="2" customFormat="1" ht="13.2" hidden="1" x14ac:dyDescent="0.25">
      <c r="A372" s="258"/>
      <c r="B372" s="261"/>
      <c r="C372" s="302"/>
      <c r="D372" s="303"/>
      <c r="E372" s="264"/>
      <c r="F372" s="80"/>
      <c r="G372" s="80"/>
      <c r="H372" s="65">
        <f t="shared" si="45"/>
        <v>0</v>
      </c>
    </row>
    <row r="373" spans="1:8" s="2" customFormat="1" ht="13.2" hidden="1" x14ac:dyDescent="0.25">
      <c r="A373" s="258"/>
      <c r="B373" s="261"/>
      <c r="C373" s="302"/>
      <c r="D373" s="303"/>
      <c r="E373" s="264"/>
      <c r="F373" s="80"/>
      <c r="G373" s="80"/>
      <c r="H373" s="65">
        <f t="shared" si="45"/>
        <v>0</v>
      </c>
    </row>
    <row r="374" spans="1:8" s="2" customFormat="1" ht="13.2" hidden="1" x14ac:dyDescent="0.25">
      <c r="A374" s="258"/>
      <c r="B374" s="261"/>
      <c r="C374" s="302"/>
      <c r="D374" s="303"/>
      <c r="E374" s="264"/>
      <c r="F374" s="80"/>
      <c r="G374" s="80"/>
      <c r="H374" s="65">
        <f t="shared" si="45"/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 t="shared" si="45"/>
        <v>0</v>
      </c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>
        <f t="shared" si="45"/>
        <v>0</v>
      </c>
    </row>
    <row r="377" spans="1:8" s="2" customFormat="1" ht="13.2" hidden="1" x14ac:dyDescent="0.25">
      <c r="A377" s="259"/>
      <c r="B377" s="262"/>
      <c r="C377" s="302"/>
      <c r="D377" s="303"/>
      <c r="E377" s="265"/>
      <c r="F377" s="82"/>
      <c r="G377" s="82"/>
      <c r="H377" s="67">
        <f t="shared" si="45"/>
        <v>0</v>
      </c>
    </row>
    <row r="378" spans="1:8" s="2" customFormat="1" ht="26.4" hidden="1" x14ac:dyDescent="0.25">
      <c r="A378" s="257" t="s">
        <v>119</v>
      </c>
      <c r="B378" s="260" t="s">
        <v>32</v>
      </c>
      <c r="C378" s="133" t="s">
        <v>171</v>
      </c>
      <c r="D378" s="53" t="s">
        <v>170</v>
      </c>
      <c r="E378" s="133" t="s">
        <v>166</v>
      </c>
      <c r="F378" s="133" t="s">
        <v>167</v>
      </c>
      <c r="G378" s="53" t="s">
        <v>158</v>
      </c>
      <c r="H378" s="128">
        <f>SUM(H379:H388)</f>
        <v>0</v>
      </c>
    </row>
    <row r="379" spans="1:8" s="2" customFormat="1" ht="13.2" hidden="1" x14ac:dyDescent="0.25">
      <c r="A379" s="258"/>
      <c r="B379" s="261"/>
      <c r="C379" s="79"/>
      <c r="D379" s="263">
        <v>20</v>
      </c>
      <c r="E379" s="79"/>
      <c r="F379" s="79"/>
      <c r="G379" s="79"/>
      <c r="H379" s="63">
        <f>ROUNDUP(F379*$D$379%/12/168*E379*$G$379,2)</f>
        <v>0</v>
      </c>
    </row>
    <row r="380" spans="1:8" s="2" customFormat="1" ht="13.2" hidden="1" x14ac:dyDescent="0.25">
      <c r="A380" s="258"/>
      <c r="B380" s="261"/>
      <c r="C380" s="80"/>
      <c r="D380" s="264"/>
      <c r="E380" s="80"/>
      <c r="F380" s="80"/>
      <c r="G380" s="80"/>
      <c r="H380" s="65"/>
    </row>
    <row r="381" spans="1:8" s="2" customFormat="1" ht="13.2" hidden="1" x14ac:dyDescent="0.25">
      <c r="A381" s="258"/>
      <c r="B381" s="261"/>
      <c r="C381" s="80"/>
      <c r="D381" s="264"/>
      <c r="E381" s="80"/>
      <c r="F381" s="80"/>
      <c r="G381" s="80"/>
      <c r="H381" s="65"/>
    </row>
    <row r="382" spans="1:8" s="2" customFormat="1" ht="13.2" hidden="1" x14ac:dyDescent="0.25">
      <c r="A382" s="258"/>
      <c r="B382" s="261"/>
      <c r="C382" s="80"/>
      <c r="D382" s="264"/>
      <c r="E382" s="80"/>
      <c r="F382" s="80"/>
      <c r="G382" s="80"/>
      <c r="H382" s="65"/>
    </row>
    <row r="383" spans="1:8" s="2" customFormat="1" ht="13.2" hidden="1" x14ac:dyDescent="0.25">
      <c r="A383" s="258"/>
      <c r="B383" s="261"/>
      <c r="C383" s="80"/>
      <c r="D383" s="264"/>
      <c r="E383" s="80"/>
      <c r="F383" s="80"/>
      <c r="G383" s="80"/>
      <c r="H383" s="65"/>
    </row>
    <row r="384" spans="1:8" s="2" customFormat="1" ht="13.2" hidden="1" x14ac:dyDescent="0.25">
      <c r="A384" s="258"/>
      <c r="B384" s="261"/>
      <c r="C384" s="80"/>
      <c r="D384" s="264"/>
      <c r="E384" s="80"/>
      <c r="F384" s="80"/>
      <c r="G384" s="80"/>
      <c r="H384" s="65"/>
    </row>
    <row r="385" spans="1:8" s="2" customFormat="1" ht="13.2" hidden="1" x14ac:dyDescent="0.25">
      <c r="A385" s="258"/>
      <c r="B385" s="261"/>
      <c r="C385" s="80"/>
      <c r="D385" s="264"/>
      <c r="E385" s="80"/>
      <c r="F385" s="80"/>
      <c r="G385" s="80"/>
      <c r="H385" s="65"/>
    </row>
    <row r="386" spans="1:8" s="2" customFormat="1" ht="13.2" hidden="1" x14ac:dyDescent="0.25">
      <c r="A386" s="258"/>
      <c r="B386" s="261"/>
      <c r="C386" s="80"/>
      <c r="D386" s="264"/>
      <c r="E386" s="80"/>
      <c r="F386" s="80"/>
      <c r="G386" s="80"/>
      <c r="H386" s="65"/>
    </row>
    <row r="387" spans="1:8" s="2" customFormat="1" ht="13.2" hidden="1" x14ac:dyDescent="0.25">
      <c r="A387" s="258"/>
      <c r="B387" s="261"/>
      <c r="C387" s="80"/>
      <c r="D387" s="264"/>
      <c r="E387" s="80"/>
      <c r="F387" s="80"/>
      <c r="G387" s="80"/>
      <c r="H387" s="65"/>
    </row>
    <row r="388" spans="1:8" s="2" customFormat="1" ht="13.2" hidden="1" x14ac:dyDescent="0.25">
      <c r="A388" s="258"/>
      <c r="B388" s="261"/>
      <c r="C388" s="80"/>
      <c r="D388" s="265"/>
      <c r="E388" s="80"/>
      <c r="F388" s="80"/>
      <c r="G388" s="80"/>
      <c r="H388" s="65"/>
    </row>
    <row r="389" spans="1:8" s="2" customFormat="1" ht="13.2" x14ac:dyDescent="0.25">
      <c r="A389" s="235" t="s">
        <v>123</v>
      </c>
      <c r="B389" s="236"/>
      <c r="C389" s="236"/>
      <c r="D389" s="236"/>
      <c r="E389" s="236"/>
      <c r="F389" s="236"/>
      <c r="G389" s="237"/>
      <c r="H389" s="52">
        <f>SUM(H353,H295,H200)</f>
        <v>4.5600000000000005</v>
      </c>
    </row>
    <row r="390" spans="1:8" s="2" customFormat="1" ht="13.2" x14ac:dyDescent="0.25">
      <c r="A390" s="238" t="s">
        <v>122</v>
      </c>
      <c r="B390" s="239"/>
      <c r="C390" s="239"/>
      <c r="D390" s="239"/>
      <c r="E390" s="239"/>
      <c r="F390" s="239"/>
      <c r="G390" s="240"/>
      <c r="H390" s="92">
        <f>SUM(H389,H197)</f>
        <v>55.19</v>
      </c>
    </row>
    <row r="391" spans="1:8" x14ac:dyDescent="0.25">
      <c r="H391" s="29"/>
    </row>
    <row r="392" spans="1:8" hidden="1" x14ac:dyDescent="0.25">
      <c r="H392" s="30"/>
    </row>
    <row r="393" spans="1:8" hidden="1" x14ac:dyDescent="0.25">
      <c r="H393" s="30"/>
    </row>
    <row r="394" spans="1:8" hidden="1" x14ac:dyDescent="0.25">
      <c r="H394" s="30"/>
    </row>
    <row r="395" spans="1:8" hidden="1" x14ac:dyDescent="0.25">
      <c r="H395" s="30"/>
    </row>
    <row r="396" spans="1:8" hidden="1" x14ac:dyDescent="0.25">
      <c r="H396" s="30"/>
    </row>
    <row r="397" spans="1:8" hidden="1" x14ac:dyDescent="0.25">
      <c r="H397" s="30"/>
    </row>
    <row r="398" spans="1:8" hidden="1" x14ac:dyDescent="0.25">
      <c r="H398" s="30"/>
    </row>
    <row r="399" spans="1:8" hidden="1" x14ac:dyDescent="0.25">
      <c r="H399" s="30"/>
    </row>
    <row r="400" spans="1:8" hidden="1" x14ac:dyDescent="0.25">
      <c r="H400" s="30"/>
    </row>
    <row r="401" spans="8:8" hidden="1" x14ac:dyDescent="0.25">
      <c r="H401" s="30"/>
    </row>
    <row r="402" spans="8:8" hidden="1" x14ac:dyDescent="0.25">
      <c r="H402" s="30"/>
    </row>
    <row r="403" spans="8:8" hidden="1" x14ac:dyDescent="0.25">
      <c r="H403" s="30"/>
    </row>
    <row r="404" spans="8:8" hidden="1" x14ac:dyDescent="0.25">
      <c r="H404" s="30"/>
    </row>
    <row r="405" spans="8:8" hidden="1" x14ac:dyDescent="0.25">
      <c r="H405" s="30"/>
    </row>
    <row r="406" spans="8:8" hidden="1" x14ac:dyDescent="0.25">
      <c r="H406" s="30"/>
    </row>
    <row r="407" spans="8:8" hidden="1" x14ac:dyDescent="0.25">
      <c r="H407" s="30"/>
    </row>
    <row r="408" spans="8:8" hidden="1" x14ac:dyDescent="0.25">
      <c r="H408" s="30"/>
    </row>
    <row r="409" spans="8:8" hidden="1" x14ac:dyDescent="0.25">
      <c r="H409" s="30"/>
    </row>
    <row r="410" spans="8:8" hidden="1" x14ac:dyDescent="0.25">
      <c r="H410" s="30"/>
    </row>
    <row r="411" spans="8:8" hidden="1" x14ac:dyDescent="0.25">
      <c r="H411" s="30"/>
    </row>
    <row r="412" spans="8:8" hidden="1" x14ac:dyDescent="0.25">
      <c r="H412" s="30"/>
    </row>
    <row r="413" spans="8:8" hidden="1" x14ac:dyDescent="0.25">
      <c r="H413" s="30"/>
    </row>
    <row r="414" spans="8:8" hidden="1" x14ac:dyDescent="0.25">
      <c r="H414" s="30"/>
    </row>
    <row r="415" spans="8:8" hidden="1" x14ac:dyDescent="0.25">
      <c r="H415" s="30"/>
    </row>
    <row r="416" spans="8:8" hidden="1" x14ac:dyDescent="0.25">
      <c r="H416" s="30"/>
    </row>
    <row r="417" spans="1:9" hidden="1" x14ac:dyDescent="0.25">
      <c r="H417" s="30"/>
    </row>
    <row r="418" spans="1:9" ht="15.6" hidden="1" x14ac:dyDescent="0.3">
      <c r="A418" s="121" t="s">
        <v>14</v>
      </c>
      <c r="B418" s="121"/>
      <c r="C418" s="121"/>
      <c r="D418" s="121"/>
      <c r="E418" s="121"/>
      <c r="F418" s="121"/>
      <c r="G418" s="121"/>
      <c r="H418" s="122">
        <f ca="1">H419+H431+H442</f>
        <v>50.629999999999995</v>
      </c>
      <c r="I418" s="123" t="b">
        <f ca="1">H418=H197</f>
        <v>1</v>
      </c>
    </row>
    <row r="419" spans="1:9" hidden="1" x14ac:dyDescent="0.25">
      <c r="A419" s="115">
        <v>1000</v>
      </c>
      <c r="B419" s="114"/>
      <c r="H419" s="118">
        <f ca="1">SUM(H420,H427)</f>
        <v>50.629999999999995</v>
      </c>
    </row>
    <row r="420" spans="1:9" hidden="1" x14ac:dyDescent="0.25">
      <c r="A420" s="107">
        <v>1100</v>
      </c>
      <c r="B420" s="114"/>
      <c r="H420" s="117">
        <f ca="1">SUM(H421:H426)</f>
        <v>39.459999999999994</v>
      </c>
    </row>
    <row r="421" spans="1:9" hidden="1" x14ac:dyDescent="0.25">
      <c r="A421" s="1">
        <v>1116</v>
      </c>
      <c r="B421" s="114"/>
      <c r="H421" s="116">
        <f t="shared" ref="H421:H426" ca="1" si="46">SUMIF($A$14:$H$197,A421,$H$14:$H$197)</f>
        <v>33.269999999999996</v>
      </c>
    </row>
    <row r="422" spans="1:9" hidden="1" x14ac:dyDescent="0.25">
      <c r="A422" s="1">
        <v>1119</v>
      </c>
      <c r="B422" s="114"/>
      <c r="H422" s="116">
        <f t="shared" ca="1" si="46"/>
        <v>0</v>
      </c>
    </row>
    <row r="423" spans="1:9" hidden="1" x14ac:dyDescent="0.25">
      <c r="A423" s="1">
        <v>1143</v>
      </c>
      <c r="B423" s="114"/>
      <c r="H423" s="116">
        <f t="shared" ca="1" si="46"/>
        <v>2.86</v>
      </c>
    </row>
    <row r="424" spans="1:9" hidden="1" x14ac:dyDescent="0.25">
      <c r="A424" s="1">
        <v>1146</v>
      </c>
      <c r="B424" s="114"/>
      <c r="H424" s="116">
        <f t="shared" ca="1" si="46"/>
        <v>0</v>
      </c>
    </row>
    <row r="425" spans="1:9" hidden="1" x14ac:dyDescent="0.25">
      <c r="A425" s="1">
        <v>1147</v>
      </c>
      <c r="B425" s="114"/>
      <c r="H425" s="116">
        <f t="shared" ca="1" si="46"/>
        <v>0</v>
      </c>
    </row>
    <row r="426" spans="1:9" hidden="1" x14ac:dyDescent="0.25">
      <c r="A426" s="1">
        <v>1148</v>
      </c>
      <c r="B426" s="114"/>
      <c r="H426" s="116">
        <f t="shared" ca="1" si="46"/>
        <v>3.3299999999999996</v>
      </c>
    </row>
    <row r="427" spans="1:9" hidden="1" x14ac:dyDescent="0.25">
      <c r="A427" s="107">
        <v>1200</v>
      </c>
      <c r="B427" s="114"/>
      <c r="H427" s="117">
        <f ca="1">SUM(H428:H430)</f>
        <v>11.17</v>
      </c>
    </row>
    <row r="428" spans="1:9" hidden="1" x14ac:dyDescent="0.25">
      <c r="A428" s="1">
        <v>1210</v>
      </c>
      <c r="B428" s="114"/>
      <c r="H428" s="116">
        <f ca="1">SUMIF($A$14:$H$197,A428,$H$14:$H$197)</f>
        <v>9.83</v>
      </c>
    </row>
    <row r="429" spans="1:9" hidden="1" x14ac:dyDescent="0.25">
      <c r="A429" s="1">
        <v>1221</v>
      </c>
      <c r="B429" s="114"/>
      <c r="H429" s="116">
        <f ca="1">SUMIF($A$14:$H$197,A429,$H$14:$H$197)</f>
        <v>1.34</v>
      </c>
    </row>
    <row r="430" spans="1:9" hidden="1" x14ac:dyDescent="0.25">
      <c r="A430" s="1">
        <v>1228</v>
      </c>
      <c r="B430" s="114"/>
      <c r="H430" s="116">
        <f ca="1">SUMIF($A$14:$H$197,A430,$H$14:$H$197)</f>
        <v>0</v>
      </c>
    </row>
    <row r="431" spans="1:9" hidden="1" x14ac:dyDescent="0.25">
      <c r="A431" s="115">
        <v>2000</v>
      </c>
      <c r="B431" s="114"/>
      <c r="H431" s="119"/>
    </row>
    <row r="432" spans="1:9" hidden="1" x14ac:dyDescent="0.25">
      <c r="A432" s="107">
        <v>2100</v>
      </c>
      <c r="B432" s="114"/>
      <c r="H432" s="120"/>
    </row>
    <row r="433" spans="1:9" hidden="1" x14ac:dyDescent="0.25">
      <c r="A433" s="1">
        <v>2111</v>
      </c>
      <c r="B433" s="114"/>
      <c r="H433" s="116">
        <f ca="1">SUMIF($A$14:$H$197,A433,$H$14:$H$197)</f>
        <v>0</v>
      </c>
    </row>
    <row r="434" spans="1:9" hidden="1" x14ac:dyDescent="0.25">
      <c r="A434" s="1">
        <v>2112</v>
      </c>
      <c r="B434" s="114"/>
      <c r="H434" s="116">
        <f ca="1">SUMIF($A$14:$H$197,A434,$H$14:$H$197)</f>
        <v>0</v>
      </c>
    </row>
    <row r="435" spans="1:9" hidden="1" x14ac:dyDescent="0.25">
      <c r="A435" s="107">
        <v>2200</v>
      </c>
      <c r="B435" s="114"/>
      <c r="H435" s="120"/>
    </row>
    <row r="436" spans="1:9" hidden="1" x14ac:dyDescent="0.25">
      <c r="A436" s="1">
        <v>2220</v>
      </c>
      <c r="B436" s="114"/>
      <c r="H436" s="116">
        <f ca="1">SUMIF($A$14:$H$197,A436,$H$14:$H$197)</f>
        <v>0</v>
      </c>
    </row>
    <row r="437" spans="1:9" hidden="1" x14ac:dyDescent="0.25">
      <c r="A437" s="107">
        <v>2300</v>
      </c>
      <c r="B437" s="114"/>
      <c r="H437" s="120"/>
    </row>
    <row r="438" spans="1:9" hidden="1" x14ac:dyDescent="0.25">
      <c r="A438" s="1">
        <v>2311</v>
      </c>
      <c r="B438" s="114"/>
      <c r="H438" s="116">
        <f ca="1">SUMIF($A$14:$H$197,A438,$H$14:$H$197)</f>
        <v>0</v>
      </c>
    </row>
    <row r="439" spans="1:9" hidden="1" x14ac:dyDescent="0.25">
      <c r="A439" s="1">
        <v>2322</v>
      </c>
      <c r="B439" s="114"/>
      <c r="H439" s="116">
        <f ca="1">SUMIF($A$14:$H$197,A439,$H$14:$H$197)</f>
        <v>0</v>
      </c>
    </row>
    <row r="440" spans="1:9" hidden="1" x14ac:dyDescent="0.25">
      <c r="A440" s="1">
        <v>2329</v>
      </c>
      <c r="B440" s="114"/>
      <c r="H440" s="116">
        <f ca="1">SUMIF($A$14:$H$197,A440,$H$14:$H$197)</f>
        <v>0</v>
      </c>
    </row>
    <row r="441" spans="1:9" hidden="1" x14ac:dyDescent="0.25">
      <c r="A441" s="1">
        <v>2350</v>
      </c>
      <c r="B441" s="114"/>
      <c r="H441" s="116">
        <f ca="1">SUMIF($A$14:$H$197,A441,$H$14:$H$197)</f>
        <v>0</v>
      </c>
    </row>
    <row r="442" spans="1:9" hidden="1" x14ac:dyDescent="0.25">
      <c r="A442" s="115">
        <v>5000</v>
      </c>
      <c r="B442" s="114"/>
      <c r="H442" s="119"/>
    </row>
    <row r="443" spans="1:9" hidden="1" x14ac:dyDescent="0.25">
      <c r="A443" s="107">
        <v>5200</v>
      </c>
      <c r="B443" s="114"/>
      <c r="H443" s="120"/>
    </row>
    <row r="444" spans="1:9" hidden="1" x14ac:dyDescent="0.25">
      <c r="A444" s="1">
        <v>5231</v>
      </c>
      <c r="B444" s="114"/>
      <c r="H444" s="116">
        <f ca="1">SUMIF(A27:H143,A444,H27:H116)</f>
        <v>0</v>
      </c>
    </row>
    <row r="445" spans="1:9" hidden="1" x14ac:dyDescent="0.25">
      <c r="B445" s="114"/>
    </row>
    <row r="446" spans="1:9" hidden="1" x14ac:dyDescent="0.25">
      <c r="B446" s="114"/>
    </row>
    <row r="447" spans="1:9" hidden="1" x14ac:dyDescent="0.25">
      <c r="B447" s="114"/>
    </row>
    <row r="448" spans="1:9" s="123" customFormat="1" ht="15.6" hidden="1" x14ac:dyDescent="0.3">
      <c r="A448" s="121" t="s">
        <v>19</v>
      </c>
      <c r="B448" s="121"/>
      <c r="C448" s="121"/>
      <c r="D448" s="121"/>
      <c r="E448" s="121"/>
      <c r="F448" s="121"/>
      <c r="G448" s="121"/>
      <c r="H448" s="122">
        <f ca="1">H449+H461+H473</f>
        <v>4.5600000000000005</v>
      </c>
      <c r="I448" s="123" t="b">
        <f ca="1">H448=H389</f>
        <v>1</v>
      </c>
    </row>
    <row r="449" spans="1:8" hidden="1" x14ac:dyDescent="0.25">
      <c r="A449" s="115">
        <v>1000</v>
      </c>
      <c r="B449" s="114"/>
      <c r="H449" s="118">
        <f ca="1">SUM(H450,H457)</f>
        <v>1.79</v>
      </c>
    </row>
    <row r="450" spans="1:8" hidden="1" x14ac:dyDescent="0.25">
      <c r="A450" s="134">
        <v>1100</v>
      </c>
      <c r="B450" s="114"/>
      <c r="H450" s="117">
        <f ca="1">SUM(H451:H456)</f>
        <v>1.38</v>
      </c>
    </row>
    <row r="451" spans="1:8" hidden="1" x14ac:dyDescent="0.25">
      <c r="A451" s="1">
        <v>1116</v>
      </c>
      <c r="B451" s="114"/>
      <c r="H451" s="116">
        <f t="shared" ref="H451:H456" ca="1" si="47">SUMIF($A$202:$H$388,A451,$H$202:$H$388)</f>
        <v>0</v>
      </c>
    </row>
    <row r="452" spans="1:8" hidden="1" x14ac:dyDescent="0.25">
      <c r="A452" s="1">
        <v>1119</v>
      </c>
      <c r="B452" s="114"/>
      <c r="H452" s="116">
        <f t="shared" ca="1" si="47"/>
        <v>1.25</v>
      </c>
    </row>
    <row r="453" spans="1:8" hidden="1" x14ac:dyDescent="0.25">
      <c r="A453" s="1">
        <v>1143</v>
      </c>
      <c r="B453" s="114"/>
      <c r="H453" s="116">
        <f t="shared" ca="1" si="47"/>
        <v>0</v>
      </c>
    </row>
    <row r="454" spans="1:8" hidden="1" x14ac:dyDescent="0.25">
      <c r="A454" s="1">
        <v>1146</v>
      </c>
      <c r="B454" s="114"/>
      <c r="H454" s="116">
        <f t="shared" ca="1" si="47"/>
        <v>0</v>
      </c>
    </row>
    <row r="455" spans="1:8" hidden="1" x14ac:dyDescent="0.25">
      <c r="A455" s="1">
        <v>1147</v>
      </c>
      <c r="B455" s="114"/>
      <c r="H455" s="116">
        <f t="shared" ca="1" si="47"/>
        <v>0</v>
      </c>
    </row>
    <row r="456" spans="1:8" hidden="1" x14ac:dyDescent="0.25">
      <c r="A456" s="1">
        <v>1148</v>
      </c>
      <c r="B456" s="114"/>
      <c r="H456" s="116">
        <f t="shared" ca="1" si="47"/>
        <v>0.13</v>
      </c>
    </row>
    <row r="457" spans="1:8" hidden="1" x14ac:dyDescent="0.25">
      <c r="A457" s="134">
        <v>1200</v>
      </c>
      <c r="B457" s="114"/>
      <c r="H457" s="117">
        <f ca="1">SUM(H458:H460)</f>
        <v>0.41000000000000003</v>
      </c>
    </row>
    <row r="458" spans="1:8" hidden="1" x14ac:dyDescent="0.25">
      <c r="A458" s="1">
        <v>1210</v>
      </c>
      <c r="B458" s="114"/>
      <c r="H458" s="116">
        <f ca="1">SUMIF($A$202:$H$388,A458,$H$202:$H$388)</f>
        <v>0.35000000000000003</v>
      </c>
    </row>
    <row r="459" spans="1:8" hidden="1" x14ac:dyDescent="0.25">
      <c r="A459" s="1">
        <v>1221</v>
      </c>
      <c r="B459" s="114"/>
      <c r="H459" s="116">
        <f ca="1">SUMIF($A$202:$H$388,A459,$H$202:$H$388)</f>
        <v>0.06</v>
      </c>
    </row>
    <row r="460" spans="1:8" hidden="1" x14ac:dyDescent="0.25">
      <c r="A460" s="1">
        <v>1228</v>
      </c>
      <c r="B460" s="114"/>
      <c r="H460" s="116">
        <f ca="1">SUMIF($A$202:$H$388,A460,$H$202:$H$388)</f>
        <v>0</v>
      </c>
    </row>
    <row r="461" spans="1:8" hidden="1" x14ac:dyDescent="0.25">
      <c r="A461" s="115">
        <v>2000</v>
      </c>
      <c r="B461" s="114"/>
      <c r="H461" s="118">
        <f ca="1">H462+H465+H467</f>
        <v>2.74</v>
      </c>
    </row>
    <row r="462" spans="1:8" hidden="1" x14ac:dyDescent="0.25">
      <c r="A462" s="134">
        <v>2100</v>
      </c>
      <c r="B462" s="114"/>
      <c r="H462" s="120">
        <f ca="1">SUM(H463:H464)</f>
        <v>0</v>
      </c>
    </row>
    <row r="463" spans="1:8" hidden="1" x14ac:dyDescent="0.25">
      <c r="A463" s="1">
        <v>2111</v>
      </c>
      <c r="B463" s="114"/>
      <c r="H463" s="2">
        <f ca="1">SUMIF($A$202:$H$388,A463,$H$202:$H$388)</f>
        <v>0</v>
      </c>
    </row>
    <row r="464" spans="1:8" hidden="1" x14ac:dyDescent="0.25">
      <c r="A464" s="1">
        <v>2112</v>
      </c>
      <c r="B464" s="114"/>
      <c r="H464" s="2">
        <f ca="1">SUMIF($A$202:$H$388,A464,$H$202:$H$388)</f>
        <v>0</v>
      </c>
    </row>
    <row r="465" spans="1:9" hidden="1" x14ac:dyDescent="0.25">
      <c r="A465" s="134">
        <v>2200</v>
      </c>
      <c r="B465" s="114"/>
      <c r="H465" s="117">
        <f ca="1">SUM(H466)</f>
        <v>0.18000000000000002</v>
      </c>
    </row>
    <row r="466" spans="1:9" hidden="1" x14ac:dyDescent="0.25">
      <c r="A466" s="1">
        <v>2220</v>
      </c>
      <c r="B466" s="114"/>
      <c r="H466" s="116">
        <f ca="1">SUMIF($A$202:$H$388,A466,$H$202:$H$388)</f>
        <v>0.18000000000000002</v>
      </c>
    </row>
    <row r="467" spans="1:9" hidden="1" x14ac:dyDescent="0.25">
      <c r="A467" s="134">
        <v>2300</v>
      </c>
      <c r="B467" s="114"/>
      <c r="H467" s="117">
        <f ca="1">SUM(H468:H472)</f>
        <v>2.56</v>
      </c>
    </row>
    <row r="468" spans="1:9" hidden="1" x14ac:dyDescent="0.25">
      <c r="A468" s="1">
        <v>2311</v>
      </c>
      <c r="B468" s="114"/>
      <c r="H468" s="116">
        <f ca="1">SUMIF($A$202:$H$388,A468,$H$202:$H$388)</f>
        <v>0.24000000000000002</v>
      </c>
    </row>
    <row r="469" spans="1:9" hidden="1" x14ac:dyDescent="0.25">
      <c r="A469" s="1">
        <v>2312</v>
      </c>
      <c r="B469" s="114"/>
      <c r="H469" s="116">
        <f ca="1">SUMIF($A$202:$H$388,A469,$H$202:$H$388)</f>
        <v>0.03</v>
      </c>
    </row>
    <row r="470" spans="1:9" hidden="1" x14ac:dyDescent="0.25">
      <c r="A470" s="1">
        <v>2322</v>
      </c>
      <c r="B470" s="114"/>
      <c r="H470" s="2">
        <f ca="1">SUMIF($A$202:$H$388,A470,$H$202:$H$388)</f>
        <v>0</v>
      </c>
    </row>
    <row r="471" spans="1:9" hidden="1" x14ac:dyDescent="0.25">
      <c r="A471" s="1">
        <v>2329</v>
      </c>
      <c r="B471" s="114"/>
      <c r="H471" s="2">
        <f ca="1">SUMIF($A$202:$H$388,A471,$H$202:$H$388)</f>
        <v>0</v>
      </c>
    </row>
    <row r="472" spans="1:9" hidden="1" x14ac:dyDescent="0.25">
      <c r="A472" s="1">
        <v>2350</v>
      </c>
      <c r="B472" s="114"/>
      <c r="H472" s="116">
        <f ca="1">SUMIF($A$202:$H$388,A472,$H$202:$H$388)</f>
        <v>2.29</v>
      </c>
    </row>
    <row r="473" spans="1:9" hidden="1" x14ac:dyDescent="0.25">
      <c r="A473" s="115">
        <v>5000</v>
      </c>
      <c r="B473" s="114"/>
      <c r="H473" s="118">
        <f ca="1">H474+H476</f>
        <v>0.03</v>
      </c>
    </row>
    <row r="474" spans="1:9" hidden="1" x14ac:dyDescent="0.25">
      <c r="A474" s="134">
        <v>5100</v>
      </c>
      <c r="B474" s="114"/>
      <c r="H474" s="117">
        <f ca="1">SUM(H475)</f>
        <v>0</v>
      </c>
    </row>
    <row r="475" spans="1:9" hidden="1" x14ac:dyDescent="0.25">
      <c r="A475" s="1">
        <v>5121</v>
      </c>
      <c r="B475" s="114"/>
      <c r="H475" s="116">
        <f ca="1">SUMIF($A$202:$H$388,A475,$H$202:$H$388)</f>
        <v>0</v>
      </c>
    </row>
    <row r="476" spans="1:9" hidden="1" x14ac:dyDescent="0.25">
      <c r="A476" s="134">
        <v>5200</v>
      </c>
      <c r="B476" s="114"/>
      <c r="H476" s="117">
        <f ca="1">SUM(H477:H478)</f>
        <v>0.03</v>
      </c>
    </row>
    <row r="477" spans="1:9" hidden="1" x14ac:dyDescent="0.25">
      <c r="A477" s="1">
        <v>5238</v>
      </c>
      <c r="B477" s="114"/>
      <c r="H477" s="116">
        <f ca="1">SUMIF($A$202:$H$388,A477,$H$202:$H$388)</f>
        <v>0.03</v>
      </c>
    </row>
    <row r="478" spans="1:9" hidden="1" x14ac:dyDescent="0.25">
      <c r="A478" s="1">
        <v>5239</v>
      </c>
      <c r="B478" s="114"/>
      <c r="H478" s="116">
        <f ca="1">SUMIF($A$202:$H$388,A478,$H$202:$H$388)</f>
        <v>0</v>
      </c>
    </row>
    <row r="479" spans="1:9" s="123" customFormat="1" ht="15.6" hidden="1" x14ac:dyDescent="0.3">
      <c r="A479" s="121" t="s">
        <v>340</v>
      </c>
      <c r="B479" s="121"/>
      <c r="C479" s="121"/>
      <c r="D479" s="121"/>
      <c r="E479" s="121"/>
      <c r="F479" s="121"/>
      <c r="G479" s="121"/>
      <c r="H479" s="122">
        <f ca="1">H448+H418</f>
        <v>55.19</v>
      </c>
      <c r="I479" s="123" t="b">
        <f ca="1">H479=H390</f>
        <v>1</v>
      </c>
    </row>
    <row r="480" spans="1:9" x14ac:dyDescent="0.25">
      <c r="B480" s="114"/>
    </row>
  </sheetData>
  <mergeCells count="406">
    <mergeCell ref="A1:C1"/>
    <mergeCell ref="D1:H1"/>
    <mergeCell ref="I9:I10"/>
    <mergeCell ref="C307:E307"/>
    <mergeCell ref="A308:A318"/>
    <mergeCell ref="B308:B318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112:E112"/>
    <mergeCell ref="C113:E113"/>
    <mergeCell ref="C114:E114"/>
    <mergeCell ref="B92:G92"/>
    <mergeCell ref="A93:A103"/>
    <mergeCell ref="B93:B103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A104:A114"/>
    <mergeCell ref="B104:B114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A127:A137"/>
    <mergeCell ref="B127:B137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253:D253"/>
    <mergeCell ref="C237:D237"/>
    <mergeCell ref="C238:D238"/>
    <mergeCell ref="C239:D239"/>
    <mergeCell ref="C240:D240"/>
    <mergeCell ref="C241:D241"/>
    <mergeCell ref="C242:D242"/>
    <mergeCell ref="C235:D235"/>
    <mergeCell ref="C236:D236"/>
    <mergeCell ref="C251:D251"/>
    <mergeCell ref="C252:D252"/>
    <mergeCell ref="C249:D249"/>
    <mergeCell ref="C250:D250"/>
    <mergeCell ref="A139:A149"/>
    <mergeCell ref="B139:B149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A116:A126"/>
    <mergeCell ref="B116:B126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B161:G161"/>
    <mergeCell ref="B162:G162"/>
    <mergeCell ref="A163:A173"/>
    <mergeCell ref="B163:B173"/>
    <mergeCell ref="D164:D173"/>
    <mergeCell ref="G164:G173"/>
    <mergeCell ref="C155:E155"/>
    <mergeCell ref="C156:E156"/>
    <mergeCell ref="C157:E157"/>
    <mergeCell ref="C159:E159"/>
    <mergeCell ref="C160:E160"/>
    <mergeCell ref="B174:G174"/>
    <mergeCell ref="A175:A185"/>
    <mergeCell ref="B175:B185"/>
    <mergeCell ref="D176:D185"/>
    <mergeCell ref="G176:G185"/>
    <mergeCell ref="A186:A196"/>
    <mergeCell ref="B186:B196"/>
    <mergeCell ref="D187:D196"/>
    <mergeCell ref="G187:G196"/>
    <mergeCell ref="B264:G264"/>
    <mergeCell ref="B265:G265"/>
    <mergeCell ref="C273:D273"/>
    <mergeCell ref="A243:A263"/>
    <mergeCell ref="B243:B263"/>
    <mergeCell ref="C243:D243"/>
    <mergeCell ref="E244:E263"/>
    <mergeCell ref="C254:D254"/>
    <mergeCell ref="C255:D255"/>
    <mergeCell ref="C244:D244"/>
    <mergeCell ref="C245:D245"/>
    <mergeCell ref="C246:D246"/>
    <mergeCell ref="C247:D247"/>
    <mergeCell ref="C262:D262"/>
    <mergeCell ref="C263:D263"/>
    <mergeCell ref="C256:D256"/>
    <mergeCell ref="C257:D257"/>
    <mergeCell ref="C258:D258"/>
    <mergeCell ref="C259:D259"/>
    <mergeCell ref="C260:D260"/>
    <mergeCell ref="C261:D261"/>
    <mergeCell ref="C248:D248"/>
    <mergeCell ref="A266:A286"/>
    <mergeCell ref="B266:B286"/>
    <mergeCell ref="A389:G389"/>
    <mergeCell ref="A390:G390"/>
    <mergeCell ref="B91:G91"/>
    <mergeCell ref="B115:G115"/>
    <mergeCell ref="C116:E116"/>
    <mergeCell ref="C117:E117"/>
    <mergeCell ref="C137:E137"/>
    <mergeCell ref="B138:G138"/>
    <mergeCell ref="A235:A242"/>
    <mergeCell ref="B235:B242"/>
    <mergeCell ref="E235:E242"/>
    <mergeCell ref="C147:E147"/>
    <mergeCell ref="C148:E148"/>
    <mergeCell ref="C149:E149"/>
    <mergeCell ref="A150:A160"/>
    <mergeCell ref="B150:B160"/>
    <mergeCell ref="C150:E150"/>
    <mergeCell ref="C151:E151"/>
    <mergeCell ref="C152:E152"/>
    <mergeCell ref="C153:E153"/>
    <mergeCell ref="C154:E154"/>
    <mergeCell ref="C158:E158"/>
    <mergeCell ref="A355:A365"/>
    <mergeCell ref="B355:B365"/>
    <mergeCell ref="D356:D365"/>
    <mergeCell ref="G356:G365"/>
    <mergeCell ref="B366:G366"/>
    <mergeCell ref="A367:A377"/>
    <mergeCell ref="B367:B377"/>
    <mergeCell ref="C372:D372"/>
    <mergeCell ref="C373:D373"/>
    <mergeCell ref="C374:D374"/>
    <mergeCell ref="C375:D375"/>
    <mergeCell ref="C376:D376"/>
    <mergeCell ref="C377:D377"/>
    <mergeCell ref="B353:G353"/>
    <mergeCell ref="B354:G354"/>
    <mergeCell ref="C345:E345"/>
    <mergeCell ref="C346:E346"/>
    <mergeCell ref="C347:E347"/>
    <mergeCell ref="C348:E348"/>
    <mergeCell ref="C349:E349"/>
    <mergeCell ref="C350:E350"/>
    <mergeCell ref="A378:A388"/>
    <mergeCell ref="B378:B388"/>
    <mergeCell ref="D379:D388"/>
    <mergeCell ref="A342:A352"/>
    <mergeCell ref="B342:B352"/>
    <mergeCell ref="C342:E342"/>
    <mergeCell ref="C343:E343"/>
    <mergeCell ref="C344:E344"/>
    <mergeCell ref="C351:E351"/>
    <mergeCell ref="C352:E352"/>
    <mergeCell ref="C367:D367"/>
    <mergeCell ref="C368:D368"/>
    <mergeCell ref="E368:E377"/>
    <mergeCell ref="C369:D369"/>
    <mergeCell ref="C370:D370"/>
    <mergeCell ref="C371:D371"/>
    <mergeCell ref="C299:E299"/>
    <mergeCell ref="B319:G319"/>
    <mergeCell ref="A320:A330"/>
    <mergeCell ref="B320:B330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A297:A307"/>
    <mergeCell ref="B297:B307"/>
    <mergeCell ref="C300:E300"/>
    <mergeCell ref="C301:E301"/>
    <mergeCell ref="C302:E302"/>
    <mergeCell ref="C303:E303"/>
    <mergeCell ref="C304:E304"/>
    <mergeCell ref="C305:E305"/>
    <mergeCell ref="C306:E306"/>
    <mergeCell ref="B295:G295"/>
    <mergeCell ref="B296:G296"/>
    <mergeCell ref="C297:E297"/>
    <mergeCell ref="C298:E298"/>
    <mergeCell ref="C287:D287"/>
    <mergeCell ref="C288:D288"/>
    <mergeCell ref="C289:D289"/>
    <mergeCell ref="C290:D290"/>
    <mergeCell ref="C291:D291"/>
    <mergeCell ref="C292:D292"/>
    <mergeCell ref="E287:E294"/>
    <mergeCell ref="C266:D266"/>
    <mergeCell ref="A287:A294"/>
    <mergeCell ref="B287:B294"/>
    <mergeCell ref="C293:D293"/>
    <mergeCell ref="C294:D294"/>
    <mergeCell ref="E267:E286"/>
    <mergeCell ref="C277:D277"/>
    <mergeCell ref="C278:D278"/>
    <mergeCell ref="C279:D279"/>
    <mergeCell ref="C280:D280"/>
    <mergeCell ref="C274:D274"/>
    <mergeCell ref="C275:D275"/>
    <mergeCell ref="C276:D276"/>
    <mergeCell ref="C267:D267"/>
    <mergeCell ref="C268:D268"/>
    <mergeCell ref="C269:D269"/>
    <mergeCell ref="C270:D270"/>
    <mergeCell ref="C271:D271"/>
    <mergeCell ref="C272:D272"/>
    <mergeCell ref="C281:D281"/>
    <mergeCell ref="C282:D282"/>
    <mergeCell ref="C283:D283"/>
    <mergeCell ref="C284:D284"/>
    <mergeCell ref="C285:D285"/>
    <mergeCell ref="C286:D286"/>
    <mergeCell ref="C230:E230"/>
    <mergeCell ref="C231:E231"/>
    <mergeCell ref="C232:E232"/>
    <mergeCell ref="C233:E233"/>
    <mergeCell ref="C234:E234"/>
    <mergeCell ref="C222:D222"/>
    <mergeCell ref="C223:D223"/>
    <mergeCell ref="A224:A234"/>
    <mergeCell ref="B224:B234"/>
    <mergeCell ref="C224:E224"/>
    <mergeCell ref="C225:E225"/>
    <mergeCell ref="C226:E226"/>
    <mergeCell ref="C227:E227"/>
    <mergeCell ref="C228:E228"/>
    <mergeCell ref="C229:E229"/>
    <mergeCell ref="A213:A223"/>
    <mergeCell ref="B213:B223"/>
    <mergeCell ref="C221:D221"/>
    <mergeCell ref="C216:D216"/>
    <mergeCell ref="C217:D217"/>
    <mergeCell ref="C218:D218"/>
    <mergeCell ref="C219:D219"/>
    <mergeCell ref="C220:D220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A197:G197"/>
    <mergeCell ref="A198:H198"/>
    <mergeCell ref="A199:H199"/>
    <mergeCell ref="B200:G200"/>
    <mergeCell ref="B201:G201"/>
    <mergeCell ref="A202:A212"/>
    <mergeCell ref="B202:B212"/>
    <mergeCell ref="C202:D202"/>
    <mergeCell ref="C203:D203"/>
    <mergeCell ref="C204:D204"/>
    <mergeCell ref="C205:D205"/>
    <mergeCell ref="C206:D206"/>
    <mergeCell ref="C207:D207"/>
    <mergeCell ref="C89:D89"/>
    <mergeCell ref="C90:D90"/>
    <mergeCell ref="B68:G68"/>
    <mergeCell ref="B69:G69"/>
    <mergeCell ref="A70:A90"/>
    <mergeCell ref="B70:B90"/>
    <mergeCell ref="C70:D70"/>
    <mergeCell ref="C71:D71"/>
    <mergeCell ref="E71:E90"/>
    <mergeCell ref="C72:D72"/>
    <mergeCell ref="C73:D73"/>
    <mergeCell ref="C74:D74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87:D87"/>
    <mergeCell ref="C88:D88"/>
    <mergeCell ref="E48:E67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47:A67"/>
    <mergeCell ref="B47:B67"/>
    <mergeCell ref="C47:D47"/>
    <mergeCell ref="C48:D48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42:E42"/>
    <mergeCell ref="C43:E43"/>
    <mergeCell ref="C44:E44"/>
    <mergeCell ref="C45:E45"/>
    <mergeCell ref="C46:E46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331:A341"/>
    <mergeCell ref="B331:B341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</mergeCells>
  <conditionalFormatting sqref="G38:H46 F235:H242 C287:D294 F287:H294">
    <cfRule type="cellIs" dxfId="1393" priority="97" operator="equal">
      <formula>0</formula>
    </cfRule>
  </conditionalFormatting>
  <conditionalFormatting sqref="G225:H234">
    <cfRule type="cellIs" dxfId="1392" priority="92" operator="equal">
      <formula>0</formula>
    </cfRule>
  </conditionalFormatting>
  <conditionalFormatting sqref="H214:H223">
    <cfRule type="cellIs" dxfId="1391" priority="93" operator="equal">
      <formula>0</formula>
    </cfRule>
  </conditionalFormatting>
  <conditionalFormatting sqref="H203:H212">
    <cfRule type="cellIs" dxfId="1390" priority="94" operator="equal">
      <formula>0</formula>
    </cfRule>
  </conditionalFormatting>
  <conditionalFormatting sqref="H244">
    <cfRule type="cellIs" dxfId="1389" priority="84" operator="equal">
      <formula>0</formula>
    </cfRule>
  </conditionalFormatting>
  <conditionalFormatting sqref="H244">
    <cfRule type="cellIs" dxfId="1388" priority="85" operator="equal">
      <formula>0</formula>
    </cfRule>
  </conditionalFormatting>
  <conditionalFormatting sqref="G244:G263">
    <cfRule type="cellIs" dxfId="1387" priority="83" operator="equal">
      <formula>0</formula>
    </cfRule>
  </conditionalFormatting>
  <conditionalFormatting sqref="C254:C255 C244:C245">
    <cfRule type="cellIs" dxfId="1386" priority="82" operator="equal">
      <formula>0</formula>
    </cfRule>
  </conditionalFormatting>
  <conditionalFormatting sqref="F244:H263">
    <cfRule type="cellIs" dxfId="1385" priority="81" operator="equal">
      <formula>0</formula>
    </cfRule>
  </conditionalFormatting>
  <conditionalFormatting sqref="H267:H286">
    <cfRule type="cellIs" dxfId="1384" priority="80" operator="equal">
      <formula>0</formula>
    </cfRule>
  </conditionalFormatting>
  <conditionalFormatting sqref="H267:H286">
    <cfRule type="cellIs" dxfId="1383" priority="79" operator="equal">
      <formula>0</formula>
    </cfRule>
  </conditionalFormatting>
  <conditionalFormatting sqref="H267:H286">
    <cfRule type="cellIs" dxfId="1382" priority="78" operator="equal">
      <formula>0</formula>
    </cfRule>
  </conditionalFormatting>
  <conditionalFormatting sqref="G277:G286">
    <cfRule type="cellIs" dxfId="1381" priority="74" operator="equal">
      <formula>0</formula>
    </cfRule>
  </conditionalFormatting>
  <conditionalFormatting sqref="G277:G286">
    <cfRule type="cellIs" dxfId="1380" priority="73" operator="equal">
      <formula>0</formula>
    </cfRule>
  </conditionalFormatting>
  <conditionalFormatting sqref="F48:H48 H49:H55 F49:G67">
    <cfRule type="cellIs" dxfId="1379" priority="61" operator="equal">
      <formula>0</formula>
    </cfRule>
  </conditionalFormatting>
  <conditionalFormatting sqref="H56:H67">
    <cfRule type="cellIs" dxfId="1378" priority="60" operator="equal">
      <formula>0</formula>
    </cfRule>
  </conditionalFormatting>
  <conditionalFormatting sqref="C48:D67">
    <cfRule type="cellIs" dxfId="1377" priority="59" operator="equal">
      <formula>0</formula>
    </cfRule>
  </conditionalFormatting>
  <conditionalFormatting sqref="C47:D47">
    <cfRule type="cellIs" dxfId="1376" priority="58" operator="equal">
      <formula>0</formula>
    </cfRule>
  </conditionalFormatting>
  <conditionalFormatting sqref="H26:H35">
    <cfRule type="cellIs" dxfId="1375" priority="68" operator="equal">
      <formula>0</formula>
    </cfRule>
  </conditionalFormatting>
  <conditionalFormatting sqref="H15:H24">
    <cfRule type="cellIs" dxfId="1374" priority="67" operator="equal">
      <formula>0</formula>
    </cfRule>
  </conditionalFormatting>
  <conditionalFormatting sqref="C70:D70">
    <cfRule type="cellIs" dxfId="1373" priority="57" operator="equal">
      <formula>0</formula>
    </cfRule>
  </conditionalFormatting>
  <conditionalFormatting sqref="F71:H71 H72:H78 F72:G90">
    <cfRule type="cellIs" dxfId="1372" priority="56" operator="equal">
      <formula>0</formula>
    </cfRule>
  </conditionalFormatting>
  <conditionalFormatting sqref="C71:D90">
    <cfRule type="cellIs" dxfId="1371" priority="54" operator="equal">
      <formula>0</formula>
    </cfRule>
  </conditionalFormatting>
  <conditionalFormatting sqref="H79:H90">
    <cfRule type="cellIs" dxfId="1370" priority="55" operator="equal">
      <formula>0</formula>
    </cfRule>
  </conditionalFormatting>
  <conditionalFormatting sqref="F279:H286">
    <cfRule type="cellIs" dxfId="1369" priority="39" operator="equal">
      <formula>0</formula>
    </cfRule>
  </conditionalFormatting>
  <conditionalFormatting sqref="C277:D286">
    <cfRule type="cellIs" dxfId="1368" priority="40" operator="equal">
      <formula>0</formula>
    </cfRule>
  </conditionalFormatting>
  <conditionalFormatting sqref="C267:D276">
    <cfRule type="cellIs" dxfId="1367" priority="35" operator="equal">
      <formula>0</formula>
    </cfRule>
  </conditionalFormatting>
  <conditionalFormatting sqref="F267:H276">
    <cfRule type="cellIs" dxfId="1366" priority="34" operator="equal">
      <formula>0</formula>
    </cfRule>
  </conditionalFormatting>
  <conditionalFormatting sqref="H164:H173 H176:H185 H187:H196">
    <cfRule type="cellIs" dxfId="1365" priority="30" operator="equal">
      <formula>0</formula>
    </cfRule>
  </conditionalFormatting>
  <conditionalFormatting sqref="C256:C263">
    <cfRule type="cellIs" dxfId="1364" priority="24" operator="equal">
      <formula>0</formula>
    </cfRule>
  </conditionalFormatting>
  <conditionalFormatting sqref="H140:H149">
    <cfRule type="cellIs" dxfId="1363" priority="33" operator="equal">
      <formula>0</formula>
    </cfRule>
  </conditionalFormatting>
  <conditionalFormatting sqref="H151:H160">
    <cfRule type="cellIs" dxfId="1362" priority="31" operator="equal">
      <formula>0</formula>
    </cfRule>
  </conditionalFormatting>
  <conditionalFormatting sqref="C235:C242">
    <cfRule type="cellIs" dxfId="1361" priority="26" operator="equal">
      <formula>0</formula>
    </cfRule>
  </conditionalFormatting>
  <conditionalFormatting sqref="C246:C253">
    <cfRule type="cellIs" dxfId="1360" priority="25" operator="equal">
      <formula>0</formula>
    </cfRule>
  </conditionalFormatting>
  <conditionalFormatting sqref="I418:I447 I480">
    <cfRule type="cellIs" dxfId="1359" priority="23" operator="equal">
      <formula>TRUE</formula>
    </cfRule>
  </conditionalFormatting>
  <conditionalFormatting sqref="H117:H126">
    <cfRule type="cellIs" dxfId="1358" priority="17" operator="equal">
      <formula>0</formula>
    </cfRule>
  </conditionalFormatting>
  <conditionalFormatting sqref="H128:H137">
    <cfRule type="cellIs" dxfId="1357" priority="16" operator="equal">
      <formula>0</formula>
    </cfRule>
  </conditionalFormatting>
  <conditionalFormatting sqref="H94:H103">
    <cfRule type="cellIs" dxfId="1356" priority="15" operator="equal">
      <formula>0</formula>
    </cfRule>
  </conditionalFormatting>
  <conditionalFormatting sqref="H105:H114">
    <cfRule type="cellIs" dxfId="1355" priority="14" operator="equal">
      <formula>0</formula>
    </cfRule>
  </conditionalFormatting>
  <conditionalFormatting sqref="H321:H330">
    <cfRule type="cellIs" dxfId="1354" priority="13" operator="equal">
      <formula>0</formula>
    </cfRule>
  </conditionalFormatting>
  <conditionalFormatting sqref="H343:H352">
    <cfRule type="cellIs" dxfId="1353" priority="12" operator="equal">
      <formula>0</formula>
    </cfRule>
  </conditionalFormatting>
  <conditionalFormatting sqref="H356:H365 H379:H388">
    <cfRule type="cellIs" dxfId="1352" priority="11" operator="equal">
      <formula>0</formula>
    </cfRule>
  </conditionalFormatting>
  <conditionalFormatting sqref="H298:H307">
    <cfRule type="cellIs" dxfId="1351" priority="10" operator="equal">
      <formula>0</formula>
    </cfRule>
  </conditionalFormatting>
  <conditionalFormatting sqref="H309:H318">
    <cfRule type="cellIs" dxfId="1350" priority="9" operator="equal">
      <formula>0</formula>
    </cfRule>
  </conditionalFormatting>
  <conditionalFormatting sqref="I449:I472 I475 I477:I478">
    <cfRule type="cellIs" dxfId="1349" priority="8" operator="equal">
      <formula>TRUE</formula>
    </cfRule>
  </conditionalFormatting>
  <conditionalFormatting sqref="I448">
    <cfRule type="cellIs" dxfId="1348" priority="7" operator="equal">
      <formula>TRUE</formula>
    </cfRule>
  </conditionalFormatting>
  <conditionalFormatting sqref="I473">
    <cfRule type="cellIs" dxfId="1347" priority="6" operator="equal">
      <formula>TRUE</formula>
    </cfRule>
  </conditionalFormatting>
  <conditionalFormatting sqref="I474">
    <cfRule type="cellIs" dxfId="1346" priority="5" operator="equal">
      <formula>TRUE</formula>
    </cfRule>
  </conditionalFormatting>
  <conditionalFormatting sqref="I476">
    <cfRule type="cellIs" dxfId="1345" priority="4" operator="equal">
      <formula>TRUE</formula>
    </cfRule>
  </conditionalFormatting>
  <conditionalFormatting sqref="I479">
    <cfRule type="cellIs" dxfId="1344" priority="3" operator="equal">
      <formula>TRUE</formula>
    </cfRule>
  </conditionalFormatting>
  <conditionalFormatting sqref="H332:H341">
    <cfRule type="cellIs" dxfId="1343" priority="2" operator="equal">
      <formula>0</formula>
    </cfRule>
  </conditionalFormatting>
  <conditionalFormatting sqref="H368:H377">
    <cfRule type="cellIs" dxfId="1342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8" activePane="bottomLeft" state="frozen"/>
      <selection pane="bottomLeft" activeCell="A5" sqref="A5:B5"/>
    </sheetView>
  </sheetViews>
  <sheetFormatPr defaultColWidth="9.109375" defaultRowHeight="13.8" x14ac:dyDescent="0.25"/>
  <cols>
    <col min="1" max="1" width="10.88671875" style="1" customWidth="1"/>
    <col min="2" max="2" width="43" style="1" customWidth="1"/>
    <col min="3" max="3" width="57" style="1" customWidth="1"/>
    <col min="4" max="4" width="10.33203125" style="2" customWidth="1"/>
    <col min="5" max="16384" width="9.109375" style="1"/>
  </cols>
  <sheetData>
    <row r="1" spans="1:5" ht="17.399999999999999" x14ac:dyDescent="0.3">
      <c r="A1" s="222" t="s">
        <v>35</v>
      </c>
      <c r="B1" s="222"/>
      <c r="C1" s="222"/>
      <c r="D1" s="222"/>
    </row>
    <row r="2" spans="1:5" ht="11.25" customHeight="1" x14ac:dyDescent="0.25"/>
    <row r="3" spans="1:5" x14ac:dyDescent="0.25">
      <c r="A3" s="224" t="s">
        <v>127</v>
      </c>
      <c r="B3" s="224"/>
      <c r="C3" s="224"/>
      <c r="D3" s="224"/>
    </row>
    <row r="4" spans="1:5" x14ac:dyDescent="0.25">
      <c r="A4" s="31" t="s">
        <v>155</v>
      </c>
    </row>
    <row r="5" spans="1:5" x14ac:dyDescent="0.25">
      <c r="A5" s="223" t="s">
        <v>145</v>
      </c>
      <c r="B5" s="223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3">
      <c r="A9" s="36" t="s">
        <v>13</v>
      </c>
      <c r="B9" s="36" t="s">
        <v>28</v>
      </c>
      <c r="C9" s="229" t="s">
        <v>36</v>
      </c>
      <c r="D9" s="229"/>
    </row>
    <row r="10" spans="1:5" s="13" customFormat="1" ht="12" x14ac:dyDescent="0.25">
      <c r="A10" s="37">
        <v>1</v>
      </c>
      <c r="B10" s="37">
        <v>2</v>
      </c>
      <c r="C10" s="230">
        <v>3</v>
      </c>
      <c r="D10" s="230"/>
      <c r="E10" s="2" t="s">
        <v>143</v>
      </c>
    </row>
    <row r="11" spans="1:5" s="2" customFormat="1" ht="12" x14ac:dyDescent="0.25">
      <c r="A11" s="231" t="s">
        <v>14</v>
      </c>
      <c r="B11" s="232"/>
      <c r="C11" s="232"/>
      <c r="D11" s="233"/>
    </row>
    <row r="12" spans="1:5" s="5" customFormat="1" ht="11.4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1.4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5">
      <c r="A14" s="35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5">
      <c r="A15" s="34" t="s">
        <v>41</v>
      </c>
      <c r="B15" s="17" t="s">
        <v>42</v>
      </c>
      <c r="C15" s="20"/>
      <c r="D15" s="21"/>
      <c r="E15" s="21"/>
    </row>
    <row r="16" spans="1:5" s="2" customFormat="1" ht="75.75" customHeight="1" x14ac:dyDescent="0.25">
      <c r="A16" s="34" t="s">
        <v>43</v>
      </c>
      <c r="B16" s="17" t="s">
        <v>44</v>
      </c>
      <c r="C16" s="32" t="s">
        <v>153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5">
      <c r="A17" s="34" t="s">
        <v>45</v>
      </c>
      <c r="B17" s="17" t="s">
        <v>46</v>
      </c>
      <c r="C17" s="33"/>
      <c r="D17" s="21"/>
      <c r="E17" s="21"/>
    </row>
    <row r="18" spans="1:5" s="2" customFormat="1" ht="12" x14ac:dyDescent="0.25">
      <c r="A18" s="35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5">
      <c r="A19" s="34" t="s">
        <v>49</v>
      </c>
      <c r="B19" s="17" t="s">
        <v>31</v>
      </c>
      <c r="C19" s="33"/>
      <c r="D19" s="21"/>
      <c r="E19" s="21"/>
    </row>
    <row r="20" spans="1:5" s="2" customFormat="1" ht="12" hidden="1" x14ac:dyDescent="0.25">
      <c r="A20" s="34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5">
      <c r="A21" s="34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5">
      <c r="A22" s="34" t="s">
        <v>53</v>
      </c>
      <c r="B22" s="17" t="s">
        <v>29</v>
      </c>
      <c r="C22" s="33"/>
      <c r="D22" s="21"/>
      <c r="E22" s="21"/>
    </row>
    <row r="23" spans="1:5" s="2" customFormat="1" ht="24" x14ac:dyDescent="0.25">
      <c r="A23" s="34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5">
      <c r="A24" s="34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5">
      <c r="A25" s="34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5">
      <c r="A26" s="34" t="s">
        <v>60</v>
      </c>
      <c r="B26" s="17" t="s">
        <v>61</v>
      </c>
      <c r="C26" s="20"/>
      <c r="D26" s="21"/>
      <c r="E26" s="21"/>
    </row>
    <row r="27" spans="1:5" s="2" customFormat="1" ht="24" hidden="1" x14ac:dyDescent="0.25">
      <c r="A27" s="35" t="s">
        <v>62</v>
      </c>
      <c r="B27" s="17" t="s">
        <v>63</v>
      </c>
      <c r="C27" s="20"/>
      <c r="D27" s="21"/>
      <c r="E27" s="21"/>
    </row>
    <row r="28" spans="1:5" s="2" customFormat="1" ht="12" hidden="1" x14ac:dyDescent="0.25">
      <c r="A28" s="35" t="s">
        <v>64</v>
      </c>
      <c r="B28" s="17" t="s">
        <v>65</v>
      </c>
      <c r="C28" s="20"/>
      <c r="D28" s="21"/>
      <c r="E28" s="21"/>
    </row>
    <row r="29" spans="1:5" s="5" customFormat="1" ht="22.8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12" x14ac:dyDescent="0.25">
      <c r="A30" s="35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5">
      <c r="A31" s="35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5">
      <c r="A32" s="34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5">
      <c r="A33" s="34" t="s">
        <v>73</v>
      </c>
      <c r="B33" s="17" t="s">
        <v>74</v>
      </c>
      <c r="C33" s="20"/>
      <c r="D33" s="21"/>
      <c r="E33" s="21"/>
    </row>
    <row r="34" spans="1:5" s="2" customFormat="1" ht="24" hidden="1" x14ac:dyDescent="0.25">
      <c r="A34" s="34" t="s">
        <v>75</v>
      </c>
      <c r="B34" s="17" t="s">
        <v>76</v>
      </c>
      <c r="C34" s="20"/>
      <c r="D34" s="21"/>
      <c r="E34" s="21"/>
    </row>
    <row r="35" spans="1:5" s="2" customFormat="1" ht="12" hidden="1" x14ac:dyDescent="0.25">
      <c r="A35" s="34" t="s">
        <v>77</v>
      </c>
      <c r="B35" s="17" t="s">
        <v>78</v>
      </c>
      <c r="C35" s="20"/>
      <c r="D35" s="21"/>
      <c r="E35" s="21"/>
    </row>
    <row r="36" spans="1:5" s="2" customFormat="1" ht="24" hidden="1" x14ac:dyDescent="0.25">
      <c r="A36" s="34" t="s">
        <v>79</v>
      </c>
      <c r="B36" s="17" t="s">
        <v>80</v>
      </c>
      <c r="C36" s="20"/>
      <c r="D36" s="21"/>
      <c r="E36" s="21"/>
    </row>
    <row r="37" spans="1:5" s="2" customFormat="1" ht="24" hidden="1" x14ac:dyDescent="0.25">
      <c r="A37" s="34" t="s">
        <v>81</v>
      </c>
      <c r="B37" s="17" t="s">
        <v>82</v>
      </c>
      <c r="C37" s="20"/>
      <c r="D37" s="21"/>
      <c r="E37" s="21"/>
    </row>
    <row r="38" spans="1:5" s="2" customFormat="1" ht="36" x14ac:dyDescent="0.25">
      <c r="A38" s="34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1.4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1.4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5">
      <c r="A41" s="35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5">
      <c r="A42" s="34" t="s">
        <v>90</v>
      </c>
      <c r="B42" s="17" t="s">
        <v>33</v>
      </c>
      <c r="C42" s="20"/>
      <c r="D42" s="21"/>
    </row>
    <row r="43" spans="1:5" s="2" customFormat="1" ht="24" hidden="1" x14ac:dyDescent="0.25">
      <c r="A43" s="35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5">
      <c r="A44" s="34" t="s">
        <v>93</v>
      </c>
      <c r="B44" s="17" t="s">
        <v>22</v>
      </c>
      <c r="C44" s="20"/>
      <c r="D44" s="21"/>
    </row>
    <row r="45" spans="1:5" s="5" customFormat="1" ht="22.8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5">
      <c r="A46" s="35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5">
      <c r="A47" s="34" t="s">
        <v>98</v>
      </c>
      <c r="B47" s="17" t="s">
        <v>20</v>
      </c>
      <c r="C47" s="20"/>
      <c r="D47" s="21"/>
    </row>
    <row r="48" spans="1:5" s="2" customFormat="1" ht="12" hidden="1" x14ac:dyDescent="0.25">
      <c r="A48" s="35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5">
      <c r="A49" s="34" t="s">
        <v>101</v>
      </c>
      <c r="B49" s="17" t="s">
        <v>23</v>
      </c>
      <c r="C49" s="20"/>
      <c r="D49" s="21"/>
    </row>
    <row r="50" spans="1:5" s="2" customFormat="1" ht="12" hidden="1" x14ac:dyDescent="0.25">
      <c r="A50" s="34" t="s">
        <v>102</v>
      </c>
      <c r="B50" s="17" t="s">
        <v>24</v>
      </c>
      <c r="C50" s="20"/>
      <c r="D50" s="21"/>
    </row>
    <row r="51" spans="1:5" s="2" customFormat="1" ht="12" hidden="1" x14ac:dyDescent="0.25">
      <c r="A51" s="35" t="s">
        <v>103</v>
      </c>
      <c r="B51" s="17" t="s">
        <v>25</v>
      </c>
      <c r="C51" s="20"/>
      <c r="D51" s="21"/>
    </row>
    <row r="52" spans="1:5" s="2" customFormat="1" ht="24" hidden="1" x14ac:dyDescent="0.25">
      <c r="A52" s="35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5">
      <c r="A53" s="34" t="s">
        <v>106</v>
      </c>
      <c r="B53" s="17" t="s">
        <v>107</v>
      </c>
      <c r="C53" s="17"/>
      <c r="D53" s="21"/>
    </row>
    <row r="54" spans="1:5" s="2" customFormat="1" ht="12" hidden="1" x14ac:dyDescent="0.25">
      <c r="A54" s="35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5">
      <c r="A55" s="34" t="s">
        <v>120</v>
      </c>
      <c r="B55" s="17" t="s">
        <v>30</v>
      </c>
      <c r="C55" s="17"/>
      <c r="D55" s="21"/>
    </row>
    <row r="56" spans="1:5" s="5" customFormat="1" ht="11.4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1.4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5">
      <c r="A58" s="11" t="s">
        <v>113</v>
      </c>
      <c r="B58" s="8" t="s">
        <v>114</v>
      </c>
      <c r="C58" s="20"/>
      <c r="D58" s="21"/>
    </row>
    <row r="59" spans="1:5" s="2" customFormat="1" ht="12" hidden="1" x14ac:dyDescent="0.25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5">
      <c r="A60" s="9" t="s">
        <v>117</v>
      </c>
      <c r="B60" s="8" t="s">
        <v>27</v>
      </c>
      <c r="C60" s="20"/>
      <c r="D60" s="21"/>
    </row>
    <row r="61" spans="1:5" s="2" customFormat="1" ht="12" hidden="1" x14ac:dyDescent="0.25">
      <c r="A61" s="9" t="s">
        <v>118</v>
      </c>
      <c r="B61" s="8" t="s">
        <v>34</v>
      </c>
      <c r="C61" s="20"/>
      <c r="D61" s="21"/>
    </row>
    <row r="62" spans="1:5" s="2" customFormat="1" ht="12" hidden="1" x14ac:dyDescent="0.25">
      <c r="A62" s="9" t="s">
        <v>119</v>
      </c>
      <c r="B62" s="8" t="s">
        <v>32</v>
      </c>
      <c r="C62" s="20"/>
      <c r="D62" s="21"/>
    </row>
    <row r="63" spans="1:5" s="2" customFormat="1" ht="12" x14ac:dyDescent="0.25">
      <c r="A63" s="234" t="s">
        <v>121</v>
      </c>
      <c r="B63" s="234"/>
      <c r="C63" s="234"/>
      <c r="D63" s="22">
        <f>D12+D39+D56</f>
        <v>45.08</v>
      </c>
      <c r="E63" s="22">
        <f>E12+E39+E56</f>
        <v>47.31</v>
      </c>
    </row>
    <row r="64" spans="1:5" s="2" customFormat="1" ht="12" x14ac:dyDescent="0.25">
      <c r="A64" s="225"/>
      <c r="B64" s="225"/>
      <c r="C64" s="225"/>
      <c r="D64" s="225"/>
    </row>
    <row r="65" spans="1:5" s="2" customFormat="1" ht="12" x14ac:dyDescent="0.25">
      <c r="A65" s="226" t="s">
        <v>19</v>
      </c>
      <c r="B65" s="227"/>
      <c r="C65" s="227"/>
      <c r="D65" s="228"/>
    </row>
    <row r="66" spans="1:5" s="2" customFormat="1" ht="12" x14ac:dyDescent="0.25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5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5">
      <c r="A68" s="35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5">
      <c r="A69" s="34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5">
      <c r="A70" s="34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5">
      <c r="A71" s="34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5">
      <c r="A72" s="35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5">
      <c r="A73" s="34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5">
      <c r="A74" s="34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5">
      <c r="A75" s="34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5">
      <c r="A76" s="34" t="s">
        <v>53</v>
      </c>
      <c r="B76" s="17" t="s">
        <v>29</v>
      </c>
      <c r="C76" s="20"/>
      <c r="D76" s="21"/>
      <c r="E76" s="21"/>
    </row>
    <row r="77" spans="1:5" s="2" customFormat="1" ht="24" x14ac:dyDescent="0.25">
      <c r="A77" s="34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5">
      <c r="A78" s="34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5">
      <c r="A79" s="34" t="s">
        <v>58</v>
      </c>
      <c r="B79" s="17" t="s">
        <v>59</v>
      </c>
      <c r="C79" s="20"/>
      <c r="D79" s="21"/>
      <c r="E79" s="21"/>
    </row>
    <row r="80" spans="1:5" s="2" customFormat="1" ht="24" hidden="1" x14ac:dyDescent="0.25">
      <c r="A80" s="34" t="s">
        <v>60</v>
      </c>
      <c r="B80" s="17" t="s">
        <v>61</v>
      </c>
      <c r="C80" s="20"/>
      <c r="D80" s="21"/>
      <c r="E80" s="21"/>
    </row>
    <row r="81" spans="1:5" s="2" customFormat="1" ht="24" hidden="1" x14ac:dyDescent="0.25">
      <c r="A81" s="35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5">
      <c r="A82" s="35" t="s">
        <v>64</v>
      </c>
      <c r="B82" s="17" t="s">
        <v>65</v>
      </c>
      <c r="C82" s="20"/>
      <c r="D82" s="21"/>
      <c r="E82" s="21"/>
    </row>
    <row r="83" spans="1:5" s="2" customFormat="1" ht="22.8" x14ac:dyDescent="0.25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12" x14ac:dyDescent="0.25">
      <c r="A84" s="35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5">
      <c r="A85" s="35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5">
      <c r="A86" s="34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5">
      <c r="A87" s="34" t="s">
        <v>73</v>
      </c>
      <c r="B87" s="17" t="s">
        <v>74</v>
      </c>
      <c r="C87" s="20"/>
      <c r="D87" s="21"/>
      <c r="E87" s="21"/>
    </row>
    <row r="88" spans="1:5" s="2" customFormat="1" ht="24" hidden="1" x14ac:dyDescent="0.25">
      <c r="A88" s="34" t="s">
        <v>75</v>
      </c>
      <c r="B88" s="17" t="s">
        <v>76</v>
      </c>
      <c r="C88" s="20"/>
      <c r="D88" s="21"/>
      <c r="E88" s="21"/>
    </row>
    <row r="89" spans="1:5" s="2" customFormat="1" ht="12" hidden="1" x14ac:dyDescent="0.25">
      <c r="A89" s="34" t="s">
        <v>77</v>
      </c>
      <c r="B89" s="17" t="s">
        <v>78</v>
      </c>
      <c r="C89" s="20"/>
      <c r="D89" s="21"/>
      <c r="E89" s="21"/>
    </row>
    <row r="90" spans="1:5" s="2" customFormat="1" ht="24" hidden="1" x14ac:dyDescent="0.25">
      <c r="A90" s="34" t="s">
        <v>79</v>
      </c>
      <c r="B90" s="17" t="s">
        <v>80</v>
      </c>
      <c r="C90" s="20"/>
      <c r="D90" s="21"/>
      <c r="E90" s="21"/>
    </row>
    <row r="91" spans="1:5" s="2" customFormat="1" ht="24" hidden="1" x14ac:dyDescent="0.25">
      <c r="A91" s="34" t="s">
        <v>81</v>
      </c>
      <c r="B91" s="17" t="s">
        <v>82</v>
      </c>
      <c r="C91" s="20"/>
      <c r="D91" s="21"/>
      <c r="E91" s="21"/>
    </row>
    <row r="92" spans="1:5" s="2" customFormat="1" ht="36" x14ac:dyDescent="0.25">
      <c r="A92" s="34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5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5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5">
      <c r="A95" s="35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5">
      <c r="A96" s="34" t="s">
        <v>90</v>
      </c>
      <c r="B96" s="17" t="s">
        <v>33</v>
      </c>
      <c r="C96" s="20"/>
      <c r="D96" s="21"/>
      <c r="E96" s="21"/>
    </row>
    <row r="97" spans="1:5" s="2" customFormat="1" ht="24" hidden="1" x14ac:dyDescent="0.25">
      <c r="A97" s="35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5">
      <c r="A98" s="34" t="s">
        <v>93</v>
      </c>
      <c r="B98" s="17" t="s">
        <v>22</v>
      </c>
      <c r="C98" s="20"/>
      <c r="D98" s="21"/>
      <c r="E98" s="21"/>
    </row>
    <row r="99" spans="1:5" s="2" customFormat="1" ht="22.8" x14ac:dyDescent="0.25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5">
      <c r="A100" s="35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5">
      <c r="A101" s="34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5">
      <c r="A102" s="35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5">
      <c r="A103" s="34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5">
      <c r="A104" s="34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5">
      <c r="A105" s="35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5">
      <c r="A106" s="35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5">
      <c r="A107" s="34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5">
      <c r="A108" s="35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5">
      <c r="A109" s="34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5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5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5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5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5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5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5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5">
      <c r="A117" s="219" t="s">
        <v>123</v>
      </c>
      <c r="B117" s="219"/>
      <c r="C117" s="219"/>
      <c r="D117" s="23">
        <f>D66+D93+D110</f>
        <v>1.54</v>
      </c>
      <c r="E117" s="23">
        <f>E66+E93+E110</f>
        <v>1.54</v>
      </c>
    </row>
    <row r="118" spans="1:5" s="2" customFormat="1" ht="12" x14ac:dyDescent="0.25">
      <c r="A118" s="220" t="s">
        <v>122</v>
      </c>
      <c r="B118" s="220"/>
      <c r="C118" s="220"/>
      <c r="D118" s="24">
        <f>D63+D117</f>
        <v>46.62</v>
      </c>
      <c r="E118" s="24">
        <f>E63+E117</f>
        <v>48.85</v>
      </c>
    </row>
    <row r="119" spans="1:5" s="2" customFormat="1" ht="13.2" x14ac:dyDescent="0.25">
      <c r="A119" s="221" t="s">
        <v>125</v>
      </c>
      <c r="B119" s="221"/>
      <c r="C119" s="221"/>
      <c r="D119" s="28">
        <f>D118</f>
        <v>46.62</v>
      </c>
      <c r="E119" s="28">
        <f>E118</f>
        <v>48.85</v>
      </c>
    </row>
    <row r="120" spans="1:5" x14ac:dyDescent="0.25">
      <c r="A120" s="218" t="s">
        <v>21</v>
      </c>
      <c r="B120" s="218"/>
      <c r="C120" s="218"/>
      <c r="D120" s="25">
        <v>800</v>
      </c>
      <c r="E120" s="25">
        <v>800</v>
      </c>
    </row>
    <row r="121" spans="1:5" ht="26.25" customHeight="1" x14ac:dyDescent="0.25">
      <c r="A121" s="217" t="s">
        <v>124</v>
      </c>
      <c r="B121" s="217"/>
      <c r="C121" s="217"/>
      <c r="D121" s="21">
        <f>ROUND(D119*D120,2)</f>
        <v>37296</v>
      </c>
      <c r="E121" s="21">
        <f>ROUND(E119*E120,2)</f>
        <v>39080</v>
      </c>
    </row>
    <row r="122" spans="1:5" x14ac:dyDescent="0.25">
      <c r="D122" s="29"/>
    </row>
    <row r="123" spans="1:5" x14ac:dyDescent="0.25">
      <c r="D123" s="30"/>
    </row>
  </sheetData>
  <mergeCells count="14">
    <mergeCell ref="A11:D11"/>
    <mergeCell ref="A1:D1"/>
    <mergeCell ref="A3:D3"/>
    <mergeCell ref="A5:B5"/>
    <mergeCell ref="C9:D9"/>
    <mergeCell ref="C10:D10"/>
    <mergeCell ref="A120:C120"/>
    <mergeCell ref="A121:C121"/>
    <mergeCell ref="A63:C63"/>
    <mergeCell ref="A64:D64"/>
    <mergeCell ref="A65:D65"/>
    <mergeCell ref="A117:C117"/>
    <mergeCell ref="A118:C118"/>
    <mergeCell ref="A119:C119"/>
  </mergeCells>
  <pageMargins left="0.7" right="0.7" top="0.75" bottom="0.75" header="0.3" footer="0.3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3"/>
  <sheetViews>
    <sheetView zoomScale="90" zoomScaleNormal="90" workbookViewId="0">
      <pane ySplit="10" topLeftCell="A18" activePane="bottomLeft" state="frozen"/>
      <selection pane="bottomLeft" activeCell="C18" sqref="C18"/>
    </sheetView>
  </sheetViews>
  <sheetFormatPr defaultColWidth="9.109375" defaultRowHeight="13.8" x14ac:dyDescent="0.25"/>
  <cols>
    <col min="1" max="1" width="10.88671875" style="1" customWidth="1"/>
    <col min="2" max="2" width="43" style="1" customWidth="1"/>
    <col min="3" max="3" width="57" style="1" customWidth="1"/>
    <col min="4" max="4" width="10.33203125" style="2" customWidth="1"/>
    <col min="5" max="16384" width="9.109375" style="1"/>
  </cols>
  <sheetData>
    <row r="1" spans="1:5" ht="17.399999999999999" x14ac:dyDescent="0.3">
      <c r="A1" s="222" t="s">
        <v>35</v>
      </c>
      <c r="B1" s="222"/>
      <c r="C1" s="222"/>
      <c r="D1" s="222"/>
    </row>
    <row r="2" spans="1:5" ht="11.25" customHeight="1" x14ac:dyDescent="0.25"/>
    <row r="3" spans="1:5" x14ac:dyDescent="0.25">
      <c r="A3" s="224" t="s">
        <v>127</v>
      </c>
      <c r="B3" s="224"/>
      <c r="C3" s="224"/>
      <c r="D3" s="224"/>
    </row>
    <row r="4" spans="1:5" x14ac:dyDescent="0.25">
      <c r="A4" s="31" t="s">
        <v>154</v>
      </c>
    </row>
    <row r="5" spans="1:5" x14ac:dyDescent="0.25">
      <c r="A5" s="223" t="s">
        <v>145</v>
      </c>
      <c r="B5" s="223"/>
    </row>
    <row r="6" spans="1:5" ht="7.5" customHeight="1" x14ac:dyDescent="0.25"/>
    <row r="7" spans="1:5" ht="7.5" customHeight="1" x14ac:dyDescent="0.25"/>
    <row r="8" spans="1:5" ht="7.5" customHeight="1" x14ac:dyDescent="0.25"/>
    <row r="9" spans="1:5" s="3" customFormat="1" ht="36" customHeight="1" x14ac:dyDescent="0.3">
      <c r="A9" s="39" t="s">
        <v>13</v>
      </c>
      <c r="B9" s="39" t="s">
        <v>28</v>
      </c>
      <c r="C9" s="229" t="s">
        <v>36</v>
      </c>
      <c r="D9" s="229"/>
    </row>
    <row r="10" spans="1:5" s="13" customFormat="1" ht="12" x14ac:dyDescent="0.25">
      <c r="A10" s="40">
        <v>1</v>
      </c>
      <c r="B10" s="40">
        <v>2</v>
      </c>
      <c r="C10" s="230">
        <v>3</v>
      </c>
      <c r="D10" s="230"/>
      <c r="E10" s="2" t="s">
        <v>143</v>
      </c>
    </row>
    <row r="11" spans="1:5" s="2" customFormat="1" ht="12" x14ac:dyDescent="0.25">
      <c r="A11" s="231" t="s">
        <v>14</v>
      </c>
      <c r="B11" s="232"/>
      <c r="C11" s="232"/>
      <c r="D11" s="233"/>
    </row>
    <row r="12" spans="1:5" s="5" customFormat="1" ht="11.4" x14ac:dyDescent="0.2">
      <c r="A12" s="15" t="s">
        <v>37</v>
      </c>
      <c r="B12" s="16" t="s">
        <v>15</v>
      </c>
      <c r="C12" s="15"/>
      <c r="D12" s="19">
        <f>D13+D29</f>
        <v>45.08</v>
      </c>
      <c r="E12" s="19">
        <f>E13+E29</f>
        <v>47.31</v>
      </c>
    </row>
    <row r="13" spans="1:5" s="5" customFormat="1" ht="11.4" x14ac:dyDescent="0.2">
      <c r="A13" s="15" t="s">
        <v>38</v>
      </c>
      <c r="B13" s="16" t="s">
        <v>39</v>
      </c>
      <c r="C13" s="15"/>
      <c r="D13" s="19">
        <f>D14+D18+D27+D28</f>
        <v>35.17</v>
      </c>
      <c r="E13" s="19">
        <f>E14+E18+E27+E28</f>
        <v>36.900000000000006</v>
      </c>
    </row>
    <row r="14" spans="1:5" s="2" customFormat="1" ht="15" customHeight="1" x14ac:dyDescent="0.25">
      <c r="A14" s="38">
        <v>1110</v>
      </c>
      <c r="B14" s="17" t="s">
        <v>40</v>
      </c>
      <c r="C14" s="20"/>
      <c r="D14" s="21">
        <f>SUM(D15:D17)</f>
        <v>26.91</v>
      </c>
      <c r="E14" s="21">
        <f>SUM(E15:E17)</f>
        <v>28.360000000000003</v>
      </c>
    </row>
    <row r="15" spans="1:5" s="2" customFormat="1" ht="12" hidden="1" x14ac:dyDescent="0.25">
      <c r="A15" s="41" t="s">
        <v>41</v>
      </c>
      <c r="B15" s="17" t="s">
        <v>42</v>
      </c>
      <c r="C15" s="20"/>
      <c r="D15" s="21"/>
      <c r="E15" s="21"/>
    </row>
    <row r="16" spans="1:5" s="2" customFormat="1" ht="167.25" customHeight="1" x14ac:dyDescent="0.25">
      <c r="A16" s="41" t="s">
        <v>43</v>
      </c>
      <c r="B16" s="17" t="s">
        <v>44</v>
      </c>
      <c r="C16" s="32" t="s">
        <v>156</v>
      </c>
      <c r="D16" s="21">
        <f>ROUNDUP((1130/168*4),2)</f>
        <v>26.91</v>
      </c>
      <c r="E16" s="21">
        <f>ROUNDUP((1191/168*4),2)</f>
        <v>28.360000000000003</v>
      </c>
    </row>
    <row r="17" spans="1:5" s="2" customFormat="1" ht="12" hidden="1" x14ac:dyDescent="0.25">
      <c r="A17" s="41" t="s">
        <v>45</v>
      </c>
      <c r="B17" s="17" t="s">
        <v>46</v>
      </c>
      <c r="C17" s="33"/>
      <c r="D17" s="21"/>
      <c r="E17" s="21"/>
    </row>
    <row r="18" spans="1:5" s="2" customFormat="1" ht="12" x14ac:dyDescent="0.25">
      <c r="A18" s="38" t="s">
        <v>47</v>
      </c>
      <c r="B18" s="17" t="s">
        <v>48</v>
      </c>
      <c r="C18" s="33"/>
      <c r="D18" s="21">
        <f>SUM(D19:D26)</f>
        <v>8.26</v>
      </c>
      <c r="E18" s="21">
        <f>SUM(E19:E26)</f>
        <v>8.5399999999999991</v>
      </c>
    </row>
    <row r="19" spans="1:5" s="2" customFormat="1" ht="12" hidden="1" x14ac:dyDescent="0.25">
      <c r="A19" s="41" t="s">
        <v>49</v>
      </c>
      <c r="B19" s="17" t="s">
        <v>31</v>
      </c>
      <c r="C19" s="33"/>
      <c r="D19" s="21"/>
      <c r="E19" s="21"/>
    </row>
    <row r="20" spans="1:5" s="2" customFormat="1" ht="12" hidden="1" x14ac:dyDescent="0.25">
      <c r="A20" s="41" t="s">
        <v>50</v>
      </c>
      <c r="B20" s="17" t="s">
        <v>51</v>
      </c>
      <c r="C20" s="33"/>
      <c r="D20" s="21"/>
      <c r="E20" s="21"/>
    </row>
    <row r="21" spans="1:5" s="2" customFormat="1" ht="63" customHeight="1" x14ac:dyDescent="0.25">
      <c r="A21" s="41" t="s">
        <v>52</v>
      </c>
      <c r="B21" s="17" t="s">
        <v>16</v>
      </c>
      <c r="C21" s="32" t="s">
        <v>147</v>
      </c>
      <c r="D21" s="21">
        <f>ROUNDUP((120/168*4),2)</f>
        <v>2.86</v>
      </c>
      <c r="E21" s="21">
        <f>ROUNDUP((120/168*4),2)</f>
        <v>2.86</v>
      </c>
    </row>
    <row r="22" spans="1:5" s="2" customFormat="1" ht="12" x14ac:dyDescent="0.25">
      <c r="A22" s="41" t="s">
        <v>53</v>
      </c>
      <c r="B22" s="17" t="s">
        <v>29</v>
      </c>
      <c r="C22" s="33"/>
      <c r="D22" s="21"/>
      <c r="E22" s="21"/>
    </row>
    <row r="23" spans="1:5" s="2" customFormat="1" ht="24" x14ac:dyDescent="0.25">
      <c r="A23" s="41" t="s">
        <v>54</v>
      </c>
      <c r="B23" s="17" t="s">
        <v>55</v>
      </c>
      <c r="C23" s="32" t="s">
        <v>148</v>
      </c>
      <c r="D23" s="21">
        <f>ROUNDUP(1130*5%/168*4,2)</f>
        <v>1.35</v>
      </c>
      <c r="E23" s="21">
        <f>ROUNDUP(1191*5%/168*4,2)</f>
        <v>1.42</v>
      </c>
    </row>
    <row r="24" spans="1:5" s="2" customFormat="1" ht="24" x14ac:dyDescent="0.25">
      <c r="A24" s="41" t="s">
        <v>56</v>
      </c>
      <c r="B24" s="17" t="s">
        <v>57</v>
      </c>
      <c r="C24" s="32" t="s">
        <v>149</v>
      </c>
      <c r="D24" s="21">
        <f>ROUNDUP(1130*5%/168*4,2)</f>
        <v>1.35</v>
      </c>
      <c r="E24" s="21">
        <f>ROUNDUP(1191*5%/168*4,2)</f>
        <v>1.42</v>
      </c>
    </row>
    <row r="25" spans="1:5" s="2" customFormat="1" ht="24" x14ac:dyDescent="0.25">
      <c r="A25" s="41" t="s">
        <v>58</v>
      </c>
      <c r="B25" s="17" t="s">
        <v>59</v>
      </c>
      <c r="C25" s="32" t="s">
        <v>150</v>
      </c>
      <c r="D25" s="21">
        <f>ROUNDUP(1130*10%/168*4,2)</f>
        <v>2.6999999999999997</v>
      </c>
      <c r="E25" s="21">
        <f>ROUNDUP(1191*10%/168*4,2)</f>
        <v>2.84</v>
      </c>
    </row>
    <row r="26" spans="1:5" s="2" customFormat="1" ht="24" hidden="1" x14ac:dyDescent="0.25">
      <c r="A26" s="41" t="s">
        <v>60</v>
      </c>
      <c r="B26" s="17" t="s">
        <v>61</v>
      </c>
      <c r="C26" s="20"/>
      <c r="D26" s="21"/>
      <c r="E26" s="21"/>
    </row>
    <row r="27" spans="1:5" s="2" customFormat="1" ht="24" hidden="1" x14ac:dyDescent="0.25">
      <c r="A27" s="38" t="s">
        <v>62</v>
      </c>
      <c r="B27" s="17" t="s">
        <v>63</v>
      </c>
      <c r="C27" s="20"/>
      <c r="D27" s="21"/>
      <c r="E27" s="21"/>
    </row>
    <row r="28" spans="1:5" s="2" customFormat="1" ht="12" hidden="1" x14ac:dyDescent="0.25">
      <c r="A28" s="38" t="s">
        <v>64</v>
      </c>
      <c r="B28" s="17" t="s">
        <v>65</v>
      </c>
      <c r="C28" s="20"/>
      <c r="D28" s="21"/>
      <c r="E28" s="21"/>
    </row>
    <row r="29" spans="1:5" s="5" customFormat="1" ht="22.8" x14ac:dyDescent="0.2">
      <c r="A29" s="15" t="s">
        <v>66</v>
      </c>
      <c r="B29" s="16" t="s">
        <v>67</v>
      </c>
      <c r="C29" s="15"/>
      <c r="D29" s="19">
        <f>D30+D31</f>
        <v>9.91</v>
      </c>
      <c r="E29" s="19">
        <f>E30+E31</f>
        <v>10.41</v>
      </c>
    </row>
    <row r="30" spans="1:5" s="2" customFormat="1" ht="12" x14ac:dyDescent="0.25">
      <c r="A30" s="38" t="s">
        <v>68</v>
      </c>
      <c r="B30" s="17" t="s">
        <v>17</v>
      </c>
      <c r="C30" s="20" t="s">
        <v>133</v>
      </c>
      <c r="D30" s="21">
        <f>ROUNDUP((D13+D32)*0.2359,2)</f>
        <v>8.56</v>
      </c>
      <c r="E30" s="21">
        <f>ROUNDUP((E13+E32)*0.2359,2)</f>
        <v>8.98</v>
      </c>
    </row>
    <row r="31" spans="1:5" s="2" customFormat="1" ht="12" x14ac:dyDescent="0.25">
      <c r="A31" s="38" t="s">
        <v>69</v>
      </c>
      <c r="B31" s="17" t="s">
        <v>70</v>
      </c>
      <c r="C31" s="20"/>
      <c r="D31" s="21">
        <f>SUM(D32:D38)</f>
        <v>1.35</v>
      </c>
      <c r="E31" s="21">
        <f>SUM(E32:E38)</f>
        <v>1.43</v>
      </c>
    </row>
    <row r="32" spans="1:5" s="2" customFormat="1" ht="36" x14ac:dyDescent="0.25">
      <c r="A32" s="41" t="s">
        <v>71</v>
      </c>
      <c r="B32" s="17" t="s">
        <v>72</v>
      </c>
      <c r="C32" s="17" t="s">
        <v>151</v>
      </c>
      <c r="D32" s="21">
        <f>ROUNDUP(1130*4%/168*4,2)</f>
        <v>1.08</v>
      </c>
      <c r="E32" s="21">
        <f>ROUNDUP(1191*4%/168*4,2)</f>
        <v>1.1399999999999999</v>
      </c>
    </row>
    <row r="33" spans="1:5" s="2" customFormat="1" ht="12" hidden="1" x14ac:dyDescent="0.25">
      <c r="A33" s="41" t="s">
        <v>73</v>
      </c>
      <c r="B33" s="17" t="s">
        <v>74</v>
      </c>
      <c r="C33" s="20"/>
      <c r="D33" s="21"/>
      <c r="E33" s="21"/>
    </row>
    <row r="34" spans="1:5" s="2" customFormat="1" ht="24" hidden="1" x14ac:dyDescent="0.25">
      <c r="A34" s="41" t="s">
        <v>75</v>
      </c>
      <c r="B34" s="17" t="s">
        <v>76</v>
      </c>
      <c r="C34" s="20"/>
      <c r="D34" s="21"/>
      <c r="E34" s="21"/>
    </row>
    <row r="35" spans="1:5" s="2" customFormat="1" ht="12" hidden="1" x14ac:dyDescent="0.25">
      <c r="A35" s="41" t="s">
        <v>77</v>
      </c>
      <c r="B35" s="17" t="s">
        <v>78</v>
      </c>
      <c r="C35" s="20"/>
      <c r="D35" s="21"/>
      <c r="E35" s="21"/>
    </row>
    <row r="36" spans="1:5" s="2" customFormat="1" ht="24" hidden="1" x14ac:dyDescent="0.25">
      <c r="A36" s="41" t="s">
        <v>79</v>
      </c>
      <c r="B36" s="17" t="s">
        <v>80</v>
      </c>
      <c r="C36" s="20"/>
      <c r="D36" s="21"/>
      <c r="E36" s="21"/>
    </row>
    <row r="37" spans="1:5" s="2" customFormat="1" ht="24" hidden="1" x14ac:dyDescent="0.25">
      <c r="A37" s="41" t="s">
        <v>81</v>
      </c>
      <c r="B37" s="17" t="s">
        <v>82</v>
      </c>
      <c r="C37" s="20"/>
      <c r="D37" s="21"/>
      <c r="E37" s="21"/>
    </row>
    <row r="38" spans="1:5" s="2" customFormat="1" ht="36" x14ac:dyDescent="0.25">
      <c r="A38" s="41" t="s">
        <v>83</v>
      </c>
      <c r="B38" s="17" t="s">
        <v>84</v>
      </c>
      <c r="C38" s="17" t="s">
        <v>152</v>
      </c>
      <c r="D38" s="21">
        <f>ROUNDUP(1130*1%/168*4,2)</f>
        <v>0.27</v>
      </c>
      <c r="E38" s="21">
        <f>ROUNDUP(1191*1%/168*4,2)</f>
        <v>0.29000000000000004</v>
      </c>
    </row>
    <row r="39" spans="1:5" s="5" customFormat="1" ht="11.4" hidden="1" x14ac:dyDescent="0.2">
      <c r="A39" s="15" t="s">
        <v>85</v>
      </c>
      <c r="B39" s="16" t="s">
        <v>18</v>
      </c>
      <c r="C39" s="15"/>
      <c r="D39" s="19">
        <f>D40+D45</f>
        <v>0</v>
      </c>
    </row>
    <row r="40" spans="1:5" s="5" customFormat="1" ht="11.4" hidden="1" x14ac:dyDescent="0.2">
      <c r="A40" s="15" t="s">
        <v>86</v>
      </c>
      <c r="B40" s="16" t="s">
        <v>87</v>
      </c>
      <c r="C40" s="15"/>
      <c r="D40" s="19">
        <f>D41+D43</f>
        <v>0</v>
      </c>
    </row>
    <row r="41" spans="1:5" s="2" customFormat="1" ht="12" hidden="1" x14ac:dyDescent="0.25">
      <c r="A41" s="38" t="s">
        <v>88</v>
      </c>
      <c r="B41" s="17" t="s">
        <v>89</v>
      </c>
      <c r="C41" s="20"/>
      <c r="D41" s="21">
        <f>D42</f>
        <v>0</v>
      </c>
    </row>
    <row r="42" spans="1:5" s="2" customFormat="1" ht="12" hidden="1" x14ac:dyDescent="0.25">
      <c r="A42" s="41" t="s">
        <v>90</v>
      </c>
      <c r="B42" s="17" t="s">
        <v>33</v>
      </c>
      <c r="C42" s="20"/>
      <c r="D42" s="21"/>
    </row>
    <row r="43" spans="1:5" s="2" customFormat="1" ht="24" hidden="1" x14ac:dyDescent="0.25">
      <c r="A43" s="38" t="s">
        <v>91</v>
      </c>
      <c r="B43" s="17" t="s">
        <v>92</v>
      </c>
      <c r="C43" s="20"/>
      <c r="D43" s="21">
        <f>D44</f>
        <v>0</v>
      </c>
    </row>
    <row r="44" spans="1:5" s="2" customFormat="1" ht="12" hidden="1" x14ac:dyDescent="0.25">
      <c r="A44" s="41" t="s">
        <v>93</v>
      </c>
      <c r="B44" s="17" t="s">
        <v>22</v>
      </c>
      <c r="C44" s="20"/>
      <c r="D44" s="21"/>
    </row>
    <row r="45" spans="1:5" s="5" customFormat="1" ht="22.8" hidden="1" x14ac:dyDescent="0.2">
      <c r="A45" s="15" t="s">
        <v>94</v>
      </c>
      <c r="B45" s="16" t="s">
        <v>95</v>
      </c>
      <c r="C45" s="15"/>
      <c r="D45" s="19">
        <f>D46+D48+D51+D52+D54</f>
        <v>0</v>
      </c>
    </row>
    <row r="46" spans="1:5" s="2" customFormat="1" ht="12" hidden="1" x14ac:dyDescent="0.25">
      <c r="A46" s="38" t="s">
        <v>96</v>
      </c>
      <c r="B46" s="17" t="s">
        <v>97</v>
      </c>
      <c r="C46" s="20"/>
      <c r="D46" s="21">
        <f>D47</f>
        <v>0</v>
      </c>
    </row>
    <row r="47" spans="1:5" s="2" customFormat="1" ht="12" hidden="1" x14ac:dyDescent="0.25">
      <c r="A47" s="41" t="s">
        <v>98</v>
      </c>
      <c r="B47" s="17" t="s">
        <v>20</v>
      </c>
      <c r="C47" s="20"/>
      <c r="D47" s="21"/>
    </row>
    <row r="48" spans="1:5" s="2" customFormat="1" ht="12" hidden="1" x14ac:dyDescent="0.25">
      <c r="A48" s="38" t="s">
        <v>99</v>
      </c>
      <c r="B48" s="17" t="s">
        <v>100</v>
      </c>
      <c r="C48" s="20"/>
      <c r="D48" s="21">
        <f>D49+D50</f>
        <v>0</v>
      </c>
    </row>
    <row r="49" spans="1:5" s="2" customFormat="1" ht="12" hidden="1" x14ac:dyDescent="0.25">
      <c r="A49" s="41" t="s">
        <v>101</v>
      </c>
      <c r="B49" s="17" t="s">
        <v>23</v>
      </c>
      <c r="C49" s="20"/>
      <c r="D49" s="21"/>
    </row>
    <row r="50" spans="1:5" s="2" customFormat="1" ht="12" hidden="1" x14ac:dyDescent="0.25">
      <c r="A50" s="41" t="s">
        <v>102</v>
      </c>
      <c r="B50" s="17" t="s">
        <v>24</v>
      </c>
      <c r="C50" s="20"/>
      <c r="D50" s="21"/>
    </row>
    <row r="51" spans="1:5" s="2" customFormat="1" ht="12" hidden="1" x14ac:dyDescent="0.25">
      <c r="A51" s="38" t="s">
        <v>103</v>
      </c>
      <c r="B51" s="17" t="s">
        <v>25</v>
      </c>
      <c r="C51" s="20"/>
      <c r="D51" s="21"/>
    </row>
    <row r="52" spans="1:5" s="2" customFormat="1" ht="24" hidden="1" x14ac:dyDescent="0.25">
      <c r="A52" s="38" t="s">
        <v>104</v>
      </c>
      <c r="B52" s="17" t="s">
        <v>105</v>
      </c>
      <c r="C52" s="20"/>
      <c r="D52" s="21">
        <f>D53</f>
        <v>0</v>
      </c>
    </row>
    <row r="53" spans="1:5" s="2" customFormat="1" ht="12" hidden="1" x14ac:dyDescent="0.25">
      <c r="A53" s="41" t="s">
        <v>106</v>
      </c>
      <c r="B53" s="17" t="s">
        <v>107</v>
      </c>
      <c r="C53" s="17"/>
      <c r="D53" s="21"/>
    </row>
    <row r="54" spans="1:5" s="2" customFormat="1" ht="12" hidden="1" x14ac:dyDescent="0.25">
      <c r="A54" s="38" t="s">
        <v>108</v>
      </c>
      <c r="B54" s="17" t="s">
        <v>109</v>
      </c>
      <c r="C54" s="20"/>
      <c r="D54" s="21">
        <f>D55</f>
        <v>0</v>
      </c>
    </row>
    <row r="55" spans="1:5" s="2" customFormat="1" ht="141" hidden="1" customHeight="1" x14ac:dyDescent="0.25">
      <c r="A55" s="41" t="s">
        <v>120</v>
      </c>
      <c r="B55" s="17" t="s">
        <v>30</v>
      </c>
      <c r="C55" s="17"/>
      <c r="D55" s="21"/>
    </row>
    <row r="56" spans="1:5" s="5" customFormat="1" ht="11.4" hidden="1" x14ac:dyDescent="0.2">
      <c r="A56" s="6" t="s">
        <v>110</v>
      </c>
      <c r="B56" s="6" t="s">
        <v>26</v>
      </c>
      <c r="C56" s="15"/>
      <c r="D56" s="19">
        <f>D57</f>
        <v>0</v>
      </c>
    </row>
    <row r="57" spans="1:5" s="5" customFormat="1" ht="11.4" hidden="1" x14ac:dyDescent="0.2">
      <c r="A57" s="10" t="s">
        <v>111</v>
      </c>
      <c r="B57" s="10" t="s">
        <v>112</v>
      </c>
      <c r="C57" s="15"/>
      <c r="D57" s="19">
        <f>D58+D59</f>
        <v>0</v>
      </c>
    </row>
    <row r="58" spans="1:5" s="2" customFormat="1" ht="12" hidden="1" x14ac:dyDescent="0.25">
      <c r="A58" s="11" t="s">
        <v>113</v>
      </c>
      <c r="B58" s="8" t="s">
        <v>114</v>
      </c>
      <c r="C58" s="20"/>
      <c r="D58" s="21"/>
    </row>
    <row r="59" spans="1:5" s="2" customFormat="1" ht="12" hidden="1" x14ac:dyDescent="0.25">
      <c r="A59" s="11" t="s">
        <v>115</v>
      </c>
      <c r="B59" s="7" t="s">
        <v>116</v>
      </c>
      <c r="C59" s="20"/>
      <c r="D59" s="21">
        <f>D60+D61+D62</f>
        <v>0</v>
      </c>
    </row>
    <row r="60" spans="1:5" s="2" customFormat="1" ht="12" hidden="1" x14ac:dyDescent="0.25">
      <c r="A60" s="9" t="s">
        <v>117</v>
      </c>
      <c r="B60" s="8" t="s">
        <v>27</v>
      </c>
      <c r="C60" s="20"/>
      <c r="D60" s="21"/>
    </row>
    <row r="61" spans="1:5" s="2" customFormat="1" ht="12" hidden="1" x14ac:dyDescent="0.25">
      <c r="A61" s="9" t="s">
        <v>118</v>
      </c>
      <c r="B61" s="8" t="s">
        <v>34</v>
      </c>
      <c r="C61" s="20"/>
      <c r="D61" s="21"/>
    </row>
    <row r="62" spans="1:5" s="2" customFormat="1" ht="12" hidden="1" x14ac:dyDescent="0.25">
      <c r="A62" s="9" t="s">
        <v>119</v>
      </c>
      <c r="B62" s="8" t="s">
        <v>32</v>
      </c>
      <c r="C62" s="20"/>
      <c r="D62" s="21"/>
    </row>
    <row r="63" spans="1:5" s="2" customFormat="1" ht="12" x14ac:dyDescent="0.25">
      <c r="A63" s="234" t="s">
        <v>121</v>
      </c>
      <c r="B63" s="234"/>
      <c r="C63" s="234"/>
      <c r="D63" s="22">
        <f>D12+D39+D56</f>
        <v>45.08</v>
      </c>
      <c r="E63" s="22">
        <f>E12+E39+E56</f>
        <v>47.31</v>
      </c>
    </row>
    <row r="64" spans="1:5" s="2" customFormat="1" ht="12" x14ac:dyDescent="0.25">
      <c r="A64" s="225"/>
      <c r="B64" s="225"/>
      <c r="C64" s="225"/>
      <c r="D64" s="225"/>
    </row>
    <row r="65" spans="1:5" s="2" customFormat="1" ht="12" x14ac:dyDescent="0.25">
      <c r="A65" s="226" t="s">
        <v>19</v>
      </c>
      <c r="B65" s="227"/>
      <c r="C65" s="227"/>
      <c r="D65" s="228"/>
    </row>
    <row r="66" spans="1:5" s="2" customFormat="1" ht="12" x14ac:dyDescent="0.25">
      <c r="A66" s="15" t="s">
        <v>37</v>
      </c>
      <c r="B66" s="16" t="s">
        <v>15</v>
      </c>
      <c r="C66" s="15"/>
      <c r="D66" s="19">
        <f>D67+D83</f>
        <v>1.1400000000000001</v>
      </c>
      <c r="E66" s="19">
        <f>E67+E83</f>
        <v>1.1400000000000001</v>
      </c>
    </row>
    <row r="67" spans="1:5" s="2" customFormat="1" ht="12" x14ac:dyDescent="0.25">
      <c r="A67" s="15" t="s">
        <v>38</v>
      </c>
      <c r="B67" s="16" t="s">
        <v>39</v>
      </c>
      <c r="C67" s="15"/>
      <c r="D67" s="19">
        <f>D68+D72+D81+D82</f>
        <v>0.87</v>
      </c>
      <c r="E67" s="19">
        <f>E68+E72+E81+E82</f>
        <v>0.87</v>
      </c>
    </row>
    <row r="68" spans="1:5" s="2" customFormat="1" ht="12" x14ac:dyDescent="0.25">
      <c r="A68" s="38">
        <v>1110</v>
      </c>
      <c r="B68" s="17" t="s">
        <v>40</v>
      </c>
      <c r="C68" s="20"/>
      <c r="D68" s="21">
        <f>SUM(D69:D71)</f>
        <v>0.79</v>
      </c>
      <c r="E68" s="21">
        <f>SUM(E69:E71)</f>
        <v>0.79</v>
      </c>
    </row>
    <row r="69" spans="1:5" s="2" customFormat="1" ht="15" hidden="1" customHeight="1" x14ac:dyDescent="0.25">
      <c r="A69" s="41" t="s">
        <v>41</v>
      </c>
      <c r="B69" s="17" t="s">
        <v>42</v>
      </c>
      <c r="C69" s="20"/>
      <c r="D69" s="21"/>
      <c r="E69" s="21"/>
    </row>
    <row r="70" spans="1:5" s="2" customFormat="1" ht="78" hidden="1" customHeight="1" x14ac:dyDescent="0.25">
      <c r="A70" s="41" t="s">
        <v>43</v>
      </c>
      <c r="B70" s="17" t="s">
        <v>44</v>
      </c>
      <c r="C70" s="17"/>
      <c r="D70" s="21"/>
      <c r="E70" s="21"/>
    </row>
    <row r="71" spans="1:5" s="2" customFormat="1" ht="117" customHeight="1" x14ac:dyDescent="0.25">
      <c r="A71" s="41" t="s">
        <v>45</v>
      </c>
      <c r="B71" s="17" t="s">
        <v>46</v>
      </c>
      <c r="C71" s="17" t="s">
        <v>135</v>
      </c>
      <c r="D71" s="21">
        <f>ROUNDUP((830/168)*0.08,2)+ROUND((820/168)*0.08,2)</f>
        <v>0.79</v>
      </c>
      <c r="E71" s="21">
        <f>ROUNDUP((844/168)*0.08,2)+ROUND((790/168)*0.08,2)</f>
        <v>0.79</v>
      </c>
    </row>
    <row r="72" spans="1:5" s="2" customFormat="1" ht="15" customHeight="1" x14ac:dyDescent="0.25">
      <c r="A72" s="38" t="s">
        <v>47</v>
      </c>
      <c r="B72" s="17" t="s">
        <v>48</v>
      </c>
      <c r="C72" s="20"/>
      <c r="D72" s="21">
        <f>SUM(D73:D80)</f>
        <v>0.08</v>
      </c>
      <c r="E72" s="21">
        <f>SUM(E73:E80)</f>
        <v>0.08</v>
      </c>
    </row>
    <row r="73" spans="1:5" s="2" customFormat="1" ht="12" hidden="1" x14ac:dyDescent="0.25">
      <c r="A73" s="41" t="s">
        <v>49</v>
      </c>
      <c r="B73" s="17" t="s">
        <v>31</v>
      </c>
      <c r="C73" s="20"/>
      <c r="D73" s="21"/>
      <c r="E73" s="21"/>
    </row>
    <row r="74" spans="1:5" s="2" customFormat="1" ht="12" hidden="1" customHeight="1" x14ac:dyDescent="0.25">
      <c r="A74" s="41" t="s">
        <v>50</v>
      </c>
      <c r="B74" s="17" t="s">
        <v>51</v>
      </c>
      <c r="C74" s="20"/>
      <c r="D74" s="21"/>
      <c r="E74" s="21"/>
    </row>
    <row r="75" spans="1:5" s="2" customFormat="1" ht="54" hidden="1" customHeight="1" x14ac:dyDescent="0.25">
      <c r="A75" s="41" t="s">
        <v>52</v>
      </c>
      <c r="B75" s="17" t="s">
        <v>16</v>
      </c>
      <c r="C75" s="17"/>
      <c r="D75" s="21"/>
      <c r="E75" s="21"/>
    </row>
    <row r="76" spans="1:5" s="2" customFormat="1" ht="12" hidden="1" customHeight="1" x14ac:dyDescent="0.25">
      <c r="A76" s="41" t="s">
        <v>53</v>
      </c>
      <c r="B76" s="17" t="s">
        <v>29</v>
      </c>
      <c r="C76" s="20"/>
      <c r="D76" s="21"/>
      <c r="E76" s="21"/>
    </row>
    <row r="77" spans="1:5" s="2" customFormat="1" ht="24" x14ac:dyDescent="0.25">
      <c r="A77" s="41" t="s">
        <v>54</v>
      </c>
      <c r="B77" s="17" t="s">
        <v>55</v>
      </c>
      <c r="C77" s="32" t="s">
        <v>136</v>
      </c>
      <c r="D77" s="21">
        <f>ROUNDUP((830+820)*5%/168*0.08,2)</f>
        <v>0.04</v>
      </c>
      <c r="E77" s="21">
        <f>ROUNDUP((844+790)*5%/168*0.08,2)</f>
        <v>0.04</v>
      </c>
    </row>
    <row r="78" spans="1:5" s="2" customFormat="1" ht="24" x14ac:dyDescent="0.25">
      <c r="A78" s="41" t="s">
        <v>56</v>
      </c>
      <c r="B78" s="17" t="s">
        <v>57</v>
      </c>
      <c r="C78" s="32" t="s">
        <v>137</v>
      </c>
      <c r="D78" s="21">
        <f>ROUNDUP((830+820)*5%/168*0.08,2)</f>
        <v>0.04</v>
      </c>
      <c r="E78" s="21">
        <f>ROUNDUP((844+790)*5%/168*0.08,2)</f>
        <v>0.04</v>
      </c>
    </row>
    <row r="79" spans="1:5" s="2" customFormat="1" ht="12" x14ac:dyDescent="0.25">
      <c r="A79" s="41" t="s">
        <v>58</v>
      </c>
      <c r="B79" s="17" t="s">
        <v>59</v>
      </c>
      <c r="C79" s="20"/>
      <c r="D79" s="21"/>
      <c r="E79" s="21"/>
    </row>
    <row r="80" spans="1:5" s="2" customFormat="1" ht="24" hidden="1" x14ac:dyDescent="0.25">
      <c r="A80" s="41" t="s">
        <v>60</v>
      </c>
      <c r="B80" s="17" t="s">
        <v>61</v>
      </c>
      <c r="C80" s="20"/>
      <c r="D80" s="21"/>
      <c r="E80" s="21"/>
    </row>
    <row r="81" spans="1:5" s="2" customFormat="1" ht="24" hidden="1" x14ac:dyDescent="0.25">
      <c r="A81" s="38" t="s">
        <v>62</v>
      </c>
      <c r="B81" s="17" t="s">
        <v>63</v>
      </c>
      <c r="C81" s="20"/>
      <c r="D81" s="21"/>
      <c r="E81" s="21"/>
    </row>
    <row r="82" spans="1:5" s="2" customFormat="1" ht="15" hidden="1" customHeight="1" x14ac:dyDescent="0.25">
      <c r="A82" s="38" t="s">
        <v>64</v>
      </c>
      <c r="B82" s="17" t="s">
        <v>65</v>
      </c>
      <c r="C82" s="20"/>
      <c r="D82" s="21"/>
      <c r="E82" s="21"/>
    </row>
    <row r="83" spans="1:5" s="2" customFormat="1" ht="22.8" x14ac:dyDescent="0.25">
      <c r="A83" s="15" t="s">
        <v>66</v>
      </c>
      <c r="B83" s="16" t="s">
        <v>67</v>
      </c>
      <c r="C83" s="15"/>
      <c r="D83" s="19">
        <f>D84+D85</f>
        <v>0.27</v>
      </c>
      <c r="E83" s="19">
        <f>E84+E85</f>
        <v>0.27</v>
      </c>
    </row>
    <row r="84" spans="1:5" s="2" customFormat="1" ht="12" x14ac:dyDescent="0.25">
      <c r="A84" s="38" t="s">
        <v>68</v>
      </c>
      <c r="B84" s="17" t="s">
        <v>17</v>
      </c>
      <c r="C84" s="20" t="s">
        <v>133</v>
      </c>
      <c r="D84" s="21">
        <f>ROUNDUP((D67+D86)*0.2359,2)</f>
        <v>0.22</v>
      </c>
      <c r="E84" s="21">
        <f>ROUNDUP((E67+E86)*0.2359,2)</f>
        <v>0.22</v>
      </c>
    </row>
    <row r="85" spans="1:5" s="2" customFormat="1" ht="12" x14ac:dyDescent="0.25">
      <c r="A85" s="38" t="s">
        <v>69</v>
      </c>
      <c r="B85" s="17" t="s">
        <v>70</v>
      </c>
      <c r="C85" s="20"/>
      <c r="D85" s="21">
        <f>SUM(D86:D92)</f>
        <v>0.05</v>
      </c>
      <c r="E85" s="21">
        <f>SUM(E86:E92)</f>
        <v>0.05</v>
      </c>
    </row>
    <row r="86" spans="1:5" s="2" customFormat="1" ht="36" x14ac:dyDescent="0.25">
      <c r="A86" s="41" t="s">
        <v>71</v>
      </c>
      <c r="B86" s="17" t="s">
        <v>72</v>
      </c>
      <c r="C86" s="17" t="s">
        <v>138</v>
      </c>
      <c r="D86" s="21">
        <f>ROUNDUP((830+820)*4%/168*0.08,2)</f>
        <v>0.04</v>
      </c>
      <c r="E86" s="21">
        <f>ROUNDUP((844+790)*4%/168*0.08,2)</f>
        <v>0.04</v>
      </c>
    </row>
    <row r="87" spans="1:5" s="2" customFormat="1" ht="12" hidden="1" x14ac:dyDescent="0.25">
      <c r="A87" s="41" t="s">
        <v>73</v>
      </c>
      <c r="B87" s="17" t="s">
        <v>74</v>
      </c>
      <c r="C87" s="20"/>
      <c r="D87" s="21"/>
      <c r="E87" s="21"/>
    </row>
    <row r="88" spans="1:5" s="2" customFormat="1" ht="24" hidden="1" x14ac:dyDescent="0.25">
      <c r="A88" s="41" t="s">
        <v>75</v>
      </c>
      <c r="B88" s="17" t="s">
        <v>76</v>
      </c>
      <c r="C88" s="20"/>
      <c r="D88" s="21"/>
      <c r="E88" s="21"/>
    </row>
    <row r="89" spans="1:5" s="2" customFormat="1" ht="12" hidden="1" x14ac:dyDescent="0.25">
      <c r="A89" s="41" t="s">
        <v>77</v>
      </c>
      <c r="B89" s="17" t="s">
        <v>78</v>
      </c>
      <c r="C89" s="20"/>
      <c r="D89" s="21"/>
      <c r="E89" s="21"/>
    </row>
    <row r="90" spans="1:5" s="2" customFormat="1" ht="24" hidden="1" x14ac:dyDescent="0.25">
      <c r="A90" s="41" t="s">
        <v>79</v>
      </c>
      <c r="B90" s="17" t="s">
        <v>80</v>
      </c>
      <c r="C90" s="20"/>
      <c r="D90" s="21"/>
      <c r="E90" s="21"/>
    </row>
    <row r="91" spans="1:5" s="2" customFormat="1" ht="24" hidden="1" x14ac:dyDescent="0.25">
      <c r="A91" s="41" t="s">
        <v>81</v>
      </c>
      <c r="B91" s="17" t="s">
        <v>82</v>
      </c>
      <c r="C91" s="20"/>
      <c r="D91" s="21"/>
      <c r="E91" s="21"/>
    </row>
    <row r="92" spans="1:5" s="2" customFormat="1" ht="36" x14ac:dyDescent="0.25">
      <c r="A92" s="41" t="s">
        <v>83</v>
      </c>
      <c r="B92" s="17" t="s">
        <v>84</v>
      </c>
      <c r="C92" s="17" t="s">
        <v>141</v>
      </c>
      <c r="D92" s="21">
        <f>ROUNDUP((830+820)*1%/168*0.08,2)</f>
        <v>0.01</v>
      </c>
      <c r="E92" s="21">
        <f>ROUNDUP((830+820)*1%/168*0.08,2)</f>
        <v>0.01</v>
      </c>
    </row>
    <row r="93" spans="1:5" s="2" customFormat="1" ht="12" x14ac:dyDescent="0.25">
      <c r="A93" s="15" t="s">
        <v>85</v>
      </c>
      <c r="B93" s="16" t="s">
        <v>18</v>
      </c>
      <c r="C93" s="15"/>
      <c r="D93" s="19">
        <f>D94+D99</f>
        <v>0.4</v>
      </c>
      <c r="E93" s="19">
        <f>E94+E99</f>
        <v>0.4</v>
      </c>
    </row>
    <row r="94" spans="1:5" s="2" customFormat="1" ht="12" hidden="1" x14ac:dyDescent="0.25">
      <c r="A94" s="15" t="s">
        <v>86</v>
      </c>
      <c r="B94" s="16" t="s">
        <v>87</v>
      </c>
      <c r="C94" s="15"/>
      <c r="D94" s="19">
        <f>D95+D97</f>
        <v>0</v>
      </c>
      <c r="E94" s="19">
        <f>E95+E97</f>
        <v>0</v>
      </c>
    </row>
    <row r="95" spans="1:5" s="2" customFormat="1" ht="12" hidden="1" x14ac:dyDescent="0.25">
      <c r="A95" s="38" t="s">
        <v>88</v>
      </c>
      <c r="B95" s="17" t="s">
        <v>89</v>
      </c>
      <c r="C95" s="20"/>
      <c r="D95" s="21">
        <f>D96</f>
        <v>0</v>
      </c>
      <c r="E95" s="21">
        <f>E96</f>
        <v>0</v>
      </c>
    </row>
    <row r="96" spans="1:5" s="2" customFormat="1" ht="12" hidden="1" x14ac:dyDescent="0.25">
      <c r="A96" s="41" t="s">
        <v>90</v>
      </c>
      <c r="B96" s="17" t="s">
        <v>33</v>
      </c>
      <c r="C96" s="20"/>
      <c r="D96" s="21"/>
      <c r="E96" s="21"/>
    </row>
    <row r="97" spans="1:5" s="2" customFormat="1" ht="24" hidden="1" x14ac:dyDescent="0.25">
      <c r="A97" s="38" t="s">
        <v>91</v>
      </c>
      <c r="B97" s="17" t="s">
        <v>92</v>
      </c>
      <c r="C97" s="20"/>
      <c r="D97" s="21">
        <f>D98</f>
        <v>0</v>
      </c>
      <c r="E97" s="21">
        <f>E98</f>
        <v>0</v>
      </c>
    </row>
    <row r="98" spans="1:5" s="2" customFormat="1" ht="12" hidden="1" x14ac:dyDescent="0.25">
      <c r="A98" s="41" t="s">
        <v>93</v>
      </c>
      <c r="B98" s="17" t="s">
        <v>22</v>
      </c>
      <c r="C98" s="20"/>
      <c r="D98" s="21"/>
      <c r="E98" s="21"/>
    </row>
    <row r="99" spans="1:5" s="2" customFormat="1" ht="22.8" x14ac:dyDescent="0.25">
      <c r="A99" s="15" t="s">
        <v>94</v>
      </c>
      <c r="B99" s="16" t="s">
        <v>95</v>
      </c>
      <c r="C99" s="15"/>
      <c r="D99" s="19">
        <f>D100+D102+D105+D106+D108</f>
        <v>0.4</v>
      </c>
      <c r="E99" s="19">
        <f>E100+E102+E105+E106+E108</f>
        <v>0.4</v>
      </c>
    </row>
    <row r="100" spans="1:5" s="2" customFormat="1" ht="12" x14ac:dyDescent="0.25">
      <c r="A100" s="38" t="s">
        <v>96</v>
      </c>
      <c r="B100" s="17" t="s">
        <v>97</v>
      </c>
      <c r="C100" s="20"/>
      <c r="D100" s="21">
        <f>D101</f>
        <v>0.4</v>
      </c>
      <c r="E100" s="21">
        <f>E101</f>
        <v>0.4</v>
      </c>
    </row>
    <row r="101" spans="1:5" s="2" customFormat="1" ht="86.25" customHeight="1" x14ac:dyDescent="0.25">
      <c r="A101" s="41" t="s">
        <v>98</v>
      </c>
      <c r="B101" s="17" t="s">
        <v>20</v>
      </c>
      <c r="C101" s="26" t="s">
        <v>126</v>
      </c>
      <c r="D101" s="27">
        <f>ROUND((0.01+0.04)*2,2)+ROUND((0.01+0.04)*6,2)</f>
        <v>0.4</v>
      </c>
      <c r="E101" s="27">
        <f>ROUND((0.01+0.04)*2,2)+ROUND((0.01+0.04)*6,2)</f>
        <v>0.4</v>
      </c>
    </row>
    <row r="102" spans="1:5" s="2" customFormat="1" ht="12" hidden="1" x14ac:dyDescent="0.25">
      <c r="A102" s="38" t="s">
        <v>99</v>
      </c>
      <c r="B102" s="17" t="s">
        <v>100</v>
      </c>
      <c r="C102" s="20"/>
      <c r="D102" s="21">
        <f>D103+D104</f>
        <v>0</v>
      </c>
      <c r="E102" s="21">
        <f>E103+E104</f>
        <v>0</v>
      </c>
    </row>
    <row r="103" spans="1:5" s="2" customFormat="1" ht="12" hidden="1" x14ac:dyDescent="0.25">
      <c r="A103" s="41" t="s">
        <v>101</v>
      </c>
      <c r="B103" s="17" t="s">
        <v>23</v>
      </c>
      <c r="C103" s="20"/>
      <c r="D103" s="21"/>
      <c r="E103" s="21"/>
    </row>
    <row r="104" spans="1:5" s="2" customFormat="1" ht="12" hidden="1" x14ac:dyDescent="0.25">
      <c r="A104" s="41" t="s">
        <v>102</v>
      </c>
      <c r="B104" s="17" t="s">
        <v>24</v>
      </c>
      <c r="C104" s="20"/>
      <c r="D104" s="21"/>
      <c r="E104" s="21"/>
    </row>
    <row r="105" spans="1:5" s="2" customFormat="1" ht="12" hidden="1" x14ac:dyDescent="0.25">
      <c r="A105" s="38" t="s">
        <v>103</v>
      </c>
      <c r="B105" s="17" t="s">
        <v>25</v>
      </c>
      <c r="C105" s="20"/>
      <c r="D105" s="21"/>
      <c r="E105" s="21"/>
    </row>
    <row r="106" spans="1:5" s="2" customFormat="1" ht="24" hidden="1" x14ac:dyDescent="0.25">
      <c r="A106" s="38" t="s">
        <v>104</v>
      </c>
      <c r="B106" s="17" t="s">
        <v>105</v>
      </c>
      <c r="C106" s="20"/>
      <c r="D106" s="21">
        <f>D107</f>
        <v>0</v>
      </c>
      <c r="E106" s="21">
        <f>E107</f>
        <v>0</v>
      </c>
    </row>
    <row r="107" spans="1:5" s="2" customFormat="1" ht="12" hidden="1" x14ac:dyDescent="0.25">
      <c r="A107" s="41" t="s">
        <v>106</v>
      </c>
      <c r="B107" s="17" t="s">
        <v>107</v>
      </c>
      <c r="C107" s="20"/>
      <c r="D107" s="21"/>
      <c r="E107" s="21"/>
    </row>
    <row r="108" spans="1:5" s="2" customFormat="1" ht="12" hidden="1" x14ac:dyDescent="0.25">
      <c r="A108" s="38" t="s">
        <v>108</v>
      </c>
      <c r="B108" s="17" t="s">
        <v>109</v>
      </c>
      <c r="C108" s="20"/>
      <c r="D108" s="21">
        <f>D109</f>
        <v>0</v>
      </c>
      <c r="E108" s="21">
        <f>E109</f>
        <v>0</v>
      </c>
    </row>
    <row r="109" spans="1:5" s="2" customFormat="1" ht="12" hidden="1" x14ac:dyDescent="0.25">
      <c r="A109" s="41" t="s">
        <v>120</v>
      </c>
      <c r="B109" s="17" t="s">
        <v>30</v>
      </c>
      <c r="C109" s="20"/>
      <c r="D109" s="21"/>
      <c r="E109" s="21"/>
    </row>
    <row r="110" spans="1:5" s="2" customFormat="1" ht="12" hidden="1" x14ac:dyDescent="0.25">
      <c r="A110" s="6" t="s">
        <v>110</v>
      </c>
      <c r="B110" s="6" t="s">
        <v>26</v>
      </c>
      <c r="C110" s="15"/>
      <c r="D110" s="19">
        <f>D111</f>
        <v>0</v>
      </c>
      <c r="E110" s="19">
        <f>E111</f>
        <v>0</v>
      </c>
    </row>
    <row r="111" spans="1:5" s="2" customFormat="1" ht="12" hidden="1" x14ac:dyDescent="0.25">
      <c r="A111" s="10" t="s">
        <v>111</v>
      </c>
      <c r="B111" s="10" t="s">
        <v>112</v>
      </c>
      <c r="C111" s="15"/>
      <c r="D111" s="19">
        <f>D112+D113</f>
        <v>0</v>
      </c>
      <c r="E111" s="19">
        <f>E112+E113</f>
        <v>0</v>
      </c>
    </row>
    <row r="112" spans="1:5" s="2" customFormat="1" ht="12" hidden="1" x14ac:dyDescent="0.25">
      <c r="A112" s="11" t="s">
        <v>113</v>
      </c>
      <c r="B112" s="8" t="s">
        <v>114</v>
      </c>
      <c r="C112" s="20"/>
      <c r="D112" s="21"/>
      <c r="E112" s="21"/>
    </row>
    <row r="113" spans="1:5" s="2" customFormat="1" ht="12" hidden="1" x14ac:dyDescent="0.25">
      <c r="A113" s="11" t="s">
        <v>115</v>
      </c>
      <c r="B113" s="7" t="s">
        <v>116</v>
      </c>
      <c r="C113" s="20"/>
      <c r="D113" s="21">
        <f>D114+D115+D116</f>
        <v>0</v>
      </c>
      <c r="E113" s="21">
        <f>E114+E115+E116</f>
        <v>0</v>
      </c>
    </row>
    <row r="114" spans="1:5" s="2" customFormat="1" ht="12" hidden="1" x14ac:dyDescent="0.25">
      <c r="A114" s="9" t="s">
        <v>117</v>
      </c>
      <c r="B114" s="8" t="s">
        <v>27</v>
      </c>
      <c r="C114" s="20"/>
      <c r="D114" s="21"/>
      <c r="E114" s="21"/>
    </row>
    <row r="115" spans="1:5" s="2" customFormat="1" ht="12" hidden="1" x14ac:dyDescent="0.25">
      <c r="A115" s="9" t="s">
        <v>118</v>
      </c>
      <c r="B115" s="8" t="s">
        <v>34</v>
      </c>
      <c r="C115" s="20"/>
      <c r="D115" s="21"/>
      <c r="E115" s="21"/>
    </row>
    <row r="116" spans="1:5" s="2" customFormat="1" ht="12" hidden="1" x14ac:dyDescent="0.25">
      <c r="A116" s="9" t="s">
        <v>119</v>
      </c>
      <c r="B116" s="8" t="s">
        <v>32</v>
      </c>
      <c r="C116" s="20"/>
      <c r="D116" s="21"/>
      <c r="E116" s="21"/>
    </row>
    <row r="117" spans="1:5" s="2" customFormat="1" ht="12" x14ac:dyDescent="0.25">
      <c r="A117" s="219" t="s">
        <v>123</v>
      </c>
      <c r="B117" s="219"/>
      <c r="C117" s="219"/>
      <c r="D117" s="23">
        <f>D66+D93+D110</f>
        <v>1.54</v>
      </c>
      <c r="E117" s="23">
        <f>E66+E93+E110</f>
        <v>1.54</v>
      </c>
    </row>
    <row r="118" spans="1:5" s="2" customFormat="1" ht="12" x14ac:dyDescent="0.25">
      <c r="A118" s="220" t="s">
        <v>122</v>
      </c>
      <c r="B118" s="220"/>
      <c r="C118" s="220"/>
      <c r="D118" s="24">
        <f>D63+D117</f>
        <v>46.62</v>
      </c>
      <c r="E118" s="24">
        <f>E63+E117</f>
        <v>48.85</v>
      </c>
    </row>
    <row r="119" spans="1:5" s="2" customFormat="1" ht="13.2" x14ac:dyDescent="0.25">
      <c r="A119" s="221" t="s">
        <v>125</v>
      </c>
      <c r="B119" s="221"/>
      <c r="C119" s="221"/>
      <c r="D119" s="28">
        <f>D118</f>
        <v>46.62</v>
      </c>
      <c r="E119" s="28">
        <f>E118</f>
        <v>48.85</v>
      </c>
    </row>
    <row r="120" spans="1:5" x14ac:dyDescent="0.25">
      <c r="A120" s="218" t="s">
        <v>21</v>
      </c>
      <c r="B120" s="218"/>
      <c r="C120" s="218"/>
      <c r="D120" s="25">
        <v>800</v>
      </c>
      <c r="E120" s="25">
        <v>800</v>
      </c>
    </row>
    <row r="121" spans="1:5" ht="26.25" customHeight="1" x14ac:dyDescent="0.25">
      <c r="A121" s="217" t="s">
        <v>124</v>
      </c>
      <c r="B121" s="217"/>
      <c r="C121" s="217"/>
      <c r="D121" s="21">
        <f>ROUND(D119*D120,2)</f>
        <v>37296</v>
      </c>
      <c r="E121" s="21">
        <f>ROUND(E119*E120,2)</f>
        <v>39080</v>
      </c>
    </row>
    <row r="122" spans="1:5" x14ac:dyDescent="0.25">
      <c r="D122" s="29"/>
    </row>
    <row r="123" spans="1:5" x14ac:dyDescent="0.25">
      <c r="D123" s="30"/>
    </row>
  </sheetData>
  <mergeCells count="14">
    <mergeCell ref="A120:C120"/>
    <mergeCell ref="A121:C121"/>
    <mergeCell ref="A63:C63"/>
    <mergeCell ref="A64:D64"/>
    <mergeCell ref="A65:D65"/>
    <mergeCell ref="A117:C117"/>
    <mergeCell ref="A118:C118"/>
    <mergeCell ref="A119:C119"/>
    <mergeCell ref="A11:D11"/>
    <mergeCell ref="A1:D1"/>
    <mergeCell ref="A3:D3"/>
    <mergeCell ref="A5:B5"/>
    <mergeCell ref="C9:D9"/>
    <mergeCell ref="C10:D10"/>
  </mergeCells>
  <pageMargins left="0.7" right="0.7" top="0.75" bottom="0.75" header="0.3" footer="0.3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07"/>
  <sheetViews>
    <sheetView zoomScaleNormal="100" workbookViewId="0">
      <pane ySplit="10" topLeftCell="A337" activePane="bottomLeft" state="frozen"/>
      <selection pane="bottomLeft" activeCell="H230" sqref="H230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7.33203125" style="1" customWidth="1"/>
    <col min="4" max="4" width="10.109375" style="1" customWidth="1"/>
    <col min="5" max="5" width="9.1093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62.88671875" style="1" hidden="1" customWidth="1"/>
    <col min="10" max="16384" width="9.109375" style="1"/>
  </cols>
  <sheetData>
    <row r="1" spans="1:9" ht="54" customHeight="1" x14ac:dyDescent="0.3">
      <c r="A1" s="317" t="s">
        <v>35</v>
      </c>
      <c r="B1" s="317"/>
      <c r="C1" s="317"/>
      <c r="D1" s="318" t="s">
        <v>446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421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422</v>
      </c>
    </row>
    <row r="5" spans="1:9" x14ac:dyDescent="0.25">
      <c r="A5" s="223" t="s">
        <v>185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114.32000000000002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89.02000000000001</v>
      </c>
    </row>
    <row r="14" spans="1:9" s="2" customFormat="1" ht="26.4" x14ac:dyDescent="0.25">
      <c r="A14" s="241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69.37</v>
      </c>
    </row>
    <row r="15" spans="1:9" s="2" customFormat="1" ht="13.2" x14ac:dyDescent="0.25">
      <c r="A15" s="242"/>
      <c r="B15" s="245"/>
      <c r="C15" s="279" t="s">
        <v>176</v>
      </c>
      <c r="D15" s="280"/>
      <c r="E15" s="76">
        <v>16</v>
      </c>
      <c r="F15" s="71">
        <v>3105</v>
      </c>
      <c r="G15" s="70">
        <v>1</v>
      </c>
      <c r="H15" s="63">
        <f>ROUNDUP((F15/168*G15),2)</f>
        <v>18.490000000000002</v>
      </c>
    </row>
    <row r="16" spans="1:9" s="2" customFormat="1" ht="13.2" x14ac:dyDescent="0.25">
      <c r="A16" s="242"/>
      <c r="B16" s="245"/>
      <c r="C16" s="270" t="s">
        <v>178</v>
      </c>
      <c r="D16" s="271"/>
      <c r="E16" s="77">
        <v>14</v>
      </c>
      <c r="F16" s="73">
        <v>2048</v>
      </c>
      <c r="G16" s="72">
        <v>1</v>
      </c>
      <c r="H16" s="65">
        <f t="shared" ref="H16:H24" si="0">ROUNDUP((F16/168*G16),2)</f>
        <v>12.2</v>
      </c>
    </row>
    <row r="17" spans="1:8" s="2" customFormat="1" ht="13.2" x14ac:dyDescent="0.25">
      <c r="A17" s="242"/>
      <c r="B17" s="245"/>
      <c r="C17" s="270" t="s">
        <v>181</v>
      </c>
      <c r="D17" s="271"/>
      <c r="E17" s="77">
        <v>15</v>
      </c>
      <c r="F17" s="73">
        <v>2410</v>
      </c>
      <c r="G17" s="72">
        <v>1</v>
      </c>
      <c r="H17" s="65">
        <f t="shared" si="0"/>
        <v>14.35</v>
      </c>
    </row>
    <row r="18" spans="1:8" s="2" customFormat="1" ht="13.2" x14ac:dyDescent="0.25">
      <c r="A18" s="242"/>
      <c r="B18" s="245"/>
      <c r="C18" s="270" t="s">
        <v>180</v>
      </c>
      <c r="D18" s="271"/>
      <c r="E18" s="77">
        <v>15</v>
      </c>
      <c r="F18" s="73">
        <v>2410</v>
      </c>
      <c r="G18" s="72">
        <v>1</v>
      </c>
      <c r="H18" s="65">
        <f t="shared" si="0"/>
        <v>14.35</v>
      </c>
    </row>
    <row r="19" spans="1:8" s="2" customFormat="1" ht="13.2" x14ac:dyDescent="0.25">
      <c r="A19" s="242"/>
      <c r="B19" s="245"/>
      <c r="C19" s="270" t="s">
        <v>182</v>
      </c>
      <c r="D19" s="271"/>
      <c r="E19" s="77">
        <v>11</v>
      </c>
      <c r="F19" s="73">
        <v>1675</v>
      </c>
      <c r="G19" s="72">
        <v>1</v>
      </c>
      <c r="H19" s="65">
        <f t="shared" si="0"/>
        <v>9.98</v>
      </c>
    </row>
    <row r="20" spans="1:8" s="2" customFormat="1" ht="12.75" hidden="1" customHeight="1" x14ac:dyDescent="0.25">
      <c r="A20" s="242"/>
      <c r="B20" s="245"/>
      <c r="C20" s="322"/>
      <c r="D20" s="323"/>
      <c r="E20" s="157"/>
      <c r="F20" s="158"/>
      <c r="G20" s="72"/>
      <c r="H20" s="65">
        <f t="shared" si="0"/>
        <v>0</v>
      </c>
    </row>
    <row r="21" spans="1:8" s="2" customFormat="1" ht="14.25" hidden="1" customHeight="1" x14ac:dyDescent="0.25">
      <c r="A21" s="242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5.75" hidden="1" customHeight="1" x14ac:dyDescent="0.25">
      <c r="A22" s="242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9.5" hidden="1" customHeight="1" x14ac:dyDescent="0.25">
      <c r="A23" s="242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43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30.75" customHeight="1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49" t="s">
        <v>40</v>
      </c>
      <c r="G25" s="53" t="s">
        <v>158</v>
      </c>
      <c r="H25" s="128">
        <f>SUM(H26:H35)</f>
        <v>7.67</v>
      </c>
    </row>
    <row r="26" spans="1:8" s="2" customFormat="1" ht="15.75" customHeight="1" x14ac:dyDescent="0.25">
      <c r="A26" s="242"/>
      <c r="B26" s="245"/>
      <c r="C26" s="270" t="s">
        <v>338</v>
      </c>
      <c r="D26" s="271"/>
      <c r="E26" s="76">
        <v>10</v>
      </c>
      <c r="F26" s="71">
        <v>1287</v>
      </c>
      <c r="G26" s="70">
        <v>1</v>
      </c>
      <c r="H26" s="63">
        <f>ROUNDUP((F26/168*G26),2)</f>
        <v>7.67</v>
      </c>
    </row>
    <row r="27" spans="1:8" s="2" customFormat="1" ht="13.2" hidden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5" hidden="1" customHeight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5.75" hidden="1" customHeight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5.75" hidden="1" customHeight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5.75" hidden="1" customHeight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5" hidden="1" customHeight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6.5" hidden="1" customHeight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4.26</v>
      </c>
    </row>
    <row r="37" spans="1:8" s="2" customFormat="1" ht="13.2" x14ac:dyDescent="0.25">
      <c r="A37" s="242"/>
      <c r="B37" s="245"/>
      <c r="C37" s="288" t="s">
        <v>177</v>
      </c>
      <c r="D37" s="289"/>
      <c r="E37" s="290"/>
      <c r="F37" s="61">
        <v>170</v>
      </c>
      <c r="G37" s="61">
        <f t="shared" ref="G37:G46" si="2">G15</f>
        <v>1</v>
      </c>
      <c r="H37" s="63">
        <f>ROUNDUP((F37/168*G37),2)</f>
        <v>1.02</v>
      </c>
    </row>
    <row r="38" spans="1:8" s="2" customFormat="1" ht="12.75" customHeight="1" x14ac:dyDescent="0.25">
      <c r="A38" s="242"/>
      <c r="B38" s="245"/>
      <c r="C38" s="291" t="s">
        <v>179</v>
      </c>
      <c r="D38" s="292"/>
      <c r="E38" s="293"/>
      <c r="F38" s="64">
        <v>135</v>
      </c>
      <c r="G38" s="64">
        <f t="shared" si="2"/>
        <v>1</v>
      </c>
      <c r="H38" s="65">
        <f t="shared" ref="H38:H46" si="3">ROUNDUP((F38/168*G38),2)</f>
        <v>0.81</v>
      </c>
    </row>
    <row r="39" spans="1:8" s="2" customFormat="1" ht="12.75" customHeight="1" x14ac:dyDescent="0.25">
      <c r="A39" s="242"/>
      <c r="B39" s="245"/>
      <c r="C39" s="291" t="s">
        <v>179</v>
      </c>
      <c r="D39" s="292"/>
      <c r="E39" s="293"/>
      <c r="F39" s="64">
        <v>135</v>
      </c>
      <c r="G39" s="64">
        <f t="shared" si="2"/>
        <v>1</v>
      </c>
      <c r="H39" s="65">
        <f t="shared" si="3"/>
        <v>0.81</v>
      </c>
    </row>
    <row r="40" spans="1:8" s="2" customFormat="1" ht="12.75" customHeight="1" x14ac:dyDescent="0.25">
      <c r="A40" s="242"/>
      <c r="B40" s="245"/>
      <c r="C40" s="291" t="s">
        <v>179</v>
      </c>
      <c r="D40" s="292"/>
      <c r="E40" s="293"/>
      <c r="F40" s="64">
        <v>135</v>
      </c>
      <c r="G40" s="64">
        <f t="shared" si="2"/>
        <v>1</v>
      </c>
      <c r="H40" s="65">
        <f t="shared" si="3"/>
        <v>0.81</v>
      </c>
    </row>
    <row r="41" spans="1:8" s="2" customFormat="1" ht="12.75" customHeight="1" x14ac:dyDescent="0.25">
      <c r="A41" s="242"/>
      <c r="B41" s="245"/>
      <c r="C41" s="291" t="s">
        <v>179</v>
      </c>
      <c r="D41" s="292"/>
      <c r="E41" s="293"/>
      <c r="F41" s="64">
        <v>135</v>
      </c>
      <c r="G41" s="64">
        <f t="shared" si="2"/>
        <v>1</v>
      </c>
      <c r="H41" s="65">
        <f t="shared" si="3"/>
        <v>0.81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>
        <f>C27</f>
        <v>0</v>
      </c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C30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C31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C32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C33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/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270">
        <f>C34</f>
        <v>0</v>
      </c>
      <c r="D53" s="271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270"/>
      <c r="D54" s="271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2"/>
      <c r="B55" s="245"/>
      <c r="C55" s="270">
        <f>C35</f>
        <v>0</v>
      </c>
      <c r="D55" s="271"/>
      <c r="E55" s="284"/>
      <c r="F55" s="68">
        <f t="shared" si="4"/>
        <v>0</v>
      </c>
      <c r="G55" s="68">
        <f t="shared" si="4"/>
        <v>0</v>
      </c>
      <c r="H55" s="65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49" t="s">
        <v>40</v>
      </c>
      <c r="G56" s="53" t="s">
        <v>158</v>
      </c>
      <c r="H56" s="128">
        <f>SUM(H57:H76)</f>
        <v>7.7199999999999989</v>
      </c>
    </row>
    <row r="57" spans="1:8" s="2" customFormat="1" ht="13.2" x14ac:dyDescent="0.25">
      <c r="A57" s="242"/>
      <c r="B57" s="245"/>
      <c r="C57" s="270" t="str">
        <f>C15</f>
        <v>VP priekšnieka vietnieks</v>
      </c>
      <c r="D57" s="271"/>
      <c r="E57" s="283">
        <v>10</v>
      </c>
      <c r="F57" s="68">
        <f t="shared" ref="F57:G66" si="5">F15</f>
        <v>3105</v>
      </c>
      <c r="G57" s="68">
        <f t="shared" si="5"/>
        <v>1</v>
      </c>
      <c r="H57" s="65">
        <f>ROUNDUP((F57*$E$57%)/168*$G$57,2)</f>
        <v>1.85</v>
      </c>
    </row>
    <row r="58" spans="1:8" s="2" customFormat="1" ht="13.2" x14ac:dyDescent="0.25">
      <c r="A58" s="242"/>
      <c r="B58" s="245"/>
      <c r="C58" s="270" t="str">
        <f>C16</f>
        <v>VP koledžas direktora vietnieks</v>
      </c>
      <c r="D58" s="271"/>
      <c r="E58" s="284"/>
      <c r="F58" s="68">
        <f t="shared" si="5"/>
        <v>2048</v>
      </c>
      <c r="G58" s="68">
        <f t="shared" si="5"/>
        <v>1</v>
      </c>
      <c r="H58" s="65">
        <f t="shared" ref="H58:H76" si="6">ROUNDUP((F58*$E$57%)/168*$G$57,2)</f>
        <v>1.22</v>
      </c>
    </row>
    <row r="59" spans="1:8" s="2" customFormat="1" ht="13.2" x14ac:dyDescent="0.25">
      <c r="A59" s="242"/>
      <c r="B59" s="245"/>
      <c r="C59" s="270" t="str">
        <f>C17</f>
        <v>VP Galvenās kriminālpolicijas pārvaldes priekšnieka vietnieks</v>
      </c>
      <c r="D59" s="271"/>
      <c r="E59" s="284"/>
      <c r="F59" s="68">
        <f t="shared" si="5"/>
        <v>2410</v>
      </c>
      <c r="G59" s="68">
        <f t="shared" si="5"/>
        <v>1</v>
      </c>
      <c r="H59" s="65">
        <f t="shared" si="6"/>
        <v>1.44</v>
      </c>
    </row>
    <row r="60" spans="1:8" s="2" customFormat="1" ht="12.75" customHeight="1" x14ac:dyDescent="0.25">
      <c r="A60" s="242"/>
      <c r="B60" s="245"/>
      <c r="C60" s="270" t="str">
        <f>C18</f>
        <v>VP Galvenās kārtības policijas pārvaldes priekšnieka vietnieks</v>
      </c>
      <c r="D60" s="271"/>
      <c r="E60" s="284"/>
      <c r="F60" s="68">
        <f t="shared" si="5"/>
        <v>2410</v>
      </c>
      <c r="G60" s="68">
        <f t="shared" si="5"/>
        <v>1</v>
      </c>
      <c r="H60" s="65">
        <f t="shared" si="6"/>
        <v>1.44</v>
      </c>
    </row>
    <row r="61" spans="1:8" s="2" customFormat="1" ht="13.2" x14ac:dyDescent="0.25">
      <c r="A61" s="242"/>
      <c r="B61" s="245"/>
      <c r="C61" s="270" t="str">
        <f>C19</f>
        <v>VP koledžas katedras vadītājs</v>
      </c>
      <c r="D61" s="271"/>
      <c r="E61" s="284"/>
      <c r="F61" s="68">
        <f t="shared" si="5"/>
        <v>1675</v>
      </c>
      <c r="G61" s="68">
        <f t="shared" si="5"/>
        <v>1</v>
      </c>
      <c r="H61" s="65">
        <f t="shared" si="6"/>
        <v>1</v>
      </c>
    </row>
    <row r="62" spans="1:8" s="2" customFormat="1" ht="13.2" hidden="1" x14ac:dyDescent="0.25">
      <c r="A62" s="242"/>
      <c r="B62" s="245"/>
      <c r="C62" s="270"/>
      <c r="D62" s="271"/>
      <c r="E62" s="284"/>
      <c r="F62" s="68">
        <f t="shared" si="5"/>
        <v>0</v>
      </c>
      <c r="G62" s="85">
        <f t="shared" si="5"/>
        <v>0</v>
      </c>
      <c r="H62" s="65">
        <f t="shared" si="6"/>
        <v>0</v>
      </c>
    </row>
    <row r="63" spans="1:8" s="2" customFormat="1" ht="13.2" hidden="1" x14ac:dyDescent="0.25">
      <c r="A63" s="242"/>
      <c r="B63" s="245"/>
      <c r="C63" s="270">
        <f>C21</f>
        <v>0</v>
      </c>
      <c r="D63" s="271"/>
      <c r="E63" s="284"/>
      <c r="F63" s="68">
        <f t="shared" si="5"/>
        <v>0</v>
      </c>
      <c r="G63" s="85">
        <f t="shared" si="5"/>
        <v>0</v>
      </c>
      <c r="H63" s="65">
        <f t="shared" si="6"/>
        <v>0</v>
      </c>
    </row>
    <row r="64" spans="1:8" s="2" customFormat="1" ht="13.2" hidden="1" x14ac:dyDescent="0.25">
      <c r="A64" s="242"/>
      <c r="B64" s="245"/>
      <c r="C64" s="270">
        <f>C22</f>
        <v>0</v>
      </c>
      <c r="D64" s="271"/>
      <c r="E64" s="284"/>
      <c r="F64" s="68">
        <f t="shared" si="5"/>
        <v>0</v>
      </c>
      <c r="G64" s="85">
        <f t="shared" si="5"/>
        <v>0</v>
      </c>
      <c r="H64" s="65">
        <f t="shared" si="6"/>
        <v>0</v>
      </c>
    </row>
    <row r="65" spans="1:8" s="2" customFormat="1" ht="13.2" hidden="1" x14ac:dyDescent="0.25">
      <c r="A65" s="242"/>
      <c r="B65" s="245"/>
      <c r="C65" s="270">
        <f>C23</f>
        <v>0</v>
      </c>
      <c r="D65" s="271"/>
      <c r="E65" s="284"/>
      <c r="F65" s="68">
        <f t="shared" si="5"/>
        <v>0</v>
      </c>
      <c r="G65" s="85">
        <f t="shared" si="5"/>
        <v>0</v>
      </c>
      <c r="H65" s="65">
        <f t="shared" si="6"/>
        <v>0</v>
      </c>
    </row>
    <row r="66" spans="1:8" s="2" customFormat="1" ht="13.2" hidden="1" x14ac:dyDescent="0.25">
      <c r="A66" s="242"/>
      <c r="B66" s="245"/>
      <c r="C66" s="270">
        <f>C24</f>
        <v>0</v>
      </c>
      <c r="D66" s="271"/>
      <c r="E66" s="284"/>
      <c r="F66" s="68">
        <f t="shared" si="5"/>
        <v>0</v>
      </c>
      <c r="G66" s="85">
        <f t="shared" si="5"/>
        <v>0</v>
      </c>
      <c r="H66" s="65">
        <f t="shared" si="6"/>
        <v>0</v>
      </c>
    </row>
    <row r="67" spans="1:8" s="2" customFormat="1" ht="13.2" x14ac:dyDescent="0.25">
      <c r="A67" s="242"/>
      <c r="B67" s="245"/>
      <c r="C67" s="270" t="str">
        <f t="shared" ref="C67:C76" si="7">C26</f>
        <v xml:space="preserve">Vecākais speciālists Izglītības koordinācijas nodaļā </v>
      </c>
      <c r="D67" s="271"/>
      <c r="E67" s="284"/>
      <c r="F67" s="68">
        <f t="shared" ref="F67:G76" si="8">F26</f>
        <v>1287</v>
      </c>
      <c r="G67" s="68">
        <f t="shared" si="8"/>
        <v>1</v>
      </c>
      <c r="H67" s="65">
        <f t="shared" si="6"/>
        <v>0.77</v>
      </c>
    </row>
    <row r="68" spans="1:8" s="2" customFormat="1" ht="13.2" hidden="1" x14ac:dyDescent="0.25">
      <c r="A68" s="242"/>
      <c r="B68" s="245"/>
      <c r="C68" s="270">
        <f t="shared" si="7"/>
        <v>0</v>
      </c>
      <c r="D68" s="271"/>
      <c r="E68" s="284"/>
      <c r="F68" s="68">
        <f t="shared" si="8"/>
        <v>0</v>
      </c>
      <c r="G68" s="68">
        <f t="shared" si="8"/>
        <v>0</v>
      </c>
      <c r="H68" s="65">
        <f t="shared" si="6"/>
        <v>0</v>
      </c>
    </row>
    <row r="69" spans="1:8" s="2" customFormat="1" ht="13.2" hidden="1" x14ac:dyDescent="0.25">
      <c r="A69" s="242"/>
      <c r="B69" s="245"/>
      <c r="C69" s="270">
        <f t="shared" si="7"/>
        <v>0</v>
      </c>
      <c r="D69" s="271"/>
      <c r="E69" s="284"/>
      <c r="F69" s="68">
        <f t="shared" si="8"/>
        <v>0</v>
      </c>
      <c r="G69" s="68">
        <f t="shared" si="8"/>
        <v>0</v>
      </c>
      <c r="H69" s="65">
        <f t="shared" si="6"/>
        <v>0</v>
      </c>
    </row>
    <row r="70" spans="1:8" s="2" customFormat="1" ht="13.2" hidden="1" x14ac:dyDescent="0.25">
      <c r="A70" s="242"/>
      <c r="B70" s="245"/>
      <c r="C70" s="270">
        <f t="shared" si="7"/>
        <v>0</v>
      </c>
      <c r="D70" s="271"/>
      <c r="E70" s="284"/>
      <c r="F70" s="68">
        <f t="shared" si="8"/>
        <v>0</v>
      </c>
      <c r="G70" s="68">
        <f t="shared" si="8"/>
        <v>0</v>
      </c>
      <c r="H70" s="65">
        <f t="shared" si="6"/>
        <v>0</v>
      </c>
    </row>
    <row r="71" spans="1:8" s="2" customFormat="1" ht="13.2" hidden="1" x14ac:dyDescent="0.25">
      <c r="A71" s="242"/>
      <c r="B71" s="245"/>
      <c r="C71" s="270">
        <f t="shared" si="7"/>
        <v>0</v>
      </c>
      <c r="D71" s="271"/>
      <c r="E71" s="284"/>
      <c r="F71" s="68">
        <f t="shared" si="8"/>
        <v>0</v>
      </c>
      <c r="G71" s="68">
        <f t="shared" si="8"/>
        <v>0</v>
      </c>
      <c r="H71" s="65">
        <f t="shared" si="6"/>
        <v>0</v>
      </c>
    </row>
    <row r="72" spans="1:8" s="2" customFormat="1" ht="13.2" hidden="1" x14ac:dyDescent="0.25">
      <c r="A72" s="242"/>
      <c r="B72" s="245"/>
      <c r="C72" s="270">
        <f t="shared" si="7"/>
        <v>0</v>
      </c>
      <c r="D72" s="271"/>
      <c r="E72" s="284"/>
      <c r="F72" s="68">
        <f t="shared" si="8"/>
        <v>0</v>
      </c>
      <c r="G72" s="68">
        <f t="shared" si="8"/>
        <v>0</v>
      </c>
      <c r="H72" s="65">
        <f t="shared" si="6"/>
        <v>0</v>
      </c>
    </row>
    <row r="73" spans="1:8" s="2" customFormat="1" ht="13.2" hidden="1" x14ac:dyDescent="0.25">
      <c r="A73" s="242"/>
      <c r="B73" s="245"/>
      <c r="C73" s="270">
        <f t="shared" si="7"/>
        <v>0</v>
      </c>
      <c r="D73" s="271"/>
      <c r="E73" s="284"/>
      <c r="F73" s="68">
        <f t="shared" si="8"/>
        <v>0</v>
      </c>
      <c r="G73" s="68">
        <f t="shared" si="8"/>
        <v>0</v>
      </c>
      <c r="H73" s="65">
        <f t="shared" si="6"/>
        <v>0</v>
      </c>
    </row>
    <row r="74" spans="1:8" s="2" customFormat="1" ht="13.2" hidden="1" x14ac:dyDescent="0.25">
      <c r="A74" s="242"/>
      <c r="B74" s="245"/>
      <c r="C74" s="270">
        <f t="shared" si="7"/>
        <v>0</v>
      </c>
      <c r="D74" s="271"/>
      <c r="E74" s="284"/>
      <c r="F74" s="68">
        <f t="shared" si="8"/>
        <v>0</v>
      </c>
      <c r="G74" s="68">
        <f t="shared" si="8"/>
        <v>0</v>
      </c>
      <c r="H74" s="65">
        <f t="shared" si="6"/>
        <v>0</v>
      </c>
    </row>
    <row r="75" spans="1:8" s="2" customFormat="1" ht="13.2" hidden="1" x14ac:dyDescent="0.25">
      <c r="A75" s="242"/>
      <c r="B75" s="245"/>
      <c r="C75" s="270">
        <f t="shared" si="7"/>
        <v>0</v>
      </c>
      <c r="D75" s="271"/>
      <c r="E75" s="284"/>
      <c r="F75" s="68">
        <f t="shared" si="8"/>
        <v>0</v>
      </c>
      <c r="G75" s="68">
        <f t="shared" si="8"/>
        <v>0</v>
      </c>
      <c r="H75" s="65">
        <f t="shared" si="6"/>
        <v>0</v>
      </c>
    </row>
    <row r="76" spans="1:8" s="2" customFormat="1" ht="13.2" hidden="1" x14ac:dyDescent="0.25">
      <c r="A76" s="243"/>
      <c r="B76" s="246"/>
      <c r="C76" s="270">
        <f t="shared" si="7"/>
        <v>0</v>
      </c>
      <c r="D76" s="271"/>
      <c r="E76" s="285"/>
      <c r="F76" s="68">
        <f t="shared" si="8"/>
        <v>0</v>
      </c>
      <c r="G76" s="68">
        <f t="shared" si="8"/>
        <v>0</v>
      </c>
      <c r="H76" s="65">
        <f t="shared" si="6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25.300000000000004</v>
      </c>
    </row>
    <row r="78" spans="1:8" s="2" customFormat="1" ht="13.2" x14ac:dyDescent="0.25">
      <c r="A78" s="51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22.200000000000003</v>
      </c>
    </row>
    <row r="79" spans="1:8" s="2" customFormat="1" ht="26.4" x14ac:dyDescent="0.25">
      <c r="A79" s="269" t="s">
        <v>71</v>
      </c>
      <c r="B79" s="286" t="s">
        <v>72</v>
      </c>
      <c r="C79" s="277" t="s">
        <v>436</v>
      </c>
      <c r="D79" s="278"/>
      <c r="E79" s="53" t="s">
        <v>162</v>
      </c>
      <c r="F79" s="49" t="s">
        <v>40</v>
      </c>
      <c r="G79" s="53" t="s">
        <v>158</v>
      </c>
      <c r="H79" s="128">
        <f>SUM(H80:H99)</f>
        <v>3.1</v>
      </c>
    </row>
    <row r="80" spans="1:8" s="2" customFormat="1" ht="13.2" x14ac:dyDescent="0.25">
      <c r="A80" s="269"/>
      <c r="B80" s="286"/>
      <c r="C80" s="270" t="str">
        <f>C15</f>
        <v>VP priekšnieka vietnieks</v>
      </c>
      <c r="D80" s="271"/>
      <c r="E80" s="283">
        <v>4</v>
      </c>
      <c r="F80" s="68">
        <f t="shared" ref="F80:G89" si="9">F15</f>
        <v>3105</v>
      </c>
      <c r="G80" s="68">
        <f t="shared" si="9"/>
        <v>1</v>
      </c>
      <c r="H80" s="65">
        <f>ROUNDUP((F80*$E$80%)/168*G80,2)</f>
        <v>0.74</v>
      </c>
    </row>
    <row r="81" spans="1:8" s="2" customFormat="1" ht="13.2" x14ac:dyDescent="0.25">
      <c r="A81" s="269"/>
      <c r="B81" s="286"/>
      <c r="C81" s="270" t="str">
        <f>C16</f>
        <v>VP koledžas direktora vietnieks</v>
      </c>
      <c r="D81" s="271"/>
      <c r="E81" s="284"/>
      <c r="F81" s="68">
        <f t="shared" si="9"/>
        <v>2048</v>
      </c>
      <c r="G81" s="68">
        <f t="shared" si="9"/>
        <v>1</v>
      </c>
      <c r="H81" s="65">
        <f t="shared" ref="H81:H99" si="10">ROUNDUP((F81*$E$80%)/168*G81,2)</f>
        <v>0.49</v>
      </c>
    </row>
    <row r="82" spans="1:8" s="2" customFormat="1" ht="13.2" x14ac:dyDescent="0.25">
      <c r="A82" s="269"/>
      <c r="B82" s="286"/>
      <c r="C82" s="270" t="str">
        <f>C17</f>
        <v>VP Galvenās kriminālpolicijas pārvaldes priekšnieka vietnieks</v>
      </c>
      <c r="D82" s="271"/>
      <c r="E82" s="284"/>
      <c r="F82" s="68">
        <f t="shared" si="9"/>
        <v>2410</v>
      </c>
      <c r="G82" s="68">
        <f t="shared" si="9"/>
        <v>1</v>
      </c>
      <c r="H82" s="65">
        <f t="shared" si="10"/>
        <v>0.57999999999999996</v>
      </c>
    </row>
    <row r="83" spans="1:8" s="2" customFormat="1" ht="13.2" x14ac:dyDescent="0.25">
      <c r="A83" s="269"/>
      <c r="B83" s="286"/>
      <c r="C83" s="270" t="str">
        <f>C18</f>
        <v>VP Galvenās kārtības policijas pārvaldes priekšnieka vietnieks</v>
      </c>
      <c r="D83" s="271"/>
      <c r="E83" s="284"/>
      <c r="F83" s="68">
        <f t="shared" si="9"/>
        <v>2410</v>
      </c>
      <c r="G83" s="68">
        <f t="shared" si="9"/>
        <v>1</v>
      </c>
      <c r="H83" s="65">
        <f t="shared" si="10"/>
        <v>0.57999999999999996</v>
      </c>
    </row>
    <row r="84" spans="1:8" s="2" customFormat="1" ht="13.2" x14ac:dyDescent="0.25">
      <c r="A84" s="269"/>
      <c r="B84" s="286"/>
      <c r="C84" s="270" t="str">
        <f>C19</f>
        <v>VP koledžas katedras vadītājs</v>
      </c>
      <c r="D84" s="271"/>
      <c r="E84" s="284"/>
      <c r="F84" s="68">
        <f t="shared" si="9"/>
        <v>1675</v>
      </c>
      <c r="G84" s="68">
        <f t="shared" si="9"/>
        <v>1</v>
      </c>
      <c r="H84" s="65">
        <f t="shared" si="10"/>
        <v>0.4</v>
      </c>
    </row>
    <row r="85" spans="1:8" s="2" customFormat="1" ht="13.2" hidden="1" x14ac:dyDescent="0.25">
      <c r="A85" s="269"/>
      <c r="B85" s="286"/>
      <c r="C85" s="270"/>
      <c r="D85" s="271"/>
      <c r="E85" s="284"/>
      <c r="F85" s="68">
        <f t="shared" si="9"/>
        <v>0</v>
      </c>
      <c r="G85" s="85">
        <f t="shared" si="9"/>
        <v>0</v>
      </c>
      <c r="H85" s="65">
        <f t="shared" si="10"/>
        <v>0</v>
      </c>
    </row>
    <row r="86" spans="1:8" s="2" customFormat="1" ht="13.2" hidden="1" x14ac:dyDescent="0.25">
      <c r="A86" s="269"/>
      <c r="B86" s="286"/>
      <c r="C86" s="270">
        <f>C21</f>
        <v>0</v>
      </c>
      <c r="D86" s="271"/>
      <c r="E86" s="284"/>
      <c r="F86" s="68">
        <f t="shared" si="9"/>
        <v>0</v>
      </c>
      <c r="G86" s="85">
        <f t="shared" si="9"/>
        <v>0</v>
      </c>
      <c r="H86" s="65">
        <f t="shared" si="10"/>
        <v>0</v>
      </c>
    </row>
    <row r="87" spans="1:8" s="2" customFormat="1" ht="13.2" hidden="1" x14ac:dyDescent="0.25">
      <c r="A87" s="269"/>
      <c r="B87" s="286"/>
      <c r="C87" s="270">
        <f>C22</f>
        <v>0</v>
      </c>
      <c r="D87" s="271"/>
      <c r="E87" s="284"/>
      <c r="F87" s="68">
        <f t="shared" si="9"/>
        <v>0</v>
      </c>
      <c r="G87" s="85">
        <f t="shared" si="9"/>
        <v>0</v>
      </c>
      <c r="H87" s="65">
        <f t="shared" si="10"/>
        <v>0</v>
      </c>
    </row>
    <row r="88" spans="1:8" s="2" customFormat="1" ht="13.2" hidden="1" x14ac:dyDescent="0.25">
      <c r="A88" s="269"/>
      <c r="B88" s="286"/>
      <c r="C88" s="270">
        <f>C23</f>
        <v>0</v>
      </c>
      <c r="D88" s="271"/>
      <c r="E88" s="284"/>
      <c r="F88" s="68">
        <f t="shared" si="9"/>
        <v>0</v>
      </c>
      <c r="G88" s="85">
        <f t="shared" si="9"/>
        <v>0</v>
      </c>
      <c r="H88" s="65">
        <f t="shared" si="10"/>
        <v>0</v>
      </c>
    </row>
    <row r="89" spans="1:8" s="2" customFormat="1" ht="13.2" hidden="1" x14ac:dyDescent="0.25">
      <c r="A89" s="269"/>
      <c r="B89" s="286"/>
      <c r="C89" s="270">
        <f>C24</f>
        <v>0</v>
      </c>
      <c r="D89" s="271"/>
      <c r="E89" s="284"/>
      <c r="F89" s="68">
        <f t="shared" si="9"/>
        <v>0</v>
      </c>
      <c r="G89" s="85">
        <f t="shared" si="9"/>
        <v>0</v>
      </c>
      <c r="H89" s="65">
        <f t="shared" si="10"/>
        <v>0</v>
      </c>
    </row>
    <row r="90" spans="1:8" s="2" customFormat="1" ht="13.2" x14ac:dyDescent="0.25">
      <c r="A90" s="269"/>
      <c r="B90" s="286"/>
      <c r="C90" s="270" t="str">
        <f t="shared" ref="C90:C99" si="11">C26</f>
        <v xml:space="preserve">Vecākais speciālists Izglītības koordinācijas nodaļā </v>
      </c>
      <c r="D90" s="271"/>
      <c r="E90" s="284"/>
      <c r="F90" s="68">
        <f t="shared" ref="F90:G99" si="12">F26</f>
        <v>1287</v>
      </c>
      <c r="G90" s="68">
        <f t="shared" si="12"/>
        <v>1</v>
      </c>
      <c r="H90" s="65">
        <f t="shared" si="10"/>
        <v>0.31</v>
      </c>
    </row>
    <row r="91" spans="1:8" s="2" customFormat="1" ht="13.2" hidden="1" x14ac:dyDescent="0.25">
      <c r="A91" s="269"/>
      <c r="B91" s="286"/>
      <c r="C91" s="270">
        <f t="shared" si="11"/>
        <v>0</v>
      </c>
      <c r="D91" s="271"/>
      <c r="E91" s="284"/>
      <c r="F91" s="68">
        <f t="shared" si="12"/>
        <v>0</v>
      </c>
      <c r="G91" s="68">
        <f t="shared" si="12"/>
        <v>0</v>
      </c>
      <c r="H91" s="65">
        <f t="shared" si="10"/>
        <v>0</v>
      </c>
    </row>
    <row r="92" spans="1:8" s="2" customFormat="1" ht="13.2" hidden="1" x14ac:dyDescent="0.25">
      <c r="A92" s="269"/>
      <c r="B92" s="286"/>
      <c r="C92" s="270">
        <f t="shared" si="11"/>
        <v>0</v>
      </c>
      <c r="D92" s="271"/>
      <c r="E92" s="284"/>
      <c r="F92" s="68">
        <f t="shared" si="12"/>
        <v>0</v>
      </c>
      <c r="G92" s="68">
        <f t="shared" si="12"/>
        <v>0</v>
      </c>
      <c r="H92" s="65">
        <f t="shared" si="10"/>
        <v>0</v>
      </c>
    </row>
    <row r="93" spans="1:8" s="2" customFormat="1" ht="13.2" hidden="1" x14ac:dyDescent="0.25">
      <c r="A93" s="269"/>
      <c r="B93" s="286"/>
      <c r="C93" s="270">
        <f t="shared" si="11"/>
        <v>0</v>
      </c>
      <c r="D93" s="271"/>
      <c r="E93" s="284"/>
      <c r="F93" s="68">
        <f t="shared" si="12"/>
        <v>0</v>
      </c>
      <c r="G93" s="68">
        <f t="shared" si="12"/>
        <v>0</v>
      </c>
      <c r="H93" s="65">
        <f t="shared" si="10"/>
        <v>0</v>
      </c>
    </row>
    <row r="94" spans="1:8" s="2" customFormat="1" ht="13.2" hidden="1" x14ac:dyDescent="0.25">
      <c r="A94" s="269"/>
      <c r="B94" s="286"/>
      <c r="C94" s="270">
        <f t="shared" si="11"/>
        <v>0</v>
      </c>
      <c r="D94" s="271"/>
      <c r="E94" s="284"/>
      <c r="F94" s="68">
        <f t="shared" si="12"/>
        <v>0</v>
      </c>
      <c r="G94" s="68">
        <f t="shared" si="12"/>
        <v>0</v>
      </c>
      <c r="H94" s="65">
        <f t="shared" si="10"/>
        <v>0</v>
      </c>
    </row>
    <row r="95" spans="1:8" s="2" customFormat="1" ht="13.2" hidden="1" x14ac:dyDescent="0.25">
      <c r="A95" s="269"/>
      <c r="B95" s="286"/>
      <c r="C95" s="270">
        <f t="shared" si="11"/>
        <v>0</v>
      </c>
      <c r="D95" s="271"/>
      <c r="E95" s="284"/>
      <c r="F95" s="68">
        <f t="shared" si="12"/>
        <v>0</v>
      </c>
      <c r="G95" s="68">
        <f t="shared" si="12"/>
        <v>0</v>
      </c>
      <c r="H95" s="65">
        <f t="shared" si="10"/>
        <v>0</v>
      </c>
    </row>
    <row r="96" spans="1:8" s="2" customFormat="1" ht="13.2" hidden="1" x14ac:dyDescent="0.25">
      <c r="A96" s="269"/>
      <c r="B96" s="286"/>
      <c r="C96" s="270">
        <f t="shared" si="11"/>
        <v>0</v>
      </c>
      <c r="D96" s="271"/>
      <c r="E96" s="284"/>
      <c r="F96" s="68">
        <f t="shared" si="12"/>
        <v>0</v>
      </c>
      <c r="G96" s="68">
        <f t="shared" si="12"/>
        <v>0</v>
      </c>
      <c r="H96" s="65">
        <f t="shared" si="10"/>
        <v>0</v>
      </c>
    </row>
    <row r="97" spans="1:8" s="2" customFormat="1" ht="13.2" hidden="1" x14ac:dyDescent="0.25">
      <c r="A97" s="269"/>
      <c r="B97" s="286"/>
      <c r="C97" s="270">
        <f t="shared" si="11"/>
        <v>0</v>
      </c>
      <c r="D97" s="271"/>
      <c r="E97" s="284"/>
      <c r="F97" s="68">
        <f t="shared" si="12"/>
        <v>0</v>
      </c>
      <c r="G97" s="68">
        <f t="shared" si="12"/>
        <v>0</v>
      </c>
      <c r="H97" s="65">
        <f t="shared" si="10"/>
        <v>0</v>
      </c>
    </row>
    <row r="98" spans="1:8" s="2" customFormat="1" ht="13.2" hidden="1" x14ac:dyDescent="0.25">
      <c r="A98" s="269"/>
      <c r="B98" s="286"/>
      <c r="C98" s="270">
        <f t="shared" si="11"/>
        <v>0</v>
      </c>
      <c r="D98" s="271"/>
      <c r="E98" s="284"/>
      <c r="F98" s="68">
        <f t="shared" si="12"/>
        <v>0</v>
      </c>
      <c r="G98" s="68">
        <f t="shared" si="12"/>
        <v>0</v>
      </c>
      <c r="H98" s="65">
        <f t="shared" si="10"/>
        <v>0</v>
      </c>
    </row>
    <row r="99" spans="1:8" s="2" customFormat="1" ht="13.2" hidden="1" x14ac:dyDescent="0.25">
      <c r="A99" s="269"/>
      <c r="B99" s="286"/>
      <c r="C99" s="270">
        <f t="shared" si="11"/>
        <v>0</v>
      </c>
      <c r="D99" s="271"/>
      <c r="E99" s="285"/>
      <c r="F99" s="68">
        <f t="shared" si="12"/>
        <v>0</v>
      </c>
      <c r="G99" s="68">
        <f t="shared" si="12"/>
        <v>0</v>
      </c>
      <c r="H99" s="65">
        <f t="shared" si="10"/>
        <v>0</v>
      </c>
    </row>
    <row r="100" spans="1:8" s="2" customFormat="1" ht="13.2" hidden="1" x14ac:dyDescent="0.25">
      <c r="A100" s="269"/>
      <c r="B100" s="286"/>
      <c r="C100" s="270">
        <f t="shared" ref="C100:C108" si="13">C27</f>
        <v>0</v>
      </c>
      <c r="D100" s="271"/>
      <c r="E100" s="284"/>
      <c r="F100" s="68">
        <f t="shared" ref="F100:G108" si="14">F27</f>
        <v>0</v>
      </c>
      <c r="G100" s="68">
        <f t="shared" si="14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3"/>
        <v>0</v>
      </c>
      <c r="D101" s="271"/>
      <c r="E101" s="284"/>
      <c r="F101" s="68">
        <f t="shared" si="14"/>
        <v>0</v>
      </c>
      <c r="G101" s="68">
        <f t="shared" si="14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3"/>
        <v>0</v>
      </c>
      <c r="D102" s="271"/>
      <c r="E102" s="284"/>
      <c r="F102" s="68">
        <f t="shared" si="14"/>
        <v>0</v>
      </c>
      <c r="G102" s="68">
        <f t="shared" si="14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3"/>
        <v>0</v>
      </c>
      <c r="D103" s="271"/>
      <c r="E103" s="284"/>
      <c r="F103" s="68">
        <f t="shared" si="14"/>
        <v>0</v>
      </c>
      <c r="G103" s="68">
        <f t="shared" si="14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3"/>
        <v>0</v>
      </c>
      <c r="D104" s="271"/>
      <c r="E104" s="284"/>
      <c r="F104" s="68">
        <f t="shared" si="14"/>
        <v>0</v>
      </c>
      <c r="G104" s="68">
        <f t="shared" si="14"/>
        <v>0</v>
      </c>
      <c r="H104" s="65" t="e">
        <f>ROUNDUP((F104*#REF!%)/168*G104,2)</f>
        <v>#REF!</v>
      </c>
    </row>
    <row r="105" spans="1:8" s="2" customFormat="1" ht="13.2" hidden="1" x14ac:dyDescent="0.25">
      <c r="A105" s="269"/>
      <c r="B105" s="286"/>
      <c r="C105" s="270">
        <f t="shared" si="13"/>
        <v>0</v>
      </c>
      <c r="D105" s="271"/>
      <c r="E105" s="284"/>
      <c r="F105" s="68">
        <f t="shared" si="14"/>
        <v>0</v>
      </c>
      <c r="G105" s="68">
        <f t="shared" si="14"/>
        <v>0</v>
      </c>
      <c r="H105" s="65" t="e">
        <f>ROUNDUP((F105*#REF!%)/168*G105,2)</f>
        <v>#REF!</v>
      </c>
    </row>
    <row r="106" spans="1:8" s="2" customFormat="1" ht="13.2" hidden="1" x14ac:dyDescent="0.25">
      <c r="A106" s="269"/>
      <c r="B106" s="286"/>
      <c r="C106" s="270">
        <f t="shared" si="13"/>
        <v>0</v>
      </c>
      <c r="D106" s="271"/>
      <c r="E106" s="284"/>
      <c r="F106" s="68">
        <f t="shared" si="14"/>
        <v>0</v>
      </c>
      <c r="G106" s="68">
        <f t="shared" si="14"/>
        <v>0</v>
      </c>
      <c r="H106" s="65" t="e">
        <f>ROUNDUP((F106*#REF!%)/168*G106,2)</f>
        <v>#REF!</v>
      </c>
    </row>
    <row r="107" spans="1:8" s="2" customFormat="1" ht="13.2" hidden="1" x14ac:dyDescent="0.25">
      <c r="A107" s="269"/>
      <c r="B107" s="286"/>
      <c r="C107" s="270">
        <f t="shared" si="13"/>
        <v>0</v>
      </c>
      <c r="D107" s="271"/>
      <c r="E107" s="284"/>
      <c r="F107" s="68">
        <f t="shared" si="14"/>
        <v>0</v>
      </c>
      <c r="G107" s="68">
        <f t="shared" si="14"/>
        <v>0</v>
      </c>
      <c r="H107" s="65" t="e">
        <f>ROUNDUP((F107*#REF!%)/168*G107,2)</f>
        <v>#REF!</v>
      </c>
    </row>
    <row r="108" spans="1:8" s="2" customFormat="1" ht="13.2" hidden="1" x14ac:dyDescent="0.25">
      <c r="A108" s="269"/>
      <c r="B108" s="286"/>
      <c r="C108" s="270">
        <f t="shared" si="13"/>
        <v>0</v>
      </c>
      <c r="D108" s="271"/>
      <c r="E108" s="285"/>
      <c r="F108" s="68">
        <f t="shared" si="14"/>
        <v>0</v>
      </c>
      <c r="G108" s="68">
        <f t="shared" si="14"/>
        <v>0</v>
      </c>
      <c r="H108" s="65" t="e">
        <f>ROUNDUP((F108*#REF!%)/168*G108,2)</f>
        <v>#REF!</v>
      </c>
    </row>
    <row r="109" spans="1:8" s="2" customFormat="1" ht="13.2" hidden="1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5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5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5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5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5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5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5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5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6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6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6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6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6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6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6"/>
        <v>0</v>
      </c>
    </row>
    <row r="154" spans="1:8" s="2" customFormat="1" ht="12.75" hidden="1" customHeight="1" x14ac:dyDescent="0.25">
      <c r="A154" s="242"/>
      <c r="B154" s="245"/>
      <c r="C154" s="249"/>
      <c r="D154" s="250"/>
      <c r="E154" s="272"/>
      <c r="F154" s="88"/>
      <c r="G154" s="88"/>
      <c r="H154" s="89">
        <f t="shared" si="16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6"/>
        <v>0</v>
      </c>
    </row>
    <row r="156" spans="1:8" s="2" customFormat="1" ht="13.2" hidden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</v>
      </c>
    </row>
    <row r="157" spans="1:8" s="2" customFormat="1" ht="12.75" hidden="1" customHeight="1" x14ac:dyDescent="0.25">
      <c r="A157" s="241"/>
      <c r="B157" s="244"/>
      <c r="C157" s="251"/>
      <c r="D157" s="252"/>
      <c r="E157" s="287"/>
      <c r="F157" s="53" t="s">
        <v>167</v>
      </c>
      <c r="G157" s="53" t="s">
        <v>166</v>
      </c>
      <c r="H157" s="128">
        <f>SUM(H158:H167)</f>
        <v>0</v>
      </c>
    </row>
    <row r="158" spans="1:8" s="2" customFormat="1" ht="13.2" hidden="1" x14ac:dyDescent="0.25">
      <c r="A158" s="242"/>
      <c r="B158" s="245"/>
      <c r="C158" s="247"/>
      <c r="D158" s="248"/>
      <c r="E158" s="273"/>
      <c r="F158" s="86"/>
      <c r="G158" s="86"/>
      <c r="H158" s="87">
        <f>ROUND(F158*G158,2)</f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>ROUND(F159*G159,2)</f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7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7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7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7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7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7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7"/>
        <v>0</v>
      </c>
    </row>
    <row r="167" spans="1:8" s="2" customFormat="1" ht="12.75" hidden="1" customHeight="1" x14ac:dyDescent="0.25">
      <c r="A167" s="243"/>
      <c r="B167" s="246"/>
      <c r="C167" s="253"/>
      <c r="D167" s="254"/>
      <c r="E167" s="255"/>
      <c r="F167" s="90"/>
      <c r="G167" s="90"/>
      <c r="H167" s="91">
        <f t="shared" si="17"/>
        <v>0</v>
      </c>
    </row>
    <row r="168" spans="1:8" s="2" customFormat="1" ht="26.4" hidden="1" x14ac:dyDescent="0.25">
      <c r="A168" s="241"/>
      <c r="B168" s="244"/>
      <c r="C168" s="251"/>
      <c r="D168" s="252"/>
      <c r="E168" s="287"/>
      <c r="F168" s="60" t="s">
        <v>167</v>
      </c>
      <c r="G168" s="53" t="s">
        <v>158</v>
      </c>
      <c r="H168" s="128">
        <f>SUM(H169:H178)</f>
        <v>0</v>
      </c>
    </row>
    <row r="169" spans="1:8" s="2" customFormat="1" ht="13.2" hidden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18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18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18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18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18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18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18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18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18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263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264"/>
      <c r="H183" s="65">
        <f t="shared" ref="H183:H191" si="19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264"/>
      <c r="H184" s="65">
        <f t="shared" si="19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264"/>
      <c r="H185" s="65">
        <f t="shared" si="19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264"/>
      <c r="H186" s="65">
        <f t="shared" si="19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264"/>
      <c r="H187" s="65">
        <f t="shared" si="19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264"/>
      <c r="H188" s="65">
        <f t="shared" si="19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264"/>
      <c r="H189" s="65">
        <f t="shared" si="19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264"/>
      <c r="H190" s="65">
        <f t="shared" si="19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265"/>
      <c r="H191" s="67">
        <f t="shared" si="19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263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264"/>
      <c r="H195" s="65">
        <f t="shared" ref="H195:H203" si="20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264"/>
      <c r="H196" s="65">
        <f t="shared" si="20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264"/>
      <c r="H197" s="65">
        <f t="shared" si="20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264"/>
      <c r="H198" s="65">
        <f t="shared" si="20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264"/>
      <c r="H199" s="65">
        <f t="shared" si="20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264"/>
      <c r="H200" s="65">
        <f t="shared" si="20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264"/>
      <c r="H201" s="65">
        <f t="shared" si="20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264"/>
      <c r="H202" s="65">
        <f t="shared" si="20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265"/>
      <c r="H203" s="67">
        <f t="shared" si="20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274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275"/>
      <c r="H206" s="65">
        <f t="shared" ref="H206:H214" si="21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275"/>
      <c r="H207" s="65">
        <f t="shared" si="21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275"/>
      <c r="H208" s="65">
        <f t="shared" si="21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275"/>
      <c r="H209" s="65">
        <f t="shared" si="21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275"/>
      <c r="H210" s="65">
        <f t="shared" si="21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275"/>
      <c r="H211" s="65">
        <f t="shared" si="21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275"/>
      <c r="H212" s="65">
        <f t="shared" si="21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275"/>
      <c r="H213" s="65">
        <f t="shared" si="21"/>
        <v>0</v>
      </c>
    </row>
    <row r="214" spans="1:8" s="2" customFormat="1" ht="13.2" hidden="1" x14ac:dyDescent="0.25">
      <c r="A214" s="258"/>
      <c r="B214" s="261"/>
      <c r="C214" s="80"/>
      <c r="D214" s="265"/>
      <c r="E214" s="80"/>
      <c r="F214" s="80"/>
      <c r="G214" s="276"/>
      <c r="H214" s="65">
        <f t="shared" si="21"/>
        <v>0</v>
      </c>
    </row>
    <row r="215" spans="1:8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114.32000000000002</v>
      </c>
    </row>
    <row r="216" spans="1:8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8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8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SUM(H219,H282)</f>
        <v>1.79</v>
      </c>
    </row>
    <row r="219" spans="1:8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SUM(H220,H231,H242,H261)</f>
        <v>1.38</v>
      </c>
    </row>
    <row r="220" spans="1:8" s="2" customFormat="1" ht="26.4" hidden="1" x14ac:dyDescent="0.25">
      <c r="A220" s="241" t="s">
        <v>43</v>
      </c>
      <c r="B220" s="244" t="s">
        <v>44</v>
      </c>
      <c r="C220" s="277" t="s">
        <v>157</v>
      </c>
      <c r="D220" s="278"/>
      <c r="E220" s="53" t="s">
        <v>164</v>
      </c>
      <c r="F220" s="49" t="s">
        <v>40</v>
      </c>
      <c r="G220" s="53" t="s">
        <v>158</v>
      </c>
      <c r="H220" s="128">
        <f>SUM(H221:H230)</f>
        <v>0</v>
      </c>
    </row>
    <row r="221" spans="1:8" s="2" customFormat="1" ht="13.2" hidden="1" x14ac:dyDescent="0.25">
      <c r="A221" s="242"/>
      <c r="B221" s="245"/>
      <c r="C221" s="279"/>
      <c r="D221" s="280"/>
      <c r="E221" s="149"/>
      <c r="F221" s="71"/>
      <c r="G221" s="70"/>
      <c r="H221" s="63">
        <f>ROUNDUP((F221/168*G221),2)</f>
        <v>0</v>
      </c>
    </row>
    <row r="222" spans="1:8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2">ROUNDUP((F222/168*G222),2)</f>
        <v>0</v>
      </c>
    </row>
    <row r="223" spans="1:8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2"/>
        <v>0</v>
      </c>
    </row>
    <row r="224" spans="1:8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2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2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2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2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2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2"/>
        <v>0</v>
      </c>
    </row>
    <row r="230" spans="1:9" s="2" customFormat="1" ht="0.75" customHeight="1" x14ac:dyDescent="0.25">
      <c r="A230" s="243"/>
      <c r="B230" s="246"/>
      <c r="C230" s="281"/>
      <c r="D230" s="282"/>
      <c r="E230" s="78"/>
      <c r="F230" s="75"/>
      <c r="G230" s="74"/>
      <c r="H230" s="67">
        <f t="shared" si="22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49" t="s">
        <v>40</v>
      </c>
      <c r="G231" s="53" t="s">
        <v>158</v>
      </c>
      <c r="H231" s="128">
        <f>SUM(H232:H241)</f>
        <v>1.25</v>
      </c>
    </row>
    <row r="232" spans="1:9" s="2" customFormat="1" ht="13.2" x14ac:dyDescent="0.25">
      <c r="A232" s="242"/>
      <c r="B232" s="245"/>
      <c r="C232" s="279" t="s">
        <v>221</v>
      </c>
      <c r="D232" s="280"/>
      <c r="E232" s="76">
        <v>10</v>
      </c>
      <c r="F232" s="71">
        <v>1287</v>
      </c>
      <c r="G232" s="70">
        <v>8.4000000000000005E-2</v>
      </c>
      <c r="H232" s="63">
        <f t="shared" si="22"/>
        <v>0.65</v>
      </c>
      <c r="I232" s="2" t="s">
        <v>339</v>
      </c>
    </row>
    <row r="233" spans="1:9" s="2" customFormat="1" ht="13.2" x14ac:dyDescent="0.25">
      <c r="A233" s="242"/>
      <c r="B233" s="245"/>
      <c r="C233" s="270" t="s">
        <v>222</v>
      </c>
      <c r="D233" s="271"/>
      <c r="E233" s="77">
        <v>9</v>
      </c>
      <c r="F233" s="73">
        <v>1190</v>
      </c>
      <c r="G233" s="72">
        <v>8.4000000000000005E-2</v>
      </c>
      <c r="H233" s="65">
        <f t="shared" si="22"/>
        <v>0.6</v>
      </c>
      <c r="I233" s="2" t="s">
        <v>223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2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2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2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2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2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2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2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2"/>
        <v>0</v>
      </c>
    </row>
    <row r="242" spans="1:8" s="2" customFormat="1" ht="26.4" hidden="1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</v>
      </c>
    </row>
    <row r="243" spans="1:8" s="2" customFormat="1" ht="13.2" hidden="1" x14ac:dyDescent="0.25">
      <c r="A243" s="242"/>
      <c r="B243" s="245"/>
      <c r="C243" s="279" t="s">
        <v>179</v>
      </c>
      <c r="D243" s="311"/>
      <c r="E243" s="280"/>
      <c r="F243" s="71"/>
      <c r="G243" s="70">
        <f>G221</f>
        <v>0</v>
      </c>
      <c r="H243" s="63">
        <f>ROUNDUP((F243/168*G243),2)</f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3">G222</f>
        <v>0</v>
      </c>
      <c r="H244" s="65">
        <f t="shared" ref="H244:H252" si="24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3"/>
        <v>0</v>
      </c>
      <c r="H245" s="65">
        <f t="shared" si="24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3"/>
        <v>0</v>
      </c>
      <c r="H246" s="65">
        <f t="shared" si="24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3"/>
        <v>0</v>
      </c>
      <c r="H247" s="65">
        <f t="shared" si="24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3"/>
        <v>0</v>
      </c>
      <c r="H248" s="65">
        <f t="shared" si="24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3"/>
        <v>0</v>
      </c>
      <c r="H249" s="65">
        <f t="shared" si="24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3"/>
        <v>0</v>
      </c>
      <c r="H250" s="65">
        <f t="shared" si="24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3"/>
        <v>0</v>
      </c>
      <c r="H251" s="65">
        <f t="shared" si="24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3"/>
        <v>0</v>
      </c>
      <c r="H252" s="67">
        <f t="shared" si="24"/>
        <v>0</v>
      </c>
    </row>
    <row r="253" spans="1:8" s="2" customFormat="1" ht="13.2" hidden="1" x14ac:dyDescent="0.25">
      <c r="A253" s="269"/>
      <c r="B253" s="286"/>
      <c r="C253" s="291">
        <f t="shared" ref="C253:C260" si="25">C234</f>
        <v>0</v>
      </c>
      <c r="D253" s="293"/>
      <c r="E253" s="320"/>
      <c r="F253" s="68">
        <f t="shared" ref="F253:G260" si="26">F234</f>
        <v>0</v>
      </c>
      <c r="G253" s="64">
        <f t="shared" si="26"/>
        <v>0</v>
      </c>
      <c r="H253" s="65" t="e">
        <f>ROUNDUP((F253*#REF!%)/168*G253,2)</f>
        <v>#REF!</v>
      </c>
    </row>
    <row r="254" spans="1:8" s="2" customFormat="1" ht="13.2" hidden="1" x14ac:dyDescent="0.25">
      <c r="A254" s="269"/>
      <c r="B254" s="286"/>
      <c r="C254" s="291">
        <f t="shared" si="25"/>
        <v>0</v>
      </c>
      <c r="D254" s="293"/>
      <c r="E254" s="320"/>
      <c r="F254" s="68">
        <f t="shared" si="26"/>
        <v>0</v>
      </c>
      <c r="G254" s="64">
        <f t="shared" si="26"/>
        <v>0</v>
      </c>
      <c r="H254" s="65" t="e">
        <f>ROUNDUP((F254*#REF!%)/168*G254,2)</f>
        <v>#REF!</v>
      </c>
    </row>
    <row r="255" spans="1:8" s="2" customFormat="1" ht="13.2" hidden="1" x14ac:dyDescent="0.25">
      <c r="A255" s="269"/>
      <c r="B255" s="286"/>
      <c r="C255" s="291">
        <f t="shared" si="25"/>
        <v>0</v>
      </c>
      <c r="D255" s="293"/>
      <c r="E255" s="320"/>
      <c r="F255" s="68">
        <f t="shared" si="26"/>
        <v>0</v>
      </c>
      <c r="G255" s="64">
        <f t="shared" si="26"/>
        <v>0</v>
      </c>
      <c r="H255" s="65" t="e">
        <f>ROUNDUP((F255*#REF!%)/168*G255,2)</f>
        <v>#REF!</v>
      </c>
    </row>
    <row r="256" spans="1:8" s="2" customFormat="1" ht="13.2" hidden="1" x14ac:dyDescent="0.25">
      <c r="A256" s="269"/>
      <c r="B256" s="286"/>
      <c r="C256" s="291">
        <f t="shared" si="25"/>
        <v>0</v>
      </c>
      <c r="D256" s="293"/>
      <c r="E256" s="320"/>
      <c r="F256" s="68">
        <f t="shared" si="26"/>
        <v>0</v>
      </c>
      <c r="G256" s="64">
        <f t="shared" si="26"/>
        <v>0</v>
      </c>
      <c r="H256" s="65" t="e">
        <f>ROUNDUP((F256*#REF!%)/168*G256,2)</f>
        <v>#REF!</v>
      </c>
    </row>
    <row r="257" spans="1:8" s="2" customFormat="1" ht="13.2" hidden="1" x14ac:dyDescent="0.25">
      <c r="A257" s="269"/>
      <c r="B257" s="286"/>
      <c r="C257" s="291">
        <f t="shared" si="25"/>
        <v>0</v>
      </c>
      <c r="D257" s="293"/>
      <c r="E257" s="320"/>
      <c r="F257" s="68">
        <f t="shared" si="26"/>
        <v>0</v>
      </c>
      <c r="G257" s="64">
        <f t="shared" si="26"/>
        <v>0</v>
      </c>
      <c r="H257" s="65" t="e">
        <f>ROUNDUP((F257*#REF!%)/168*G257,2)</f>
        <v>#REF!</v>
      </c>
    </row>
    <row r="258" spans="1:8" s="2" customFormat="1" ht="13.2" hidden="1" x14ac:dyDescent="0.25">
      <c r="A258" s="269"/>
      <c r="B258" s="286"/>
      <c r="C258" s="291">
        <f t="shared" si="25"/>
        <v>0</v>
      </c>
      <c r="D258" s="293"/>
      <c r="E258" s="320"/>
      <c r="F258" s="68">
        <f t="shared" si="26"/>
        <v>0</v>
      </c>
      <c r="G258" s="64">
        <f t="shared" si="26"/>
        <v>0</v>
      </c>
      <c r="H258" s="65" t="e">
        <f>ROUNDUP((F258*#REF!%)/168*G258,2)</f>
        <v>#REF!</v>
      </c>
    </row>
    <row r="259" spans="1:8" s="2" customFormat="1" ht="13.2" hidden="1" x14ac:dyDescent="0.25">
      <c r="A259" s="269"/>
      <c r="B259" s="286"/>
      <c r="C259" s="291">
        <f t="shared" si="25"/>
        <v>0</v>
      </c>
      <c r="D259" s="293"/>
      <c r="E259" s="320"/>
      <c r="F259" s="68">
        <f t="shared" si="26"/>
        <v>0</v>
      </c>
      <c r="G259" s="64">
        <f t="shared" si="26"/>
        <v>0</v>
      </c>
      <c r="H259" s="65" t="e">
        <f>ROUNDUP((F259*#REF!%)/168*G259,2)</f>
        <v>#REF!</v>
      </c>
    </row>
    <row r="260" spans="1:8" s="2" customFormat="1" ht="13.2" hidden="1" x14ac:dyDescent="0.25">
      <c r="A260" s="269"/>
      <c r="B260" s="286"/>
      <c r="C260" s="291">
        <f t="shared" si="25"/>
        <v>0</v>
      </c>
      <c r="D260" s="293"/>
      <c r="E260" s="321"/>
      <c r="F260" s="69">
        <f t="shared" si="26"/>
        <v>0</v>
      </c>
      <c r="G260" s="66">
        <f t="shared" si="26"/>
        <v>0</v>
      </c>
      <c r="H260" s="67" t="e">
        <f>ROUNDUP((F260*#REF!%)/168*G260,2)</f>
        <v>#REF!</v>
      </c>
    </row>
    <row r="261" spans="1:8" s="2" customFormat="1" ht="26.4" x14ac:dyDescent="0.25">
      <c r="A261" s="241" t="s">
        <v>58</v>
      </c>
      <c r="B261" s="244" t="s">
        <v>59</v>
      </c>
      <c r="C261" s="277" t="s">
        <v>436</v>
      </c>
      <c r="D261" s="278"/>
      <c r="E261" s="53" t="s">
        <v>162</v>
      </c>
      <c r="F261" s="49" t="s">
        <v>40</v>
      </c>
      <c r="G261" s="53" t="s">
        <v>158</v>
      </c>
      <c r="H261" s="128">
        <f>SUM(H262:H281)</f>
        <v>0.13</v>
      </c>
    </row>
    <row r="262" spans="1:8" s="2" customFormat="1" ht="13.2" hidden="1" x14ac:dyDescent="0.25">
      <c r="A262" s="242"/>
      <c r="B262" s="245"/>
      <c r="C262" s="304">
        <f t="shared" ref="C262:C271" si="27">C221</f>
        <v>0</v>
      </c>
      <c r="D262" s="305"/>
      <c r="E262" s="263">
        <v>10</v>
      </c>
      <c r="F262" s="79">
        <f t="shared" ref="F262:G271" si="28">F221</f>
        <v>0</v>
      </c>
      <c r="G262" s="62">
        <f t="shared" si="28"/>
        <v>0</v>
      </c>
      <c r="H262" s="63">
        <f>ROUNDUP((F262*$E$262%)/168*G262,2)</f>
        <v>0</v>
      </c>
    </row>
    <row r="263" spans="1:8" s="2" customFormat="1" ht="13.2" hidden="1" x14ac:dyDescent="0.25">
      <c r="A263" s="242"/>
      <c r="B263" s="245"/>
      <c r="C263" s="302">
        <f t="shared" si="27"/>
        <v>0</v>
      </c>
      <c r="D263" s="303"/>
      <c r="E263" s="264"/>
      <c r="F263" s="80">
        <f t="shared" si="28"/>
        <v>0</v>
      </c>
      <c r="G263" s="64">
        <f t="shared" si="28"/>
        <v>0</v>
      </c>
      <c r="H263" s="65">
        <f t="shared" ref="H263:H281" si="29">ROUNDUP((F263*$E$262%)/168*G263,2)</f>
        <v>0</v>
      </c>
    </row>
    <row r="264" spans="1:8" s="2" customFormat="1" ht="13.2" hidden="1" x14ac:dyDescent="0.25">
      <c r="A264" s="242"/>
      <c r="B264" s="245"/>
      <c r="C264" s="302">
        <f t="shared" si="27"/>
        <v>0</v>
      </c>
      <c r="D264" s="303"/>
      <c r="E264" s="264"/>
      <c r="F264" s="80">
        <f t="shared" si="28"/>
        <v>0</v>
      </c>
      <c r="G264" s="64">
        <f t="shared" si="28"/>
        <v>0</v>
      </c>
      <c r="H264" s="65">
        <f t="shared" si="29"/>
        <v>0</v>
      </c>
    </row>
    <row r="265" spans="1:8" s="2" customFormat="1" ht="13.2" hidden="1" x14ac:dyDescent="0.25">
      <c r="A265" s="242"/>
      <c r="B265" s="245"/>
      <c r="C265" s="302">
        <f t="shared" si="27"/>
        <v>0</v>
      </c>
      <c r="D265" s="303"/>
      <c r="E265" s="264"/>
      <c r="F265" s="80">
        <f t="shared" si="28"/>
        <v>0</v>
      </c>
      <c r="G265" s="64">
        <f t="shared" si="28"/>
        <v>0</v>
      </c>
      <c r="H265" s="65">
        <f t="shared" si="29"/>
        <v>0</v>
      </c>
    </row>
    <row r="266" spans="1:8" s="2" customFormat="1" ht="13.2" hidden="1" x14ac:dyDescent="0.25">
      <c r="A266" s="242"/>
      <c r="B266" s="245"/>
      <c r="C266" s="302">
        <f t="shared" si="27"/>
        <v>0</v>
      </c>
      <c r="D266" s="303"/>
      <c r="E266" s="264"/>
      <c r="F266" s="80">
        <f t="shared" si="28"/>
        <v>0</v>
      </c>
      <c r="G266" s="64">
        <f t="shared" si="28"/>
        <v>0</v>
      </c>
      <c r="H266" s="65">
        <f t="shared" si="29"/>
        <v>0</v>
      </c>
    </row>
    <row r="267" spans="1:8" s="2" customFormat="1" ht="13.2" hidden="1" x14ac:dyDescent="0.25">
      <c r="A267" s="242"/>
      <c r="B267" s="245"/>
      <c r="C267" s="302">
        <f t="shared" si="27"/>
        <v>0</v>
      </c>
      <c r="D267" s="303"/>
      <c r="E267" s="264"/>
      <c r="F267" s="80">
        <f t="shared" si="28"/>
        <v>0</v>
      </c>
      <c r="G267" s="64">
        <f t="shared" si="28"/>
        <v>0</v>
      </c>
      <c r="H267" s="65">
        <f t="shared" si="29"/>
        <v>0</v>
      </c>
    </row>
    <row r="268" spans="1:8" s="2" customFormat="1" ht="13.2" hidden="1" x14ac:dyDescent="0.25">
      <c r="A268" s="242"/>
      <c r="B268" s="245"/>
      <c r="C268" s="302">
        <f t="shared" si="27"/>
        <v>0</v>
      </c>
      <c r="D268" s="303"/>
      <c r="E268" s="264"/>
      <c r="F268" s="80">
        <f t="shared" si="28"/>
        <v>0</v>
      </c>
      <c r="G268" s="64">
        <f t="shared" si="28"/>
        <v>0</v>
      </c>
      <c r="H268" s="65">
        <f t="shared" si="29"/>
        <v>0</v>
      </c>
    </row>
    <row r="269" spans="1:8" s="2" customFormat="1" ht="13.2" hidden="1" x14ac:dyDescent="0.25">
      <c r="A269" s="242"/>
      <c r="B269" s="245"/>
      <c r="C269" s="302">
        <f t="shared" si="27"/>
        <v>0</v>
      </c>
      <c r="D269" s="303"/>
      <c r="E269" s="264"/>
      <c r="F269" s="80">
        <f t="shared" si="28"/>
        <v>0</v>
      </c>
      <c r="G269" s="64">
        <f t="shared" si="28"/>
        <v>0</v>
      </c>
      <c r="H269" s="65">
        <f t="shared" si="29"/>
        <v>0</v>
      </c>
    </row>
    <row r="270" spans="1:8" s="2" customFormat="1" ht="13.2" hidden="1" x14ac:dyDescent="0.25">
      <c r="A270" s="242"/>
      <c r="B270" s="245"/>
      <c r="C270" s="302">
        <f t="shared" si="27"/>
        <v>0</v>
      </c>
      <c r="D270" s="303"/>
      <c r="E270" s="264"/>
      <c r="F270" s="80">
        <f t="shared" si="28"/>
        <v>0</v>
      </c>
      <c r="G270" s="64">
        <f t="shared" si="28"/>
        <v>0</v>
      </c>
      <c r="H270" s="65">
        <f t="shared" si="29"/>
        <v>0</v>
      </c>
    </row>
    <row r="271" spans="1:8" s="2" customFormat="1" ht="13.2" hidden="1" x14ac:dyDescent="0.25">
      <c r="A271" s="242"/>
      <c r="B271" s="245"/>
      <c r="C271" s="302">
        <f t="shared" si="27"/>
        <v>0</v>
      </c>
      <c r="D271" s="303"/>
      <c r="E271" s="264"/>
      <c r="F271" s="80">
        <f t="shared" si="28"/>
        <v>0</v>
      </c>
      <c r="G271" s="64">
        <f t="shared" si="28"/>
        <v>0</v>
      </c>
      <c r="H271" s="65">
        <f t="shared" si="29"/>
        <v>0</v>
      </c>
    </row>
    <row r="272" spans="1:8" s="2" customFormat="1" ht="13.2" x14ac:dyDescent="0.25">
      <c r="A272" s="242"/>
      <c r="B272" s="245"/>
      <c r="C272" s="270" t="str">
        <f t="shared" ref="C272:C281" si="30">C232</f>
        <v>Vecākais speciālists Izglītības koordinācijas nodaļā</v>
      </c>
      <c r="D272" s="271"/>
      <c r="E272" s="264"/>
      <c r="F272" s="81">
        <f t="shared" ref="F272:G281" si="31">F232</f>
        <v>1287</v>
      </c>
      <c r="G272" s="64">
        <f t="shared" si="31"/>
        <v>8.4000000000000005E-2</v>
      </c>
      <c r="H272" s="65">
        <f t="shared" si="29"/>
        <v>6.9999999999999993E-2</v>
      </c>
    </row>
    <row r="273" spans="1:8" s="2" customFormat="1" ht="13.2" x14ac:dyDescent="0.25">
      <c r="A273" s="242"/>
      <c r="B273" s="245"/>
      <c r="C273" s="270" t="str">
        <f t="shared" si="30"/>
        <v>Grāmatvedis</v>
      </c>
      <c r="D273" s="271"/>
      <c r="E273" s="264"/>
      <c r="F273" s="81">
        <f t="shared" si="31"/>
        <v>1190</v>
      </c>
      <c r="G273" s="64">
        <f t="shared" si="31"/>
        <v>8.4000000000000005E-2</v>
      </c>
      <c r="H273" s="65">
        <f t="shared" si="29"/>
        <v>6.0000000000000005E-2</v>
      </c>
    </row>
    <row r="274" spans="1:8" s="2" customFormat="1" ht="12.75" hidden="1" customHeight="1" x14ac:dyDescent="0.25">
      <c r="A274" s="242"/>
      <c r="B274" s="245"/>
      <c r="C274" s="302">
        <f t="shared" si="30"/>
        <v>0</v>
      </c>
      <c r="D274" s="303"/>
      <c r="E274" s="264"/>
      <c r="F274" s="81">
        <f t="shared" si="31"/>
        <v>0</v>
      </c>
      <c r="G274" s="64">
        <f t="shared" si="31"/>
        <v>0</v>
      </c>
      <c r="H274" s="65">
        <f t="shared" si="29"/>
        <v>0</v>
      </c>
    </row>
    <row r="275" spans="1:8" s="2" customFormat="1" ht="12.75" hidden="1" customHeight="1" x14ac:dyDescent="0.25">
      <c r="A275" s="242"/>
      <c r="B275" s="245"/>
      <c r="C275" s="302">
        <f t="shared" si="30"/>
        <v>0</v>
      </c>
      <c r="D275" s="303"/>
      <c r="E275" s="264"/>
      <c r="F275" s="81">
        <f t="shared" si="31"/>
        <v>0</v>
      </c>
      <c r="G275" s="64">
        <f t="shared" si="31"/>
        <v>0</v>
      </c>
      <c r="H275" s="65">
        <f t="shared" si="29"/>
        <v>0</v>
      </c>
    </row>
    <row r="276" spans="1:8" s="2" customFormat="1" ht="12.75" hidden="1" customHeight="1" x14ac:dyDescent="0.25">
      <c r="A276" s="242"/>
      <c r="B276" s="245"/>
      <c r="C276" s="302">
        <f t="shared" si="30"/>
        <v>0</v>
      </c>
      <c r="D276" s="303"/>
      <c r="E276" s="264"/>
      <c r="F276" s="81">
        <f t="shared" si="31"/>
        <v>0</v>
      </c>
      <c r="G276" s="64">
        <f t="shared" si="31"/>
        <v>0</v>
      </c>
      <c r="H276" s="65">
        <f t="shared" si="29"/>
        <v>0</v>
      </c>
    </row>
    <row r="277" spans="1:8" s="2" customFormat="1" ht="12.75" hidden="1" customHeight="1" x14ac:dyDescent="0.25">
      <c r="A277" s="242"/>
      <c r="B277" s="245"/>
      <c r="C277" s="302">
        <f t="shared" si="30"/>
        <v>0</v>
      </c>
      <c r="D277" s="303"/>
      <c r="E277" s="264"/>
      <c r="F277" s="81">
        <f t="shared" si="31"/>
        <v>0</v>
      </c>
      <c r="G277" s="64">
        <f t="shared" si="31"/>
        <v>0</v>
      </c>
      <c r="H277" s="65">
        <f t="shared" si="29"/>
        <v>0</v>
      </c>
    </row>
    <row r="278" spans="1:8" s="2" customFormat="1" ht="12.75" hidden="1" customHeight="1" x14ac:dyDescent="0.25">
      <c r="A278" s="242"/>
      <c r="B278" s="245"/>
      <c r="C278" s="302">
        <f t="shared" si="30"/>
        <v>0</v>
      </c>
      <c r="D278" s="303"/>
      <c r="E278" s="264"/>
      <c r="F278" s="81">
        <f t="shared" si="31"/>
        <v>0</v>
      </c>
      <c r="G278" s="64">
        <f t="shared" si="31"/>
        <v>0</v>
      </c>
      <c r="H278" s="65">
        <f t="shared" si="29"/>
        <v>0</v>
      </c>
    </row>
    <row r="279" spans="1:8" s="2" customFormat="1" ht="12.75" hidden="1" customHeight="1" x14ac:dyDescent="0.25">
      <c r="A279" s="242"/>
      <c r="B279" s="245"/>
      <c r="C279" s="302">
        <f t="shared" si="30"/>
        <v>0</v>
      </c>
      <c r="D279" s="303"/>
      <c r="E279" s="264"/>
      <c r="F279" s="81">
        <f t="shared" si="31"/>
        <v>0</v>
      </c>
      <c r="G279" s="64">
        <f t="shared" si="31"/>
        <v>0</v>
      </c>
      <c r="H279" s="65">
        <f t="shared" si="29"/>
        <v>0</v>
      </c>
    </row>
    <row r="280" spans="1:8" s="2" customFormat="1" ht="12.75" hidden="1" customHeight="1" x14ac:dyDescent="0.25">
      <c r="A280" s="242"/>
      <c r="B280" s="245"/>
      <c r="C280" s="302">
        <f t="shared" si="30"/>
        <v>0</v>
      </c>
      <c r="D280" s="303"/>
      <c r="E280" s="264"/>
      <c r="F280" s="81">
        <f t="shared" si="31"/>
        <v>0</v>
      </c>
      <c r="G280" s="64">
        <f t="shared" si="31"/>
        <v>0</v>
      </c>
      <c r="H280" s="65">
        <f t="shared" si="29"/>
        <v>0</v>
      </c>
    </row>
    <row r="281" spans="1:8" s="2" customFormat="1" ht="13.2" hidden="1" x14ac:dyDescent="0.25">
      <c r="A281" s="243"/>
      <c r="B281" s="246"/>
      <c r="C281" s="302">
        <f t="shared" si="30"/>
        <v>0</v>
      </c>
      <c r="D281" s="303"/>
      <c r="E281" s="265"/>
      <c r="F281" s="83">
        <f t="shared" si="31"/>
        <v>0</v>
      </c>
      <c r="G281" s="66">
        <f t="shared" si="31"/>
        <v>0</v>
      </c>
      <c r="H281" s="67">
        <f t="shared" si="29"/>
        <v>0</v>
      </c>
    </row>
    <row r="282" spans="1:8" s="2" customFormat="1" ht="13.2" x14ac:dyDescent="0.25">
      <c r="A282" s="58" t="s">
        <v>66</v>
      </c>
      <c r="B282" s="256" t="s">
        <v>67</v>
      </c>
      <c r="C282" s="256"/>
      <c r="D282" s="256"/>
      <c r="E282" s="256"/>
      <c r="F282" s="256"/>
      <c r="G282" s="256"/>
      <c r="H282" s="47">
        <f>SUM(H283,H284,)</f>
        <v>0.41000000000000003</v>
      </c>
    </row>
    <row r="283" spans="1:8" s="2" customFormat="1" ht="13.2" x14ac:dyDescent="0.25">
      <c r="A283" s="51" t="s">
        <v>68</v>
      </c>
      <c r="B283" s="286" t="s">
        <v>469</v>
      </c>
      <c r="C283" s="286"/>
      <c r="D283" s="286"/>
      <c r="E283" s="286"/>
      <c r="F283" s="286"/>
      <c r="G283" s="286"/>
      <c r="H283" s="48">
        <f>ROUNDUP((H219+H284)*0.2409,2)</f>
        <v>0.35000000000000003</v>
      </c>
    </row>
    <row r="284" spans="1:8" s="2" customFormat="1" ht="26.4" x14ac:dyDescent="0.25">
      <c r="A284" s="241" t="s">
        <v>71</v>
      </c>
      <c r="B284" s="244" t="s">
        <v>72</v>
      </c>
      <c r="C284" s="277" t="s">
        <v>436</v>
      </c>
      <c r="D284" s="278"/>
      <c r="E284" s="53" t="s">
        <v>162</v>
      </c>
      <c r="F284" s="49" t="s">
        <v>40</v>
      </c>
      <c r="G284" s="53" t="s">
        <v>158</v>
      </c>
      <c r="H284" s="128">
        <f>SUM(H285:H304)</f>
        <v>0.06</v>
      </c>
    </row>
    <row r="285" spans="1:8" s="2" customFormat="1" ht="12.75" hidden="1" customHeight="1" x14ac:dyDescent="0.25">
      <c r="A285" s="242"/>
      <c r="B285" s="245"/>
      <c r="C285" s="279">
        <f t="shared" ref="C285:C294" si="32">C221</f>
        <v>0</v>
      </c>
      <c r="D285" s="280"/>
      <c r="E285" s="299">
        <v>4</v>
      </c>
      <c r="F285" s="71">
        <f t="shared" ref="F285:G294" si="33">F221</f>
        <v>0</v>
      </c>
      <c r="G285" s="71">
        <f t="shared" si="33"/>
        <v>0</v>
      </c>
      <c r="H285" s="63">
        <f>ROUNDUP((F285*$E$285%)/168*G285,2)</f>
        <v>0</v>
      </c>
    </row>
    <row r="286" spans="1:8" s="2" customFormat="1" ht="12.75" hidden="1" customHeight="1" x14ac:dyDescent="0.25">
      <c r="A286" s="242"/>
      <c r="B286" s="245"/>
      <c r="C286" s="270">
        <f t="shared" si="32"/>
        <v>0</v>
      </c>
      <c r="D286" s="271"/>
      <c r="E286" s="300"/>
      <c r="F286" s="73">
        <f t="shared" si="33"/>
        <v>0</v>
      </c>
      <c r="G286" s="73">
        <f t="shared" si="33"/>
        <v>0</v>
      </c>
      <c r="H286" s="65">
        <f t="shared" ref="H286:H293" si="34">ROUNDUP((F286*$E$285%)/168*G286,2)</f>
        <v>0</v>
      </c>
    </row>
    <row r="287" spans="1:8" s="2" customFormat="1" ht="12.75" hidden="1" customHeight="1" x14ac:dyDescent="0.25">
      <c r="A287" s="242"/>
      <c r="B287" s="245"/>
      <c r="C287" s="270">
        <f t="shared" si="32"/>
        <v>0</v>
      </c>
      <c r="D287" s="271"/>
      <c r="E287" s="300"/>
      <c r="F287" s="73">
        <f t="shared" si="33"/>
        <v>0</v>
      </c>
      <c r="G287" s="73">
        <f t="shared" si="33"/>
        <v>0</v>
      </c>
      <c r="H287" s="65">
        <f t="shared" si="34"/>
        <v>0</v>
      </c>
    </row>
    <row r="288" spans="1:8" s="2" customFormat="1" ht="12.75" hidden="1" customHeight="1" x14ac:dyDescent="0.25">
      <c r="A288" s="242"/>
      <c r="B288" s="245"/>
      <c r="C288" s="270">
        <f t="shared" si="32"/>
        <v>0</v>
      </c>
      <c r="D288" s="271"/>
      <c r="E288" s="300"/>
      <c r="F288" s="73">
        <f t="shared" si="33"/>
        <v>0</v>
      </c>
      <c r="G288" s="73">
        <f t="shared" si="33"/>
        <v>0</v>
      </c>
      <c r="H288" s="65">
        <f t="shared" si="34"/>
        <v>0</v>
      </c>
    </row>
    <row r="289" spans="1:8" s="2" customFormat="1" ht="12.75" hidden="1" customHeight="1" x14ac:dyDescent="0.25">
      <c r="A289" s="242"/>
      <c r="B289" s="245"/>
      <c r="C289" s="270">
        <f t="shared" si="32"/>
        <v>0</v>
      </c>
      <c r="D289" s="271"/>
      <c r="E289" s="300"/>
      <c r="F289" s="73">
        <f t="shared" si="33"/>
        <v>0</v>
      </c>
      <c r="G289" s="73">
        <f t="shared" si="33"/>
        <v>0</v>
      </c>
      <c r="H289" s="65">
        <f t="shared" si="34"/>
        <v>0</v>
      </c>
    </row>
    <row r="290" spans="1:8" s="2" customFormat="1" ht="12.75" hidden="1" customHeight="1" x14ac:dyDescent="0.25">
      <c r="A290" s="242"/>
      <c r="B290" s="245"/>
      <c r="C290" s="270">
        <f t="shared" si="32"/>
        <v>0</v>
      </c>
      <c r="D290" s="271"/>
      <c r="E290" s="300"/>
      <c r="F290" s="73">
        <f t="shared" si="33"/>
        <v>0</v>
      </c>
      <c r="G290" s="73">
        <f t="shared" si="33"/>
        <v>0</v>
      </c>
      <c r="H290" s="65">
        <f t="shared" si="34"/>
        <v>0</v>
      </c>
    </row>
    <row r="291" spans="1:8" s="2" customFormat="1" ht="12.75" hidden="1" customHeight="1" x14ac:dyDescent="0.25">
      <c r="A291" s="242"/>
      <c r="B291" s="245"/>
      <c r="C291" s="270">
        <f t="shared" si="32"/>
        <v>0</v>
      </c>
      <c r="D291" s="271"/>
      <c r="E291" s="300"/>
      <c r="F291" s="73">
        <f t="shared" si="33"/>
        <v>0</v>
      </c>
      <c r="G291" s="73">
        <f t="shared" si="33"/>
        <v>0</v>
      </c>
      <c r="H291" s="65">
        <f t="shared" si="34"/>
        <v>0</v>
      </c>
    </row>
    <row r="292" spans="1:8" s="2" customFormat="1" ht="12.75" hidden="1" customHeight="1" x14ac:dyDescent="0.25">
      <c r="A292" s="242"/>
      <c r="B292" s="245"/>
      <c r="C292" s="270">
        <f t="shared" si="32"/>
        <v>0</v>
      </c>
      <c r="D292" s="271"/>
      <c r="E292" s="300"/>
      <c r="F292" s="73">
        <f t="shared" si="33"/>
        <v>0</v>
      </c>
      <c r="G292" s="73">
        <f t="shared" si="33"/>
        <v>0</v>
      </c>
      <c r="H292" s="65">
        <f t="shared" si="34"/>
        <v>0</v>
      </c>
    </row>
    <row r="293" spans="1:8" s="2" customFormat="1" ht="12.75" hidden="1" customHeight="1" x14ac:dyDescent="0.25">
      <c r="A293" s="242"/>
      <c r="B293" s="245"/>
      <c r="C293" s="270">
        <f t="shared" si="32"/>
        <v>0</v>
      </c>
      <c r="D293" s="271"/>
      <c r="E293" s="300"/>
      <c r="F293" s="73">
        <f t="shared" si="33"/>
        <v>0</v>
      </c>
      <c r="G293" s="73">
        <f t="shared" si="33"/>
        <v>0</v>
      </c>
      <c r="H293" s="65">
        <f t="shared" si="34"/>
        <v>0</v>
      </c>
    </row>
    <row r="294" spans="1:8" s="2" customFormat="1" ht="12.75" hidden="1" customHeight="1" x14ac:dyDescent="0.25">
      <c r="A294" s="242"/>
      <c r="B294" s="245"/>
      <c r="C294" s="270">
        <f t="shared" si="32"/>
        <v>0</v>
      </c>
      <c r="D294" s="271"/>
      <c r="E294" s="300"/>
      <c r="F294" s="73">
        <f t="shared" si="33"/>
        <v>0</v>
      </c>
      <c r="G294" s="73">
        <f t="shared" si="33"/>
        <v>0</v>
      </c>
      <c r="H294" s="65">
        <f>ROUNDUP((F294*$E$285%)/168*G294,2)</f>
        <v>0</v>
      </c>
    </row>
    <row r="295" spans="1:8" s="2" customFormat="1" ht="13.2" x14ac:dyDescent="0.25">
      <c r="A295" s="242"/>
      <c r="B295" s="245"/>
      <c r="C295" s="270" t="str">
        <f t="shared" ref="C295:C304" si="35">C232</f>
        <v>Vecākais speciālists Izglītības koordinācijas nodaļā</v>
      </c>
      <c r="D295" s="271"/>
      <c r="E295" s="300"/>
      <c r="F295" s="73">
        <f t="shared" ref="F295:G304" si="36">F232</f>
        <v>1287</v>
      </c>
      <c r="G295" s="64">
        <f t="shared" si="36"/>
        <v>8.4000000000000005E-2</v>
      </c>
      <c r="H295" s="65">
        <f>ROUNDUP((F295*$E$285%)/168*G295,2)</f>
        <v>0.03</v>
      </c>
    </row>
    <row r="296" spans="1:8" s="2" customFormat="1" ht="13.2" x14ac:dyDescent="0.25">
      <c r="A296" s="242"/>
      <c r="B296" s="245"/>
      <c r="C296" s="270" t="str">
        <f t="shared" si="35"/>
        <v>Grāmatvedis</v>
      </c>
      <c r="D296" s="271"/>
      <c r="E296" s="300"/>
      <c r="F296" s="73">
        <f t="shared" si="36"/>
        <v>1190</v>
      </c>
      <c r="G296" s="64">
        <f t="shared" si="36"/>
        <v>8.4000000000000005E-2</v>
      </c>
      <c r="H296" s="65">
        <f t="shared" ref="H296:H304" si="37">ROUNDUP((F296*$E$285%)/168*G296,2)</f>
        <v>0.03</v>
      </c>
    </row>
    <row r="297" spans="1:8" s="2" customFormat="1" ht="13.2" hidden="1" x14ac:dyDescent="0.25">
      <c r="A297" s="242"/>
      <c r="B297" s="245"/>
      <c r="C297" s="270">
        <f t="shared" si="35"/>
        <v>0</v>
      </c>
      <c r="D297" s="271"/>
      <c r="E297" s="300"/>
      <c r="F297" s="73">
        <f t="shared" si="36"/>
        <v>0</v>
      </c>
      <c r="G297" s="64">
        <f t="shared" si="36"/>
        <v>0</v>
      </c>
      <c r="H297" s="65">
        <f t="shared" si="37"/>
        <v>0</v>
      </c>
    </row>
    <row r="298" spans="1:8" s="2" customFormat="1" ht="13.2" hidden="1" x14ac:dyDescent="0.25">
      <c r="A298" s="242"/>
      <c r="B298" s="245"/>
      <c r="C298" s="270">
        <f t="shared" si="35"/>
        <v>0</v>
      </c>
      <c r="D298" s="271"/>
      <c r="E298" s="300"/>
      <c r="F298" s="73">
        <f t="shared" si="36"/>
        <v>0</v>
      </c>
      <c r="G298" s="64">
        <f t="shared" si="36"/>
        <v>0</v>
      </c>
      <c r="H298" s="65">
        <f t="shared" si="37"/>
        <v>0</v>
      </c>
    </row>
    <row r="299" spans="1:8" s="2" customFormat="1" ht="13.2" hidden="1" x14ac:dyDescent="0.25">
      <c r="A299" s="242"/>
      <c r="B299" s="245"/>
      <c r="C299" s="270">
        <f t="shared" si="35"/>
        <v>0</v>
      </c>
      <c r="D299" s="271"/>
      <c r="E299" s="300"/>
      <c r="F299" s="73">
        <f t="shared" si="36"/>
        <v>0</v>
      </c>
      <c r="G299" s="64">
        <f t="shared" si="36"/>
        <v>0</v>
      </c>
      <c r="H299" s="65">
        <f t="shared" si="37"/>
        <v>0</v>
      </c>
    </row>
    <row r="300" spans="1:8" s="2" customFormat="1" ht="13.2" hidden="1" x14ac:dyDescent="0.25">
      <c r="A300" s="242"/>
      <c r="B300" s="245"/>
      <c r="C300" s="270">
        <f t="shared" si="35"/>
        <v>0</v>
      </c>
      <c r="D300" s="271"/>
      <c r="E300" s="300"/>
      <c r="F300" s="73">
        <f t="shared" si="36"/>
        <v>0</v>
      </c>
      <c r="G300" s="64">
        <f t="shared" si="36"/>
        <v>0</v>
      </c>
      <c r="H300" s="65">
        <f t="shared" si="37"/>
        <v>0</v>
      </c>
    </row>
    <row r="301" spans="1:8" s="2" customFormat="1" ht="13.2" hidden="1" x14ac:dyDescent="0.25">
      <c r="A301" s="242"/>
      <c r="B301" s="245"/>
      <c r="C301" s="270">
        <f t="shared" si="35"/>
        <v>0</v>
      </c>
      <c r="D301" s="271"/>
      <c r="E301" s="300"/>
      <c r="F301" s="73">
        <f t="shared" si="36"/>
        <v>0</v>
      </c>
      <c r="G301" s="64">
        <f t="shared" si="36"/>
        <v>0</v>
      </c>
      <c r="H301" s="65">
        <f t="shared" si="37"/>
        <v>0</v>
      </c>
    </row>
    <row r="302" spans="1:8" s="2" customFormat="1" ht="13.2" hidden="1" x14ac:dyDescent="0.25">
      <c r="A302" s="242"/>
      <c r="B302" s="245"/>
      <c r="C302" s="270">
        <f t="shared" si="35"/>
        <v>0</v>
      </c>
      <c r="D302" s="271"/>
      <c r="E302" s="300"/>
      <c r="F302" s="73">
        <f t="shared" si="36"/>
        <v>0</v>
      </c>
      <c r="G302" s="64">
        <f t="shared" si="36"/>
        <v>0</v>
      </c>
      <c r="H302" s="65">
        <f t="shared" si="37"/>
        <v>0</v>
      </c>
    </row>
    <row r="303" spans="1:8" s="2" customFormat="1" ht="13.2" hidden="1" x14ac:dyDescent="0.25">
      <c r="A303" s="242"/>
      <c r="B303" s="245"/>
      <c r="C303" s="270">
        <f t="shared" si="35"/>
        <v>0</v>
      </c>
      <c r="D303" s="271"/>
      <c r="E303" s="300"/>
      <c r="F303" s="73">
        <f t="shared" si="36"/>
        <v>0</v>
      </c>
      <c r="G303" s="64">
        <f t="shared" si="36"/>
        <v>0</v>
      </c>
      <c r="H303" s="65">
        <f t="shared" si="37"/>
        <v>0</v>
      </c>
    </row>
    <row r="304" spans="1:8" s="2" customFormat="1" ht="13.2" hidden="1" x14ac:dyDescent="0.25">
      <c r="A304" s="243"/>
      <c r="B304" s="246"/>
      <c r="C304" s="270">
        <f t="shared" si="35"/>
        <v>0</v>
      </c>
      <c r="D304" s="271"/>
      <c r="E304" s="301"/>
      <c r="F304" s="75">
        <f t="shared" si="36"/>
        <v>0</v>
      </c>
      <c r="G304" s="64">
        <f t="shared" si="36"/>
        <v>0</v>
      </c>
      <c r="H304" s="67">
        <f t="shared" si="37"/>
        <v>0</v>
      </c>
    </row>
    <row r="305" spans="1:9" s="2" customFormat="1" ht="13.2" hidden="1" x14ac:dyDescent="0.25">
      <c r="A305" s="242"/>
      <c r="B305" s="245"/>
      <c r="C305" s="270">
        <f t="shared" ref="C305:C312" si="38">C234</f>
        <v>0</v>
      </c>
      <c r="D305" s="271"/>
      <c r="E305" s="300"/>
      <c r="F305" s="73">
        <f t="shared" ref="F305:G312" si="39">F234</f>
        <v>0</v>
      </c>
      <c r="G305" s="73">
        <f t="shared" si="39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38"/>
        <v>0</v>
      </c>
      <c r="D306" s="271"/>
      <c r="E306" s="300"/>
      <c r="F306" s="73">
        <f t="shared" si="39"/>
        <v>0</v>
      </c>
      <c r="G306" s="73">
        <f t="shared" si="39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38"/>
        <v>0</v>
      </c>
      <c r="D307" s="271"/>
      <c r="E307" s="300"/>
      <c r="F307" s="73">
        <f t="shared" si="39"/>
        <v>0</v>
      </c>
      <c r="G307" s="73">
        <f t="shared" si="39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38"/>
        <v>0</v>
      </c>
      <c r="D308" s="271"/>
      <c r="E308" s="300"/>
      <c r="F308" s="73">
        <f t="shared" si="39"/>
        <v>0</v>
      </c>
      <c r="G308" s="73">
        <f t="shared" si="39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38"/>
        <v>0</v>
      </c>
      <c r="D309" s="271"/>
      <c r="E309" s="300"/>
      <c r="F309" s="73">
        <f t="shared" si="39"/>
        <v>0</v>
      </c>
      <c r="G309" s="73">
        <f t="shared" si="39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38"/>
        <v>0</v>
      </c>
      <c r="D310" s="271"/>
      <c r="E310" s="300"/>
      <c r="F310" s="73">
        <f t="shared" si="39"/>
        <v>0</v>
      </c>
      <c r="G310" s="73">
        <f t="shared" si="39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38"/>
        <v>0</v>
      </c>
      <c r="D311" s="271"/>
      <c r="E311" s="300"/>
      <c r="F311" s="73">
        <f t="shared" si="39"/>
        <v>0</v>
      </c>
      <c r="G311" s="73">
        <f t="shared" si="39"/>
        <v>0</v>
      </c>
      <c r="H311" s="65" t="e">
        <f>ROUNDUP((F311*#REF!%)/168*G311,2)</f>
        <v>#REF!</v>
      </c>
    </row>
    <row r="312" spans="1:9" s="2" customFormat="1" ht="13.2" hidden="1" x14ac:dyDescent="0.25">
      <c r="A312" s="243"/>
      <c r="B312" s="246"/>
      <c r="C312" s="281">
        <f t="shared" si="38"/>
        <v>0</v>
      </c>
      <c r="D312" s="282"/>
      <c r="E312" s="301"/>
      <c r="F312" s="75">
        <f t="shared" si="39"/>
        <v>0</v>
      </c>
      <c r="G312" s="75">
        <f t="shared" si="39"/>
        <v>0</v>
      </c>
      <c r="H312" s="67" t="e">
        <f>ROUNDUP((F312*#REF!%)/168*G312,2)</f>
        <v>#REF!</v>
      </c>
    </row>
    <row r="313" spans="1:9" s="2" customFormat="1" ht="13.2" x14ac:dyDescent="0.25">
      <c r="A313" s="58" t="s">
        <v>85</v>
      </c>
      <c r="B313" s="256" t="s">
        <v>18</v>
      </c>
      <c r="C313" s="256"/>
      <c r="D313" s="256"/>
      <c r="E313" s="256"/>
      <c r="F313" s="256"/>
      <c r="G313" s="256"/>
      <c r="H313" s="47">
        <f>SUM(H314,H337)</f>
        <v>1.28</v>
      </c>
    </row>
    <row r="314" spans="1:9" s="2" customFormat="1" ht="13.2" x14ac:dyDescent="0.25">
      <c r="A314" s="57" t="s">
        <v>86</v>
      </c>
      <c r="B314" s="256" t="s">
        <v>87</v>
      </c>
      <c r="C314" s="256"/>
      <c r="D314" s="256"/>
      <c r="E314" s="256"/>
      <c r="F314" s="256"/>
      <c r="G314" s="256"/>
      <c r="H314" s="47">
        <f>SUM(H315,H326)</f>
        <v>0.26</v>
      </c>
    </row>
    <row r="315" spans="1:9" s="2" customFormat="1" ht="26.4" x14ac:dyDescent="0.25">
      <c r="A315" s="241">
        <v>2220</v>
      </c>
      <c r="B315" s="244" t="s">
        <v>89</v>
      </c>
      <c r="C315" s="251" t="s">
        <v>171</v>
      </c>
      <c r="D315" s="252"/>
      <c r="E315" s="287"/>
      <c r="F315" s="53" t="s">
        <v>402</v>
      </c>
      <c r="G315" s="53" t="s">
        <v>158</v>
      </c>
      <c r="H315" s="128">
        <f>SUM(H316:H325)</f>
        <v>0.26</v>
      </c>
    </row>
    <row r="316" spans="1:9" s="2" customFormat="1" ht="12" customHeight="1" x14ac:dyDescent="0.25">
      <c r="A316" s="242"/>
      <c r="B316" s="245"/>
      <c r="C316" s="247" t="s">
        <v>202</v>
      </c>
      <c r="D316" s="248"/>
      <c r="E316" s="273"/>
      <c r="F316" s="86">
        <v>7</v>
      </c>
      <c r="G316" s="86">
        <f>G15+G16+G17+G18+G19+G26+G232+G233</f>
        <v>6.1679999999999993</v>
      </c>
      <c r="H316" s="87">
        <f>ROUNDUP(F316/168*G316,2)</f>
        <v>0.26</v>
      </c>
      <c r="I316" s="2" t="s">
        <v>208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ref="H317:H325" si="40">ROUNDUP(F317/168*G317,2)</f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0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0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0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0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0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0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0"/>
        <v>0</v>
      </c>
    </row>
    <row r="325" spans="1:8" s="2" customFormat="1" ht="12" hidden="1" customHeight="1" x14ac:dyDescent="0.25">
      <c r="A325" s="243"/>
      <c r="B325" s="246"/>
      <c r="C325" s="253"/>
      <c r="D325" s="254"/>
      <c r="E325" s="255"/>
      <c r="F325" s="90"/>
      <c r="G325" s="90"/>
      <c r="H325" s="91">
        <f t="shared" si="40"/>
        <v>0</v>
      </c>
    </row>
    <row r="326" spans="1:8" s="2" customFormat="1" ht="12" hidden="1" customHeight="1" x14ac:dyDescent="0.25">
      <c r="A326" s="241"/>
      <c r="B326" s="244"/>
      <c r="C326" s="251" t="s">
        <v>171</v>
      </c>
      <c r="D326" s="252"/>
      <c r="E326" s="287"/>
      <c r="F326" s="53" t="s">
        <v>167</v>
      </c>
      <c r="G326" s="53" t="s">
        <v>158</v>
      </c>
      <c r="H326" s="128">
        <f>SUM(H327:H336)</f>
        <v>0</v>
      </c>
    </row>
    <row r="327" spans="1:8" s="2" customFormat="1" ht="12" hidden="1" customHeight="1" x14ac:dyDescent="0.25">
      <c r="A327" s="242"/>
      <c r="B327" s="245"/>
      <c r="C327" s="247"/>
      <c r="D327" s="248"/>
      <c r="E327" s="273"/>
      <c r="F327" s="86"/>
      <c r="G327" s="86"/>
      <c r="H327" s="87">
        <f>ROUNDUP(F327/168*G327,2)</f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ref="H328:H336" si="41">ROUNDUP(F328/168*G328,2)</f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1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1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1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1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1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1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1"/>
        <v>0</v>
      </c>
    </row>
    <row r="336" spans="1:8" s="2" customFormat="1" ht="13.2" hidden="1" x14ac:dyDescent="0.25">
      <c r="A336" s="243"/>
      <c r="B336" s="246"/>
      <c r="C336" s="253"/>
      <c r="D336" s="254"/>
      <c r="E336" s="255"/>
      <c r="F336" s="90"/>
      <c r="G336" s="90"/>
      <c r="H336" s="91">
        <f t="shared" si="41"/>
        <v>0</v>
      </c>
    </row>
    <row r="337" spans="1:9" s="2" customFormat="1" ht="13.2" x14ac:dyDescent="0.25">
      <c r="A337" s="57" t="s">
        <v>94</v>
      </c>
      <c r="B337" s="256" t="s">
        <v>95</v>
      </c>
      <c r="C337" s="256"/>
      <c r="D337" s="256"/>
      <c r="E337" s="256"/>
      <c r="F337" s="256"/>
      <c r="G337" s="256"/>
      <c r="H337" s="47">
        <f>SUM(H338,H360,H349)</f>
        <v>1.02</v>
      </c>
    </row>
    <row r="338" spans="1:9" s="2" customFormat="1" ht="15" customHeight="1" x14ac:dyDescent="0.25">
      <c r="A338" s="241">
        <v>2311</v>
      </c>
      <c r="B338" s="244" t="s">
        <v>20</v>
      </c>
      <c r="C338" s="251" t="s">
        <v>171</v>
      </c>
      <c r="D338" s="252"/>
      <c r="E338" s="287"/>
      <c r="F338" s="53" t="s">
        <v>401</v>
      </c>
      <c r="G338" s="53" t="s">
        <v>166</v>
      </c>
      <c r="H338" s="59">
        <f>SUM(H339:H348)</f>
        <v>0.12000000000000001</v>
      </c>
    </row>
    <row r="339" spans="1:9" s="2" customFormat="1" ht="13.2" x14ac:dyDescent="0.25">
      <c r="A339" s="242"/>
      <c r="B339" s="245"/>
      <c r="C339" s="247" t="s">
        <v>225</v>
      </c>
      <c r="D339" s="248"/>
      <c r="E339" s="273"/>
      <c r="F339" s="86">
        <v>0.01</v>
      </c>
      <c r="G339" s="86">
        <v>2</v>
      </c>
      <c r="H339" s="87">
        <f>ROUND(F339*G339,2)</f>
        <v>0.02</v>
      </c>
      <c r="I339" s="2" t="s">
        <v>389</v>
      </c>
    </row>
    <row r="340" spans="1:9" s="2" customFormat="1" ht="13.2" x14ac:dyDescent="0.25">
      <c r="A340" s="242"/>
      <c r="B340" s="245"/>
      <c r="C340" s="249" t="s">
        <v>173</v>
      </c>
      <c r="D340" s="250"/>
      <c r="E340" s="272"/>
      <c r="F340" s="88">
        <v>0.05</v>
      </c>
      <c r="G340" s="88">
        <v>2</v>
      </c>
      <c r="H340" s="89">
        <f>ROUND(F340*G340,2)</f>
        <v>0.1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ref="H341:H348" si="42">ROUND(F341*G341,2)</f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2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2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2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2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2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2"/>
        <v>0</v>
      </c>
    </row>
    <row r="348" spans="1:9" s="2" customFormat="1" ht="13.2" hidden="1" x14ac:dyDescent="0.25">
      <c r="A348" s="243"/>
      <c r="B348" s="246"/>
      <c r="C348" s="253"/>
      <c r="D348" s="254"/>
      <c r="E348" s="255"/>
      <c r="F348" s="90"/>
      <c r="G348" s="90"/>
      <c r="H348" s="91">
        <f t="shared" si="42"/>
        <v>0</v>
      </c>
    </row>
    <row r="349" spans="1:9" s="2" customFormat="1" ht="39.6" x14ac:dyDescent="0.25">
      <c r="A349" s="241">
        <v>2312</v>
      </c>
      <c r="B349" s="244" t="s">
        <v>394</v>
      </c>
      <c r="C349" s="251" t="s">
        <v>171</v>
      </c>
      <c r="D349" s="252"/>
      <c r="E349" s="60" t="s">
        <v>400</v>
      </c>
      <c r="F349" s="60" t="s">
        <v>397</v>
      </c>
      <c r="G349" s="53" t="s">
        <v>158</v>
      </c>
      <c r="H349" s="128">
        <f>SUM(H350:H359)</f>
        <v>0.04</v>
      </c>
    </row>
    <row r="350" spans="1:9" s="2" customFormat="1" ht="13.2" x14ac:dyDescent="0.25">
      <c r="A350" s="242"/>
      <c r="B350" s="245"/>
      <c r="C350" s="247" t="s">
        <v>395</v>
      </c>
      <c r="D350" s="248"/>
      <c r="E350" s="86">
        <v>157</v>
      </c>
      <c r="F350" s="86">
        <v>5</v>
      </c>
      <c r="G350" s="86">
        <f>G26+G233+G232</f>
        <v>1.1680000000000001</v>
      </c>
      <c r="H350" s="87">
        <f>ROUNDUP(E350/F350/12/168*G350,2)</f>
        <v>0.02</v>
      </c>
    </row>
    <row r="351" spans="1:9" s="2" customFormat="1" ht="13.2" x14ac:dyDescent="0.25">
      <c r="A351" s="242"/>
      <c r="B351" s="245"/>
      <c r="C351" s="249" t="s">
        <v>396</v>
      </c>
      <c r="D351" s="250"/>
      <c r="E351" s="189">
        <v>150</v>
      </c>
      <c r="F351" s="88">
        <v>5</v>
      </c>
      <c r="G351" s="88">
        <v>1.1679999999999999</v>
      </c>
      <c r="H351" s="89">
        <f>ROUNDUP(E351/F351/12/168*G351,2)</f>
        <v>0.02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ref="H352:H359" si="43">ROUNDUP(F352/168*G352,2)</f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3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3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3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3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3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3"/>
        <v>0</v>
      </c>
    </row>
    <row r="359" spans="1:9" s="2" customFormat="1" ht="13.2" hidden="1" x14ac:dyDescent="0.25">
      <c r="A359" s="243"/>
      <c r="B359" s="246"/>
      <c r="C359" s="249"/>
      <c r="D359" s="250"/>
      <c r="E359" s="186"/>
      <c r="F359" s="90"/>
      <c r="G359" s="90"/>
      <c r="H359" s="91">
        <f t="shared" si="43"/>
        <v>0</v>
      </c>
    </row>
    <row r="360" spans="1:9" s="2" customFormat="1" ht="26.4" x14ac:dyDescent="0.25">
      <c r="A360" s="241">
        <v>2350</v>
      </c>
      <c r="B360" s="244" t="s">
        <v>25</v>
      </c>
      <c r="C360" s="251" t="s">
        <v>171</v>
      </c>
      <c r="D360" s="252"/>
      <c r="E360" s="287"/>
      <c r="F360" s="60" t="s">
        <v>402</v>
      </c>
      <c r="G360" s="53" t="s">
        <v>158</v>
      </c>
      <c r="H360" s="128">
        <f>SUM(H361:H370)</f>
        <v>0.86</v>
      </c>
    </row>
    <row r="361" spans="1:9" s="2" customFormat="1" ht="26.25" customHeight="1" x14ac:dyDescent="0.25">
      <c r="A361" s="242"/>
      <c r="B361" s="245"/>
      <c r="C361" s="247" t="s">
        <v>231</v>
      </c>
      <c r="D361" s="248"/>
      <c r="E361" s="273"/>
      <c r="F361" s="86">
        <v>85</v>
      </c>
      <c r="G361" s="86">
        <f>G350</f>
        <v>1.1680000000000001</v>
      </c>
      <c r="H361" s="87">
        <f>ROUNDUP(F361/168*G361,2)</f>
        <v>0.6</v>
      </c>
      <c r="I361" s="2" t="s">
        <v>337</v>
      </c>
    </row>
    <row r="362" spans="1:9" s="2" customFormat="1" ht="13.2" x14ac:dyDescent="0.25">
      <c r="A362" s="242"/>
      <c r="B362" s="245"/>
      <c r="C362" s="249" t="s">
        <v>226</v>
      </c>
      <c r="D362" s="250"/>
      <c r="E362" s="272"/>
      <c r="F362" s="88">
        <v>7</v>
      </c>
      <c r="G362" s="88">
        <f>G316</f>
        <v>6.1679999999999993</v>
      </c>
      <c r="H362" s="89">
        <f t="shared" ref="H362:H370" si="44">ROUNDUP(F362/168*G362,2)</f>
        <v>0.26</v>
      </c>
      <c r="I362" s="2" t="s">
        <v>208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4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4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4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4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4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4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4"/>
        <v>0</v>
      </c>
    </row>
    <row r="370" spans="1:8" s="2" customFormat="1" ht="13.2" hidden="1" x14ac:dyDescent="0.25">
      <c r="A370" s="243"/>
      <c r="B370" s="246"/>
      <c r="C370" s="253"/>
      <c r="D370" s="254"/>
      <c r="E370" s="255"/>
      <c r="F370" s="90"/>
      <c r="G370" s="90"/>
      <c r="H370" s="91">
        <f t="shared" si="44"/>
        <v>0</v>
      </c>
    </row>
    <row r="371" spans="1:8" s="2" customFormat="1" ht="13.2" x14ac:dyDescent="0.25">
      <c r="A371" s="58" t="s">
        <v>110</v>
      </c>
      <c r="B371" s="256" t="s">
        <v>26</v>
      </c>
      <c r="C371" s="256"/>
      <c r="D371" s="256"/>
      <c r="E371" s="256"/>
      <c r="F371" s="256"/>
      <c r="G371" s="256"/>
      <c r="H371" s="47">
        <f>SUM(H372,H384)</f>
        <v>0.15000000000000002</v>
      </c>
    </row>
    <row r="372" spans="1:8" s="2" customFormat="1" ht="13.2" hidden="1" x14ac:dyDescent="0.25">
      <c r="A372" s="57">
        <v>5120</v>
      </c>
      <c r="B372" s="256" t="s">
        <v>168</v>
      </c>
      <c r="C372" s="256"/>
      <c r="D372" s="256"/>
      <c r="E372" s="256"/>
      <c r="F372" s="256"/>
      <c r="G372" s="256"/>
      <c r="H372" s="47">
        <f>SUM(H374:H383)</f>
        <v>0</v>
      </c>
    </row>
    <row r="373" spans="1:8" s="2" customFormat="1" ht="26.4" hidden="1" x14ac:dyDescent="0.25">
      <c r="A373" s="257">
        <v>5121</v>
      </c>
      <c r="B373" s="260" t="s">
        <v>169</v>
      </c>
      <c r="C373" s="49" t="s">
        <v>171</v>
      </c>
      <c r="D373" s="53" t="s">
        <v>170</v>
      </c>
      <c r="E373" s="49" t="s">
        <v>166</v>
      </c>
      <c r="F373" s="49" t="s">
        <v>167</v>
      </c>
      <c r="G373" s="53" t="s">
        <v>158</v>
      </c>
      <c r="H373" s="128">
        <f>SUM(H374:H383)</f>
        <v>0</v>
      </c>
    </row>
    <row r="374" spans="1:8" s="2" customFormat="1" ht="13.2" hidden="1" x14ac:dyDescent="0.25">
      <c r="A374" s="258"/>
      <c r="B374" s="261"/>
      <c r="C374" s="79"/>
      <c r="D374" s="263"/>
      <c r="E374" s="79"/>
      <c r="F374" s="79"/>
      <c r="G374" s="263"/>
      <c r="H374" s="63">
        <f>ROUNDUP(F374*$D$374%/12/168*E374*$G$374,2)</f>
        <v>0</v>
      </c>
    </row>
    <row r="375" spans="1:8" s="2" customFormat="1" ht="13.2" hidden="1" x14ac:dyDescent="0.25">
      <c r="A375" s="258"/>
      <c r="B375" s="261"/>
      <c r="C375" s="80"/>
      <c r="D375" s="264"/>
      <c r="E375" s="80"/>
      <c r="F375" s="80"/>
      <c r="G375" s="264"/>
      <c r="H375" s="65">
        <f t="shared" ref="H375:H383" si="45">ROUNDUP(F375*$D$374%/12/168*E375*$G$374,2)</f>
        <v>0</v>
      </c>
    </row>
    <row r="376" spans="1:8" s="2" customFormat="1" ht="13.2" hidden="1" x14ac:dyDescent="0.25">
      <c r="A376" s="258"/>
      <c r="B376" s="261"/>
      <c r="C376" s="80"/>
      <c r="D376" s="264"/>
      <c r="E376" s="80"/>
      <c r="F376" s="80"/>
      <c r="G376" s="264"/>
      <c r="H376" s="65">
        <f t="shared" si="45"/>
        <v>0</v>
      </c>
    </row>
    <row r="377" spans="1:8" s="2" customFormat="1" ht="13.2" hidden="1" x14ac:dyDescent="0.25">
      <c r="A377" s="258"/>
      <c r="B377" s="261"/>
      <c r="C377" s="80"/>
      <c r="D377" s="264"/>
      <c r="E377" s="80"/>
      <c r="F377" s="80"/>
      <c r="G377" s="264"/>
      <c r="H377" s="65">
        <f t="shared" si="45"/>
        <v>0</v>
      </c>
    </row>
    <row r="378" spans="1:8" s="2" customFormat="1" ht="13.2" hidden="1" x14ac:dyDescent="0.25">
      <c r="A378" s="258"/>
      <c r="B378" s="261"/>
      <c r="C378" s="80"/>
      <c r="D378" s="264"/>
      <c r="E378" s="80"/>
      <c r="F378" s="80"/>
      <c r="G378" s="264"/>
      <c r="H378" s="65">
        <f t="shared" si="45"/>
        <v>0</v>
      </c>
    </row>
    <row r="379" spans="1:8" s="2" customFormat="1" ht="13.5" hidden="1" customHeight="1" x14ac:dyDescent="0.25">
      <c r="A379" s="258"/>
      <c r="B379" s="261"/>
      <c r="C379" s="80"/>
      <c r="D379" s="264"/>
      <c r="E379" s="80"/>
      <c r="F379" s="80"/>
      <c r="G379" s="264"/>
      <c r="H379" s="65">
        <f t="shared" si="45"/>
        <v>0</v>
      </c>
    </row>
    <row r="380" spans="1:8" s="2" customFormat="1" ht="13.2" hidden="1" x14ac:dyDescent="0.25">
      <c r="A380" s="258"/>
      <c r="B380" s="261"/>
      <c r="C380" s="80"/>
      <c r="D380" s="264"/>
      <c r="E380" s="80"/>
      <c r="F380" s="80"/>
      <c r="G380" s="264"/>
      <c r="H380" s="65">
        <f t="shared" si="45"/>
        <v>0</v>
      </c>
    </row>
    <row r="381" spans="1:8" s="2" customFormat="1" ht="13.2" hidden="1" x14ac:dyDescent="0.25">
      <c r="A381" s="258"/>
      <c r="B381" s="261"/>
      <c r="C381" s="80"/>
      <c r="D381" s="264"/>
      <c r="E381" s="80"/>
      <c r="F381" s="80"/>
      <c r="G381" s="264"/>
      <c r="H381" s="65">
        <f t="shared" si="45"/>
        <v>0</v>
      </c>
    </row>
    <row r="382" spans="1:8" s="2" customFormat="1" ht="13.2" hidden="1" x14ac:dyDescent="0.25">
      <c r="A382" s="258"/>
      <c r="B382" s="261"/>
      <c r="C382" s="80"/>
      <c r="D382" s="264"/>
      <c r="E382" s="80"/>
      <c r="F382" s="80"/>
      <c r="G382" s="264"/>
      <c r="H382" s="65">
        <f t="shared" si="45"/>
        <v>0</v>
      </c>
    </row>
    <row r="383" spans="1:8" s="2" customFormat="1" ht="13.2" hidden="1" x14ac:dyDescent="0.25">
      <c r="A383" s="259"/>
      <c r="B383" s="262"/>
      <c r="C383" s="82"/>
      <c r="D383" s="265"/>
      <c r="E383" s="82"/>
      <c r="F383" s="82"/>
      <c r="G383" s="265"/>
      <c r="H383" s="67">
        <f t="shared" si="45"/>
        <v>0</v>
      </c>
    </row>
    <row r="384" spans="1:8" s="2" customFormat="1" ht="13.2" x14ac:dyDescent="0.25">
      <c r="A384" s="57" t="s">
        <v>111</v>
      </c>
      <c r="B384" s="256" t="s">
        <v>112</v>
      </c>
      <c r="C384" s="256"/>
      <c r="D384" s="256"/>
      <c r="E384" s="256"/>
      <c r="F384" s="256"/>
      <c r="G384" s="256"/>
      <c r="H384" s="47">
        <f>SUM(H385,H396)</f>
        <v>0.15000000000000002</v>
      </c>
    </row>
    <row r="385" spans="1:8" s="2" customFormat="1" ht="26.4" x14ac:dyDescent="0.25">
      <c r="A385" s="257" t="s">
        <v>118</v>
      </c>
      <c r="B385" s="260" t="s">
        <v>34</v>
      </c>
      <c r="C385" s="277" t="s">
        <v>171</v>
      </c>
      <c r="D385" s="278"/>
      <c r="E385" s="53" t="s">
        <v>170</v>
      </c>
      <c r="F385" s="187" t="s">
        <v>400</v>
      </c>
      <c r="G385" s="53" t="s">
        <v>158</v>
      </c>
      <c r="H385" s="128">
        <f>SUM(H386:H395)</f>
        <v>0.15000000000000002</v>
      </c>
    </row>
    <row r="386" spans="1:8" s="2" customFormat="1" ht="13.2" x14ac:dyDescent="0.25">
      <c r="A386" s="258"/>
      <c r="B386" s="261"/>
      <c r="C386" s="304" t="s">
        <v>398</v>
      </c>
      <c r="D386" s="305"/>
      <c r="E386" s="263">
        <v>20</v>
      </c>
      <c r="F386" s="79">
        <v>1147</v>
      </c>
      <c r="G386" s="79">
        <f>G350</f>
        <v>1.1680000000000001</v>
      </c>
      <c r="H386" s="63">
        <f>ROUNDUP(F386*$E$386%/12/168*G386,2)</f>
        <v>0.14000000000000001</v>
      </c>
    </row>
    <row r="387" spans="1:8" s="2" customFormat="1" ht="13.2" x14ac:dyDescent="0.25">
      <c r="A387" s="258"/>
      <c r="B387" s="261"/>
      <c r="C387" s="302" t="s">
        <v>399</v>
      </c>
      <c r="D387" s="303"/>
      <c r="E387" s="264"/>
      <c r="F387" s="80">
        <v>475</v>
      </c>
      <c r="G387" s="80">
        <v>8.4000000000000005E-2</v>
      </c>
      <c r="H387" s="65">
        <f>ROUNDUP(F387*$E$386%/12/168*G387,2)</f>
        <v>0.01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ref="H388:H395" si="46">ROUNDUP(F388*$D$386%/12/168*E388*$G$386,2)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46"/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si="46"/>
        <v>0</v>
      </c>
    </row>
    <row r="391" spans="1:8" s="2" customFormat="1" ht="12.75" hidden="1" customHeight="1" x14ac:dyDescent="0.25">
      <c r="A391" s="258"/>
      <c r="B391" s="261"/>
      <c r="C391" s="302"/>
      <c r="D391" s="303"/>
      <c r="E391" s="264"/>
      <c r="F391" s="80"/>
      <c r="G391" s="80"/>
      <c r="H391" s="65">
        <f t="shared" si="46"/>
        <v>0</v>
      </c>
    </row>
    <row r="392" spans="1:8" s="2" customFormat="1" ht="12.75" hidden="1" customHeight="1" x14ac:dyDescent="0.25">
      <c r="A392" s="258"/>
      <c r="B392" s="261"/>
      <c r="C392" s="302"/>
      <c r="D392" s="303"/>
      <c r="E392" s="264"/>
      <c r="F392" s="80"/>
      <c r="G392" s="80"/>
      <c r="H392" s="65">
        <f t="shared" si="46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6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6"/>
        <v>0</v>
      </c>
    </row>
    <row r="395" spans="1:8" s="2" customFormat="1" ht="12.75" hidden="1" customHeight="1" x14ac:dyDescent="0.25">
      <c r="A395" s="259"/>
      <c r="B395" s="262"/>
      <c r="C395" s="302"/>
      <c r="D395" s="303"/>
      <c r="E395" s="265"/>
      <c r="F395" s="82"/>
      <c r="G395" s="82"/>
      <c r="H395" s="67">
        <f t="shared" si="46"/>
        <v>0</v>
      </c>
    </row>
    <row r="396" spans="1:8" s="2" customFormat="1" ht="26.4" hidden="1" x14ac:dyDescent="0.25">
      <c r="A396" s="257" t="s">
        <v>119</v>
      </c>
      <c r="B396" s="260" t="s">
        <v>32</v>
      </c>
      <c r="C396" s="277" t="s">
        <v>171</v>
      </c>
      <c r="D396" s="278"/>
      <c r="E396" s="53" t="s">
        <v>170</v>
      </c>
      <c r="F396" s="187" t="s">
        <v>400</v>
      </c>
      <c r="G396" s="53" t="s">
        <v>158</v>
      </c>
      <c r="H396" s="128">
        <f>SUM(H397:H406)</f>
        <v>0</v>
      </c>
    </row>
    <row r="397" spans="1:8" s="2" customFormat="1" ht="13.2" hidden="1" x14ac:dyDescent="0.25">
      <c r="A397" s="258"/>
      <c r="B397" s="261"/>
      <c r="C397" s="304"/>
      <c r="D397" s="305">
        <v>20</v>
      </c>
      <c r="E397" s="263"/>
      <c r="F397" s="79"/>
      <c r="G397" s="79"/>
      <c r="H397" s="63">
        <f>ROUNDUP(F397*$D$397%/12/168*E397*$G$397,2)</f>
        <v>0</v>
      </c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/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/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/>
    </row>
    <row r="401" spans="1:8" s="2" customFormat="1" ht="13.2" hidden="1" x14ac:dyDescent="0.25">
      <c r="A401" s="258"/>
      <c r="B401" s="261"/>
      <c r="C401" s="302"/>
      <c r="D401" s="303"/>
      <c r="E401" s="264"/>
      <c r="F401" s="80"/>
      <c r="G401" s="80"/>
      <c r="H401" s="65"/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/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/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/>
    </row>
    <row r="405" spans="1:8" s="2" customFormat="1" ht="13.2" hidden="1" x14ac:dyDescent="0.25">
      <c r="A405" s="258"/>
      <c r="B405" s="261"/>
      <c r="C405" s="302"/>
      <c r="D405" s="303"/>
      <c r="E405" s="264"/>
      <c r="F405" s="80"/>
      <c r="G405" s="80"/>
      <c r="H405" s="65"/>
    </row>
    <row r="406" spans="1:8" s="2" customFormat="1" ht="13.2" hidden="1" x14ac:dyDescent="0.25">
      <c r="A406" s="258"/>
      <c r="B406" s="261"/>
      <c r="C406" s="302"/>
      <c r="D406" s="303"/>
      <c r="E406" s="265"/>
      <c r="F406" s="82"/>
      <c r="G406" s="82"/>
      <c r="H406" s="67"/>
    </row>
    <row r="407" spans="1:8" s="2" customFormat="1" ht="13.2" x14ac:dyDescent="0.25">
      <c r="A407" s="235" t="s">
        <v>123</v>
      </c>
      <c r="B407" s="236"/>
      <c r="C407" s="236"/>
      <c r="D407" s="236"/>
      <c r="E407" s="236"/>
      <c r="F407" s="236"/>
      <c r="G407" s="237"/>
      <c r="H407" s="52">
        <f>SUM(H371,H313,H218)</f>
        <v>3.22</v>
      </c>
    </row>
    <row r="408" spans="1:8" s="2" customFormat="1" ht="13.2" x14ac:dyDescent="0.25">
      <c r="A408" s="238" t="s">
        <v>122</v>
      </c>
      <c r="B408" s="239"/>
      <c r="C408" s="239"/>
      <c r="D408" s="239"/>
      <c r="E408" s="239"/>
      <c r="F408" s="239"/>
      <c r="G408" s="240"/>
      <c r="H408" s="92">
        <f>SUM(H407,H215)</f>
        <v>117.54000000000002</v>
      </c>
    </row>
    <row r="409" spans="1:8" x14ac:dyDescent="0.25">
      <c r="H409" s="29"/>
    </row>
    <row r="410" spans="1:8" hidden="1" x14ac:dyDescent="0.25">
      <c r="H410" s="29"/>
    </row>
    <row r="411" spans="1:8" hidden="1" x14ac:dyDescent="0.25">
      <c r="H411" s="29"/>
    </row>
    <row r="412" spans="1:8" hidden="1" x14ac:dyDescent="0.25">
      <c r="H412" s="29"/>
    </row>
    <row r="413" spans="1:8" hidden="1" x14ac:dyDescent="0.25">
      <c r="H413" s="29"/>
    </row>
    <row r="414" spans="1:8" hidden="1" x14ac:dyDescent="0.25">
      <c r="H414" s="29"/>
    </row>
    <row r="415" spans="1:8" hidden="1" x14ac:dyDescent="0.25">
      <c r="H415" s="29"/>
    </row>
    <row r="416" spans="1:8" hidden="1" x14ac:dyDescent="0.25">
      <c r="H416" s="29"/>
    </row>
    <row r="417" spans="8:8" hidden="1" x14ac:dyDescent="0.25">
      <c r="H417" s="29"/>
    </row>
    <row r="418" spans="8:8" hidden="1" x14ac:dyDescent="0.25">
      <c r="H418" s="29"/>
    </row>
    <row r="419" spans="8:8" hidden="1" x14ac:dyDescent="0.25">
      <c r="H419" s="29"/>
    </row>
    <row r="420" spans="8:8" hidden="1" x14ac:dyDescent="0.25">
      <c r="H420" s="29"/>
    </row>
    <row r="421" spans="8:8" hidden="1" x14ac:dyDescent="0.25">
      <c r="H421" s="29"/>
    </row>
    <row r="422" spans="8:8" hidden="1" x14ac:dyDescent="0.25">
      <c r="H422" s="29"/>
    </row>
    <row r="423" spans="8:8" hidden="1" x14ac:dyDescent="0.25">
      <c r="H423" s="29"/>
    </row>
    <row r="424" spans="8:8" hidden="1" x14ac:dyDescent="0.25">
      <c r="H424" s="29"/>
    </row>
    <row r="425" spans="8:8" hidden="1" x14ac:dyDescent="0.25">
      <c r="H425" s="29"/>
    </row>
    <row r="426" spans="8:8" hidden="1" x14ac:dyDescent="0.25">
      <c r="H426" s="29"/>
    </row>
    <row r="427" spans="8:8" hidden="1" x14ac:dyDescent="0.25">
      <c r="H427" s="29"/>
    </row>
    <row r="428" spans="8:8" hidden="1" x14ac:dyDescent="0.25">
      <c r="H428" s="29"/>
    </row>
    <row r="429" spans="8:8" hidden="1" x14ac:dyDescent="0.25">
      <c r="H429" s="29"/>
    </row>
    <row r="430" spans="8:8" hidden="1" x14ac:dyDescent="0.25">
      <c r="H430" s="29"/>
    </row>
    <row r="431" spans="8:8" hidden="1" x14ac:dyDescent="0.25">
      <c r="H431" s="29"/>
    </row>
    <row r="432" spans="8:8" hidden="1" x14ac:dyDescent="0.25">
      <c r="H432" s="29"/>
    </row>
    <row r="433" spans="1:9" hidden="1" x14ac:dyDescent="0.25">
      <c r="H433" s="29"/>
    </row>
    <row r="434" spans="1:9" hidden="1" x14ac:dyDescent="0.25">
      <c r="H434" s="29"/>
    </row>
    <row r="435" spans="1:9" hidden="1" x14ac:dyDescent="0.25">
      <c r="H435" s="29"/>
    </row>
    <row r="436" spans="1:9" hidden="1" x14ac:dyDescent="0.25">
      <c r="H436" s="29"/>
    </row>
    <row r="437" spans="1:9" hidden="1" x14ac:dyDescent="0.25">
      <c r="H437" s="29"/>
    </row>
    <row r="438" spans="1:9" hidden="1" x14ac:dyDescent="0.25">
      <c r="H438" s="29"/>
    </row>
    <row r="439" spans="1:9" hidden="1" x14ac:dyDescent="0.25">
      <c r="H439" s="29"/>
    </row>
    <row r="440" spans="1:9" hidden="1" x14ac:dyDescent="0.25">
      <c r="H440" s="29"/>
    </row>
    <row r="441" spans="1:9" hidden="1" x14ac:dyDescent="0.25">
      <c r="H441" s="29"/>
    </row>
    <row r="442" spans="1:9" hidden="1" x14ac:dyDescent="0.25">
      <c r="H442" s="29"/>
    </row>
    <row r="443" spans="1:9" hidden="1" x14ac:dyDescent="0.25">
      <c r="H443" s="29"/>
    </row>
    <row r="444" spans="1:9" hidden="1" x14ac:dyDescent="0.25">
      <c r="H444" s="29"/>
    </row>
    <row r="445" spans="1:9" hidden="1" x14ac:dyDescent="0.25">
      <c r="H445" s="29"/>
    </row>
    <row r="446" spans="1:9" ht="15.6" hidden="1" x14ac:dyDescent="0.3">
      <c r="A446" s="121" t="s">
        <v>14</v>
      </c>
      <c r="B446" s="121"/>
      <c r="C446" s="121"/>
      <c r="D446" s="121"/>
      <c r="E446" s="121"/>
      <c r="F446" s="121"/>
      <c r="G446" s="121"/>
      <c r="H446" s="122">
        <f ca="1">H447+H459+H470</f>
        <v>114.32000000000002</v>
      </c>
      <c r="I446" s="123" t="b">
        <f ca="1">H446=H215</f>
        <v>1</v>
      </c>
    </row>
    <row r="447" spans="1:9" hidden="1" x14ac:dyDescent="0.25">
      <c r="A447" s="115">
        <v>1000</v>
      </c>
      <c r="B447" s="114"/>
      <c r="H447" s="118">
        <f ca="1">SUM(H448,H455)</f>
        <v>114.32000000000002</v>
      </c>
    </row>
    <row r="448" spans="1:9" hidden="1" x14ac:dyDescent="0.25">
      <c r="A448" s="127">
        <v>1100</v>
      </c>
      <c r="B448" s="114"/>
      <c r="H448" s="117">
        <f ca="1">SUM(H449:H454)</f>
        <v>89.02000000000001</v>
      </c>
    </row>
    <row r="449" spans="1:8" hidden="1" x14ac:dyDescent="0.25">
      <c r="A449" s="1">
        <v>1116</v>
      </c>
      <c r="B449" s="114"/>
      <c r="H449" s="116">
        <f t="shared" ref="H449:H454" ca="1" si="47">SUMIF($A$14:$H$215,A449,$H$14:$H$215)</f>
        <v>69.37</v>
      </c>
    </row>
    <row r="450" spans="1:8" hidden="1" x14ac:dyDescent="0.25">
      <c r="A450" s="1">
        <v>1119</v>
      </c>
      <c r="B450" s="114"/>
      <c r="H450" s="116">
        <f t="shared" ca="1" si="47"/>
        <v>7.67</v>
      </c>
    </row>
    <row r="451" spans="1:8" hidden="1" x14ac:dyDescent="0.25">
      <c r="A451" s="1">
        <v>1143</v>
      </c>
      <c r="B451" s="114"/>
      <c r="H451" s="116">
        <f t="shared" ca="1" si="47"/>
        <v>4.26</v>
      </c>
    </row>
    <row r="452" spans="1:8" hidden="1" x14ac:dyDescent="0.25">
      <c r="A452" s="1">
        <v>1146</v>
      </c>
      <c r="B452" s="114"/>
      <c r="H452" s="116">
        <f t="shared" ca="1" si="47"/>
        <v>0</v>
      </c>
    </row>
    <row r="453" spans="1:8" hidden="1" x14ac:dyDescent="0.25">
      <c r="A453" s="1">
        <v>1147</v>
      </c>
      <c r="B453" s="114"/>
      <c r="H453" s="116">
        <f t="shared" ca="1" si="47"/>
        <v>0</v>
      </c>
    </row>
    <row r="454" spans="1:8" hidden="1" x14ac:dyDescent="0.25">
      <c r="A454" s="1">
        <v>1148</v>
      </c>
      <c r="B454" s="114"/>
      <c r="H454" s="116">
        <f t="shared" ca="1" si="47"/>
        <v>7.7199999999999989</v>
      </c>
    </row>
    <row r="455" spans="1:8" hidden="1" x14ac:dyDescent="0.25">
      <c r="A455" s="127">
        <v>1200</v>
      </c>
      <c r="B455" s="114"/>
      <c r="H455" s="117">
        <f ca="1">SUM(H456:H458)</f>
        <v>25.300000000000004</v>
      </c>
    </row>
    <row r="456" spans="1:8" hidden="1" x14ac:dyDescent="0.25">
      <c r="A456" s="1">
        <v>1210</v>
      </c>
      <c r="B456" s="114"/>
      <c r="H456" s="116">
        <f ca="1">SUMIF($A$14:$H$215,A456,$H$14:$H$215)</f>
        <v>22.200000000000003</v>
      </c>
    </row>
    <row r="457" spans="1:8" hidden="1" x14ac:dyDescent="0.25">
      <c r="A457" s="1">
        <v>1221</v>
      </c>
      <c r="B457" s="114"/>
      <c r="H457" s="116">
        <f ca="1">SUMIF($A$14:$H$215,A457,$H$14:$H$215)</f>
        <v>3.1</v>
      </c>
    </row>
    <row r="458" spans="1:8" hidden="1" x14ac:dyDescent="0.25">
      <c r="A458" s="1">
        <v>1228</v>
      </c>
      <c r="B458" s="114"/>
      <c r="H458" s="116">
        <f ca="1">SUMIF($A$14:$H$215,A458,$H$14:$H$215)</f>
        <v>0</v>
      </c>
    </row>
    <row r="459" spans="1:8" hidden="1" x14ac:dyDescent="0.25">
      <c r="A459" s="115">
        <v>2000</v>
      </c>
      <c r="B459" s="114"/>
      <c r="H459" s="119"/>
    </row>
    <row r="460" spans="1:8" hidden="1" x14ac:dyDescent="0.25">
      <c r="A460" s="127">
        <v>2100</v>
      </c>
      <c r="B460" s="114"/>
      <c r="H460" s="120"/>
    </row>
    <row r="461" spans="1:8" hidden="1" x14ac:dyDescent="0.25">
      <c r="A461" s="1">
        <v>2111</v>
      </c>
      <c r="B461" s="114"/>
      <c r="H461" s="116">
        <f ca="1">SUMIF($A$14:$H$215,A461,$H$14:$H$215)</f>
        <v>0</v>
      </c>
    </row>
    <row r="462" spans="1:8" hidden="1" x14ac:dyDescent="0.25">
      <c r="A462" s="1">
        <v>2112</v>
      </c>
      <c r="B462" s="114"/>
      <c r="H462" s="116">
        <f ca="1">SUMIF($A$14:$H$215,A462,$H$14:$H$215)</f>
        <v>0</v>
      </c>
    </row>
    <row r="463" spans="1:8" hidden="1" x14ac:dyDescent="0.25">
      <c r="A463" s="127">
        <v>2200</v>
      </c>
      <c r="B463" s="114"/>
      <c r="H463" s="120"/>
    </row>
    <row r="464" spans="1:8" hidden="1" x14ac:dyDescent="0.25">
      <c r="A464" s="1">
        <v>2220</v>
      </c>
      <c r="B464" s="114"/>
      <c r="H464" s="116">
        <f ca="1">SUMIF($A$14:$H$215,A464,$H$14:$H$215)</f>
        <v>0</v>
      </c>
    </row>
    <row r="465" spans="1:9" hidden="1" x14ac:dyDescent="0.25">
      <c r="A465" s="127">
        <v>2300</v>
      </c>
      <c r="B465" s="114"/>
      <c r="H465" s="120"/>
    </row>
    <row r="466" spans="1:9" hidden="1" x14ac:dyDescent="0.25">
      <c r="A466" s="1">
        <v>2311</v>
      </c>
      <c r="B466" s="114"/>
      <c r="H466" s="116">
        <f ca="1">SUMIF($A$14:$H$215,A466,$H$14:$H$215)</f>
        <v>0</v>
      </c>
    </row>
    <row r="467" spans="1:9" hidden="1" x14ac:dyDescent="0.25">
      <c r="A467" s="1">
        <v>2322</v>
      </c>
      <c r="B467" s="114"/>
      <c r="H467" s="116">
        <f ca="1">SUMIF($A$14:$H$215,A467,$H$14:$H$215)</f>
        <v>0</v>
      </c>
    </row>
    <row r="468" spans="1:9" hidden="1" x14ac:dyDescent="0.25">
      <c r="A468" s="1">
        <v>2329</v>
      </c>
      <c r="B468" s="114"/>
      <c r="H468" s="116">
        <f ca="1">SUMIF($A$14:$H$215,A468,$H$14:$H$215)</f>
        <v>0</v>
      </c>
    </row>
    <row r="469" spans="1:9" hidden="1" x14ac:dyDescent="0.25">
      <c r="A469" s="1">
        <v>2350</v>
      </c>
      <c r="B469" s="114"/>
      <c r="H469" s="116">
        <f ca="1">SUMIF($A$14:$H$215,A469,$H$14:$H$215)</f>
        <v>0</v>
      </c>
    </row>
    <row r="470" spans="1:9" hidden="1" x14ac:dyDescent="0.25">
      <c r="A470" s="115">
        <v>5000</v>
      </c>
      <c r="B470" s="114"/>
      <c r="H470" s="119"/>
    </row>
    <row r="471" spans="1:9" hidden="1" x14ac:dyDescent="0.25">
      <c r="A471" s="127">
        <v>5200</v>
      </c>
      <c r="B471" s="114"/>
      <c r="H471" s="120"/>
    </row>
    <row r="472" spans="1:9" hidden="1" x14ac:dyDescent="0.25">
      <c r="A472" s="1">
        <v>5231</v>
      </c>
      <c r="B472" s="114"/>
      <c r="H472" s="116">
        <f ca="1">SUMIF(A37:H171,A472,H37:H144)</f>
        <v>0</v>
      </c>
    </row>
    <row r="473" spans="1:9" hidden="1" x14ac:dyDescent="0.25">
      <c r="B473" s="114"/>
    </row>
    <row r="474" spans="1:9" hidden="1" x14ac:dyDescent="0.25">
      <c r="B474" s="114"/>
    </row>
    <row r="475" spans="1:9" hidden="1" x14ac:dyDescent="0.25">
      <c r="B475" s="114"/>
    </row>
    <row r="476" spans="1:9" s="123" customFormat="1" ht="15.6" hidden="1" x14ac:dyDescent="0.3">
      <c r="A476" s="121" t="s">
        <v>19</v>
      </c>
      <c r="B476" s="121"/>
      <c r="C476" s="121"/>
      <c r="D476" s="121"/>
      <c r="E476" s="121"/>
      <c r="F476" s="121"/>
      <c r="G476" s="121"/>
      <c r="H476" s="122">
        <f ca="1">H477+H489+H501</f>
        <v>3.22</v>
      </c>
      <c r="I476" s="123" t="b">
        <f ca="1">H476=H407</f>
        <v>1</v>
      </c>
    </row>
    <row r="477" spans="1:9" hidden="1" x14ac:dyDescent="0.25">
      <c r="A477" s="115">
        <v>1000</v>
      </c>
      <c r="B477" s="114"/>
      <c r="H477" s="118">
        <f ca="1">SUM(H478,H485)</f>
        <v>1.79</v>
      </c>
    </row>
    <row r="478" spans="1:9" hidden="1" x14ac:dyDescent="0.25">
      <c r="A478" s="134">
        <v>1100</v>
      </c>
      <c r="B478" s="114"/>
      <c r="H478" s="117">
        <f ca="1">SUM(H479:H484)</f>
        <v>1.38</v>
      </c>
    </row>
    <row r="479" spans="1:9" hidden="1" x14ac:dyDescent="0.25">
      <c r="A479" s="1">
        <v>1116</v>
      </c>
      <c r="B479" s="114"/>
      <c r="H479" s="116">
        <f t="shared" ref="H479:H484" ca="1" si="48">SUMIF($A$220:$H$423,A479,$H$220:$H$423)</f>
        <v>0</v>
      </c>
    </row>
    <row r="480" spans="1:9" hidden="1" x14ac:dyDescent="0.25">
      <c r="A480" s="1">
        <v>1119</v>
      </c>
      <c r="B480" s="114"/>
      <c r="H480" s="116">
        <f t="shared" ca="1" si="48"/>
        <v>1.25</v>
      </c>
    </row>
    <row r="481" spans="1:8" hidden="1" x14ac:dyDescent="0.25">
      <c r="A481" s="1">
        <v>1143</v>
      </c>
      <c r="B481" s="114"/>
      <c r="H481" s="116">
        <f t="shared" ca="1" si="48"/>
        <v>0</v>
      </c>
    </row>
    <row r="482" spans="1:8" hidden="1" x14ac:dyDescent="0.25">
      <c r="A482" s="1">
        <v>1146</v>
      </c>
      <c r="B482" s="114"/>
      <c r="H482" s="116">
        <f t="shared" ca="1" si="48"/>
        <v>0</v>
      </c>
    </row>
    <row r="483" spans="1:8" hidden="1" x14ac:dyDescent="0.25">
      <c r="A483" s="1">
        <v>1147</v>
      </c>
      <c r="B483" s="114"/>
      <c r="H483" s="116">
        <f t="shared" ca="1" si="48"/>
        <v>0</v>
      </c>
    </row>
    <row r="484" spans="1:8" hidden="1" x14ac:dyDescent="0.25">
      <c r="A484" s="1">
        <v>1148</v>
      </c>
      <c r="B484" s="114"/>
      <c r="H484" s="116">
        <f t="shared" ca="1" si="48"/>
        <v>0.13</v>
      </c>
    </row>
    <row r="485" spans="1:8" hidden="1" x14ac:dyDescent="0.25">
      <c r="A485" s="134">
        <v>1200</v>
      </c>
      <c r="B485" s="114"/>
      <c r="H485" s="117">
        <f ca="1">SUM(H486:H488)</f>
        <v>0.41000000000000003</v>
      </c>
    </row>
    <row r="486" spans="1:8" hidden="1" x14ac:dyDescent="0.25">
      <c r="A486" s="1">
        <v>1210</v>
      </c>
      <c r="B486" s="114"/>
      <c r="H486" s="116">
        <f ca="1">SUMIF($A$220:$H$423,A486,$H$220:$H$423)</f>
        <v>0.35000000000000003</v>
      </c>
    </row>
    <row r="487" spans="1:8" hidden="1" x14ac:dyDescent="0.25">
      <c r="A487" s="1">
        <v>1221</v>
      </c>
      <c r="B487" s="114"/>
      <c r="H487" s="116">
        <f ca="1">SUMIF($A$220:$H$423,A487,$H$220:$H$423)</f>
        <v>0.06</v>
      </c>
    </row>
    <row r="488" spans="1:8" hidden="1" x14ac:dyDescent="0.25">
      <c r="A488" s="1">
        <v>1228</v>
      </c>
      <c r="B488" s="114"/>
      <c r="H488" s="116">
        <f ca="1">SUMIF($A$220:$H$423,A488,$H$220:$H$423)</f>
        <v>0</v>
      </c>
    </row>
    <row r="489" spans="1:8" hidden="1" x14ac:dyDescent="0.25">
      <c r="A489" s="115">
        <v>2000</v>
      </c>
      <c r="B489" s="114"/>
      <c r="H489" s="118">
        <f ca="1">H490+H493+H495</f>
        <v>1.28</v>
      </c>
    </row>
    <row r="490" spans="1:8" hidden="1" x14ac:dyDescent="0.25">
      <c r="A490" s="134">
        <v>2100</v>
      </c>
      <c r="B490" s="114"/>
      <c r="H490" s="120">
        <f ca="1">SUM(H491:H492)</f>
        <v>0</v>
      </c>
    </row>
    <row r="491" spans="1:8" hidden="1" x14ac:dyDescent="0.25">
      <c r="A491" s="1">
        <v>2111</v>
      </c>
      <c r="B491" s="114"/>
      <c r="H491" s="2">
        <f ca="1">SUMIF($A$220:$H$423,A491,$H$220:$H$423)</f>
        <v>0</v>
      </c>
    </row>
    <row r="492" spans="1:8" hidden="1" x14ac:dyDescent="0.25">
      <c r="A492" s="1">
        <v>2112</v>
      </c>
      <c r="B492" s="114"/>
      <c r="H492" s="2">
        <f ca="1">SUMIF($A$220:$H$423,A492,$H$220:$H$423)</f>
        <v>0</v>
      </c>
    </row>
    <row r="493" spans="1:8" hidden="1" x14ac:dyDescent="0.25">
      <c r="A493" s="134">
        <v>2200</v>
      </c>
      <c r="B493" s="114"/>
      <c r="H493" s="117">
        <f ca="1">SUM(H494)</f>
        <v>0.26</v>
      </c>
    </row>
    <row r="494" spans="1:8" hidden="1" x14ac:dyDescent="0.25">
      <c r="A494" s="1">
        <v>2220</v>
      </c>
      <c r="B494" s="114"/>
      <c r="H494" s="116">
        <f ca="1">SUMIF($A$220:$H$423,A494,$H$220:$H$423)</f>
        <v>0.26</v>
      </c>
    </row>
    <row r="495" spans="1:8" hidden="1" x14ac:dyDescent="0.25">
      <c r="A495" s="134">
        <v>2300</v>
      </c>
      <c r="B495" s="114"/>
      <c r="H495" s="117">
        <f ca="1">SUM(H496:H500)</f>
        <v>1.02</v>
      </c>
    </row>
    <row r="496" spans="1:8" hidden="1" x14ac:dyDescent="0.25">
      <c r="A496" s="1">
        <v>2311</v>
      </c>
      <c r="B496" s="114"/>
      <c r="H496" s="116">
        <f ca="1">SUMIF($A$220:$H$423,A496,$H$220:$H$423)</f>
        <v>0.12000000000000001</v>
      </c>
    </row>
    <row r="497" spans="1:9" hidden="1" x14ac:dyDescent="0.25">
      <c r="A497" s="1">
        <v>2312</v>
      </c>
      <c r="B497" s="114"/>
      <c r="H497" s="116">
        <f ca="1">SUMIF($A$220:$H$423,A497,$H$220:$H$423)</f>
        <v>0.04</v>
      </c>
    </row>
    <row r="498" spans="1:9" hidden="1" x14ac:dyDescent="0.25">
      <c r="A498" s="1">
        <v>2322</v>
      </c>
      <c r="B498" s="114"/>
      <c r="H498" s="2">
        <f ca="1">SUMIF($A$220:$H$423,A498,$H$220:$H$423)</f>
        <v>0</v>
      </c>
    </row>
    <row r="499" spans="1:9" hidden="1" x14ac:dyDescent="0.25">
      <c r="A499" s="1">
        <v>2329</v>
      </c>
      <c r="B499" s="114"/>
      <c r="H499" s="2">
        <f ca="1">SUMIF($A$220:$H$423,A499,$H$220:$H$423)</f>
        <v>0</v>
      </c>
    </row>
    <row r="500" spans="1:9" hidden="1" x14ac:dyDescent="0.25">
      <c r="A500" s="1">
        <v>2350</v>
      </c>
      <c r="B500" s="114"/>
      <c r="H500" s="116">
        <f ca="1">SUMIF($A$220:$H$423,A500,$H$220:$H$423)</f>
        <v>0.86</v>
      </c>
    </row>
    <row r="501" spans="1:9" hidden="1" x14ac:dyDescent="0.25">
      <c r="A501" s="115">
        <v>5000</v>
      </c>
      <c r="B501" s="114"/>
      <c r="H501" s="118">
        <f ca="1">H502+H504</f>
        <v>0.15000000000000002</v>
      </c>
    </row>
    <row r="502" spans="1:9" hidden="1" x14ac:dyDescent="0.25">
      <c r="A502" s="134">
        <v>5100</v>
      </c>
      <c r="B502" s="114"/>
      <c r="H502" s="117">
        <f ca="1">SUM(H503)</f>
        <v>0</v>
      </c>
    </row>
    <row r="503" spans="1:9" hidden="1" x14ac:dyDescent="0.25">
      <c r="A503" s="1">
        <v>5121</v>
      </c>
      <c r="B503" s="114"/>
      <c r="H503" s="116">
        <f ca="1">SUMIF($A$220:$H$423,A503,$H$220:$H$423)</f>
        <v>0</v>
      </c>
    </row>
    <row r="504" spans="1:9" hidden="1" x14ac:dyDescent="0.25">
      <c r="A504" s="134">
        <v>5200</v>
      </c>
      <c r="B504" s="114"/>
      <c r="H504" s="117">
        <f ca="1">SUM(H505:H506)</f>
        <v>0.15000000000000002</v>
      </c>
    </row>
    <row r="505" spans="1:9" hidden="1" x14ac:dyDescent="0.25">
      <c r="A505" s="1">
        <v>5238</v>
      </c>
      <c r="B505" s="114"/>
      <c r="H505" s="116">
        <f ca="1">SUMIF($A$220:$H$423,A505,$H$220:$H$423)</f>
        <v>0.15000000000000002</v>
      </c>
    </row>
    <row r="506" spans="1:9" hidden="1" x14ac:dyDescent="0.25">
      <c r="A506" s="1">
        <v>5239</v>
      </c>
      <c r="B506" s="114"/>
      <c r="H506" s="116">
        <f ca="1">SUMIF($A$220:$H$423,A506,$H$220:$H$423)</f>
        <v>0</v>
      </c>
    </row>
    <row r="507" spans="1:9" s="123" customFormat="1" ht="15.6" hidden="1" x14ac:dyDescent="0.3">
      <c r="A507" s="121" t="s">
        <v>340</v>
      </c>
      <c r="B507" s="121"/>
      <c r="C507" s="121"/>
      <c r="D507" s="121"/>
      <c r="E507" s="121"/>
      <c r="F507" s="121"/>
      <c r="G507" s="121"/>
      <c r="H507" s="122">
        <f ca="1">H476+H446</f>
        <v>117.54000000000002</v>
      </c>
      <c r="I507" s="123" t="b">
        <f ca="1">H507=H408</f>
        <v>1</v>
      </c>
    </row>
  </sheetData>
  <mergeCells count="441">
    <mergeCell ref="A1:C1"/>
    <mergeCell ref="D1:H1"/>
    <mergeCell ref="I9:I10"/>
    <mergeCell ref="A373:A383"/>
    <mergeCell ref="B373:B383"/>
    <mergeCell ref="D374:D383"/>
    <mergeCell ref="G374:G383"/>
    <mergeCell ref="B384:G384"/>
    <mergeCell ref="A385:A395"/>
    <mergeCell ref="B385:B395"/>
    <mergeCell ref="B371:G371"/>
    <mergeCell ref="B372:G372"/>
    <mergeCell ref="C363:E363"/>
    <mergeCell ref="C364:E364"/>
    <mergeCell ref="C365:E365"/>
    <mergeCell ref="C366:E366"/>
    <mergeCell ref="C367:E367"/>
    <mergeCell ref="C368:E368"/>
    <mergeCell ref="A360:A370"/>
    <mergeCell ref="B360:B370"/>
    <mergeCell ref="C360:E360"/>
    <mergeCell ref="C361:E361"/>
    <mergeCell ref="C362:E362"/>
    <mergeCell ref="C369:E369"/>
    <mergeCell ref="C370:E370"/>
    <mergeCell ref="A326:A336"/>
    <mergeCell ref="B326:B336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B337:G337"/>
    <mergeCell ref="A338:A348"/>
    <mergeCell ref="B338:B348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36:E33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A315:A325"/>
    <mergeCell ref="B315:B325"/>
    <mergeCell ref="C303:D303"/>
    <mergeCell ref="C304:D304"/>
    <mergeCell ref="A305:A312"/>
    <mergeCell ref="B305:B312"/>
    <mergeCell ref="C311:D311"/>
    <mergeCell ref="C312:D312"/>
    <mergeCell ref="B313:G313"/>
    <mergeCell ref="B314:G314"/>
    <mergeCell ref="C315:E315"/>
    <mergeCell ref="C316:E316"/>
    <mergeCell ref="C305:D305"/>
    <mergeCell ref="C306:D306"/>
    <mergeCell ref="C307:D307"/>
    <mergeCell ref="C308:D308"/>
    <mergeCell ref="C309:D309"/>
    <mergeCell ref="C310:D310"/>
    <mergeCell ref="E305:E312"/>
    <mergeCell ref="B282:G282"/>
    <mergeCell ref="B283:G283"/>
    <mergeCell ref="A284:A304"/>
    <mergeCell ref="B284:B304"/>
    <mergeCell ref="C284:D284"/>
    <mergeCell ref="C285:D285"/>
    <mergeCell ref="E285:E304"/>
    <mergeCell ref="C286:D286"/>
    <mergeCell ref="C287:D287"/>
    <mergeCell ref="C288:D288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01:D301"/>
    <mergeCell ref="C302:D302"/>
    <mergeCell ref="E262:E281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A261:A281"/>
    <mergeCell ref="B261:B281"/>
    <mergeCell ref="C261:D261"/>
    <mergeCell ref="C262:D262"/>
    <mergeCell ref="C272:D272"/>
    <mergeCell ref="C273:D273"/>
    <mergeCell ref="C274:D274"/>
    <mergeCell ref="C275:D275"/>
    <mergeCell ref="A253:A260"/>
    <mergeCell ref="B253:B260"/>
    <mergeCell ref="C276:D276"/>
    <mergeCell ref="C277:D277"/>
    <mergeCell ref="C278:D278"/>
    <mergeCell ref="C279:D279"/>
    <mergeCell ref="C280:D280"/>
    <mergeCell ref="C281:D281"/>
    <mergeCell ref="C251:E251"/>
    <mergeCell ref="E253:E26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52:E252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A242:A252"/>
    <mergeCell ref="B242:B252"/>
    <mergeCell ref="C242:E242"/>
    <mergeCell ref="C243:E243"/>
    <mergeCell ref="C247:E247"/>
    <mergeCell ref="C248:E248"/>
    <mergeCell ref="C249:E249"/>
    <mergeCell ref="C250:E250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167:E167"/>
    <mergeCell ref="C168:E168"/>
    <mergeCell ref="C175:E175"/>
    <mergeCell ref="C176:E176"/>
    <mergeCell ref="C177:E177"/>
    <mergeCell ref="C178:E178"/>
    <mergeCell ref="A215:G215"/>
    <mergeCell ref="A216:H216"/>
    <mergeCell ref="A181:A191"/>
    <mergeCell ref="B181:B191"/>
    <mergeCell ref="D182:D191"/>
    <mergeCell ref="G182:G191"/>
    <mergeCell ref="B192:G192"/>
    <mergeCell ref="A193:A203"/>
    <mergeCell ref="B193:B203"/>
    <mergeCell ref="D194:D203"/>
    <mergeCell ref="G194:G203"/>
    <mergeCell ref="B179:G179"/>
    <mergeCell ref="B180:G180"/>
    <mergeCell ref="C169:E169"/>
    <mergeCell ref="C170:E170"/>
    <mergeCell ref="C171:E171"/>
    <mergeCell ref="C172:E172"/>
    <mergeCell ref="C173:E173"/>
    <mergeCell ref="C174:E174"/>
    <mergeCell ref="A204:A214"/>
    <mergeCell ref="B204:B214"/>
    <mergeCell ref="D205:D214"/>
    <mergeCell ref="G205:G214"/>
    <mergeCell ref="A111:A121"/>
    <mergeCell ref="C153:E153"/>
    <mergeCell ref="C155:E155"/>
    <mergeCell ref="C157:E157"/>
    <mergeCell ref="C158:E158"/>
    <mergeCell ref="C159:E159"/>
    <mergeCell ref="C160:E160"/>
    <mergeCell ref="C161:E161"/>
    <mergeCell ref="C162:E162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C115:E115"/>
    <mergeCell ref="B109:G109"/>
    <mergeCell ref="C134:E134"/>
    <mergeCell ref="C101:D101"/>
    <mergeCell ref="C102:D102"/>
    <mergeCell ref="C103:D103"/>
    <mergeCell ref="C104:D104"/>
    <mergeCell ref="C105:D105"/>
    <mergeCell ref="C106:D106"/>
    <mergeCell ref="E100:E108"/>
    <mergeCell ref="B110:G110"/>
    <mergeCell ref="B111:B121"/>
    <mergeCell ref="C111:E111"/>
    <mergeCell ref="C112:E112"/>
    <mergeCell ref="C113:E113"/>
    <mergeCell ref="C114:E114"/>
    <mergeCell ref="C116:E116"/>
    <mergeCell ref="C117:E117"/>
    <mergeCell ref="C118:E118"/>
    <mergeCell ref="C119:E119"/>
    <mergeCell ref="C120:E120"/>
    <mergeCell ref="C121:E121"/>
    <mergeCell ref="C98:D98"/>
    <mergeCell ref="C99:D99"/>
    <mergeCell ref="A100:A108"/>
    <mergeCell ref="B100:B108"/>
    <mergeCell ref="C100:D100"/>
    <mergeCell ref="C107:D107"/>
    <mergeCell ref="C108:D108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52:D52"/>
    <mergeCell ref="C54:D54"/>
    <mergeCell ref="A47:A55"/>
    <mergeCell ref="B47:B55"/>
    <mergeCell ref="E47:E55"/>
    <mergeCell ref="C47:D47"/>
    <mergeCell ref="C48:D48"/>
    <mergeCell ref="C49:D49"/>
    <mergeCell ref="C50:D50"/>
    <mergeCell ref="C51:D51"/>
    <mergeCell ref="C53:D53"/>
    <mergeCell ref="C55:D55"/>
    <mergeCell ref="C42:E42"/>
    <mergeCell ref="C43:E43"/>
    <mergeCell ref="C44:E44"/>
    <mergeCell ref="C45:E45"/>
    <mergeCell ref="C46:E46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52:E152"/>
    <mergeCell ref="C154:E154"/>
    <mergeCell ref="B156:G156"/>
    <mergeCell ref="A157:A167"/>
    <mergeCell ref="B157:B167"/>
    <mergeCell ref="A168:A178"/>
    <mergeCell ref="B168:B178"/>
    <mergeCell ref="B133:G133"/>
    <mergeCell ref="A134:A144"/>
    <mergeCell ref="B134:B14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63:E163"/>
    <mergeCell ref="C164:E164"/>
    <mergeCell ref="C165:E165"/>
    <mergeCell ref="C166:E166"/>
    <mergeCell ref="A349:A359"/>
    <mergeCell ref="B349:B359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85:D385"/>
    <mergeCell ref="C386:D386"/>
    <mergeCell ref="E386:E395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A407:G407"/>
    <mergeCell ref="A408:G408"/>
    <mergeCell ref="C396:D396"/>
    <mergeCell ref="C397:D397"/>
    <mergeCell ref="E397:E406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A396:A406"/>
    <mergeCell ref="B396:B406"/>
  </mergeCells>
  <conditionalFormatting sqref="G38:H46 C47:D55 F47:H55 C100:D108 F100:H108 F253:H260 C305:D312 F305:H312">
    <cfRule type="cellIs" dxfId="1341" priority="94" operator="equal">
      <formula>0</formula>
    </cfRule>
  </conditionalFormatting>
  <conditionalFormatting sqref="G243:H252">
    <cfRule type="cellIs" dxfId="1340" priority="89" operator="equal">
      <formula>0</formula>
    </cfRule>
  </conditionalFormatting>
  <conditionalFormatting sqref="H232:H241">
    <cfRule type="cellIs" dxfId="1339" priority="90" operator="equal">
      <formula>0</formula>
    </cfRule>
  </conditionalFormatting>
  <conditionalFormatting sqref="H221:H230">
    <cfRule type="cellIs" dxfId="1338" priority="91" operator="equal">
      <formula>0</formula>
    </cfRule>
  </conditionalFormatting>
  <conditionalFormatting sqref="H262">
    <cfRule type="cellIs" dxfId="1337" priority="83" operator="equal">
      <formula>0</formula>
    </cfRule>
  </conditionalFormatting>
  <conditionalFormatting sqref="H262">
    <cfRule type="cellIs" dxfId="1336" priority="82" operator="equal">
      <formula>0</formula>
    </cfRule>
  </conditionalFormatting>
  <conditionalFormatting sqref="G262:G281">
    <cfRule type="cellIs" dxfId="1335" priority="81" operator="equal">
      <formula>0</formula>
    </cfRule>
  </conditionalFormatting>
  <conditionalFormatting sqref="C272:C273 C262:C263">
    <cfRule type="cellIs" dxfId="1334" priority="80" operator="equal">
      <formula>0</formula>
    </cfRule>
  </conditionalFormatting>
  <conditionalFormatting sqref="F262:H281">
    <cfRule type="cellIs" dxfId="1333" priority="79" operator="equal">
      <formula>0</formula>
    </cfRule>
  </conditionalFormatting>
  <conditionalFormatting sqref="H285:H304">
    <cfRule type="cellIs" dxfId="1332" priority="78" operator="equal">
      <formula>0</formula>
    </cfRule>
  </conditionalFormatting>
  <conditionalFormatting sqref="H285:H304">
    <cfRule type="cellIs" dxfId="1331" priority="77" operator="equal">
      <formula>0</formula>
    </cfRule>
  </conditionalFormatting>
  <conditionalFormatting sqref="H285:H304">
    <cfRule type="cellIs" dxfId="1330" priority="76" operator="equal">
      <formula>0</formula>
    </cfRule>
  </conditionalFormatting>
  <conditionalFormatting sqref="G295:G304">
    <cfRule type="cellIs" dxfId="1329" priority="72" operator="equal">
      <formula>0</formula>
    </cfRule>
  </conditionalFormatting>
  <conditionalFormatting sqref="G295:G304">
    <cfRule type="cellIs" dxfId="1328" priority="71" operator="equal">
      <formula>0</formula>
    </cfRule>
  </conditionalFormatting>
  <conditionalFormatting sqref="H339:H348">
    <cfRule type="cellIs" dxfId="1327" priority="70" operator="equal">
      <formula>0</formula>
    </cfRule>
  </conditionalFormatting>
  <conditionalFormatting sqref="H26:H35">
    <cfRule type="cellIs" dxfId="1326" priority="66" operator="equal">
      <formula>0</formula>
    </cfRule>
  </conditionalFormatting>
  <conditionalFormatting sqref="H361:H370">
    <cfRule type="cellIs" dxfId="1325" priority="68" operator="equal">
      <formula>0</formula>
    </cfRule>
  </conditionalFormatting>
  <conditionalFormatting sqref="H15:H24">
    <cfRule type="cellIs" dxfId="1324" priority="65" operator="equal">
      <formula>0</formula>
    </cfRule>
  </conditionalFormatting>
  <conditionalFormatting sqref="F57:H57 H58:H64 F58:G76">
    <cfRule type="cellIs" dxfId="1323" priority="59" operator="equal">
      <formula>0</formula>
    </cfRule>
  </conditionalFormatting>
  <conditionalFormatting sqref="C57:D76">
    <cfRule type="cellIs" dxfId="1322" priority="57" operator="equal">
      <formula>0</formula>
    </cfRule>
  </conditionalFormatting>
  <conditionalFormatting sqref="H65:H76">
    <cfRule type="cellIs" dxfId="1321" priority="58" operator="equal">
      <formula>0</formula>
    </cfRule>
  </conditionalFormatting>
  <conditionalFormatting sqref="C56:D56">
    <cfRule type="cellIs" dxfId="1320" priority="56" operator="equal">
      <formula>0</formula>
    </cfRule>
  </conditionalFormatting>
  <conditionalFormatting sqref="C79:D79">
    <cfRule type="cellIs" dxfId="1319" priority="55" operator="equal">
      <formula>0</formula>
    </cfRule>
  </conditionalFormatting>
  <conditionalFormatting sqref="F80:H80 H81:H87 F81:G99">
    <cfRule type="cellIs" dxfId="1318" priority="54" operator="equal">
      <formula>0</formula>
    </cfRule>
  </conditionalFormatting>
  <conditionalFormatting sqref="C80:D99">
    <cfRule type="cellIs" dxfId="1317" priority="52" operator="equal">
      <formula>0</formula>
    </cfRule>
  </conditionalFormatting>
  <conditionalFormatting sqref="H88:H99">
    <cfRule type="cellIs" dxfId="1316" priority="53" operator="equal">
      <formula>0</formula>
    </cfRule>
  </conditionalFormatting>
  <conditionalFormatting sqref="C295:D304">
    <cfRule type="cellIs" dxfId="1315" priority="42" operator="equal">
      <formula>0</formula>
    </cfRule>
  </conditionalFormatting>
  <conditionalFormatting sqref="F297:H304">
    <cfRule type="cellIs" dxfId="1314" priority="41" operator="equal">
      <formula>0</formula>
    </cfRule>
  </conditionalFormatting>
  <conditionalFormatting sqref="C285:D294">
    <cfRule type="cellIs" dxfId="1313" priority="37" operator="equal">
      <formula>0</formula>
    </cfRule>
  </conditionalFormatting>
  <conditionalFormatting sqref="F285:H294">
    <cfRule type="cellIs" dxfId="1312" priority="36" operator="equal">
      <formula>0</formula>
    </cfRule>
  </conditionalFormatting>
  <conditionalFormatting sqref="C264:C271">
    <cfRule type="cellIs" dxfId="1311" priority="28" operator="equal">
      <formula>0</formula>
    </cfRule>
  </conditionalFormatting>
  <conditionalFormatting sqref="C274:C281">
    <cfRule type="cellIs" dxfId="1310" priority="27" operator="equal">
      <formula>0</formula>
    </cfRule>
  </conditionalFormatting>
  <conditionalFormatting sqref="C253:C260">
    <cfRule type="cellIs" dxfId="1309" priority="29" operator="equal">
      <formula>0</formula>
    </cfRule>
  </conditionalFormatting>
  <conditionalFormatting sqref="I476">
    <cfRule type="cellIs" dxfId="1308" priority="12" operator="equal">
      <formula>TRUE</formula>
    </cfRule>
  </conditionalFormatting>
  <conditionalFormatting sqref="I446:I475">
    <cfRule type="cellIs" dxfId="1307" priority="26" operator="equal">
      <formula>TRUE</formula>
    </cfRule>
  </conditionalFormatting>
  <conditionalFormatting sqref="I477:I500 I503 I505:I506">
    <cfRule type="cellIs" dxfId="1306" priority="13" operator="equal">
      <formula>TRUE</formula>
    </cfRule>
  </conditionalFormatting>
  <conditionalFormatting sqref="H182:H191 H194:H203 H205:H214">
    <cfRule type="cellIs" dxfId="1305" priority="18" operator="equal">
      <formula>0</formula>
    </cfRule>
  </conditionalFormatting>
  <conditionalFormatting sqref="H158:H167">
    <cfRule type="cellIs" dxfId="1304" priority="20" operator="equal">
      <formula>0</formula>
    </cfRule>
  </conditionalFormatting>
  <conditionalFormatting sqref="H169:H178">
    <cfRule type="cellIs" dxfId="1303" priority="19" operator="equal">
      <formula>0</formula>
    </cfRule>
  </conditionalFormatting>
  <conditionalFormatting sqref="H135:H144">
    <cfRule type="cellIs" dxfId="1302" priority="17" operator="equal">
      <formula>0</formula>
    </cfRule>
  </conditionalFormatting>
  <conditionalFormatting sqref="H146:H155">
    <cfRule type="cellIs" dxfId="1301" priority="16" operator="equal">
      <formula>0</formula>
    </cfRule>
  </conditionalFormatting>
  <conditionalFormatting sqref="H112:H121">
    <cfRule type="cellIs" dxfId="1300" priority="15" operator="equal">
      <formula>0</formula>
    </cfRule>
  </conditionalFormatting>
  <conditionalFormatting sqref="H123:H132">
    <cfRule type="cellIs" dxfId="1299" priority="14" operator="equal">
      <formula>0</formula>
    </cfRule>
  </conditionalFormatting>
  <conditionalFormatting sqref="I501">
    <cfRule type="cellIs" dxfId="1298" priority="11" operator="equal">
      <formula>TRUE</formula>
    </cfRule>
  </conditionalFormatting>
  <conditionalFormatting sqref="I502">
    <cfRule type="cellIs" dxfId="1297" priority="10" operator="equal">
      <formula>TRUE</formula>
    </cfRule>
  </conditionalFormatting>
  <conditionalFormatting sqref="I504">
    <cfRule type="cellIs" dxfId="1296" priority="9" operator="equal">
      <formula>TRUE</formula>
    </cfRule>
  </conditionalFormatting>
  <conditionalFormatting sqref="I507">
    <cfRule type="cellIs" dxfId="1295" priority="8" operator="equal">
      <formula>TRUE</formula>
    </cfRule>
  </conditionalFormatting>
  <conditionalFormatting sqref="H327:H336">
    <cfRule type="cellIs" dxfId="1294" priority="5" operator="equal">
      <formula>0</formula>
    </cfRule>
  </conditionalFormatting>
  <conditionalFormatting sqref="H374:H383">
    <cfRule type="cellIs" dxfId="1293" priority="7" operator="equal">
      <formula>0</formula>
    </cfRule>
  </conditionalFormatting>
  <conditionalFormatting sqref="H316:H325">
    <cfRule type="cellIs" dxfId="1292" priority="6" operator="equal">
      <formula>0</formula>
    </cfRule>
  </conditionalFormatting>
  <conditionalFormatting sqref="C26:D26">
    <cfRule type="cellIs" dxfId="1291" priority="4" operator="equal">
      <formula>0</formula>
    </cfRule>
  </conditionalFormatting>
  <conditionalFormatting sqref="H350:H359">
    <cfRule type="cellIs" dxfId="1290" priority="3" operator="equal">
      <formula>0</formula>
    </cfRule>
  </conditionalFormatting>
  <conditionalFormatting sqref="H386:H395">
    <cfRule type="cellIs" dxfId="1289" priority="2" operator="equal">
      <formula>0</formula>
    </cfRule>
  </conditionalFormatting>
  <conditionalFormatting sqref="H397:H406">
    <cfRule type="cellIs" dxfId="1288" priority="1" operator="equal">
      <formula>0</formula>
    </cfRule>
  </conditionalFormatting>
  <printOptions horizontalCentered="1"/>
  <pageMargins left="0.23622047244094491" right="0.23622047244094491" top="0.55118110236220474" bottom="0.35433070866141736" header="0.31496062992125984" footer="0"/>
  <pageSetup paperSize="9" scale="6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9"/>
  <sheetViews>
    <sheetView zoomScaleNormal="100" workbookViewId="0">
      <pane ySplit="10" topLeftCell="A337" activePane="bottomLeft" state="frozen"/>
      <selection pane="bottomLeft" activeCell="H283" sqref="H283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7.5546875" style="1" customWidth="1"/>
    <col min="4" max="4" width="10.33203125" style="1" customWidth="1"/>
    <col min="5" max="5" width="9.3320312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51.44140625" style="1" hidden="1" customWidth="1"/>
    <col min="10" max="16384" width="9.109375" style="1"/>
  </cols>
  <sheetData>
    <row r="1" spans="1:9" ht="57" customHeight="1" x14ac:dyDescent="0.3">
      <c r="A1" s="317" t="s">
        <v>35</v>
      </c>
      <c r="B1" s="317"/>
      <c r="C1" s="317"/>
      <c r="D1" s="318" t="s">
        <v>447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127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 t="s">
        <v>183</v>
      </c>
    </row>
    <row r="5" spans="1:9" x14ac:dyDescent="0.25">
      <c r="A5" s="223" t="s">
        <v>184</v>
      </c>
      <c r="B5" s="223"/>
    </row>
    <row r="6" spans="1:9" ht="7.5" customHeight="1" x14ac:dyDescent="0.25"/>
    <row r="7" spans="1:9" ht="7.5" customHeight="1" x14ac:dyDescent="0.25"/>
    <row r="8" spans="1:9" ht="7.5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SUM(H13,H77)</f>
        <v>228.47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SUM(H14,H25,H36,H56)</f>
        <v>177.93</v>
      </c>
    </row>
    <row r="14" spans="1:9" s="2" customFormat="1" ht="26.4" x14ac:dyDescent="0.25">
      <c r="A14" s="241" t="s">
        <v>43</v>
      </c>
      <c r="B14" s="32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138.71</v>
      </c>
    </row>
    <row r="15" spans="1:9" s="2" customFormat="1" ht="13.2" x14ac:dyDescent="0.25">
      <c r="A15" s="242"/>
      <c r="B15" s="325"/>
      <c r="C15" s="279" t="s">
        <v>176</v>
      </c>
      <c r="D15" s="280"/>
      <c r="E15" s="173">
        <v>16</v>
      </c>
      <c r="F15" s="71">
        <v>3105</v>
      </c>
      <c r="G15" s="70">
        <v>2</v>
      </c>
      <c r="H15" s="63">
        <f>ROUNDUP((F15/168*G15),2)</f>
        <v>36.97</v>
      </c>
    </row>
    <row r="16" spans="1:9" s="2" customFormat="1" ht="13.2" x14ac:dyDescent="0.25">
      <c r="A16" s="242"/>
      <c r="B16" s="325"/>
      <c r="C16" s="270" t="s">
        <v>178</v>
      </c>
      <c r="D16" s="271"/>
      <c r="E16" s="174">
        <v>14</v>
      </c>
      <c r="F16" s="73">
        <v>2048</v>
      </c>
      <c r="G16" s="72">
        <v>2</v>
      </c>
      <c r="H16" s="65">
        <f t="shared" ref="H16:H24" si="0">ROUNDUP((F16/168*G16),2)</f>
        <v>24.39</v>
      </c>
    </row>
    <row r="17" spans="1:8" s="2" customFormat="1" ht="13.2" x14ac:dyDescent="0.25">
      <c r="A17" s="242"/>
      <c r="B17" s="325"/>
      <c r="C17" s="270" t="s">
        <v>181</v>
      </c>
      <c r="D17" s="271"/>
      <c r="E17" s="174">
        <v>15</v>
      </c>
      <c r="F17" s="73">
        <v>2410</v>
      </c>
      <c r="G17" s="72">
        <v>2</v>
      </c>
      <c r="H17" s="65">
        <f t="shared" si="0"/>
        <v>28.700000000000003</v>
      </c>
    </row>
    <row r="18" spans="1:8" s="2" customFormat="1" ht="12.75" customHeight="1" x14ac:dyDescent="0.25">
      <c r="A18" s="242"/>
      <c r="B18" s="325"/>
      <c r="C18" s="270" t="s">
        <v>180</v>
      </c>
      <c r="D18" s="271"/>
      <c r="E18" s="174">
        <v>15</v>
      </c>
      <c r="F18" s="73">
        <v>2410</v>
      </c>
      <c r="G18" s="72">
        <v>2</v>
      </c>
      <c r="H18" s="65">
        <f t="shared" si="0"/>
        <v>28.700000000000003</v>
      </c>
    </row>
    <row r="19" spans="1:8" s="2" customFormat="1" ht="13.2" x14ac:dyDescent="0.25">
      <c r="A19" s="242"/>
      <c r="B19" s="325"/>
      <c r="C19" s="270" t="s">
        <v>182</v>
      </c>
      <c r="D19" s="271"/>
      <c r="E19" s="174">
        <v>11</v>
      </c>
      <c r="F19" s="73">
        <v>1675</v>
      </c>
      <c r="G19" s="72">
        <v>2</v>
      </c>
      <c r="H19" s="65">
        <f t="shared" si="0"/>
        <v>19.950000000000003</v>
      </c>
    </row>
    <row r="20" spans="1:8" s="2" customFormat="1" ht="13.2" hidden="1" x14ac:dyDescent="0.25">
      <c r="A20" s="242"/>
      <c r="B20" s="325"/>
      <c r="C20" s="249"/>
      <c r="D20" s="272"/>
      <c r="E20" s="96"/>
      <c r="F20" s="97"/>
      <c r="G20" s="72"/>
      <c r="H20" s="65">
        <f t="shared" si="0"/>
        <v>0</v>
      </c>
    </row>
    <row r="21" spans="1:8" s="2" customFormat="1" ht="13.2" hidden="1" x14ac:dyDescent="0.25">
      <c r="A21" s="242"/>
      <c r="B21" s="32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3.2" hidden="1" x14ac:dyDescent="0.25">
      <c r="A22" s="242"/>
      <c r="B22" s="32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3.2" hidden="1" x14ac:dyDescent="0.25">
      <c r="A23" s="242"/>
      <c r="B23" s="32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3.2" hidden="1" x14ac:dyDescent="0.25">
      <c r="A24" s="243"/>
      <c r="B24" s="32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x14ac:dyDescent="0.25">
      <c r="A25" s="241" t="s">
        <v>45</v>
      </c>
      <c r="B25" s="244" t="s">
        <v>46</v>
      </c>
      <c r="C25" s="277" t="s">
        <v>436</v>
      </c>
      <c r="D25" s="278"/>
      <c r="E25" s="53" t="s">
        <v>164</v>
      </c>
      <c r="F25" s="49" t="s">
        <v>40</v>
      </c>
      <c r="G25" s="53" t="s">
        <v>158</v>
      </c>
      <c r="H25" s="128">
        <f>SUM(H26:H35)</f>
        <v>15.33</v>
      </c>
    </row>
    <row r="26" spans="1:8" s="2" customFormat="1" ht="13.2" x14ac:dyDescent="0.25">
      <c r="A26" s="242"/>
      <c r="B26" s="245"/>
      <c r="C26" s="270" t="s">
        <v>338</v>
      </c>
      <c r="D26" s="271"/>
      <c r="E26" s="173">
        <v>10</v>
      </c>
      <c r="F26" s="71">
        <v>1287</v>
      </c>
      <c r="G26" s="70">
        <v>2</v>
      </c>
      <c r="H26" s="63">
        <f>ROUNDUP((F26/168*G26),2)</f>
        <v>15.33</v>
      </c>
    </row>
    <row r="27" spans="1:8" s="2" customFormat="1" ht="12" hidden="1" customHeight="1" x14ac:dyDescent="0.25">
      <c r="A27" s="242"/>
      <c r="B27" s="245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42"/>
      <c r="B28" s="245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42"/>
      <c r="B29" s="245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42"/>
      <c r="B30" s="245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42"/>
      <c r="B31" s="245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42"/>
      <c r="B32" s="245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42"/>
      <c r="B33" s="245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42"/>
      <c r="B34" s="245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43"/>
      <c r="B35" s="24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41" t="s">
        <v>52</v>
      </c>
      <c r="B36" s="244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8.4700000000000006</v>
      </c>
    </row>
    <row r="37" spans="1:8" s="2" customFormat="1" ht="13.2" x14ac:dyDescent="0.25">
      <c r="A37" s="242"/>
      <c r="B37" s="245"/>
      <c r="C37" s="288" t="s">
        <v>177</v>
      </c>
      <c r="D37" s="289"/>
      <c r="E37" s="290"/>
      <c r="F37" s="61">
        <v>170</v>
      </c>
      <c r="G37" s="61">
        <f t="shared" ref="G37:G46" si="2">G15</f>
        <v>2</v>
      </c>
      <c r="H37" s="63">
        <f>ROUNDUP((F37/168*G37),2)</f>
        <v>2.0299999999999998</v>
      </c>
    </row>
    <row r="38" spans="1:8" s="2" customFormat="1" ht="12.75" customHeight="1" x14ac:dyDescent="0.25">
      <c r="A38" s="242"/>
      <c r="B38" s="245"/>
      <c r="C38" s="291" t="s">
        <v>179</v>
      </c>
      <c r="D38" s="292"/>
      <c r="E38" s="293"/>
      <c r="F38" s="64">
        <v>135</v>
      </c>
      <c r="G38" s="64">
        <f t="shared" si="2"/>
        <v>2</v>
      </c>
      <c r="H38" s="65">
        <f t="shared" ref="H38:H46" si="3">ROUNDUP((F38/168*G38),2)</f>
        <v>1.61</v>
      </c>
    </row>
    <row r="39" spans="1:8" s="2" customFormat="1" ht="12.75" customHeight="1" x14ac:dyDescent="0.25">
      <c r="A39" s="242"/>
      <c r="B39" s="245"/>
      <c r="C39" s="291" t="s">
        <v>179</v>
      </c>
      <c r="D39" s="292"/>
      <c r="E39" s="293"/>
      <c r="F39" s="64">
        <v>135</v>
      </c>
      <c r="G39" s="64">
        <f t="shared" si="2"/>
        <v>2</v>
      </c>
      <c r="H39" s="65">
        <f t="shared" si="3"/>
        <v>1.61</v>
      </c>
    </row>
    <row r="40" spans="1:8" s="2" customFormat="1" ht="12.75" customHeight="1" x14ac:dyDescent="0.25">
      <c r="A40" s="242"/>
      <c r="B40" s="245"/>
      <c r="C40" s="291" t="s">
        <v>179</v>
      </c>
      <c r="D40" s="292"/>
      <c r="E40" s="293"/>
      <c r="F40" s="64">
        <v>135</v>
      </c>
      <c r="G40" s="64">
        <f t="shared" si="2"/>
        <v>2</v>
      </c>
      <c r="H40" s="65">
        <f t="shared" si="3"/>
        <v>1.61</v>
      </c>
    </row>
    <row r="41" spans="1:8" s="2" customFormat="1" ht="12.75" customHeight="1" x14ac:dyDescent="0.25">
      <c r="A41" s="242"/>
      <c r="B41" s="245"/>
      <c r="C41" s="291" t="s">
        <v>179</v>
      </c>
      <c r="D41" s="292"/>
      <c r="E41" s="293"/>
      <c r="F41" s="64">
        <v>135</v>
      </c>
      <c r="G41" s="64">
        <f t="shared" si="2"/>
        <v>2</v>
      </c>
      <c r="H41" s="65">
        <f t="shared" si="3"/>
        <v>1.61</v>
      </c>
    </row>
    <row r="42" spans="1:8" s="2" customFormat="1" ht="12.75" hidden="1" customHeight="1" x14ac:dyDescent="0.25">
      <c r="A42" s="242"/>
      <c r="B42" s="245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42"/>
      <c r="B43" s="245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42"/>
      <c r="B44" s="245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42"/>
      <c r="B45" s="245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43"/>
      <c r="B46" s="24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42"/>
      <c r="B47" s="245"/>
      <c r="C47" s="270"/>
      <c r="D47" s="271"/>
      <c r="E47" s="284"/>
      <c r="F47" s="68">
        <f t="shared" ref="F47:G55" si="4">F27</f>
        <v>0</v>
      </c>
      <c r="G47" s="68">
        <f t="shared" si="4"/>
        <v>0</v>
      </c>
      <c r="H47" s="65" t="e">
        <f>ROUNDUP((F47*#REF!%)/168*G47,2)</f>
        <v>#REF!</v>
      </c>
    </row>
    <row r="48" spans="1:8" s="2" customFormat="1" ht="13.2" hidden="1" x14ac:dyDescent="0.25">
      <c r="A48" s="242"/>
      <c r="B48" s="245"/>
      <c r="C48" s="270">
        <f>C29</f>
        <v>0</v>
      </c>
      <c r="D48" s="271"/>
      <c r="E48" s="284"/>
      <c r="F48" s="68">
        <f t="shared" si="4"/>
        <v>0</v>
      </c>
      <c r="G48" s="68">
        <f t="shared" si="4"/>
        <v>0</v>
      </c>
      <c r="H48" s="65" t="e">
        <f>ROUNDUP((F48*#REF!%)/168*G48,2)</f>
        <v>#REF!</v>
      </c>
    </row>
    <row r="49" spans="1:8" s="2" customFormat="1" ht="13.2" hidden="1" x14ac:dyDescent="0.25">
      <c r="A49" s="242"/>
      <c r="B49" s="245"/>
      <c r="C49" s="270">
        <f>C30</f>
        <v>0</v>
      </c>
      <c r="D49" s="271"/>
      <c r="E49" s="284"/>
      <c r="F49" s="68">
        <f t="shared" si="4"/>
        <v>0</v>
      </c>
      <c r="G49" s="68">
        <f t="shared" si="4"/>
        <v>0</v>
      </c>
      <c r="H49" s="65" t="e">
        <f>ROUNDUP((F49*#REF!%)/168*G49,2)</f>
        <v>#REF!</v>
      </c>
    </row>
    <row r="50" spans="1:8" s="2" customFormat="1" ht="13.2" hidden="1" x14ac:dyDescent="0.25">
      <c r="A50" s="242"/>
      <c r="B50" s="245"/>
      <c r="C50" s="270">
        <f>C31</f>
        <v>0</v>
      </c>
      <c r="D50" s="271"/>
      <c r="E50" s="284"/>
      <c r="F50" s="68">
        <f t="shared" si="4"/>
        <v>0</v>
      </c>
      <c r="G50" s="68">
        <f t="shared" si="4"/>
        <v>0</v>
      </c>
      <c r="H50" s="65" t="e">
        <f>ROUNDUP((F50*#REF!%)/168*G50,2)</f>
        <v>#REF!</v>
      </c>
    </row>
    <row r="51" spans="1:8" s="2" customFormat="1" ht="13.2" hidden="1" x14ac:dyDescent="0.25">
      <c r="A51" s="242"/>
      <c r="B51" s="245"/>
      <c r="C51" s="270">
        <f>C32</f>
        <v>0</v>
      </c>
      <c r="D51" s="271"/>
      <c r="E51" s="284"/>
      <c r="F51" s="68">
        <f t="shared" si="4"/>
        <v>0</v>
      </c>
      <c r="G51" s="68">
        <f t="shared" si="4"/>
        <v>0</v>
      </c>
      <c r="H51" s="65" t="e">
        <f>ROUNDUP((F51*#REF!%)/168*G51,2)</f>
        <v>#REF!</v>
      </c>
    </row>
    <row r="52" spans="1:8" s="2" customFormat="1" ht="13.2" hidden="1" x14ac:dyDescent="0.25">
      <c r="A52" s="242"/>
      <c r="B52" s="245"/>
      <c r="C52" s="270">
        <f>C33</f>
        <v>0</v>
      </c>
      <c r="D52" s="271"/>
      <c r="E52" s="284"/>
      <c r="F52" s="68">
        <f t="shared" si="4"/>
        <v>0</v>
      </c>
      <c r="G52" s="68">
        <f t="shared" si="4"/>
        <v>0</v>
      </c>
      <c r="H52" s="65" t="e">
        <f>ROUNDUP((F52*#REF!%)/168*G52,2)</f>
        <v>#REF!</v>
      </c>
    </row>
    <row r="53" spans="1:8" s="2" customFormat="1" ht="13.2" hidden="1" x14ac:dyDescent="0.25">
      <c r="A53" s="242"/>
      <c r="B53" s="245"/>
      <c r="C53" s="124"/>
      <c r="D53" s="125"/>
      <c r="E53" s="284"/>
      <c r="F53" s="68">
        <f t="shared" si="4"/>
        <v>0</v>
      </c>
      <c r="G53" s="68">
        <f t="shared" si="4"/>
        <v>0</v>
      </c>
      <c r="H53" s="65" t="e">
        <f>ROUNDUP((F53*#REF!%)/168*G53,2)</f>
        <v>#REF!</v>
      </c>
    </row>
    <row r="54" spans="1:8" s="2" customFormat="1" ht="13.2" hidden="1" x14ac:dyDescent="0.25">
      <c r="A54" s="242"/>
      <c r="B54" s="245"/>
      <c r="C54" s="270">
        <f>C34</f>
        <v>0</v>
      </c>
      <c r="D54" s="271"/>
      <c r="E54" s="284"/>
      <c r="F54" s="68">
        <f t="shared" si="4"/>
        <v>0</v>
      </c>
      <c r="G54" s="68">
        <f t="shared" si="4"/>
        <v>0</v>
      </c>
      <c r="H54" s="65" t="e">
        <f>ROUNDUP((F54*#REF!%)/168*G54,2)</f>
        <v>#REF!</v>
      </c>
    </row>
    <row r="55" spans="1:8" s="2" customFormat="1" ht="13.2" hidden="1" x14ac:dyDescent="0.25">
      <c r="A55" s="243"/>
      <c r="B55" s="246"/>
      <c r="C55" s="281">
        <f>C35</f>
        <v>0</v>
      </c>
      <c r="D55" s="282"/>
      <c r="E55" s="285"/>
      <c r="F55" s="69">
        <f t="shared" si="4"/>
        <v>0</v>
      </c>
      <c r="G55" s="69">
        <f t="shared" si="4"/>
        <v>0</v>
      </c>
      <c r="H55" s="67" t="e">
        <f>ROUNDUP((F55*#REF!%)/168*G55,2)</f>
        <v>#REF!</v>
      </c>
    </row>
    <row r="56" spans="1:8" s="2" customFormat="1" ht="26.4" x14ac:dyDescent="0.25">
      <c r="A56" s="241" t="s">
        <v>58</v>
      </c>
      <c r="B56" s="244" t="s">
        <v>59</v>
      </c>
      <c r="C56" s="277" t="s">
        <v>436</v>
      </c>
      <c r="D56" s="278"/>
      <c r="E56" s="53" t="s">
        <v>162</v>
      </c>
      <c r="F56" s="49" t="s">
        <v>40</v>
      </c>
      <c r="G56" s="53" t="s">
        <v>158</v>
      </c>
      <c r="H56" s="128">
        <f>SUM(H57:H76)</f>
        <v>15.419999999999998</v>
      </c>
    </row>
    <row r="57" spans="1:8" s="2" customFormat="1" ht="13.2" x14ac:dyDescent="0.25">
      <c r="A57" s="242"/>
      <c r="B57" s="245"/>
      <c r="C57" s="270" t="str">
        <f t="shared" ref="C57:C66" si="5">C15</f>
        <v>VP priekšnieka vietnieks</v>
      </c>
      <c r="D57" s="271"/>
      <c r="E57" s="283">
        <v>10</v>
      </c>
      <c r="F57" s="68">
        <f t="shared" ref="F57:G66" si="6">F15</f>
        <v>3105</v>
      </c>
      <c r="G57" s="68">
        <f t="shared" si="6"/>
        <v>2</v>
      </c>
      <c r="H57" s="65">
        <f>ROUNDUP((F57*$E$57%)/168*$G$57,2)</f>
        <v>3.6999999999999997</v>
      </c>
    </row>
    <row r="58" spans="1:8" s="2" customFormat="1" ht="13.2" x14ac:dyDescent="0.25">
      <c r="A58" s="242"/>
      <c r="B58" s="245"/>
      <c r="C58" s="270" t="str">
        <f t="shared" si="5"/>
        <v>VP koledžas direktora vietnieks</v>
      </c>
      <c r="D58" s="271"/>
      <c r="E58" s="284"/>
      <c r="F58" s="68">
        <f t="shared" si="6"/>
        <v>2048</v>
      </c>
      <c r="G58" s="68">
        <f t="shared" si="6"/>
        <v>2</v>
      </c>
      <c r="H58" s="65">
        <f t="shared" ref="H58:H76" si="7">ROUNDUP((F58*$E$57%)/168*$G$57,2)</f>
        <v>2.44</v>
      </c>
    </row>
    <row r="59" spans="1:8" s="2" customFormat="1" ht="13.2" x14ac:dyDescent="0.25">
      <c r="A59" s="242"/>
      <c r="B59" s="245"/>
      <c r="C59" s="270" t="str">
        <f t="shared" si="5"/>
        <v>VP Galvenās kriminālpolicijas pārvaldes priekšnieka vietnieks</v>
      </c>
      <c r="D59" s="271"/>
      <c r="E59" s="284"/>
      <c r="F59" s="68">
        <f t="shared" si="6"/>
        <v>2410</v>
      </c>
      <c r="G59" s="68">
        <f t="shared" si="6"/>
        <v>2</v>
      </c>
      <c r="H59" s="65">
        <f t="shared" si="7"/>
        <v>2.8699999999999997</v>
      </c>
    </row>
    <row r="60" spans="1:8" s="2" customFormat="1" ht="13.2" x14ac:dyDescent="0.25">
      <c r="A60" s="242"/>
      <c r="B60" s="245"/>
      <c r="C60" s="270" t="str">
        <f t="shared" si="5"/>
        <v>VP Galvenās kārtības policijas pārvaldes priekšnieka vietnieks</v>
      </c>
      <c r="D60" s="271"/>
      <c r="E60" s="284"/>
      <c r="F60" s="68">
        <f t="shared" si="6"/>
        <v>2410</v>
      </c>
      <c r="G60" s="68">
        <f t="shared" si="6"/>
        <v>2</v>
      </c>
      <c r="H60" s="65">
        <f t="shared" si="7"/>
        <v>2.8699999999999997</v>
      </c>
    </row>
    <row r="61" spans="1:8" s="2" customFormat="1" ht="13.2" x14ac:dyDescent="0.25">
      <c r="A61" s="242"/>
      <c r="B61" s="245"/>
      <c r="C61" s="270" t="str">
        <f t="shared" si="5"/>
        <v>VP koledžas katedras vadītājs</v>
      </c>
      <c r="D61" s="271"/>
      <c r="E61" s="284"/>
      <c r="F61" s="68">
        <f t="shared" si="6"/>
        <v>1675</v>
      </c>
      <c r="G61" s="68">
        <f t="shared" si="6"/>
        <v>2</v>
      </c>
      <c r="H61" s="65">
        <f t="shared" si="7"/>
        <v>2</v>
      </c>
    </row>
    <row r="62" spans="1:8" s="2" customFormat="1" ht="13.2" hidden="1" x14ac:dyDescent="0.25">
      <c r="A62" s="242"/>
      <c r="B62" s="245"/>
      <c r="C62" s="270">
        <f t="shared" si="5"/>
        <v>0</v>
      </c>
      <c r="D62" s="271"/>
      <c r="E62" s="284"/>
      <c r="F62" s="68">
        <f t="shared" si="6"/>
        <v>0</v>
      </c>
      <c r="G62" s="85">
        <f t="shared" si="6"/>
        <v>0</v>
      </c>
      <c r="H62" s="65">
        <f t="shared" si="7"/>
        <v>0</v>
      </c>
    </row>
    <row r="63" spans="1:8" s="2" customFormat="1" ht="13.2" hidden="1" x14ac:dyDescent="0.25">
      <c r="A63" s="242"/>
      <c r="B63" s="245"/>
      <c r="C63" s="270">
        <f t="shared" si="5"/>
        <v>0</v>
      </c>
      <c r="D63" s="271"/>
      <c r="E63" s="284"/>
      <c r="F63" s="68">
        <f t="shared" si="6"/>
        <v>0</v>
      </c>
      <c r="G63" s="85">
        <f t="shared" si="6"/>
        <v>0</v>
      </c>
      <c r="H63" s="65">
        <f t="shared" si="7"/>
        <v>0</v>
      </c>
    </row>
    <row r="64" spans="1:8" s="2" customFormat="1" ht="13.2" hidden="1" x14ac:dyDescent="0.25">
      <c r="A64" s="242"/>
      <c r="B64" s="245"/>
      <c r="C64" s="270">
        <f t="shared" si="5"/>
        <v>0</v>
      </c>
      <c r="D64" s="271"/>
      <c r="E64" s="284"/>
      <c r="F64" s="68">
        <f t="shared" si="6"/>
        <v>0</v>
      </c>
      <c r="G64" s="85">
        <f t="shared" si="6"/>
        <v>0</v>
      </c>
      <c r="H64" s="65">
        <f t="shared" si="7"/>
        <v>0</v>
      </c>
    </row>
    <row r="65" spans="1:8" s="2" customFormat="1" ht="13.2" hidden="1" x14ac:dyDescent="0.25">
      <c r="A65" s="242"/>
      <c r="B65" s="245"/>
      <c r="C65" s="270">
        <f t="shared" si="5"/>
        <v>0</v>
      </c>
      <c r="D65" s="271"/>
      <c r="E65" s="284"/>
      <c r="F65" s="68">
        <f t="shared" si="6"/>
        <v>0</v>
      </c>
      <c r="G65" s="85">
        <f t="shared" si="6"/>
        <v>0</v>
      </c>
      <c r="H65" s="65">
        <f t="shared" si="7"/>
        <v>0</v>
      </c>
    </row>
    <row r="66" spans="1:8" s="2" customFormat="1" ht="13.2" hidden="1" x14ac:dyDescent="0.25">
      <c r="A66" s="242"/>
      <c r="B66" s="245"/>
      <c r="C66" s="270">
        <f t="shared" si="5"/>
        <v>0</v>
      </c>
      <c r="D66" s="271"/>
      <c r="E66" s="284"/>
      <c r="F66" s="68">
        <f t="shared" si="6"/>
        <v>0</v>
      </c>
      <c r="G66" s="85">
        <f t="shared" si="6"/>
        <v>0</v>
      </c>
      <c r="H66" s="65">
        <f t="shared" si="7"/>
        <v>0</v>
      </c>
    </row>
    <row r="67" spans="1:8" s="2" customFormat="1" ht="13.2" x14ac:dyDescent="0.25">
      <c r="A67" s="242"/>
      <c r="B67" s="245"/>
      <c r="C67" s="270" t="str">
        <f t="shared" ref="C67:C76" si="8">C26</f>
        <v xml:space="preserve">Vecākais speciālists Izglītības koordinācijas nodaļā </v>
      </c>
      <c r="D67" s="271"/>
      <c r="E67" s="284"/>
      <c r="F67" s="68">
        <f t="shared" ref="F67:G76" si="9">F26</f>
        <v>1287</v>
      </c>
      <c r="G67" s="68">
        <f t="shared" si="9"/>
        <v>2</v>
      </c>
      <c r="H67" s="65">
        <f t="shared" si="7"/>
        <v>1.54</v>
      </c>
    </row>
    <row r="68" spans="1:8" s="2" customFormat="1" ht="13.2" hidden="1" x14ac:dyDescent="0.25">
      <c r="A68" s="242"/>
      <c r="B68" s="245"/>
      <c r="C68" s="270">
        <f t="shared" si="8"/>
        <v>0</v>
      </c>
      <c r="D68" s="271"/>
      <c r="E68" s="284"/>
      <c r="F68" s="68">
        <f t="shared" si="9"/>
        <v>0</v>
      </c>
      <c r="G68" s="68">
        <f t="shared" si="9"/>
        <v>0</v>
      </c>
      <c r="H68" s="65">
        <f t="shared" si="7"/>
        <v>0</v>
      </c>
    </row>
    <row r="69" spans="1:8" s="2" customFormat="1" ht="13.2" hidden="1" x14ac:dyDescent="0.25">
      <c r="A69" s="242"/>
      <c r="B69" s="245"/>
      <c r="C69" s="270">
        <f t="shared" si="8"/>
        <v>0</v>
      </c>
      <c r="D69" s="271"/>
      <c r="E69" s="284"/>
      <c r="F69" s="68">
        <f t="shared" si="9"/>
        <v>0</v>
      </c>
      <c r="G69" s="68">
        <f t="shared" si="9"/>
        <v>0</v>
      </c>
      <c r="H69" s="65">
        <f t="shared" si="7"/>
        <v>0</v>
      </c>
    </row>
    <row r="70" spans="1:8" s="2" customFormat="1" ht="13.2" hidden="1" x14ac:dyDescent="0.25">
      <c r="A70" s="242"/>
      <c r="B70" s="245"/>
      <c r="C70" s="270">
        <f t="shared" si="8"/>
        <v>0</v>
      </c>
      <c r="D70" s="271"/>
      <c r="E70" s="284"/>
      <c r="F70" s="68">
        <f t="shared" si="9"/>
        <v>0</v>
      </c>
      <c r="G70" s="68">
        <f t="shared" si="9"/>
        <v>0</v>
      </c>
      <c r="H70" s="65">
        <f t="shared" si="7"/>
        <v>0</v>
      </c>
    </row>
    <row r="71" spans="1:8" s="2" customFormat="1" ht="13.2" hidden="1" x14ac:dyDescent="0.25">
      <c r="A71" s="242"/>
      <c r="B71" s="245"/>
      <c r="C71" s="270">
        <f t="shared" si="8"/>
        <v>0</v>
      </c>
      <c r="D71" s="271"/>
      <c r="E71" s="284"/>
      <c r="F71" s="68">
        <f t="shared" si="9"/>
        <v>0</v>
      </c>
      <c r="G71" s="68">
        <f t="shared" si="9"/>
        <v>0</v>
      </c>
      <c r="H71" s="65">
        <f t="shared" si="7"/>
        <v>0</v>
      </c>
    </row>
    <row r="72" spans="1:8" s="2" customFormat="1" ht="13.2" hidden="1" x14ac:dyDescent="0.25">
      <c r="A72" s="242"/>
      <c r="B72" s="245"/>
      <c r="C72" s="270">
        <f t="shared" si="8"/>
        <v>0</v>
      </c>
      <c r="D72" s="271"/>
      <c r="E72" s="284"/>
      <c r="F72" s="68">
        <f t="shared" si="9"/>
        <v>0</v>
      </c>
      <c r="G72" s="68">
        <f t="shared" si="9"/>
        <v>0</v>
      </c>
      <c r="H72" s="65">
        <f t="shared" si="7"/>
        <v>0</v>
      </c>
    </row>
    <row r="73" spans="1:8" s="2" customFormat="1" ht="13.2" hidden="1" x14ac:dyDescent="0.25">
      <c r="A73" s="242"/>
      <c r="B73" s="245"/>
      <c r="C73" s="270">
        <f t="shared" si="8"/>
        <v>0</v>
      </c>
      <c r="D73" s="271"/>
      <c r="E73" s="284"/>
      <c r="F73" s="68">
        <f t="shared" si="9"/>
        <v>0</v>
      </c>
      <c r="G73" s="68">
        <f t="shared" si="9"/>
        <v>0</v>
      </c>
      <c r="H73" s="65">
        <f t="shared" si="7"/>
        <v>0</v>
      </c>
    </row>
    <row r="74" spans="1:8" s="2" customFormat="1" ht="13.2" hidden="1" x14ac:dyDescent="0.25">
      <c r="A74" s="242"/>
      <c r="B74" s="245"/>
      <c r="C74" s="270">
        <f t="shared" si="8"/>
        <v>0</v>
      </c>
      <c r="D74" s="271"/>
      <c r="E74" s="284"/>
      <c r="F74" s="68">
        <f t="shared" si="9"/>
        <v>0</v>
      </c>
      <c r="G74" s="68">
        <f t="shared" si="9"/>
        <v>0</v>
      </c>
      <c r="H74" s="65">
        <f t="shared" si="7"/>
        <v>0</v>
      </c>
    </row>
    <row r="75" spans="1:8" s="2" customFormat="1" ht="13.2" hidden="1" x14ac:dyDescent="0.25">
      <c r="A75" s="242"/>
      <c r="B75" s="245"/>
      <c r="C75" s="270">
        <f t="shared" si="8"/>
        <v>0</v>
      </c>
      <c r="D75" s="271"/>
      <c r="E75" s="284"/>
      <c r="F75" s="68">
        <f t="shared" si="9"/>
        <v>0</v>
      </c>
      <c r="G75" s="68">
        <f t="shared" si="9"/>
        <v>0</v>
      </c>
      <c r="H75" s="65">
        <f t="shared" si="7"/>
        <v>0</v>
      </c>
    </row>
    <row r="76" spans="1:8" s="2" customFormat="1" ht="13.2" hidden="1" x14ac:dyDescent="0.25">
      <c r="A76" s="243"/>
      <c r="B76" s="246"/>
      <c r="C76" s="270">
        <f t="shared" si="8"/>
        <v>0</v>
      </c>
      <c r="D76" s="271"/>
      <c r="E76" s="285"/>
      <c r="F76" s="68">
        <f t="shared" si="9"/>
        <v>0</v>
      </c>
      <c r="G76" s="68">
        <f t="shared" si="9"/>
        <v>0</v>
      </c>
      <c r="H76" s="65">
        <f t="shared" si="7"/>
        <v>0</v>
      </c>
    </row>
    <row r="77" spans="1:8" s="5" customFormat="1" ht="13.2" x14ac:dyDescent="0.2">
      <c r="A77" s="58" t="s">
        <v>66</v>
      </c>
      <c r="B77" s="256" t="s">
        <v>67</v>
      </c>
      <c r="C77" s="256"/>
      <c r="D77" s="256"/>
      <c r="E77" s="256"/>
      <c r="F77" s="256"/>
      <c r="G77" s="256"/>
      <c r="H77" s="47">
        <f>SUM(H78,H79,)</f>
        <v>50.54</v>
      </c>
    </row>
    <row r="78" spans="1:8" s="2" customFormat="1" ht="13.2" x14ac:dyDescent="0.25">
      <c r="A78" s="51" t="s">
        <v>68</v>
      </c>
      <c r="B78" s="286" t="s">
        <v>469</v>
      </c>
      <c r="C78" s="286"/>
      <c r="D78" s="286"/>
      <c r="E78" s="286"/>
      <c r="F78" s="286"/>
      <c r="G78" s="286"/>
      <c r="H78" s="48">
        <f>ROUNDUP((H13+H79)*0.2409,2)</f>
        <v>44.36</v>
      </c>
    </row>
    <row r="79" spans="1:8" s="2" customFormat="1" ht="26.4" x14ac:dyDescent="0.25">
      <c r="A79" s="269" t="s">
        <v>71</v>
      </c>
      <c r="B79" s="286" t="s">
        <v>72</v>
      </c>
      <c r="C79" s="277" t="s">
        <v>436</v>
      </c>
      <c r="D79" s="278"/>
      <c r="E79" s="53" t="s">
        <v>162</v>
      </c>
      <c r="F79" s="49" t="s">
        <v>40</v>
      </c>
      <c r="G79" s="53" t="s">
        <v>158</v>
      </c>
      <c r="H79" s="128">
        <f>SUM(H80:H99)</f>
        <v>6.18</v>
      </c>
    </row>
    <row r="80" spans="1:8" s="2" customFormat="1" ht="13.2" x14ac:dyDescent="0.25">
      <c r="A80" s="269"/>
      <c r="B80" s="286"/>
      <c r="C80" s="270" t="str">
        <f t="shared" ref="C80:C89" si="10">C15</f>
        <v>VP priekšnieka vietnieks</v>
      </c>
      <c r="D80" s="271"/>
      <c r="E80" s="283">
        <v>4</v>
      </c>
      <c r="F80" s="68">
        <f t="shared" ref="F80:G89" si="11">F15</f>
        <v>3105</v>
      </c>
      <c r="G80" s="68">
        <f t="shared" si="11"/>
        <v>2</v>
      </c>
      <c r="H80" s="65">
        <f>ROUNDUP((F80*$E$80%)/168*G80,2)</f>
        <v>1.48</v>
      </c>
    </row>
    <row r="81" spans="1:8" s="2" customFormat="1" ht="13.2" x14ac:dyDescent="0.25">
      <c r="A81" s="269"/>
      <c r="B81" s="286"/>
      <c r="C81" s="270" t="str">
        <f t="shared" si="10"/>
        <v>VP koledžas direktora vietnieks</v>
      </c>
      <c r="D81" s="271"/>
      <c r="E81" s="284"/>
      <c r="F81" s="68">
        <f t="shared" si="11"/>
        <v>2048</v>
      </c>
      <c r="G81" s="68">
        <f t="shared" si="11"/>
        <v>2</v>
      </c>
      <c r="H81" s="65">
        <f t="shared" ref="H81:H99" si="12">ROUNDUP((F81*$E$80%)/168*G81,2)</f>
        <v>0.98</v>
      </c>
    </row>
    <row r="82" spans="1:8" s="2" customFormat="1" ht="13.2" x14ac:dyDescent="0.25">
      <c r="A82" s="269"/>
      <c r="B82" s="286"/>
      <c r="C82" s="270" t="str">
        <f t="shared" si="10"/>
        <v>VP Galvenās kriminālpolicijas pārvaldes priekšnieka vietnieks</v>
      </c>
      <c r="D82" s="271"/>
      <c r="E82" s="284"/>
      <c r="F82" s="68">
        <f t="shared" si="11"/>
        <v>2410</v>
      </c>
      <c r="G82" s="68">
        <f t="shared" si="11"/>
        <v>2</v>
      </c>
      <c r="H82" s="65">
        <f t="shared" si="12"/>
        <v>1.1499999999999999</v>
      </c>
    </row>
    <row r="83" spans="1:8" s="2" customFormat="1" ht="13.5" customHeight="1" x14ac:dyDescent="0.25">
      <c r="A83" s="269"/>
      <c r="B83" s="286"/>
      <c r="C83" s="270" t="str">
        <f t="shared" si="10"/>
        <v>VP Galvenās kārtības policijas pārvaldes priekšnieka vietnieks</v>
      </c>
      <c r="D83" s="271"/>
      <c r="E83" s="284"/>
      <c r="F83" s="68">
        <f t="shared" si="11"/>
        <v>2410</v>
      </c>
      <c r="G83" s="68">
        <f t="shared" si="11"/>
        <v>2</v>
      </c>
      <c r="H83" s="65">
        <f t="shared" si="12"/>
        <v>1.1499999999999999</v>
      </c>
    </row>
    <row r="84" spans="1:8" s="2" customFormat="1" ht="13.2" x14ac:dyDescent="0.25">
      <c r="A84" s="269"/>
      <c r="B84" s="286"/>
      <c r="C84" s="270" t="str">
        <f t="shared" si="10"/>
        <v>VP koledžas katedras vadītājs</v>
      </c>
      <c r="D84" s="271"/>
      <c r="E84" s="284"/>
      <c r="F84" s="68">
        <f t="shared" si="11"/>
        <v>1675</v>
      </c>
      <c r="G84" s="68">
        <f t="shared" si="11"/>
        <v>2</v>
      </c>
      <c r="H84" s="65">
        <f t="shared" si="12"/>
        <v>0.8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85">
        <f t="shared" si="11"/>
        <v>0</v>
      </c>
      <c r="H85" s="65">
        <f t="shared" si="12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4"/>
      <c r="F86" s="68">
        <f t="shared" si="11"/>
        <v>0</v>
      </c>
      <c r="G86" s="85">
        <f t="shared" si="11"/>
        <v>0</v>
      </c>
      <c r="H86" s="65">
        <f t="shared" si="12"/>
        <v>0</v>
      </c>
    </row>
    <row r="87" spans="1:8" s="2" customFormat="1" ht="13.2" hidden="1" x14ac:dyDescent="0.25">
      <c r="A87" s="269"/>
      <c r="B87" s="286"/>
      <c r="C87" s="270">
        <f t="shared" si="10"/>
        <v>0</v>
      </c>
      <c r="D87" s="271"/>
      <c r="E87" s="284"/>
      <c r="F87" s="68">
        <f t="shared" si="11"/>
        <v>0</v>
      </c>
      <c r="G87" s="85">
        <f t="shared" si="11"/>
        <v>0</v>
      </c>
      <c r="H87" s="65">
        <f t="shared" si="12"/>
        <v>0</v>
      </c>
    </row>
    <row r="88" spans="1:8" s="2" customFormat="1" ht="13.2" hidden="1" x14ac:dyDescent="0.25">
      <c r="A88" s="269"/>
      <c r="B88" s="286"/>
      <c r="C88" s="270">
        <f t="shared" si="10"/>
        <v>0</v>
      </c>
      <c r="D88" s="271"/>
      <c r="E88" s="284"/>
      <c r="F88" s="68">
        <f t="shared" si="11"/>
        <v>0</v>
      </c>
      <c r="G88" s="85">
        <f t="shared" si="11"/>
        <v>0</v>
      </c>
      <c r="H88" s="65">
        <f t="shared" si="12"/>
        <v>0</v>
      </c>
    </row>
    <row r="89" spans="1:8" s="2" customFormat="1" ht="13.2" hidden="1" x14ac:dyDescent="0.25">
      <c r="A89" s="269"/>
      <c r="B89" s="286"/>
      <c r="C89" s="270">
        <f t="shared" si="10"/>
        <v>0</v>
      </c>
      <c r="D89" s="271"/>
      <c r="E89" s="284"/>
      <c r="F89" s="68">
        <f t="shared" si="11"/>
        <v>0</v>
      </c>
      <c r="G89" s="85">
        <f t="shared" si="11"/>
        <v>0</v>
      </c>
      <c r="H89" s="65">
        <f t="shared" si="12"/>
        <v>0</v>
      </c>
    </row>
    <row r="90" spans="1:8" s="2" customFormat="1" ht="13.2" x14ac:dyDescent="0.25">
      <c r="A90" s="269"/>
      <c r="B90" s="286"/>
      <c r="C90" s="270" t="str">
        <f t="shared" ref="C90:C99" si="13">C26</f>
        <v xml:space="preserve">Vecākais speciālists Izglītības koordinācijas nodaļā </v>
      </c>
      <c r="D90" s="271"/>
      <c r="E90" s="284"/>
      <c r="F90" s="68">
        <f t="shared" ref="F90:G99" si="14">F26</f>
        <v>1287</v>
      </c>
      <c r="G90" s="68">
        <f t="shared" si="14"/>
        <v>2</v>
      </c>
      <c r="H90" s="65">
        <f t="shared" si="12"/>
        <v>0.62</v>
      </c>
    </row>
    <row r="91" spans="1:8" s="2" customFormat="1" ht="13.2" hidden="1" x14ac:dyDescent="0.25">
      <c r="A91" s="269"/>
      <c r="B91" s="286"/>
      <c r="C91" s="270">
        <f t="shared" si="13"/>
        <v>0</v>
      </c>
      <c r="D91" s="271"/>
      <c r="E91" s="284"/>
      <c r="F91" s="68">
        <f t="shared" si="14"/>
        <v>0</v>
      </c>
      <c r="G91" s="68">
        <f t="shared" si="14"/>
        <v>0</v>
      </c>
      <c r="H91" s="65">
        <f t="shared" si="12"/>
        <v>0</v>
      </c>
    </row>
    <row r="92" spans="1:8" s="2" customFormat="1" ht="13.2" hidden="1" x14ac:dyDescent="0.25">
      <c r="A92" s="269"/>
      <c r="B92" s="286"/>
      <c r="C92" s="270">
        <f t="shared" si="13"/>
        <v>0</v>
      </c>
      <c r="D92" s="271"/>
      <c r="E92" s="284"/>
      <c r="F92" s="68">
        <f t="shared" si="14"/>
        <v>0</v>
      </c>
      <c r="G92" s="68">
        <f t="shared" si="14"/>
        <v>0</v>
      </c>
      <c r="H92" s="65">
        <f t="shared" si="12"/>
        <v>0</v>
      </c>
    </row>
    <row r="93" spans="1:8" s="2" customFormat="1" ht="13.2" hidden="1" x14ac:dyDescent="0.25">
      <c r="A93" s="269"/>
      <c r="B93" s="286"/>
      <c r="C93" s="270">
        <f t="shared" si="13"/>
        <v>0</v>
      </c>
      <c r="D93" s="271"/>
      <c r="E93" s="284"/>
      <c r="F93" s="68">
        <f t="shared" si="14"/>
        <v>0</v>
      </c>
      <c r="G93" s="68">
        <f t="shared" si="14"/>
        <v>0</v>
      </c>
      <c r="H93" s="65">
        <f t="shared" si="12"/>
        <v>0</v>
      </c>
    </row>
    <row r="94" spans="1:8" s="2" customFormat="1" ht="13.2" hidden="1" x14ac:dyDescent="0.25">
      <c r="A94" s="269"/>
      <c r="B94" s="286"/>
      <c r="C94" s="270">
        <f t="shared" si="13"/>
        <v>0</v>
      </c>
      <c r="D94" s="271"/>
      <c r="E94" s="284"/>
      <c r="F94" s="68">
        <f t="shared" si="14"/>
        <v>0</v>
      </c>
      <c r="G94" s="68">
        <f t="shared" si="14"/>
        <v>0</v>
      </c>
      <c r="H94" s="65">
        <f t="shared" si="12"/>
        <v>0</v>
      </c>
    </row>
    <row r="95" spans="1:8" s="2" customFormat="1" ht="13.2" hidden="1" x14ac:dyDescent="0.25">
      <c r="A95" s="269"/>
      <c r="B95" s="286"/>
      <c r="C95" s="270">
        <f t="shared" si="13"/>
        <v>0</v>
      </c>
      <c r="D95" s="271"/>
      <c r="E95" s="284"/>
      <c r="F95" s="68">
        <f t="shared" si="14"/>
        <v>0</v>
      </c>
      <c r="G95" s="68">
        <f t="shared" si="14"/>
        <v>0</v>
      </c>
      <c r="H95" s="65">
        <f t="shared" si="12"/>
        <v>0</v>
      </c>
    </row>
    <row r="96" spans="1:8" s="2" customFormat="1" ht="13.2" hidden="1" x14ac:dyDescent="0.25">
      <c r="A96" s="269"/>
      <c r="B96" s="286"/>
      <c r="C96" s="270">
        <f t="shared" si="13"/>
        <v>0</v>
      </c>
      <c r="D96" s="271"/>
      <c r="E96" s="284"/>
      <c r="F96" s="68">
        <f t="shared" si="14"/>
        <v>0</v>
      </c>
      <c r="G96" s="68">
        <f t="shared" si="14"/>
        <v>0</v>
      </c>
      <c r="H96" s="65">
        <f t="shared" si="12"/>
        <v>0</v>
      </c>
    </row>
    <row r="97" spans="1:8" s="2" customFormat="1" ht="13.2" hidden="1" x14ac:dyDescent="0.25">
      <c r="A97" s="269"/>
      <c r="B97" s="286"/>
      <c r="C97" s="270">
        <f t="shared" si="13"/>
        <v>0</v>
      </c>
      <c r="D97" s="271"/>
      <c r="E97" s="284"/>
      <c r="F97" s="68">
        <f t="shared" si="14"/>
        <v>0</v>
      </c>
      <c r="G97" s="68">
        <f t="shared" si="14"/>
        <v>0</v>
      </c>
      <c r="H97" s="65">
        <f t="shared" si="12"/>
        <v>0</v>
      </c>
    </row>
    <row r="98" spans="1:8" s="2" customFormat="1" ht="13.2" hidden="1" x14ac:dyDescent="0.25">
      <c r="A98" s="269"/>
      <c r="B98" s="286"/>
      <c r="C98" s="270">
        <f t="shared" si="13"/>
        <v>0</v>
      </c>
      <c r="D98" s="271"/>
      <c r="E98" s="284"/>
      <c r="F98" s="68">
        <f t="shared" si="14"/>
        <v>0</v>
      </c>
      <c r="G98" s="68">
        <f t="shared" si="14"/>
        <v>0</v>
      </c>
      <c r="H98" s="65">
        <f t="shared" si="12"/>
        <v>0</v>
      </c>
    </row>
    <row r="99" spans="1:8" s="2" customFormat="1" ht="13.2" hidden="1" x14ac:dyDescent="0.25">
      <c r="A99" s="269"/>
      <c r="B99" s="286"/>
      <c r="C99" s="270">
        <f t="shared" si="13"/>
        <v>0</v>
      </c>
      <c r="D99" s="271"/>
      <c r="E99" s="285"/>
      <c r="F99" s="68">
        <f t="shared" si="14"/>
        <v>0</v>
      </c>
      <c r="G99" s="68">
        <f t="shared" si="14"/>
        <v>0</v>
      </c>
      <c r="H99" s="65">
        <f t="shared" si="12"/>
        <v>0</v>
      </c>
    </row>
    <row r="100" spans="1:8" s="2" customFormat="1" ht="13.2" hidden="1" x14ac:dyDescent="0.25">
      <c r="A100" s="269"/>
      <c r="B100" s="286"/>
      <c r="C100" s="270">
        <f t="shared" ref="C100:C108" si="15">C27</f>
        <v>0</v>
      </c>
      <c r="D100" s="271"/>
      <c r="E100" s="284"/>
      <c r="F100" s="68">
        <f t="shared" ref="F100:G108" si="16">F27</f>
        <v>0</v>
      </c>
      <c r="G100" s="68">
        <f t="shared" si="16"/>
        <v>0</v>
      </c>
      <c r="H100" s="65" t="e">
        <f>ROUNDUP((F100*#REF!%)/168*G100,2)</f>
        <v>#REF!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 t="e">
        <f>ROUNDUP((F101*#REF!%)/168*G101,2)</f>
        <v>#REF!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 t="e">
        <f>ROUNDUP((F102*#REF!%)/168*G102,2)</f>
        <v>#REF!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 t="e">
        <f>ROUNDUP((F103*#REF!%)/168*G103,2)</f>
        <v>#REF!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 t="e">
        <f>ROUNDUP((F104*#REF!%)/168*G104,2)</f>
        <v>#REF!</v>
      </c>
    </row>
    <row r="105" spans="1:8" s="2" customFormat="1" ht="13.2" hidden="1" x14ac:dyDescent="0.25">
      <c r="A105" s="269"/>
      <c r="B105" s="286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 t="e">
        <f>ROUNDUP((F105*#REF!%)/168*G105,2)</f>
        <v>#REF!</v>
      </c>
    </row>
    <row r="106" spans="1:8" s="2" customFormat="1" ht="13.2" hidden="1" x14ac:dyDescent="0.25">
      <c r="A106" s="269"/>
      <c r="B106" s="286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 t="e">
        <f>ROUNDUP((F106*#REF!%)/168*G106,2)</f>
        <v>#REF!</v>
      </c>
    </row>
    <row r="107" spans="1:8" s="2" customFormat="1" ht="13.2" hidden="1" x14ac:dyDescent="0.25">
      <c r="A107" s="269"/>
      <c r="B107" s="286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 t="e">
        <f>ROUNDUP((F107*#REF!%)/168*G107,2)</f>
        <v>#REF!</v>
      </c>
    </row>
    <row r="108" spans="1:8" s="2" customFormat="1" ht="13.2" hidden="1" x14ac:dyDescent="0.25">
      <c r="A108" s="269"/>
      <c r="B108" s="286"/>
      <c r="C108" s="270">
        <f t="shared" si="15"/>
        <v>0</v>
      </c>
      <c r="D108" s="271"/>
      <c r="E108" s="285"/>
      <c r="F108" s="68">
        <f t="shared" si="16"/>
        <v>0</v>
      </c>
      <c r="G108" s="68">
        <f t="shared" si="16"/>
        <v>0</v>
      </c>
      <c r="H108" s="65" t="e">
        <f>ROUNDUP((F108*#REF!%)/168*G108,2)</f>
        <v>#REF!</v>
      </c>
    </row>
    <row r="109" spans="1:8" s="2" customFormat="1" ht="13.2" hidden="1" x14ac:dyDescent="0.25">
      <c r="A109" s="58" t="s">
        <v>85</v>
      </c>
      <c r="B109" s="256" t="s">
        <v>18</v>
      </c>
      <c r="C109" s="256"/>
      <c r="D109" s="256"/>
      <c r="E109" s="256"/>
      <c r="F109" s="256"/>
      <c r="G109" s="256"/>
      <c r="H109" s="47">
        <f>SUM(H110,H133,H156)</f>
        <v>0</v>
      </c>
    </row>
    <row r="110" spans="1:8" s="2" customFormat="1" ht="13.2" hidden="1" x14ac:dyDescent="0.25">
      <c r="A110" s="46">
        <v>2100</v>
      </c>
      <c r="B110" s="256" t="s">
        <v>214</v>
      </c>
      <c r="C110" s="256"/>
      <c r="D110" s="256"/>
      <c r="E110" s="256"/>
      <c r="F110" s="256"/>
      <c r="G110" s="256"/>
      <c r="H110" s="47">
        <f>SUM(H111,H122)</f>
        <v>0</v>
      </c>
    </row>
    <row r="111" spans="1:8" s="2" customFormat="1" ht="26.4" hidden="1" x14ac:dyDescent="0.25">
      <c r="A111" s="274"/>
      <c r="B111" s="314"/>
      <c r="C111" s="251"/>
      <c r="D111" s="252"/>
      <c r="E111" s="287"/>
      <c r="F111" s="60" t="s">
        <v>167</v>
      </c>
      <c r="G111" s="53" t="s">
        <v>158</v>
      </c>
      <c r="H111" s="128">
        <f>SUM(H112:H121)</f>
        <v>0</v>
      </c>
    </row>
    <row r="112" spans="1:8" s="2" customFormat="1" ht="13.2" hidden="1" x14ac:dyDescent="0.25">
      <c r="A112" s="275"/>
      <c r="B112" s="315"/>
      <c r="C112" s="247"/>
      <c r="D112" s="248"/>
      <c r="E112" s="273"/>
      <c r="F112" s="86"/>
      <c r="G112" s="86"/>
      <c r="H112" s="87"/>
    </row>
    <row r="113" spans="1:8" s="2" customFormat="1" ht="13.2" hidden="1" x14ac:dyDescent="0.25">
      <c r="A113" s="275"/>
      <c r="B113" s="315"/>
      <c r="C113" s="249"/>
      <c r="D113" s="250"/>
      <c r="E113" s="272"/>
      <c r="F113" s="88"/>
      <c r="G113" s="88"/>
      <c r="H113" s="89"/>
    </row>
    <row r="114" spans="1:8" s="2" customFormat="1" ht="13.2" hidden="1" x14ac:dyDescent="0.25">
      <c r="A114" s="275"/>
      <c r="B114" s="315"/>
      <c r="C114" s="249"/>
      <c r="D114" s="250"/>
      <c r="E114" s="272"/>
      <c r="F114" s="88"/>
      <c r="G114" s="88"/>
      <c r="H114" s="89"/>
    </row>
    <row r="115" spans="1:8" s="2" customFormat="1" ht="13.2" hidden="1" x14ac:dyDescent="0.25">
      <c r="A115" s="275"/>
      <c r="B115" s="315"/>
      <c r="C115" s="249"/>
      <c r="D115" s="250"/>
      <c r="E115" s="272"/>
      <c r="F115" s="88"/>
      <c r="G115" s="88"/>
      <c r="H115" s="89"/>
    </row>
    <row r="116" spans="1:8" s="2" customFormat="1" ht="13.2" hidden="1" x14ac:dyDescent="0.25">
      <c r="A116" s="275"/>
      <c r="B116" s="315"/>
      <c r="C116" s="249"/>
      <c r="D116" s="250"/>
      <c r="E116" s="272"/>
      <c r="F116" s="88"/>
      <c r="G116" s="88"/>
      <c r="H116" s="89"/>
    </row>
    <row r="117" spans="1:8" s="2" customFormat="1" ht="13.2" hidden="1" x14ac:dyDescent="0.25">
      <c r="A117" s="275"/>
      <c r="B117" s="315"/>
      <c r="C117" s="249"/>
      <c r="D117" s="250"/>
      <c r="E117" s="272"/>
      <c r="F117" s="88"/>
      <c r="G117" s="88"/>
      <c r="H117" s="89"/>
    </row>
    <row r="118" spans="1:8" s="2" customFormat="1" ht="13.2" hidden="1" x14ac:dyDescent="0.25">
      <c r="A118" s="275"/>
      <c r="B118" s="315"/>
      <c r="C118" s="249"/>
      <c r="D118" s="250"/>
      <c r="E118" s="272"/>
      <c r="F118" s="88"/>
      <c r="G118" s="88"/>
      <c r="H118" s="89"/>
    </row>
    <row r="119" spans="1:8" s="2" customFormat="1" ht="13.2" hidden="1" x14ac:dyDescent="0.25">
      <c r="A119" s="275"/>
      <c r="B119" s="315"/>
      <c r="C119" s="249"/>
      <c r="D119" s="250"/>
      <c r="E119" s="272"/>
      <c r="F119" s="88"/>
      <c r="G119" s="88"/>
      <c r="H119" s="89"/>
    </row>
    <row r="120" spans="1:8" s="2" customFormat="1" ht="13.2" hidden="1" x14ac:dyDescent="0.25">
      <c r="A120" s="275"/>
      <c r="B120" s="315"/>
      <c r="C120" s="249"/>
      <c r="D120" s="250"/>
      <c r="E120" s="272"/>
      <c r="F120" s="88"/>
      <c r="G120" s="88"/>
      <c r="H120" s="89"/>
    </row>
    <row r="121" spans="1:8" s="2" customFormat="1" ht="13.2" hidden="1" x14ac:dyDescent="0.25">
      <c r="A121" s="276"/>
      <c r="B121" s="316"/>
      <c r="C121" s="253"/>
      <c r="D121" s="254"/>
      <c r="E121" s="255"/>
      <c r="F121" s="90"/>
      <c r="G121" s="90"/>
      <c r="H121" s="91">
        <f>ROUNDUP(F121/168*G121,2)</f>
        <v>0</v>
      </c>
    </row>
    <row r="122" spans="1:8" s="2" customFormat="1" ht="26.4" hidden="1" x14ac:dyDescent="0.25">
      <c r="A122" s="274"/>
      <c r="B122" s="314"/>
      <c r="C122" s="251"/>
      <c r="D122" s="252"/>
      <c r="E122" s="287"/>
      <c r="F122" s="60" t="s">
        <v>167</v>
      </c>
      <c r="G122" s="53" t="s">
        <v>158</v>
      </c>
      <c r="H122" s="128">
        <f>SUM(H123:H132)</f>
        <v>0</v>
      </c>
    </row>
    <row r="123" spans="1:8" s="2" customFormat="1" ht="13.2" hidden="1" x14ac:dyDescent="0.25">
      <c r="A123" s="275"/>
      <c r="B123" s="315"/>
      <c r="C123" s="247"/>
      <c r="D123" s="248"/>
      <c r="E123" s="273"/>
      <c r="F123" s="86"/>
      <c r="G123" s="86"/>
      <c r="H123" s="87"/>
    </row>
    <row r="124" spans="1:8" s="2" customFormat="1" ht="13.2" hidden="1" x14ac:dyDescent="0.25">
      <c r="A124" s="275"/>
      <c r="B124" s="315"/>
      <c r="C124" s="249"/>
      <c r="D124" s="250"/>
      <c r="E124" s="272"/>
      <c r="F124" s="88"/>
      <c r="G124" s="88"/>
      <c r="H124" s="89"/>
    </row>
    <row r="125" spans="1:8" s="2" customFormat="1" ht="13.2" hidden="1" x14ac:dyDescent="0.25">
      <c r="A125" s="275"/>
      <c r="B125" s="315"/>
      <c r="C125" s="249"/>
      <c r="D125" s="250"/>
      <c r="E125" s="272"/>
      <c r="F125" s="88"/>
      <c r="G125" s="88"/>
      <c r="H125" s="89"/>
    </row>
    <row r="126" spans="1:8" s="2" customFormat="1" ht="13.2" hidden="1" x14ac:dyDescent="0.25">
      <c r="A126" s="275"/>
      <c r="B126" s="315"/>
      <c r="C126" s="249"/>
      <c r="D126" s="250"/>
      <c r="E126" s="272"/>
      <c r="F126" s="88"/>
      <c r="G126" s="88"/>
      <c r="H126" s="89"/>
    </row>
    <row r="127" spans="1:8" s="2" customFormat="1" ht="13.2" hidden="1" x14ac:dyDescent="0.25">
      <c r="A127" s="275"/>
      <c r="B127" s="315"/>
      <c r="C127" s="249"/>
      <c r="D127" s="250"/>
      <c r="E127" s="272"/>
      <c r="F127" s="88"/>
      <c r="G127" s="88"/>
      <c r="H127" s="89"/>
    </row>
    <row r="128" spans="1:8" s="2" customFormat="1" ht="13.2" hidden="1" x14ac:dyDescent="0.25">
      <c r="A128" s="275"/>
      <c r="B128" s="315"/>
      <c r="C128" s="249"/>
      <c r="D128" s="250"/>
      <c r="E128" s="272"/>
      <c r="F128" s="88"/>
      <c r="G128" s="88"/>
      <c r="H128" s="89"/>
    </row>
    <row r="129" spans="1:8" s="2" customFormat="1" ht="13.2" hidden="1" x14ac:dyDescent="0.25">
      <c r="A129" s="275"/>
      <c r="B129" s="315"/>
      <c r="C129" s="249"/>
      <c r="D129" s="250"/>
      <c r="E129" s="272"/>
      <c r="F129" s="88"/>
      <c r="G129" s="88"/>
      <c r="H129" s="89"/>
    </row>
    <row r="130" spans="1:8" s="2" customFormat="1" ht="13.2" hidden="1" x14ac:dyDescent="0.25">
      <c r="A130" s="275"/>
      <c r="B130" s="315"/>
      <c r="C130" s="249"/>
      <c r="D130" s="250"/>
      <c r="E130" s="272"/>
      <c r="F130" s="88"/>
      <c r="G130" s="88"/>
      <c r="H130" s="89"/>
    </row>
    <row r="131" spans="1:8" s="2" customFormat="1" ht="13.2" hidden="1" x14ac:dyDescent="0.25">
      <c r="A131" s="275"/>
      <c r="B131" s="315"/>
      <c r="C131" s="249"/>
      <c r="D131" s="250"/>
      <c r="E131" s="272"/>
      <c r="F131" s="88"/>
      <c r="G131" s="88"/>
      <c r="H131" s="89"/>
    </row>
    <row r="132" spans="1:8" s="2" customFormat="1" ht="13.2" hidden="1" x14ac:dyDescent="0.25">
      <c r="A132" s="276"/>
      <c r="B132" s="316"/>
      <c r="C132" s="253"/>
      <c r="D132" s="254"/>
      <c r="E132" s="255"/>
      <c r="F132" s="90"/>
      <c r="G132" s="90"/>
      <c r="H132" s="91">
        <f>ROUNDUP(F132/168*G132,2)</f>
        <v>0</v>
      </c>
    </row>
    <row r="133" spans="1:8" s="2" customFormat="1" ht="13.2" hidden="1" x14ac:dyDescent="0.25">
      <c r="A133" s="57" t="s">
        <v>86</v>
      </c>
      <c r="B133" s="256" t="s">
        <v>87</v>
      </c>
      <c r="C133" s="256"/>
      <c r="D133" s="256"/>
      <c r="E133" s="256"/>
      <c r="F133" s="256"/>
      <c r="G133" s="256"/>
      <c r="H133" s="47">
        <f>SUM(H134)</f>
        <v>0</v>
      </c>
    </row>
    <row r="134" spans="1:8" s="2" customFormat="1" hidden="1" x14ac:dyDescent="0.25">
      <c r="A134" s="241"/>
      <c r="B134" s="244"/>
      <c r="C134" s="251"/>
      <c r="D134" s="252"/>
      <c r="E134" s="287"/>
      <c r="F134" s="53" t="s">
        <v>167</v>
      </c>
      <c r="G134" s="53" t="s">
        <v>166</v>
      </c>
      <c r="H134" s="128">
        <f>SUM(H135:H144)</f>
        <v>0</v>
      </c>
    </row>
    <row r="135" spans="1:8" s="2" customFormat="1" ht="13.2" hidden="1" x14ac:dyDescent="0.25">
      <c r="A135" s="242"/>
      <c r="B135" s="245"/>
      <c r="C135" s="247"/>
      <c r="D135" s="248"/>
      <c r="E135" s="273"/>
      <c r="F135" s="86"/>
      <c r="G135" s="86"/>
      <c r="H135" s="87">
        <f>ROUND(F135*G135,2)</f>
        <v>0</v>
      </c>
    </row>
    <row r="136" spans="1:8" s="2" customFormat="1" ht="13.2" hidden="1" x14ac:dyDescent="0.25">
      <c r="A136" s="242"/>
      <c r="B136" s="245"/>
      <c r="C136" s="249"/>
      <c r="D136" s="250"/>
      <c r="E136" s="272"/>
      <c r="F136" s="88"/>
      <c r="G136" s="88"/>
      <c r="H136" s="89">
        <f>ROUND(F136*G136,2)</f>
        <v>0</v>
      </c>
    </row>
    <row r="137" spans="1:8" s="2" customFormat="1" ht="13.2" hidden="1" x14ac:dyDescent="0.25">
      <c r="A137" s="242"/>
      <c r="B137" s="245"/>
      <c r="C137" s="249"/>
      <c r="D137" s="250"/>
      <c r="E137" s="272"/>
      <c r="F137" s="88"/>
      <c r="G137" s="88"/>
      <c r="H137" s="89">
        <f t="shared" ref="H137:H144" si="17">ROUND(F137*G137,2)</f>
        <v>0</v>
      </c>
    </row>
    <row r="138" spans="1:8" s="2" customFormat="1" ht="13.2" hidden="1" x14ac:dyDescent="0.25">
      <c r="A138" s="242"/>
      <c r="B138" s="245"/>
      <c r="C138" s="249"/>
      <c r="D138" s="250"/>
      <c r="E138" s="272"/>
      <c r="F138" s="88"/>
      <c r="G138" s="88"/>
      <c r="H138" s="89">
        <f t="shared" si="17"/>
        <v>0</v>
      </c>
    </row>
    <row r="139" spans="1:8" s="2" customFormat="1" ht="13.2" hidden="1" x14ac:dyDescent="0.25">
      <c r="A139" s="242"/>
      <c r="B139" s="245"/>
      <c r="C139" s="249"/>
      <c r="D139" s="250"/>
      <c r="E139" s="272"/>
      <c r="F139" s="88"/>
      <c r="G139" s="88"/>
      <c r="H139" s="89">
        <f t="shared" si="17"/>
        <v>0</v>
      </c>
    </row>
    <row r="140" spans="1:8" s="2" customFormat="1" ht="13.2" hidden="1" x14ac:dyDescent="0.25">
      <c r="A140" s="242"/>
      <c r="B140" s="245"/>
      <c r="C140" s="249"/>
      <c r="D140" s="250"/>
      <c r="E140" s="272"/>
      <c r="F140" s="88"/>
      <c r="G140" s="88"/>
      <c r="H140" s="89">
        <f t="shared" si="17"/>
        <v>0</v>
      </c>
    </row>
    <row r="141" spans="1:8" s="2" customFormat="1" ht="13.2" hidden="1" x14ac:dyDescent="0.25">
      <c r="A141" s="242"/>
      <c r="B141" s="245"/>
      <c r="C141" s="249"/>
      <c r="D141" s="250"/>
      <c r="E141" s="272"/>
      <c r="F141" s="88"/>
      <c r="G141" s="88"/>
      <c r="H141" s="89">
        <f t="shared" si="17"/>
        <v>0</v>
      </c>
    </row>
    <row r="142" spans="1:8" s="2" customFormat="1" ht="13.2" hidden="1" x14ac:dyDescent="0.25">
      <c r="A142" s="242"/>
      <c r="B142" s="245"/>
      <c r="C142" s="249"/>
      <c r="D142" s="250"/>
      <c r="E142" s="272"/>
      <c r="F142" s="88"/>
      <c r="G142" s="88"/>
      <c r="H142" s="89">
        <f t="shared" si="17"/>
        <v>0</v>
      </c>
    </row>
    <row r="143" spans="1:8" s="2" customFormat="1" ht="13.2" hidden="1" x14ac:dyDescent="0.25">
      <c r="A143" s="242"/>
      <c r="B143" s="245"/>
      <c r="C143" s="249"/>
      <c r="D143" s="250"/>
      <c r="E143" s="272"/>
      <c r="F143" s="88"/>
      <c r="G143" s="88"/>
      <c r="H143" s="89">
        <f t="shared" si="17"/>
        <v>0</v>
      </c>
    </row>
    <row r="144" spans="1:8" s="2" customFormat="1" ht="13.2" hidden="1" x14ac:dyDescent="0.25">
      <c r="A144" s="243"/>
      <c r="B144" s="246"/>
      <c r="C144" s="253"/>
      <c r="D144" s="254"/>
      <c r="E144" s="255"/>
      <c r="F144" s="90"/>
      <c r="G144" s="90"/>
      <c r="H144" s="91">
        <f t="shared" si="17"/>
        <v>0</v>
      </c>
    </row>
    <row r="145" spans="1:8" s="2" customFormat="1" ht="26.4" hidden="1" x14ac:dyDescent="0.25">
      <c r="A145" s="241"/>
      <c r="B145" s="244"/>
      <c r="C145" s="251"/>
      <c r="D145" s="252"/>
      <c r="E145" s="287"/>
      <c r="F145" s="60" t="s">
        <v>167</v>
      </c>
      <c r="G145" s="53" t="s">
        <v>158</v>
      </c>
      <c r="H145" s="128">
        <f>SUM(H146:H155)</f>
        <v>0</v>
      </c>
    </row>
    <row r="146" spans="1:8" s="2" customFormat="1" ht="13.2" hidden="1" x14ac:dyDescent="0.25">
      <c r="A146" s="242"/>
      <c r="B146" s="245"/>
      <c r="C146" s="247"/>
      <c r="D146" s="248"/>
      <c r="E146" s="273"/>
      <c r="F146" s="86"/>
      <c r="G146" s="86"/>
      <c r="H146" s="87">
        <f>ROUNDUP(F146/168*G146,2)</f>
        <v>0</v>
      </c>
    </row>
    <row r="147" spans="1:8" s="2" customFormat="1" ht="13.2" hidden="1" x14ac:dyDescent="0.25">
      <c r="A147" s="242"/>
      <c r="B147" s="245"/>
      <c r="C147" s="249"/>
      <c r="D147" s="250"/>
      <c r="E147" s="272"/>
      <c r="F147" s="88"/>
      <c r="G147" s="88"/>
      <c r="H147" s="89">
        <f t="shared" ref="H147:H155" si="18">ROUNDUP(F147/168*G147,2)</f>
        <v>0</v>
      </c>
    </row>
    <row r="148" spans="1:8" s="2" customFormat="1" ht="13.2" hidden="1" x14ac:dyDescent="0.25">
      <c r="A148" s="242"/>
      <c r="B148" s="245"/>
      <c r="C148" s="249"/>
      <c r="D148" s="250"/>
      <c r="E148" s="272"/>
      <c r="F148" s="88"/>
      <c r="G148" s="88"/>
      <c r="H148" s="89">
        <f t="shared" si="18"/>
        <v>0</v>
      </c>
    </row>
    <row r="149" spans="1:8" s="2" customFormat="1" ht="13.2" hidden="1" x14ac:dyDescent="0.25">
      <c r="A149" s="242"/>
      <c r="B149" s="245"/>
      <c r="C149" s="249"/>
      <c r="D149" s="250"/>
      <c r="E149" s="272"/>
      <c r="F149" s="88"/>
      <c r="G149" s="88"/>
      <c r="H149" s="89">
        <f t="shared" si="18"/>
        <v>0</v>
      </c>
    </row>
    <row r="150" spans="1:8" s="2" customFormat="1" ht="13.2" hidden="1" x14ac:dyDescent="0.25">
      <c r="A150" s="242"/>
      <c r="B150" s="245"/>
      <c r="C150" s="249"/>
      <c r="D150" s="250"/>
      <c r="E150" s="272"/>
      <c r="F150" s="88"/>
      <c r="G150" s="88"/>
      <c r="H150" s="89">
        <f t="shared" si="18"/>
        <v>0</v>
      </c>
    </row>
    <row r="151" spans="1:8" s="2" customFormat="1" ht="13.2" hidden="1" x14ac:dyDescent="0.25">
      <c r="A151" s="242"/>
      <c r="B151" s="245"/>
      <c r="C151" s="249"/>
      <c r="D151" s="250"/>
      <c r="E151" s="272"/>
      <c r="F151" s="88"/>
      <c r="G151" s="88"/>
      <c r="H151" s="89">
        <f t="shared" si="18"/>
        <v>0</v>
      </c>
    </row>
    <row r="152" spans="1:8" s="2" customFormat="1" ht="13.2" hidden="1" x14ac:dyDescent="0.25">
      <c r="A152" s="242"/>
      <c r="B152" s="245"/>
      <c r="C152" s="249"/>
      <c r="D152" s="250"/>
      <c r="E152" s="272"/>
      <c r="F152" s="88"/>
      <c r="G152" s="88"/>
      <c r="H152" s="89">
        <f t="shared" si="18"/>
        <v>0</v>
      </c>
    </row>
    <row r="153" spans="1:8" s="2" customFormat="1" ht="13.2" hidden="1" x14ac:dyDescent="0.25">
      <c r="A153" s="242"/>
      <c r="B153" s="245"/>
      <c r="C153" s="249"/>
      <c r="D153" s="250"/>
      <c r="E153" s="272"/>
      <c r="F153" s="88"/>
      <c r="G153" s="88"/>
      <c r="H153" s="89">
        <f t="shared" si="18"/>
        <v>0</v>
      </c>
    </row>
    <row r="154" spans="1:8" s="2" customFormat="1" ht="12.75" hidden="1" customHeight="1" x14ac:dyDescent="0.25">
      <c r="A154" s="242"/>
      <c r="B154" s="245"/>
      <c r="C154" s="249"/>
      <c r="D154" s="250"/>
      <c r="E154" s="272"/>
      <c r="F154" s="88"/>
      <c r="G154" s="88"/>
      <c r="H154" s="89">
        <f t="shared" si="18"/>
        <v>0</v>
      </c>
    </row>
    <row r="155" spans="1:8" s="2" customFormat="1" ht="13.2" hidden="1" x14ac:dyDescent="0.25">
      <c r="A155" s="243"/>
      <c r="B155" s="246"/>
      <c r="C155" s="253"/>
      <c r="D155" s="254"/>
      <c r="E155" s="255"/>
      <c r="F155" s="90"/>
      <c r="G155" s="90"/>
      <c r="H155" s="91">
        <f t="shared" si="18"/>
        <v>0</v>
      </c>
    </row>
    <row r="156" spans="1:8" s="2" customFormat="1" ht="13.2" hidden="1" x14ac:dyDescent="0.25">
      <c r="A156" s="57" t="s">
        <v>94</v>
      </c>
      <c r="B156" s="256" t="s">
        <v>95</v>
      </c>
      <c r="C156" s="256"/>
      <c r="D156" s="256"/>
      <c r="E156" s="256"/>
      <c r="F156" s="256"/>
      <c r="G156" s="256"/>
      <c r="H156" s="47">
        <f>SUM(H157,H168)</f>
        <v>0</v>
      </c>
    </row>
    <row r="157" spans="1:8" s="2" customFormat="1" ht="12.75" hidden="1" customHeight="1" x14ac:dyDescent="0.25">
      <c r="A157" s="241"/>
      <c r="B157" s="244"/>
      <c r="C157" s="251"/>
      <c r="D157" s="252"/>
      <c r="E157" s="287"/>
      <c r="F157" s="53" t="s">
        <v>167</v>
      </c>
      <c r="G157" s="53" t="s">
        <v>166</v>
      </c>
      <c r="H157" s="128">
        <f>SUM(H158:H167)</f>
        <v>0</v>
      </c>
    </row>
    <row r="158" spans="1:8" s="2" customFormat="1" ht="13.2" hidden="1" x14ac:dyDescent="0.25">
      <c r="A158" s="242"/>
      <c r="B158" s="245"/>
      <c r="C158" s="247"/>
      <c r="D158" s="248"/>
      <c r="E158" s="273"/>
      <c r="F158" s="86"/>
      <c r="G158" s="86"/>
      <c r="H158" s="87">
        <f>ROUND(F158*G158,2)</f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>ROUND(F159*G159,2)</f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ref="H160:H167" si="19">ROUND(F160*G160,2)</f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19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19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19"/>
        <v>0</v>
      </c>
    </row>
    <row r="164" spans="1:8" s="2" customFormat="1" ht="13.2" hidden="1" x14ac:dyDescent="0.25">
      <c r="A164" s="242"/>
      <c r="B164" s="245"/>
      <c r="C164" s="249"/>
      <c r="D164" s="250"/>
      <c r="E164" s="272"/>
      <c r="F164" s="88"/>
      <c r="G164" s="88"/>
      <c r="H164" s="89">
        <f t="shared" si="19"/>
        <v>0</v>
      </c>
    </row>
    <row r="165" spans="1:8" s="2" customFormat="1" ht="13.2" hidden="1" x14ac:dyDescent="0.25">
      <c r="A165" s="242"/>
      <c r="B165" s="245"/>
      <c r="C165" s="249"/>
      <c r="D165" s="250"/>
      <c r="E165" s="272"/>
      <c r="F165" s="88"/>
      <c r="G165" s="88"/>
      <c r="H165" s="89">
        <f t="shared" si="19"/>
        <v>0</v>
      </c>
    </row>
    <row r="166" spans="1:8" s="2" customFormat="1" ht="13.2" hidden="1" x14ac:dyDescent="0.25">
      <c r="A166" s="242"/>
      <c r="B166" s="245"/>
      <c r="C166" s="249"/>
      <c r="D166" s="250"/>
      <c r="E166" s="272"/>
      <c r="F166" s="88"/>
      <c r="G166" s="88"/>
      <c r="H166" s="89">
        <f t="shared" si="19"/>
        <v>0</v>
      </c>
    </row>
    <row r="167" spans="1:8" s="2" customFormat="1" ht="12.75" hidden="1" customHeight="1" x14ac:dyDescent="0.25">
      <c r="A167" s="243"/>
      <c r="B167" s="246"/>
      <c r="C167" s="253"/>
      <c r="D167" s="254"/>
      <c r="E167" s="255"/>
      <c r="F167" s="90"/>
      <c r="G167" s="90"/>
      <c r="H167" s="91">
        <f t="shared" si="19"/>
        <v>0</v>
      </c>
    </row>
    <row r="168" spans="1:8" s="2" customFormat="1" ht="26.4" hidden="1" x14ac:dyDescent="0.25">
      <c r="A168" s="241"/>
      <c r="B168" s="244"/>
      <c r="C168" s="251"/>
      <c r="D168" s="252"/>
      <c r="E168" s="287"/>
      <c r="F168" s="60" t="s">
        <v>167</v>
      </c>
      <c r="G168" s="53" t="s">
        <v>158</v>
      </c>
      <c r="H168" s="128">
        <f>SUM(H169:H178)</f>
        <v>0</v>
      </c>
    </row>
    <row r="169" spans="1:8" s="2" customFormat="1" ht="13.2" hidden="1" x14ac:dyDescent="0.25">
      <c r="A169" s="242"/>
      <c r="B169" s="245"/>
      <c r="C169" s="247"/>
      <c r="D169" s="248"/>
      <c r="E169" s="273"/>
      <c r="F169" s="86"/>
      <c r="G169" s="86"/>
      <c r="H169" s="87">
        <f>ROUNDUP(F169/168*G169,2)</f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ref="H170:H178" si="20">ROUNDUP(F170/168*G170,2)</f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0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0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0"/>
        <v>0</v>
      </c>
    </row>
    <row r="174" spans="1:8" s="2" customFormat="1" ht="13.2" hidden="1" x14ac:dyDescent="0.25">
      <c r="A174" s="242"/>
      <c r="B174" s="245"/>
      <c r="C174" s="249"/>
      <c r="D174" s="250"/>
      <c r="E174" s="272"/>
      <c r="F174" s="88"/>
      <c r="G174" s="88"/>
      <c r="H174" s="89">
        <f t="shared" si="20"/>
        <v>0</v>
      </c>
    </row>
    <row r="175" spans="1:8" s="2" customFormat="1" ht="13.2" hidden="1" x14ac:dyDescent="0.25">
      <c r="A175" s="242"/>
      <c r="B175" s="245"/>
      <c r="C175" s="249"/>
      <c r="D175" s="250"/>
      <c r="E175" s="272"/>
      <c r="F175" s="88"/>
      <c r="G175" s="88"/>
      <c r="H175" s="89">
        <f t="shared" si="20"/>
        <v>0</v>
      </c>
    </row>
    <row r="176" spans="1:8" s="2" customFormat="1" ht="13.2" hidden="1" x14ac:dyDescent="0.25">
      <c r="A176" s="242"/>
      <c r="B176" s="245"/>
      <c r="C176" s="249"/>
      <c r="D176" s="250"/>
      <c r="E176" s="272"/>
      <c r="F176" s="88"/>
      <c r="G176" s="88"/>
      <c r="H176" s="89">
        <f t="shared" si="20"/>
        <v>0</v>
      </c>
    </row>
    <row r="177" spans="1:8" s="2" customFormat="1" ht="13.2" hidden="1" x14ac:dyDescent="0.25">
      <c r="A177" s="242"/>
      <c r="B177" s="245"/>
      <c r="C177" s="249"/>
      <c r="D177" s="250"/>
      <c r="E177" s="272"/>
      <c r="F177" s="88"/>
      <c r="G177" s="88"/>
      <c r="H177" s="89">
        <f t="shared" si="20"/>
        <v>0</v>
      </c>
    </row>
    <row r="178" spans="1:8" s="2" customFormat="1" ht="13.2" hidden="1" x14ac:dyDescent="0.25">
      <c r="A178" s="243"/>
      <c r="B178" s="246"/>
      <c r="C178" s="253"/>
      <c r="D178" s="254"/>
      <c r="E178" s="255"/>
      <c r="F178" s="90"/>
      <c r="G178" s="90"/>
      <c r="H178" s="91">
        <f t="shared" si="20"/>
        <v>0</v>
      </c>
    </row>
    <row r="179" spans="1:8" s="2" customFormat="1" ht="13.2" hidden="1" x14ac:dyDescent="0.25">
      <c r="A179" s="58" t="s">
        <v>110</v>
      </c>
      <c r="B179" s="256" t="s">
        <v>26</v>
      </c>
      <c r="C179" s="256"/>
      <c r="D179" s="256"/>
      <c r="E179" s="256"/>
      <c r="F179" s="256"/>
      <c r="G179" s="256"/>
      <c r="H179" s="47">
        <f>SUM(H180,H192)</f>
        <v>0</v>
      </c>
    </row>
    <row r="180" spans="1:8" s="2" customFormat="1" ht="12.75" hidden="1" customHeight="1" x14ac:dyDescent="0.25">
      <c r="A180" s="57">
        <v>5120</v>
      </c>
      <c r="B180" s="256" t="s">
        <v>168</v>
      </c>
      <c r="C180" s="256"/>
      <c r="D180" s="256"/>
      <c r="E180" s="256"/>
      <c r="F180" s="256"/>
      <c r="G180" s="256"/>
      <c r="H180" s="47">
        <f>SUM(H181)</f>
        <v>0</v>
      </c>
    </row>
    <row r="181" spans="1:8" s="2" customFormat="1" ht="26.4" hidden="1" x14ac:dyDescent="0.25">
      <c r="A181" s="257">
        <v>5121</v>
      </c>
      <c r="B181" s="260" t="s">
        <v>169</v>
      </c>
      <c r="C181" s="126" t="s">
        <v>171</v>
      </c>
      <c r="D181" s="53" t="s">
        <v>170</v>
      </c>
      <c r="E181" s="126" t="s">
        <v>166</v>
      </c>
      <c r="F181" s="126" t="s">
        <v>167</v>
      </c>
      <c r="G181" s="53" t="s">
        <v>158</v>
      </c>
      <c r="H181" s="128">
        <f>SUM(H182:H191)</f>
        <v>0</v>
      </c>
    </row>
    <row r="182" spans="1:8" s="2" customFormat="1" ht="13.2" hidden="1" x14ac:dyDescent="0.25">
      <c r="A182" s="258"/>
      <c r="B182" s="261"/>
      <c r="C182" s="79"/>
      <c r="D182" s="263">
        <v>20</v>
      </c>
      <c r="E182" s="79"/>
      <c r="F182" s="79"/>
      <c r="G182" s="263"/>
      <c r="H182" s="63">
        <f>ROUNDUP(F182*$D$182%/12/168*E182*$G$182,2)</f>
        <v>0</v>
      </c>
    </row>
    <row r="183" spans="1:8" s="2" customFormat="1" ht="13.2" hidden="1" x14ac:dyDescent="0.25">
      <c r="A183" s="258"/>
      <c r="B183" s="261"/>
      <c r="C183" s="80"/>
      <c r="D183" s="264"/>
      <c r="E183" s="80"/>
      <c r="F183" s="80"/>
      <c r="G183" s="264"/>
      <c r="H183" s="65">
        <f t="shared" ref="H183:H191" si="21">ROUNDUP(F183*$D$182%/12/168*E183*$G$182,2)</f>
        <v>0</v>
      </c>
    </row>
    <row r="184" spans="1:8" s="2" customFormat="1" ht="13.2" hidden="1" x14ac:dyDescent="0.25">
      <c r="A184" s="258"/>
      <c r="B184" s="261"/>
      <c r="C184" s="80"/>
      <c r="D184" s="264"/>
      <c r="E184" s="80"/>
      <c r="F184" s="80"/>
      <c r="G184" s="264"/>
      <c r="H184" s="65">
        <f t="shared" si="21"/>
        <v>0</v>
      </c>
    </row>
    <row r="185" spans="1:8" s="2" customFormat="1" ht="13.2" hidden="1" x14ac:dyDescent="0.25">
      <c r="A185" s="258"/>
      <c r="B185" s="261"/>
      <c r="C185" s="80"/>
      <c r="D185" s="264"/>
      <c r="E185" s="80"/>
      <c r="F185" s="80"/>
      <c r="G185" s="264"/>
      <c r="H185" s="65">
        <f t="shared" si="21"/>
        <v>0</v>
      </c>
    </row>
    <row r="186" spans="1:8" s="2" customFormat="1" ht="13.2" hidden="1" x14ac:dyDescent="0.25">
      <c r="A186" s="258"/>
      <c r="B186" s="261"/>
      <c r="C186" s="80"/>
      <c r="D186" s="264"/>
      <c r="E186" s="80"/>
      <c r="F186" s="80"/>
      <c r="G186" s="264"/>
      <c r="H186" s="65">
        <f t="shared" si="21"/>
        <v>0</v>
      </c>
    </row>
    <row r="187" spans="1:8" s="2" customFormat="1" ht="13.2" hidden="1" x14ac:dyDescent="0.25">
      <c r="A187" s="258"/>
      <c r="B187" s="261"/>
      <c r="C187" s="80"/>
      <c r="D187" s="264"/>
      <c r="E187" s="80"/>
      <c r="F187" s="80"/>
      <c r="G187" s="264"/>
      <c r="H187" s="65">
        <f t="shared" si="21"/>
        <v>0</v>
      </c>
    </row>
    <row r="188" spans="1:8" s="2" customFormat="1" ht="13.2" hidden="1" x14ac:dyDescent="0.25">
      <c r="A188" s="258"/>
      <c r="B188" s="261"/>
      <c r="C188" s="80"/>
      <c r="D188" s="264"/>
      <c r="E188" s="80"/>
      <c r="F188" s="80"/>
      <c r="G188" s="264"/>
      <c r="H188" s="65">
        <f t="shared" si="21"/>
        <v>0</v>
      </c>
    </row>
    <row r="189" spans="1:8" s="2" customFormat="1" ht="13.2" hidden="1" x14ac:dyDescent="0.25">
      <c r="A189" s="258"/>
      <c r="B189" s="261"/>
      <c r="C189" s="80"/>
      <c r="D189" s="264"/>
      <c r="E189" s="80"/>
      <c r="F189" s="80"/>
      <c r="G189" s="264"/>
      <c r="H189" s="65">
        <f t="shared" si="21"/>
        <v>0</v>
      </c>
    </row>
    <row r="190" spans="1:8" s="2" customFormat="1" ht="13.2" hidden="1" x14ac:dyDescent="0.25">
      <c r="A190" s="258"/>
      <c r="B190" s="261"/>
      <c r="C190" s="80"/>
      <c r="D190" s="264"/>
      <c r="E190" s="80"/>
      <c r="F190" s="80"/>
      <c r="G190" s="264"/>
      <c r="H190" s="65">
        <f t="shared" si="21"/>
        <v>0</v>
      </c>
    </row>
    <row r="191" spans="1:8" s="2" customFormat="1" ht="13.2" hidden="1" x14ac:dyDescent="0.25">
      <c r="A191" s="259"/>
      <c r="B191" s="262"/>
      <c r="C191" s="82"/>
      <c r="D191" s="265"/>
      <c r="E191" s="82"/>
      <c r="F191" s="82"/>
      <c r="G191" s="265"/>
      <c r="H191" s="67">
        <f t="shared" si="21"/>
        <v>0</v>
      </c>
    </row>
    <row r="192" spans="1:8" s="2" customFormat="1" ht="13.2" hidden="1" x14ac:dyDescent="0.25">
      <c r="A192" s="57" t="s">
        <v>111</v>
      </c>
      <c r="B192" s="256" t="s">
        <v>112</v>
      </c>
      <c r="C192" s="256"/>
      <c r="D192" s="256"/>
      <c r="E192" s="256"/>
      <c r="F192" s="256"/>
      <c r="G192" s="256"/>
      <c r="H192" s="47">
        <f>SUM(H193,H204)</f>
        <v>0</v>
      </c>
    </row>
    <row r="193" spans="1:8" s="2" customFormat="1" ht="26.4" hidden="1" x14ac:dyDescent="0.25">
      <c r="A193" s="257" t="s">
        <v>118</v>
      </c>
      <c r="B193" s="260" t="s">
        <v>34</v>
      </c>
      <c r="C193" s="126" t="s">
        <v>171</v>
      </c>
      <c r="D193" s="53" t="s">
        <v>170</v>
      </c>
      <c r="E193" s="126" t="s">
        <v>166</v>
      </c>
      <c r="F193" s="126" t="s">
        <v>167</v>
      </c>
      <c r="G193" s="53" t="s">
        <v>158</v>
      </c>
      <c r="H193" s="128">
        <f>SUM(H194:H203)</f>
        <v>0</v>
      </c>
    </row>
    <row r="194" spans="1:8" s="2" customFormat="1" ht="13.2" hidden="1" x14ac:dyDescent="0.25">
      <c r="A194" s="258"/>
      <c r="B194" s="261"/>
      <c r="C194" s="79"/>
      <c r="D194" s="263">
        <v>20</v>
      </c>
      <c r="E194" s="79"/>
      <c r="F194" s="79"/>
      <c r="G194" s="263"/>
      <c r="H194" s="63">
        <f>ROUNDUP(F194*$D$194%/12/168*E194*$G$194,2)</f>
        <v>0</v>
      </c>
    </row>
    <row r="195" spans="1:8" s="2" customFormat="1" ht="13.2" hidden="1" x14ac:dyDescent="0.25">
      <c r="A195" s="258"/>
      <c r="B195" s="261"/>
      <c r="C195" s="80"/>
      <c r="D195" s="264"/>
      <c r="E195" s="80"/>
      <c r="F195" s="80"/>
      <c r="G195" s="264"/>
      <c r="H195" s="65">
        <f t="shared" ref="H195:H203" si="22">ROUNDUP(F195*$D$194%/12/168*E195*$G$194,2)</f>
        <v>0</v>
      </c>
    </row>
    <row r="196" spans="1:8" s="2" customFormat="1" ht="13.2" hidden="1" x14ac:dyDescent="0.25">
      <c r="A196" s="258"/>
      <c r="B196" s="261"/>
      <c r="C196" s="80"/>
      <c r="D196" s="264"/>
      <c r="E196" s="80"/>
      <c r="F196" s="80"/>
      <c r="G196" s="264"/>
      <c r="H196" s="65">
        <f t="shared" si="22"/>
        <v>0</v>
      </c>
    </row>
    <row r="197" spans="1:8" s="2" customFormat="1" ht="13.2" hidden="1" x14ac:dyDescent="0.25">
      <c r="A197" s="258"/>
      <c r="B197" s="261"/>
      <c r="C197" s="80"/>
      <c r="D197" s="264"/>
      <c r="E197" s="80"/>
      <c r="F197" s="80"/>
      <c r="G197" s="264"/>
      <c r="H197" s="65">
        <f t="shared" si="22"/>
        <v>0</v>
      </c>
    </row>
    <row r="198" spans="1:8" s="2" customFormat="1" ht="13.2" hidden="1" x14ac:dyDescent="0.25">
      <c r="A198" s="258"/>
      <c r="B198" s="261"/>
      <c r="C198" s="80"/>
      <c r="D198" s="264"/>
      <c r="E198" s="80"/>
      <c r="F198" s="80"/>
      <c r="G198" s="264"/>
      <c r="H198" s="65">
        <f t="shared" si="22"/>
        <v>0</v>
      </c>
    </row>
    <row r="199" spans="1:8" s="2" customFormat="1" ht="13.2" hidden="1" x14ac:dyDescent="0.25">
      <c r="A199" s="258"/>
      <c r="B199" s="261"/>
      <c r="C199" s="80"/>
      <c r="D199" s="264"/>
      <c r="E199" s="80"/>
      <c r="F199" s="80"/>
      <c r="G199" s="264"/>
      <c r="H199" s="65">
        <f t="shared" si="22"/>
        <v>0</v>
      </c>
    </row>
    <row r="200" spans="1:8" s="2" customFormat="1" ht="13.2" hidden="1" x14ac:dyDescent="0.25">
      <c r="A200" s="258"/>
      <c r="B200" s="261"/>
      <c r="C200" s="80"/>
      <c r="D200" s="264"/>
      <c r="E200" s="80"/>
      <c r="F200" s="80"/>
      <c r="G200" s="264"/>
      <c r="H200" s="65">
        <f t="shared" si="22"/>
        <v>0</v>
      </c>
    </row>
    <row r="201" spans="1:8" s="2" customFormat="1" ht="13.2" hidden="1" x14ac:dyDescent="0.25">
      <c r="A201" s="258"/>
      <c r="B201" s="261"/>
      <c r="C201" s="80"/>
      <c r="D201" s="264"/>
      <c r="E201" s="80"/>
      <c r="F201" s="80"/>
      <c r="G201" s="264"/>
      <c r="H201" s="65">
        <f t="shared" si="22"/>
        <v>0</v>
      </c>
    </row>
    <row r="202" spans="1:8" s="2" customFormat="1" ht="13.2" hidden="1" x14ac:dyDescent="0.25">
      <c r="A202" s="258"/>
      <c r="B202" s="261"/>
      <c r="C202" s="80"/>
      <c r="D202" s="264"/>
      <c r="E202" s="80"/>
      <c r="F202" s="80"/>
      <c r="G202" s="264"/>
      <c r="H202" s="65">
        <f t="shared" si="22"/>
        <v>0</v>
      </c>
    </row>
    <row r="203" spans="1:8" s="2" customFormat="1" ht="13.2" hidden="1" x14ac:dyDescent="0.25">
      <c r="A203" s="259"/>
      <c r="B203" s="262"/>
      <c r="C203" s="82"/>
      <c r="D203" s="265"/>
      <c r="E203" s="82"/>
      <c r="F203" s="82"/>
      <c r="G203" s="265"/>
      <c r="H203" s="67">
        <f t="shared" si="22"/>
        <v>0</v>
      </c>
    </row>
    <row r="204" spans="1:8" s="2" customFormat="1" ht="26.4" hidden="1" x14ac:dyDescent="0.25">
      <c r="A204" s="257" t="s">
        <v>119</v>
      </c>
      <c r="B204" s="260" t="s">
        <v>32</v>
      </c>
      <c r="C204" s="126" t="s">
        <v>171</v>
      </c>
      <c r="D204" s="53" t="s">
        <v>170</v>
      </c>
      <c r="E204" s="126" t="s">
        <v>166</v>
      </c>
      <c r="F204" s="126" t="s">
        <v>167</v>
      </c>
      <c r="G204" s="53" t="s">
        <v>158</v>
      </c>
      <c r="H204" s="128">
        <f>SUM(H205:H214)</f>
        <v>0</v>
      </c>
    </row>
    <row r="205" spans="1:8" s="2" customFormat="1" ht="13.2" hidden="1" x14ac:dyDescent="0.25">
      <c r="A205" s="258"/>
      <c r="B205" s="261"/>
      <c r="C205" s="79"/>
      <c r="D205" s="263">
        <v>20</v>
      </c>
      <c r="E205" s="79"/>
      <c r="F205" s="79"/>
      <c r="G205" s="274"/>
      <c r="H205" s="63">
        <f>ROUNDUP(F205*$D$205%/12/168*E205*$G$205,2)</f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275"/>
      <c r="H206" s="65">
        <f t="shared" ref="H206:H214" si="23">ROUNDUP(F206*$D$205%/12/168*E206*$G$205,2)</f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275"/>
      <c r="H207" s="65">
        <f t="shared" si="23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275"/>
      <c r="H208" s="65">
        <f t="shared" si="23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275"/>
      <c r="H209" s="65">
        <f t="shared" si="23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275"/>
      <c r="H210" s="65">
        <f t="shared" si="23"/>
        <v>0</v>
      </c>
    </row>
    <row r="211" spans="1:8" s="2" customFormat="1" ht="13.2" hidden="1" x14ac:dyDescent="0.25">
      <c r="A211" s="258"/>
      <c r="B211" s="261"/>
      <c r="C211" s="80"/>
      <c r="D211" s="264"/>
      <c r="E211" s="80"/>
      <c r="F211" s="80"/>
      <c r="G211" s="275"/>
      <c r="H211" s="65">
        <f t="shared" si="23"/>
        <v>0</v>
      </c>
    </row>
    <row r="212" spans="1:8" s="2" customFormat="1" ht="13.2" hidden="1" x14ac:dyDescent="0.25">
      <c r="A212" s="258"/>
      <c r="B212" s="261"/>
      <c r="C212" s="80"/>
      <c r="D212" s="264"/>
      <c r="E212" s="80"/>
      <c r="F212" s="80"/>
      <c r="G212" s="275"/>
      <c r="H212" s="65">
        <f t="shared" si="23"/>
        <v>0</v>
      </c>
    </row>
    <row r="213" spans="1:8" s="2" customFormat="1" ht="13.2" hidden="1" x14ac:dyDescent="0.25">
      <c r="A213" s="258"/>
      <c r="B213" s="261"/>
      <c r="C213" s="80"/>
      <c r="D213" s="264"/>
      <c r="E213" s="80"/>
      <c r="F213" s="80"/>
      <c r="G213" s="275"/>
      <c r="H213" s="65">
        <f t="shared" si="23"/>
        <v>0</v>
      </c>
    </row>
    <row r="214" spans="1:8" s="2" customFormat="1" ht="13.2" hidden="1" x14ac:dyDescent="0.25">
      <c r="A214" s="258"/>
      <c r="B214" s="261"/>
      <c r="C214" s="80"/>
      <c r="D214" s="265"/>
      <c r="E214" s="80"/>
      <c r="F214" s="80"/>
      <c r="G214" s="276"/>
      <c r="H214" s="65">
        <f t="shared" si="23"/>
        <v>0</v>
      </c>
    </row>
    <row r="215" spans="1:8" s="2" customFormat="1" ht="13.2" x14ac:dyDescent="0.25">
      <c r="A215" s="306" t="s">
        <v>121</v>
      </c>
      <c r="B215" s="307"/>
      <c r="C215" s="307"/>
      <c r="D215" s="307"/>
      <c r="E215" s="307"/>
      <c r="F215" s="307"/>
      <c r="G215" s="308"/>
      <c r="H215" s="50">
        <f>SUM(H179,H109,H12)</f>
        <v>228.47</v>
      </c>
    </row>
    <row r="216" spans="1:8" s="2" customFormat="1" ht="6" customHeight="1" x14ac:dyDescent="0.25">
      <c r="A216" s="309"/>
      <c r="B216" s="309"/>
      <c r="C216" s="309"/>
      <c r="D216" s="309"/>
      <c r="E216" s="309"/>
      <c r="F216" s="309"/>
      <c r="G216" s="309"/>
      <c r="H216" s="309"/>
    </row>
    <row r="217" spans="1:8" s="2" customFormat="1" ht="13.2" x14ac:dyDescent="0.25">
      <c r="A217" s="266" t="s">
        <v>19</v>
      </c>
      <c r="B217" s="267"/>
      <c r="C217" s="267"/>
      <c r="D217" s="267"/>
      <c r="E217" s="267"/>
      <c r="F217" s="267"/>
      <c r="G217" s="267"/>
      <c r="H217" s="268"/>
    </row>
    <row r="218" spans="1:8" s="2" customFormat="1" ht="13.2" x14ac:dyDescent="0.25">
      <c r="A218" s="46" t="s">
        <v>37</v>
      </c>
      <c r="B218" s="256" t="s">
        <v>15</v>
      </c>
      <c r="C218" s="256"/>
      <c r="D218" s="256"/>
      <c r="E218" s="256"/>
      <c r="F218" s="256"/>
      <c r="G218" s="256"/>
      <c r="H218" s="47">
        <f>SUM(H219,H282)</f>
        <v>1.79</v>
      </c>
    </row>
    <row r="219" spans="1:8" s="2" customFormat="1" ht="13.2" x14ac:dyDescent="0.25">
      <c r="A219" s="58" t="s">
        <v>38</v>
      </c>
      <c r="B219" s="256" t="s">
        <v>39</v>
      </c>
      <c r="C219" s="256"/>
      <c r="D219" s="256"/>
      <c r="E219" s="256"/>
      <c r="F219" s="256"/>
      <c r="G219" s="256"/>
      <c r="H219" s="47">
        <f>SUM(H220,H231,H242,H261,)</f>
        <v>1.38</v>
      </c>
    </row>
    <row r="220" spans="1:8" s="2" customFormat="1" ht="26.4" hidden="1" x14ac:dyDescent="0.25">
      <c r="A220" s="241" t="s">
        <v>43</v>
      </c>
      <c r="B220" s="244" t="s">
        <v>44</v>
      </c>
      <c r="C220" s="277" t="s">
        <v>157</v>
      </c>
      <c r="D220" s="278"/>
      <c r="E220" s="53" t="s">
        <v>164</v>
      </c>
      <c r="F220" s="49" t="s">
        <v>40</v>
      </c>
      <c r="G220" s="53" t="s">
        <v>158</v>
      </c>
      <c r="H220" s="128">
        <f>SUM(H221:H230)</f>
        <v>0</v>
      </c>
    </row>
    <row r="221" spans="1:8" s="2" customFormat="1" ht="13.2" hidden="1" x14ac:dyDescent="0.25">
      <c r="A221" s="242"/>
      <c r="B221" s="245"/>
      <c r="C221" s="279"/>
      <c r="D221" s="280"/>
      <c r="E221" s="149"/>
      <c r="F221" s="71"/>
      <c r="G221" s="70"/>
      <c r="H221" s="63">
        <f>ROUNDUP((F221/168*G221),2)</f>
        <v>0</v>
      </c>
    </row>
    <row r="222" spans="1:8" s="2" customFormat="1" ht="13.2" hidden="1" x14ac:dyDescent="0.25">
      <c r="A222" s="242"/>
      <c r="B222" s="245"/>
      <c r="C222" s="270"/>
      <c r="D222" s="271"/>
      <c r="E222" s="77"/>
      <c r="F222" s="73"/>
      <c r="G222" s="72"/>
      <c r="H222" s="65">
        <f t="shared" ref="H222:H241" si="24">ROUNDUP((F222/168*G222),2)</f>
        <v>0</v>
      </c>
    </row>
    <row r="223" spans="1:8" s="2" customFormat="1" ht="13.2" hidden="1" x14ac:dyDescent="0.25">
      <c r="A223" s="242"/>
      <c r="B223" s="245"/>
      <c r="C223" s="270"/>
      <c r="D223" s="271"/>
      <c r="E223" s="77"/>
      <c r="F223" s="73"/>
      <c r="G223" s="72"/>
      <c r="H223" s="65">
        <f t="shared" si="24"/>
        <v>0</v>
      </c>
    </row>
    <row r="224" spans="1:8" s="2" customFormat="1" ht="13.2" hidden="1" x14ac:dyDescent="0.25">
      <c r="A224" s="242"/>
      <c r="B224" s="245"/>
      <c r="C224" s="270"/>
      <c r="D224" s="271"/>
      <c r="E224" s="77"/>
      <c r="F224" s="73"/>
      <c r="G224" s="72"/>
      <c r="H224" s="65">
        <f t="shared" si="24"/>
        <v>0</v>
      </c>
    </row>
    <row r="225" spans="1:9" s="2" customFormat="1" ht="13.2" hidden="1" x14ac:dyDescent="0.25">
      <c r="A225" s="242"/>
      <c r="B225" s="245"/>
      <c r="C225" s="270"/>
      <c r="D225" s="271"/>
      <c r="E225" s="77"/>
      <c r="F225" s="73"/>
      <c r="G225" s="72"/>
      <c r="H225" s="65">
        <f t="shared" si="24"/>
        <v>0</v>
      </c>
    </row>
    <row r="226" spans="1:9" s="2" customFormat="1" ht="13.2" hidden="1" x14ac:dyDescent="0.25">
      <c r="A226" s="242"/>
      <c r="B226" s="245"/>
      <c r="C226" s="270"/>
      <c r="D226" s="271"/>
      <c r="E226" s="77"/>
      <c r="F226" s="73"/>
      <c r="G226" s="72"/>
      <c r="H226" s="65">
        <f t="shared" si="24"/>
        <v>0</v>
      </c>
    </row>
    <row r="227" spans="1:9" s="2" customFormat="1" ht="13.2" hidden="1" x14ac:dyDescent="0.25">
      <c r="A227" s="242"/>
      <c r="B227" s="245"/>
      <c r="C227" s="270"/>
      <c r="D227" s="271"/>
      <c r="E227" s="77"/>
      <c r="F227" s="73"/>
      <c r="G227" s="72"/>
      <c r="H227" s="65">
        <f t="shared" si="24"/>
        <v>0</v>
      </c>
    </row>
    <row r="228" spans="1:9" s="2" customFormat="1" ht="13.2" hidden="1" x14ac:dyDescent="0.25">
      <c r="A228" s="242"/>
      <c r="B228" s="245"/>
      <c r="C228" s="270"/>
      <c r="D228" s="271"/>
      <c r="E228" s="77"/>
      <c r="F228" s="73"/>
      <c r="G228" s="72"/>
      <c r="H228" s="65">
        <f t="shared" si="24"/>
        <v>0</v>
      </c>
    </row>
    <row r="229" spans="1:9" s="2" customFormat="1" ht="13.2" hidden="1" x14ac:dyDescent="0.25">
      <c r="A229" s="242"/>
      <c r="B229" s="245"/>
      <c r="C229" s="270"/>
      <c r="D229" s="271"/>
      <c r="E229" s="77"/>
      <c r="F229" s="73"/>
      <c r="G229" s="72"/>
      <c r="H229" s="65">
        <f t="shared" si="24"/>
        <v>0</v>
      </c>
    </row>
    <row r="230" spans="1:9" s="2" customFormat="1" ht="13.2" hidden="1" x14ac:dyDescent="0.25">
      <c r="A230" s="243"/>
      <c r="B230" s="246"/>
      <c r="C230" s="281"/>
      <c r="D230" s="282"/>
      <c r="E230" s="78"/>
      <c r="F230" s="75"/>
      <c r="G230" s="74"/>
      <c r="H230" s="67">
        <f t="shared" si="24"/>
        <v>0</v>
      </c>
    </row>
    <row r="231" spans="1:9" s="2" customFormat="1" ht="26.4" x14ac:dyDescent="0.25">
      <c r="A231" s="241" t="s">
        <v>45</v>
      </c>
      <c r="B231" s="244" t="s">
        <v>46</v>
      </c>
      <c r="C231" s="277" t="s">
        <v>436</v>
      </c>
      <c r="D231" s="278"/>
      <c r="E231" s="53" t="s">
        <v>164</v>
      </c>
      <c r="F231" s="49" t="s">
        <v>40</v>
      </c>
      <c r="G231" s="53" t="s">
        <v>158</v>
      </c>
      <c r="H231" s="128">
        <f>SUM(H232:H241)</f>
        <v>1.25</v>
      </c>
    </row>
    <row r="232" spans="1:9" s="2" customFormat="1" ht="13.2" x14ac:dyDescent="0.25">
      <c r="A232" s="242"/>
      <c r="B232" s="245"/>
      <c r="C232" s="270" t="s">
        <v>222</v>
      </c>
      <c r="D232" s="271"/>
      <c r="E232" s="77">
        <v>9</v>
      </c>
      <c r="F232" s="73">
        <v>1190</v>
      </c>
      <c r="G232" s="72">
        <v>8.4000000000000005E-2</v>
      </c>
      <c r="H232" s="63">
        <f t="shared" si="24"/>
        <v>0.6</v>
      </c>
      <c r="I232" s="2" t="s">
        <v>223</v>
      </c>
    </row>
    <row r="233" spans="1:9" s="2" customFormat="1" ht="13.2" x14ac:dyDescent="0.25">
      <c r="A233" s="242"/>
      <c r="B233" s="245"/>
      <c r="C233" s="270" t="s">
        <v>338</v>
      </c>
      <c r="D233" s="271"/>
      <c r="E233" s="77">
        <v>10</v>
      </c>
      <c r="F233" s="73">
        <v>1287</v>
      </c>
      <c r="G233" s="72">
        <v>8.4000000000000005E-2</v>
      </c>
      <c r="H233" s="65">
        <f t="shared" si="24"/>
        <v>0.65</v>
      </c>
    </row>
    <row r="234" spans="1:9" s="2" customFormat="1" ht="13.2" hidden="1" x14ac:dyDescent="0.25">
      <c r="A234" s="242"/>
      <c r="B234" s="245"/>
      <c r="C234" s="270"/>
      <c r="D234" s="271"/>
      <c r="E234" s="77"/>
      <c r="F234" s="73"/>
      <c r="G234" s="72"/>
      <c r="H234" s="65">
        <f t="shared" si="24"/>
        <v>0</v>
      </c>
    </row>
    <row r="235" spans="1:9" s="2" customFormat="1" ht="13.2" hidden="1" x14ac:dyDescent="0.25">
      <c r="A235" s="242"/>
      <c r="B235" s="245"/>
      <c r="C235" s="270"/>
      <c r="D235" s="271"/>
      <c r="E235" s="77"/>
      <c r="F235" s="73"/>
      <c r="G235" s="72"/>
      <c r="H235" s="65">
        <f t="shared" si="24"/>
        <v>0</v>
      </c>
    </row>
    <row r="236" spans="1:9" s="2" customFormat="1" ht="13.2" hidden="1" x14ac:dyDescent="0.25">
      <c r="A236" s="242"/>
      <c r="B236" s="245"/>
      <c r="C236" s="270"/>
      <c r="D236" s="271"/>
      <c r="E236" s="77"/>
      <c r="F236" s="73"/>
      <c r="G236" s="72"/>
      <c r="H236" s="65">
        <f t="shared" si="24"/>
        <v>0</v>
      </c>
    </row>
    <row r="237" spans="1:9" s="2" customFormat="1" ht="13.2" hidden="1" x14ac:dyDescent="0.25">
      <c r="A237" s="242"/>
      <c r="B237" s="245"/>
      <c r="C237" s="270"/>
      <c r="D237" s="271"/>
      <c r="E237" s="77"/>
      <c r="F237" s="73"/>
      <c r="G237" s="72"/>
      <c r="H237" s="65">
        <f t="shared" si="24"/>
        <v>0</v>
      </c>
    </row>
    <row r="238" spans="1:9" s="2" customFormat="1" ht="13.2" hidden="1" x14ac:dyDescent="0.25">
      <c r="A238" s="242"/>
      <c r="B238" s="245"/>
      <c r="C238" s="270"/>
      <c r="D238" s="271"/>
      <c r="E238" s="77"/>
      <c r="F238" s="73"/>
      <c r="G238" s="72"/>
      <c r="H238" s="65">
        <f t="shared" si="24"/>
        <v>0</v>
      </c>
    </row>
    <row r="239" spans="1:9" s="2" customFormat="1" ht="13.2" hidden="1" x14ac:dyDescent="0.25">
      <c r="A239" s="242"/>
      <c r="B239" s="245"/>
      <c r="C239" s="270"/>
      <c r="D239" s="271"/>
      <c r="E239" s="77"/>
      <c r="F239" s="73"/>
      <c r="G239" s="72"/>
      <c r="H239" s="65">
        <f t="shared" si="24"/>
        <v>0</v>
      </c>
    </row>
    <row r="240" spans="1:9" s="2" customFormat="1" ht="13.2" hidden="1" x14ac:dyDescent="0.25">
      <c r="A240" s="242"/>
      <c r="B240" s="245"/>
      <c r="C240" s="270"/>
      <c r="D240" s="271"/>
      <c r="E240" s="77"/>
      <c r="F240" s="73"/>
      <c r="G240" s="72"/>
      <c r="H240" s="65">
        <f t="shared" si="24"/>
        <v>0</v>
      </c>
    </row>
    <row r="241" spans="1:8" s="2" customFormat="1" ht="13.2" hidden="1" x14ac:dyDescent="0.25">
      <c r="A241" s="243"/>
      <c r="B241" s="246"/>
      <c r="C241" s="281"/>
      <c r="D241" s="282"/>
      <c r="E241" s="78"/>
      <c r="F241" s="75"/>
      <c r="G241" s="74"/>
      <c r="H241" s="67">
        <f t="shared" si="24"/>
        <v>0</v>
      </c>
    </row>
    <row r="242" spans="1:8" s="2" customFormat="1" ht="26.4" hidden="1" x14ac:dyDescent="0.25">
      <c r="A242" s="241" t="s">
        <v>52</v>
      </c>
      <c r="B242" s="244" t="s">
        <v>16</v>
      </c>
      <c r="C242" s="251" t="s">
        <v>159</v>
      </c>
      <c r="D242" s="252"/>
      <c r="E242" s="287"/>
      <c r="F242" s="60" t="s">
        <v>160</v>
      </c>
      <c r="G242" s="53" t="s">
        <v>158</v>
      </c>
      <c r="H242" s="128">
        <f>SUM(H243:H252)</f>
        <v>0</v>
      </c>
    </row>
    <row r="243" spans="1:8" s="2" customFormat="1" ht="13.2" hidden="1" x14ac:dyDescent="0.25">
      <c r="A243" s="242"/>
      <c r="B243" s="245"/>
      <c r="C243" s="279"/>
      <c r="D243" s="311"/>
      <c r="E243" s="280"/>
      <c r="F243" s="71"/>
      <c r="G243" s="70">
        <f>G221</f>
        <v>0</v>
      </c>
      <c r="H243" s="63">
        <f>ROUNDUP((F243/168*G243),2)</f>
        <v>0</v>
      </c>
    </row>
    <row r="244" spans="1:8" s="2" customFormat="1" ht="13.2" hidden="1" x14ac:dyDescent="0.25">
      <c r="A244" s="242"/>
      <c r="B244" s="245"/>
      <c r="C244" s="270"/>
      <c r="D244" s="310"/>
      <c r="E244" s="271"/>
      <c r="F244" s="73"/>
      <c r="G244" s="72">
        <f t="shared" ref="G244:G252" si="25">G222</f>
        <v>0</v>
      </c>
      <c r="H244" s="65">
        <f t="shared" ref="H244:H252" si="26">ROUNDUP((F244/168*G244),2)</f>
        <v>0</v>
      </c>
    </row>
    <row r="245" spans="1:8" s="2" customFormat="1" ht="13.2" hidden="1" x14ac:dyDescent="0.25">
      <c r="A245" s="242"/>
      <c r="B245" s="245"/>
      <c r="C245" s="270"/>
      <c r="D245" s="310"/>
      <c r="E245" s="271"/>
      <c r="F245" s="73"/>
      <c r="G245" s="72">
        <f t="shared" si="25"/>
        <v>0</v>
      </c>
      <c r="H245" s="65">
        <f t="shared" si="26"/>
        <v>0</v>
      </c>
    </row>
    <row r="246" spans="1:8" s="2" customFormat="1" ht="13.2" hidden="1" x14ac:dyDescent="0.25">
      <c r="A246" s="242"/>
      <c r="B246" s="245"/>
      <c r="C246" s="270"/>
      <c r="D246" s="310"/>
      <c r="E246" s="271"/>
      <c r="F246" s="73"/>
      <c r="G246" s="72">
        <f t="shared" si="25"/>
        <v>0</v>
      </c>
      <c r="H246" s="65">
        <f t="shared" si="26"/>
        <v>0</v>
      </c>
    </row>
    <row r="247" spans="1:8" s="2" customFormat="1" ht="13.2" hidden="1" x14ac:dyDescent="0.25">
      <c r="A247" s="242"/>
      <c r="B247" s="245"/>
      <c r="C247" s="270"/>
      <c r="D247" s="310"/>
      <c r="E247" s="271"/>
      <c r="F247" s="73"/>
      <c r="G247" s="72">
        <f t="shared" si="25"/>
        <v>0</v>
      </c>
      <c r="H247" s="65">
        <f t="shared" si="26"/>
        <v>0</v>
      </c>
    </row>
    <row r="248" spans="1:8" s="2" customFormat="1" ht="13.2" hidden="1" x14ac:dyDescent="0.25">
      <c r="A248" s="242"/>
      <c r="B248" s="245"/>
      <c r="C248" s="270"/>
      <c r="D248" s="310"/>
      <c r="E248" s="271"/>
      <c r="F248" s="73"/>
      <c r="G248" s="72">
        <f t="shared" si="25"/>
        <v>0</v>
      </c>
      <c r="H248" s="65">
        <f t="shared" si="26"/>
        <v>0</v>
      </c>
    </row>
    <row r="249" spans="1:8" s="2" customFormat="1" ht="13.2" hidden="1" x14ac:dyDescent="0.25">
      <c r="A249" s="242"/>
      <c r="B249" s="245"/>
      <c r="C249" s="270"/>
      <c r="D249" s="310"/>
      <c r="E249" s="271"/>
      <c r="F249" s="73"/>
      <c r="G249" s="72">
        <f t="shared" si="25"/>
        <v>0</v>
      </c>
      <c r="H249" s="65">
        <f t="shared" si="26"/>
        <v>0</v>
      </c>
    </row>
    <row r="250" spans="1:8" s="2" customFormat="1" ht="13.2" hidden="1" x14ac:dyDescent="0.25">
      <c r="A250" s="242"/>
      <c r="B250" s="245"/>
      <c r="C250" s="270"/>
      <c r="D250" s="310"/>
      <c r="E250" s="271"/>
      <c r="F250" s="73"/>
      <c r="G250" s="72">
        <f t="shared" si="25"/>
        <v>0</v>
      </c>
      <c r="H250" s="65">
        <f t="shared" si="26"/>
        <v>0</v>
      </c>
    </row>
    <row r="251" spans="1:8" s="2" customFormat="1" ht="13.2" hidden="1" x14ac:dyDescent="0.25">
      <c r="A251" s="242"/>
      <c r="B251" s="245"/>
      <c r="C251" s="270"/>
      <c r="D251" s="310"/>
      <c r="E251" s="271"/>
      <c r="F251" s="73"/>
      <c r="G251" s="72">
        <f t="shared" si="25"/>
        <v>0</v>
      </c>
      <c r="H251" s="65">
        <f t="shared" si="26"/>
        <v>0</v>
      </c>
    </row>
    <row r="252" spans="1:8" s="2" customFormat="1" ht="13.2" hidden="1" x14ac:dyDescent="0.25">
      <c r="A252" s="243"/>
      <c r="B252" s="246"/>
      <c r="C252" s="281"/>
      <c r="D252" s="312"/>
      <c r="E252" s="282"/>
      <c r="F252" s="75"/>
      <c r="G252" s="74">
        <f t="shared" si="25"/>
        <v>0</v>
      </c>
      <c r="H252" s="67">
        <f t="shared" si="26"/>
        <v>0</v>
      </c>
    </row>
    <row r="253" spans="1:8" s="2" customFormat="1" ht="13.2" hidden="1" x14ac:dyDescent="0.25">
      <c r="A253" s="242"/>
      <c r="B253" s="245"/>
      <c r="C253" s="291">
        <f t="shared" ref="C253:C260" si="27">C234</f>
        <v>0</v>
      </c>
      <c r="D253" s="293"/>
      <c r="E253" s="320"/>
      <c r="F253" s="68">
        <f t="shared" ref="F253:G260" si="28">F234</f>
        <v>0</v>
      </c>
      <c r="G253" s="64">
        <f t="shared" si="28"/>
        <v>0</v>
      </c>
      <c r="H253" s="65" t="e">
        <f>ROUNDUP((F253*#REF!%)/168*G253,2)</f>
        <v>#REF!</v>
      </c>
    </row>
    <row r="254" spans="1:8" s="2" customFormat="1" ht="13.2" hidden="1" x14ac:dyDescent="0.25">
      <c r="A254" s="242"/>
      <c r="B254" s="245"/>
      <c r="C254" s="291">
        <f t="shared" si="27"/>
        <v>0</v>
      </c>
      <c r="D254" s="293"/>
      <c r="E254" s="320"/>
      <c r="F254" s="68">
        <f t="shared" si="28"/>
        <v>0</v>
      </c>
      <c r="G254" s="64">
        <f t="shared" si="28"/>
        <v>0</v>
      </c>
      <c r="H254" s="65" t="e">
        <f>ROUNDUP((F254*#REF!%)/168*G254,2)</f>
        <v>#REF!</v>
      </c>
    </row>
    <row r="255" spans="1:8" s="2" customFormat="1" ht="13.2" hidden="1" x14ac:dyDescent="0.25">
      <c r="A255" s="242"/>
      <c r="B255" s="245"/>
      <c r="C255" s="291">
        <f t="shared" si="27"/>
        <v>0</v>
      </c>
      <c r="D255" s="293"/>
      <c r="E255" s="320"/>
      <c r="F255" s="68">
        <f t="shared" si="28"/>
        <v>0</v>
      </c>
      <c r="G255" s="64">
        <f t="shared" si="28"/>
        <v>0</v>
      </c>
      <c r="H255" s="65" t="e">
        <f>ROUNDUP((F255*#REF!%)/168*G255,2)</f>
        <v>#REF!</v>
      </c>
    </row>
    <row r="256" spans="1:8" s="2" customFormat="1" ht="13.2" hidden="1" x14ac:dyDescent="0.25">
      <c r="A256" s="242"/>
      <c r="B256" s="245"/>
      <c r="C256" s="291">
        <f t="shared" si="27"/>
        <v>0</v>
      </c>
      <c r="D256" s="293"/>
      <c r="E256" s="320"/>
      <c r="F256" s="68">
        <f t="shared" si="28"/>
        <v>0</v>
      </c>
      <c r="G256" s="64">
        <f t="shared" si="28"/>
        <v>0</v>
      </c>
      <c r="H256" s="65" t="e">
        <f>ROUNDUP((F256*#REF!%)/168*G256,2)</f>
        <v>#REF!</v>
      </c>
    </row>
    <row r="257" spans="1:8" s="2" customFormat="1" ht="13.2" hidden="1" x14ac:dyDescent="0.25">
      <c r="A257" s="242"/>
      <c r="B257" s="245"/>
      <c r="C257" s="291">
        <f t="shared" si="27"/>
        <v>0</v>
      </c>
      <c r="D257" s="293"/>
      <c r="E257" s="320"/>
      <c r="F257" s="68">
        <f t="shared" si="28"/>
        <v>0</v>
      </c>
      <c r="G257" s="64">
        <f t="shared" si="28"/>
        <v>0</v>
      </c>
      <c r="H257" s="65" t="e">
        <f>ROUNDUP((F257*#REF!%)/168*G257,2)</f>
        <v>#REF!</v>
      </c>
    </row>
    <row r="258" spans="1:8" s="2" customFormat="1" ht="13.2" hidden="1" x14ac:dyDescent="0.25">
      <c r="A258" s="242"/>
      <c r="B258" s="245"/>
      <c r="C258" s="291">
        <f t="shared" si="27"/>
        <v>0</v>
      </c>
      <c r="D258" s="293"/>
      <c r="E258" s="320"/>
      <c r="F258" s="68">
        <f t="shared" si="28"/>
        <v>0</v>
      </c>
      <c r="G258" s="64">
        <f t="shared" si="28"/>
        <v>0</v>
      </c>
      <c r="H258" s="65" t="e">
        <f>ROUNDUP((F258*#REF!%)/168*G258,2)</f>
        <v>#REF!</v>
      </c>
    </row>
    <row r="259" spans="1:8" s="2" customFormat="1" ht="13.2" hidden="1" x14ac:dyDescent="0.25">
      <c r="A259" s="242"/>
      <c r="B259" s="245"/>
      <c r="C259" s="291">
        <f t="shared" si="27"/>
        <v>0</v>
      </c>
      <c r="D259" s="293"/>
      <c r="E259" s="320"/>
      <c r="F259" s="68">
        <f t="shared" si="28"/>
        <v>0</v>
      </c>
      <c r="G259" s="64">
        <f t="shared" si="28"/>
        <v>0</v>
      </c>
      <c r="H259" s="65" t="e">
        <f>ROUNDUP((F259*#REF!%)/168*G259,2)</f>
        <v>#REF!</v>
      </c>
    </row>
    <row r="260" spans="1:8" s="2" customFormat="1" ht="13.2" hidden="1" x14ac:dyDescent="0.25">
      <c r="A260" s="243"/>
      <c r="B260" s="246"/>
      <c r="C260" s="291">
        <f t="shared" si="27"/>
        <v>0</v>
      </c>
      <c r="D260" s="293"/>
      <c r="E260" s="321"/>
      <c r="F260" s="69">
        <f t="shared" si="28"/>
        <v>0</v>
      </c>
      <c r="G260" s="66">
        <f t="shared" si="28"/>
        <v>0</v>
      </c>
      <c r="H260" s="67" t="e">
        <f>ROUNDUP((F260*#REF!%)/168*G260,2)</f>
        <v>#REF!</v>
      </c>
    </row>
    <row r="261" spans="1:8" s="2" customFormat="1" ht="26.4" x14ac:dyDescent="0.25">
      <c r="A261" s="241" t="s">
        <v>58</v>
      </c>
      <c r="B261" s="244" t="s">
        <v>59</v>
      </c>
      <c r="C261" s="277" t="s">
        <v>436</v>
      </c>
      <c r="D261" s="278"/>
      <c r="E261" s="53" t="s">
        <v>162</v>
      </c>
      <c r="F261" s="49" t="s">
        <v>40</v>
      </c>
      <c r="G261" s="53" t="s">
        <v>158</v>
      </c>
      <c r="H261" s="128">
        <f>SUM(H262:H281)</f>
        <v>0.13</v>
      </c>
    </row>
    <row r="262" spans="1:8" s="2" customFormat="1" ht="13.2" hidden="1" x14ac:dyDescent="0.25">
      <c r="A262" s="242"/>
      <c r="B262" s="245"/>
      <c r="C262" s="304">
        <f t="shared" ref="C262:C271" si="29">C221</f>
        <v>0</v>
      </c>
      <c r="D262" s="305"/>
      <c r="E262" s="263">
        <v>10</v>
      </c>
      <c r="F262" s="79">
        <f t="shared" ref="F262:G271" si="30">F221</f>
        <v>0</v>
      </c>
      <c r="G262" s="62">
        <f t="shared" si="30"/>
        <v>0</v>
      </c>
      <c r="H262" s="63">
        <f>ROUNDUP((F262*$E$262%)/168*G262,2)</f>
        <v>0</v>
      </c>
    </row>
    <row r="263" spans="1:8" s="2" customFormat="1" ht="13.2" hidden="1" x14ac:dyDescent="0.25">
      <c r="A263" s="242"/>
      <c r="B263" s="245"/>
      <c r="C263" s="302">
        <f t="shared" si="29"/>
        <v>0</v>
      </c>
      <c r="D263" s="303"/>
      <c r="E263" s="264"/>
      <c r="F263" s="80">
        <f t="shared" si="30"/>
        <v>0</v>
      </c>
      <c r="G263" s="64">
        <f t="shared" si="30"/>
        <v>0</v>
      </c>
      <c r="H263" s="65">
        <f t="shared" ref="H263:H281" si="31">ROUNDUP((F263*$E$262%)/168*G263,2)</f>
        <v>0</v>
      </c>
    </row>
    <row r="264" spans="1:8" s="2" customFormat="1" ht="13.2" hidden="1" x14ac:dyDescent="0.25">
      <c r="A264" s="242"/>
      <c r="B264" s="245"/>
      <c r="C264" s="302">
        <f t="shared" si="29"/>
        <v>0</v>
      </c>
      <c r="D264" s="303"/>
      <c r="E264" s="264"/>
      <c r="F264" s="80">
        <f t="shared" si="30"/>
        <v>0</v>
      </c>
      <c r="G264" s="64">
        <f t="shared" si="30"/>
        <v>0</v>
      </c>
      <c r="H264" s="65">
        <f t="shared" si="31"/>
        <v>0</v>
      </c>
    </row>
    <row r="265" spans="1:8" s="2" customFormat="1" ht="13.2" hidden="1" x14ac:dyDescent="0.25">
      <c r="A265" s="242"/>
      <c r="B265" s="245"/>
      <c r="C265" s="302">
        <f t="shared" si="29"/>
        <v>0</v>
      </c>
      <c r="D265" s="303"/>
      <c r="E265" s="264"/>
      <c r="F265" s="80">
        <f t="shared" si="30"/>
        <v>0</v>
      </c>
      <c r="G265" s="64">
        <f t="shared" si="30"/>
        <v>0</v>
      </c>
      <c r="H265" s="65">
        <f t="shared" si="31"/>
        <v>0</v>
      </c>
    </row>
    <row r="266" spans="1:8" s="2" customFormat="1" ht="13.2" hidden="1" x14ac:dyDescent="0.25">
      <c r="A266" s="242"/>
      <c r="B266" s="245"/>
      <c r="C266" s="302">
        <f t="shared" si="29"/>
        <v>0</v>
      </c>
      <c r="D266" s="303"/>
      <c r="E266" s="264"/>
      <c r="F266" s="80">
        <f t="shared" si="30"/>
        <v>0</v>
      </c>
      <c r="G266" s="64">
        <f t="shared" si="30"/>
        <v>0</v>
      </c>
      <c r="H266" s="65">
        <f t="shared" si="31"/>
        <v>0</v>
      </c>
    </row>
    <row r="267" spans="1:8" s="2" customFormat="1" ht="13.2" hidden="1" x14ac:dyDescent="0.25">
      <c r="A267" s="242"/>
      <c r="B267" s="245"/>
      <c r="C267" s="302">
        <f t="shared" si="29"/>
        <v>0</v>
      </c>
      <c r="D267" s="303"/>
      <c r="E267" s="264"/>
      <c r="F267" s="80">
        <f t="shared" si="30"/>
        <v>0</v>
      </c>
      <c r="G267" s="64">
        <f t="shared" si="30"/>
        <v>0</v>
      </c>
      <c r="H267" s="65">
        <f t="shared" si="31"/>
        <v>0</v>
      </c>
    </row>
    <row r="268" spans="1:8" s="2" customFormat="1" ht="13.2" hidden="1" x14ac:dyDescent="0.25">
      <c r="A268" s="242"/>
      <c r="B268" s="245"/>
      <c r="C268" s="302">
        <f t="shared" si="29"/>
        <v>0</v>
      </c>
      <c r="D268" s="303"/>
      <c r="E268" s="264"/>
      <c r="F268" s="80">
        <f t="shared" si="30"/>
        <v>0</v>
      </c>
      <c r="G268" s="64">
        <f t="shared" si="30"/>
        <v>0</v>
      </c>
      <c r="H268" s="65">
        <f t="shared" si="31"/>
        <v>0</v>
      </c>
    </row>
    <row r="269" spans="1:8" s="2" customFormat="1" ht="13.2" hidden="1" x14ac:dyDescent="0.25">
      <c r="A269" s="242"/>
      <c r="B269" s="245"/>
      <c r="C269" s="302">
        <f t="shared" si="29"/>
        <v>0</v>
      </c>
      <c r="D269" s="303"/>
      <c r="E269" s="264"/>
      <c r="F269" s="80">
        <f t="shared" si="30"/>
        <v>0</v>
      </c>
      <c r="G269" s="64">
        <f t="shared" si="30"/>
        <v>0</v>
      </c>
      <c r="H269" s="65">
        <f t="shared" si="31"/>
        <v>0</v>
      </c>
    </row>
    <row r="270" spans="1:8" s="2" customFormat="1" ht="13.2" hidden="1" x14ac:dyDescent="0.25">
      <c r="A270" s="242"/>
      <c r="B270" s="245"/>
      <c r="C270" s="302">
        <f t="shared" si="29"/>
        <v>0</v>
      </c>
      <c r="D270" s="303"/>
      <c r="E270" s="264"/>
      <c r="F270" s="80">
        <f t="shared" si="30"/>
        <v>0</v>
      </c>
      <c r="G270" s="64">
        <f t="shared" si="30"/>
        <v>0</v>
      </c>
      <c r="H270" s="65">
        <f t="shared" si="31"/>
        <v>0</v>
      </c>
    </row>
    <row r="271" spans="1:8" s="2" customFormat="1" ht="13.2" hidden="1" x14ac:dyDescent="0.25">
      <c r="A271" s="242"/>
      <c r="B271" s="245"/>
      <c r="C271" s="302">
        <f t="shared" si="29"/>
        <v>0</v>
      </c>
      <c r="D271" s="303"/>
      <c r="E271" s="264"/>
      <c r="F271" s="80">
        <f t="shared" si="30"/>
        <v>0</v>
      </c>
      <c r="G271" s="64">
        <f t="shared" si="30"/>
        <v>0</v>
      </c>
      <c r="H271" s="65">
        <f t="shared" si="31"/>
        <v>0</v>
      </c>
    </row>
    <row r="272" spans="1:8" s="2" customFormat="1" ht="13.2" x14ac:dyDescent="0.25">
      <c r="A272" s="242"/>
      <c r="B272" s="245"/>
      <c r="C272" s="270" t="str">
        <f t="shared" ref="C272:C281" si="32">C232</f>
        <v>Grāmatvedis</v>
      </c>
      <c r="D272" s="271"/>
      <c r="E272" s="264"/>
      <c r="F272" s="81">
        <f t="shared" ref="F272:G281" si="33">F232</f>
        <v>1190</v>
      </c>
      <c r="G272" s="64">
        <f t="shared" si="33"/>
        <v>8.4000000000000005E-2</v>
      </c>
      <c r="H272" s="65">
        <f t="shared" si="31"/>
        <v>6.0000000000000005E-2</v>
      </c>
    </row>
    <row r="273" spans="1:8" s="2" customFormat="1" ht="13.2" x14ac:dyDescent="0.25">
      <c r="A273" s="242"/>
      <c r="B273" s="245"/>
      <c r="C273" s="270" t="str">
        <f t="shared" si="32"/>
        <v xml:space="preserve">Vecākais speciālists Izglītības koordinācijas nodaļā </v>
      </c>
      <c r="D273" s="271"/>
      <c r="E273" s="264"/>
      <c r="F273" s="81">
        <f t="shared" si="33"/>
        <v>1287</v>
      </c>
      <c r="G273" s="64">
        <f t="shared" si="33"/>
        <v>8.4000000000000005E-2</v>
      </c>
      <c r="H273" s="65">
        <f t="shared" si="31"/>
        <v>6.9999999999999993E-2</v>
      </c>
    </row>
    <row r="274" spans="1:8" s="2" customFormat="1" ht="12.75" hidden="1" customHeight="1" x14ac:dyDescent="0.25">
      <c r="A274" s="242"/>
      <c r="B274" s="245"/>
      <c r="C274" s="302">
        <f t="shared" si="32"/>
        <v>0</v>
      </c>
      <c r="D274" s="303"/>
      <c r="E274" s="264"/>
      <c r="F274" s="81">
        <f t="shared" si="33"/>
        <v>0</v>
      </c>
      <c r="G274" s="64">
        <f t="shared" si="33"/>
        <v>0</v>
      </c>
      <c r="H274" s="65">
        <f t="shared" si="31"/>
        <v>0</v>
      </c>
    </row>
    <row r="275" spans="1:8" s="2" customFormat="1" ht="12.75" hidden="1" customHeight="1" x14ac:dyDescent="0.25">
      <c r="A275" s="242"/>
      <c r="B275" s="245"/>
      <c r="C275" s="302">
        <f t="shared" si="32"/>
        <v>0</v>
      </c>
      <c r="D275" s="303"/>
      <c r="E275" s="264"/>
      <c r="F275" s="81">
        <f t="shared" si="33"/>
        <v>0</v>
      </c>
      <c r="G275" s="64">
        <f t="shared" si="33"/>
        <v>0</v>
      </c>
      <c r="H275" s="65">
        <f t="shared" si="31"/>
        <v>0</v>
      </c>
    </row>
    <row r="276" spans="1:8" s="2" customFormat="1" ht="12.75" hidden="1" customHeight="1" x14ac:dyDescent="0.25">
      <c r="A276" s="242"/>
      <c r="B276" s="245"/>
      <c r="C276" s="302">
        <f t="shared" si="32"/>
        <v>0</v>
      </c>
      <c r="D276" s="303"/>
      <c r="E276" s="264"/>
      <c r="F276" s="81">
        <f t="shared" si="33"/>
        <v>0</v>
      </c>
      <c r="G276" s="64">
        <f t="shared" si="33"/>
        <v>0</v>
      </c>
      <c r="H276" s="65">
        <f t="shared" si="31"/>
        <v>0</v>
      </c>
    </row>
    <row r="277" spans="1:8" s="2" customFormat="1" ht="12.75" hidden="1" customHeight="1" x14ac:dyDescent="0.25">
      <c r="A277" s="242"/>
      <c r="B277" s="245"/>
      <c r="C277" s="302">
        <f t="shared" si="32"/>
        <v>0</v>
      </c>
      <c r="D277" s="303"/>
      <c r="E277" s="264"/>
      <c r="F277" s="81">
        <f t="shared" si="33"/>
        <v>0</v>
      </c>
      <c r="G277" s="64">
        <f t="shared" si="33"/>
        <v>0</v>
      </c>
      <c r="H277" s="65">
        <f t="shared" si="31"/>
        <v>0</v>
      </c>
    </row>
    <row r="278" spans="1:8" s="2" customFormat="1" ht="12.75" hidden="1" customHeight="1" x14ac:dyDescent="0.25">
      <c r="A278" s="242"/>
      <c r="B278" s="245"/>
      <c r="C278" s="302">
        <f t="shared" si="32"/>
        <v>0</v>
      </c>
      <c r="D278" s="303"/>
      <c r="E278" s="264"/>
      <c r="F278" s="81">
        <f t="shared" si="33"/>
        <v>0</v>
      </c>
      <c r="G278" s="64">
        <f t="shared" si="33"/>
        <v>0</v>
      </c>
      <c r="H278" s="65">
        <f t="shared" si="31"/>
        <v>0</v>
      </c>
    </row>
    <row r="279" spans="1:8" s="2" customFormat="1" ht="12.75" hidden="1" customHeight="1" x14ac:dyDescent="0.25">
      <c r="A279" s="242"/>
      <c r="B279" s="245"/>
      <c r="C279" s="302">
        <f t="shared" si="32"/>
        <v>0</v>
      </c>
      <c r="D279" s="303"/>
      <c r="E279" s="264"/>
      <c r="F279" s="81">
        <f t="shared" si="33"/>
        <v>0</v>
      </c>
      <c r="G279" s="64">
        <f t="shared" si="33"/>
        <v>0</v>
      </c>
      <c r="H279" s="65">
        <f t="shared" si="31"/>
        <v>0</v>
      </c>
    </row>
    <row r="280" spans="1:8" s="2" customFormat="1" ht="12.75" hidden="1" customHeight="1" x14ac:dyDescent="0.25">
      <c r="A280" s="242"/>
      <c r="B280" s="245"/>
      <c r="C280" s="302">
        <f t="shared" si="32"/>
        <v>0</v>
      </c>
      <c r="D280" s="303"/>
      <c r="E280" s="264"/>
      <c r="F280" s="81">
        <f t="shared" si="33"/>
        <v>0</v>
      </c>
      <c r="G280" s="64">
        <f t="shared" si="33"/>
        <v>0</v>
      </c>
      <c r="H280" s="65">
        <f t="shared" si="31"/>
        <v>0</v>
      </c>
    </row>
    <row r="281" spans="1:8" s="2" customFormat="1" ht="13.2" hidden="1" x14ac:dyDescent="0.25">
      <c r="A281" s="243"/>
      <c r="B281" s="246"/>
      <c r="C281" s="302">
        <f t="shared" si="32"/>
        <v>0</v>
      </c>
      <c r="D281" s="303"/>
      <c r="E281" s="265"/>
      <c r="F281" s="83">
        <f t="shared" si="33"/>
        <v>0</v>
      </c>
      <c r="G281" s="66">
        <f t="shared" si="33"/>
        <v>0</v>
      </c>
      <c r="H281" s="67">
        <f t="shared" si="31"/>
        <v>0</v>
      </c>
    </row>
    <row r="282" spans="1:8" s="2" customFormat="1" ht="13.2" x14ac:dyDescent="0.25">
      <c r="A282" s="58" t="s">
        <v>66</v>
      </c>
      <c r="B282" s="256" t="s">
        <v>67</v>
      </c>
      <c r="C282" s="256"/>
      <c r="D282" s="256"/>
      <c r="E282" s="256"/>
      <c r="F282" s="256"/>
      <c r="G282" s="256"/>
      <c r="H282" s="47">
        <f>SUM(H283,H284,)</f>
        <v>0.41000000000000003</v>
      </c>
    </row>
    <row r="283" spans="1:8" s="2" customFormat="1" ht="13.2" x14ac:dyDescent="0.25">
      <c r="A283" s="51" t="s">
        <v>68</v>
      </c>
      <c r="B283" s="286" t="s">
        <v>469</v>
      </c>
      <c r="C283" s="286"/>
      <c r="D283" s="286"/>
      <c r="E283" s="286"/>
      <c r="F283" s="286"/>
      <c r="G283" s="286"/>
      <c r="H283" s="48">
        <f>ROUNDUP((H219+H284)*0.2409,2)</f>
        <v>0.35000000000000003</v>
      </c>
    </row>
    <row r="284" spans="1:8" s="2" customFormat="1" ht="26.4" x14ac:dyDescent="0.25">
      <c r="A284" s="241" t="s">
        <v>71</v>
      </c>
      <c r="B284" s="244" t="s">
        <v>72</v>
      </c>
      <c r="C284" s="277" t="s">
        <v>436</v>
      </c>
      <c r="D284" s="278"/>
      <c r="E284" s="53" t="s">
        <v>162</v>
      </c>
      <c r="F284" s="49" t="s">
        <v>40</v>
      </c>
      <c r="G284" s="53" t="s">
        <v>158</v>
      </c>
      <c r="H284" s="128">
        <f>SUM(H285:H304)</f>
        <v>0.06</v>
      </c>
    </row>
    <row r="285" spans="1:8" s="2" customFormat="1" ht="12.75" hidden="1" customHeight="1" x14ac:dyDescent="0.25">
      <c r="A285" s="242"/>
      <c r="B285" s="245"/>
      <c r="C285" s="279">
        <f t="shared" ref="C285:C294" si="34">C221</f>
        <v>0</v>
      </c>
      <c r="D285" s="280"/>
      <c r="E285" s="299">
        <v>4</v>
      </c>
      <c r="F285" s="71">
        <f t="shared" ref="F285:G294" si="35">F221</f>
        <v>0</v>
      </c>
      <c r="G285" s="71">
        <f t="shared" si="35"/>
        <v>0</v>
      </c>
      <c r="H285" s="63">
        <f>ROUNDUP((F285*$E$285%)/168*G285,2)</f>
        <v>0</v>
      </c>
    </row>
    <row r="286" spans="1:8" s="2" customFormat="1" ht="12.75" hidden="1" customHeight="1" x14ac:dyDescent="0.25">
      <c r="A286" s="242"/>
      <c r="B286" s="245"/>
      <c r="C286" s="270">
        <f t="shared" si="34"/>
        <v>0</v>
      </c>
      <c r="D286" s="271"/>
      <c r="E286" s="300"/>
      <c r="F286" s="73">
        <f t="shared" si="35"/>
        <v>0</v>
      </c>
      <c r="G286" s="73">
        <f t="shared" si="35"/>
        <v>0</v>
      </c>
      <c r="H286" s="65">
        <f t="shared" ref="H286:H293" si="36">ROUNDUP((F286*$E$285%)/168*G286,2)</f>
        <v>0</v>
      </c>
    </row>
    <row r="287" spans="1:8" s="2" customFormat="1" ht="12.75" hidden="1" customHeight="1" x14ac:dyDescent="0.25">
      <c r="A287" s="242"/>
      <c r="B287" s="245"/>
      <c r="C287" s="270">
        <f t="shared" si="34"/>
        <v>0</v>
      </c>
      <c r="D287" s="271"/>
      <c r="E287" s="300"/>
      <c r="F287" s="73">
        <f t="shared" si="35"/>
        <v>0</v>
      </c>
      <c r="G287" s="73">
        <f t="shared" si="35"/>
        <v>0</v>
      </c>
      <c r="H287" s="65">
        <f t="shared" si="36"/>
        <v>0</v>
      </c>
    </row>
    <row r="288" spans="1:8" s="2" customFormat="1" ht="12.75" hidden="1" customHeight="1" x14ac:dyDescent="0.25">
      <c r="A288" s="242"/>
      <c r="B288" s="245"/>
      <c r="C288" s="270">
        <f t="shared" si="34"/>
        <v>0</v>
      </c>
      <c r="D288" s="271"/>
      <c r="E288" s="300"/>
      <c r="F288" s="73">
        <f t="shared" si="35"/>
        <v>0</v>
      </c>
      <c r="G288" s="73">
        <f t="shared" si="35"/>
        <v>0</v>
      </c>
      <c r="H288" s="65">
        <f t="shared" si="36"/>
        <v>0</v>
      </c>
    </row>
    <row r="289" spans="1:8" s="2" customFormat="1" ht="12.75" hidden="1" customHeight="1" x14ac:dyDescent="0.25">
      <c r="A289" s="242"/>
      <c r="B289" s="245"/>
      <c r="C289" s="270">
        <f t="shared" si="34"/>
        <v>0</v>
      </c>
      <c r="D289" s="271"/>
      <c r="E289" s="300"/>
      <c r="F289" s="73">
        <f t="shared" si="35"/>
        <v>0</v>
      </c>
      <c r="G289" s="73">
        <f t="shared" si="35"/>
        <v>0</v>
      </c>
      <c r="H289" s="65">
        <f t="shared" si="36"/>
        <v>0</v>
      </c>
    </row>
    <row r="290" spans="1:8" s="2" customFormat="1" ht="12.75" hidden="1" customHeight="1" x14ac:dyDescent="0.25">
      <c r="A290" s="242"/>
      <c r="B290" s="245"/>
      <c r="C290" s="270">
        <f t="shared" si="34"/>
        <v>0</v>
      </c>
      <c r="D290" s="271"/>
      <c r="E290" s="300"/>
      <c r="F290" s="73">
        <f t="shared" si="35"/>
        <v>0</v>
      </c>
      <c r="G290" s="73">
        <f t="shared" si="35"/>
        <v>0</v>
      </c>
      <c r="H290" s="65">
        <f t="shared" si="36"/>
        <v>0</v>
      </c>
    </row>
    <row r="291" spans="1:8" s="2" customFormat="1" ht="12.75" hidden="1" customHeight="1" x14ac:dyDescent="0.25">
      <c r="A291" s="242"/>
      <c r="B291" s="245"/>
      <c r="C291" s="270">
        <f t="shared" si="34"/>
        <v>0</v>
      </c>
      <c r="D291" s="271"/>
      <c r="E291" s="300"/>
      <c r="F291" s="73">
        <f t="shared" si="35"/>
        <v>0</v>
      </c>
      <c r="G291" s="73">
        <f t="shared" si="35"/>
        <v>0</v>
      </c>
      <c r="H291" s="65">
        <f t="shared" si="36"/>
        <v>0</v>
      </c>
    </row>
    <row r="292" spans="1:8" s="2" customFormat="1" ht="12.75" hidden="1" customHeight="1" x14ac:dyDescent="0.25">
      <c r="A292" s="242"/>
      <c r="B292" s="245"/>
      <c r="C292" s="270">
        <f t="shared" si="34"/>
        <v>0</v>
      </c>
      <c r="D292" s="271"/>
      <c r="E292" s="300"/>
      <c r="F292" s="73">
        <f t="shared" si="35"/>
        <v>0</v>
      </c>
      <c r="G292" s="73">
        <f t="shared" si="35"/>
        <v>0</v>
      </c>
      <c r="H292" s="65">
        <f t="shared" si="36"/>
        <v>0</v>
      </c>
    </row>
    <row r="293" spans="1:8" s="2" customFormat="1" ht="12.75" hidden="1" customHeight="1" x14ac:dyDescent="0.25">
      <c r="A293" s="242"/>
      <c r="B293" s="245"/>
      <c r="C293" s="270">
        <f t="shared" si="34"/>
        <v>0</v>
      </c>
      <c r="D293" s="271"/>
      <c r="E293" s="300"/>
      <c r="F293" s="73">
        <f t="shared" si="35"/>
        <v>0</v>
      </c>
      <c r="G293" s="73">
        <f t="shared" si="35"/>
        <v>0</v>
      </c>
      <c r="H293" s="65">
        <f t="shared" si="36"/>
        <v>0</v>
      </c>
    </row>
    <row r="294" spans="1:8" s="2" customFormat="1" ht="12.75" hidden="1" customHeight="1" x14ac:dyDescent="0.25">
      <c r="A294" s="242"/>
      <c r="B294" s="245"/>
      <c r="C294" s="270">
        <f t="shared" si="34"/>
        <v>0</v>
      </c>
      <c r="D294" s="271"/>
      <c r="E294" s="300"/>
      <c r="F294" s="73">
        <f t="shared" si="35"/>
        <v>0</v>
      </c>
      <c r="G294" s="73">
        <f t="shared" si="35"/>
        <v>0</v>
      </c>
      <c r="H294" s="65">
        <f>ROUNDUP((F294*$E$285%)/168*G294,2)</f>
        <v>0</v>
      </c>
    </row>
    <row r="295" spans="1:8" s="2" customFormat="1" ht="13.2" x14ac:dyDescent="0.25">
      <c r="A295" s="242"/>
      <c r="B295" s="245"/>
      <c r="C295" s="270" t="str">
        <f t="shared" ref="C295:C304" si="37">C232</f>
        <v>Grāmatvedis</v>
      </c>
      <c r="D295" s="271"/>
      <c r="E295" s="300"/>
      <c r="F295" s="73">
        <f t="shared" ref="F295:G304" si="38">F232</f>
        <v>1190</v>
      </c>
      <c r="G295" s="64">
        <f t="shared" si="38"/>
        <v>8.4000000000000005E-2</v>
      </c>
      <c r="H295" s="65">
        <f>ROUNDUP((F295*$E$285%)/168*G295,2)</f>
        <v>0.03</v>
      </c>
    </row>
    <row r="296" spans="1:8" s="2" customFormat="1" ht="13.2" x14ac:dyDescent="0.25">
      <c r="A296" s="242"/>
      <c r="B296" s="245"/>
      <c r="C296" s="270" t="str">
        <f t="shared" si="37"/>
        <v xml:space="preserve">Vecākais speciālists Izglītības koordinācijas nodaļā </v>
      </c>
      <c r="D296" s="271"/>
      <c r="E296" s="300"/>
      <c r="F296" s="73">
        <f t="shared" si="38"/>
        <v>1287</v>
      </c>
      <c r="G296" s="64">
        <f t="shared" si="38"/>
        <v>8.4000000000000005E-2</v>
      </c>
      <c r="H296" s="65">
        <f t="shared" ref="H296:H304" si="39">ROUNDUP((F296*$E$285%)/168*G296,2)</f>
        <v>0.03</v>
      </c>
    </row>
    <row r="297" spans="1:8" s="2" customFormat="1" ht="13.2" hidden="1" x14ac:dyDescent="0.25">
      <c r="A297" s="242"/>
      <c r="B297" s="245"/>
      <c r="C297" s="270">
        <f t="shared" si="37"/>
        <v>0</v>
      </c>
      <c r="D297" s="271"/>
      <c r="E297" s="300"/>
      <c r="F297" s="73">
        <f t="shared" si="38"/>
        <v>0</v>
      </c>
      <c r="G297" s="64">
        <f t="shared" si="38"/>
        <v>0</v>
      </c>
      <c r="H297" s="65">
        <f t="shared" si="39"/>
        <v>0</v>
      </c>
    </row>
    <row r="298" spans="1:8" s="2" customFormat="1" ht="13.2" hidden="1" x14ac:dyDescent="0.25">
      <c r="A298" s="242"/>
      <c r="B298" s="245"/>
      <c r="C298" s="270">
        <f t="shared" si="37"/>
        <v>0</v>
      </c>
      <c r="D298" s="271"/>
      <c r="E298" s="300"/>
      <c r="F298" s="73">
        <f t="shared" si="38"/>
        <v>0</v>
      </c>
      <c r="G298" s="64">
        <f t="shared" si="38"/>
        <v>0</v>
      </c>
      <c r="H298" s="65">
        <f t="shared" si="39"/>
        <v>0</v>
      </c>
    </row>
    <row r="299" spans="1:8" s="2" customFormat="1" ht="13.2" hidden="1" x14ac:dyDescent="0.25">
      <c r="A299" s="242"/>
      <c r="B299" s="245"/>
      <c r="C299" s="270">
        <f t="shared" si="37"/>
        <v>0</v>
      </c>
      <c r="D299" s="271"/>
      <c r="E299" s="300"/>
      <c r="F299" s="73">
        <f t="shared" si="38"/>
        <v>0</v>
      </c>
      <c r="G299" s="64">
        <f t="shared" si="38"/>
        <v>0</v>
      </c>
      <c r="H299" s="65">
        <f t="shared" si="39"/>
        <v>0</v>
      </c>
    </row>
    <row r="300" spans="1:8" s="2" customFormat="1" ht="13.2" hidden="1" x14ac:dyDescent="0.25">
      <c r="A300" s="242"/>
      <c r="B300" s="245"/>
      <c r="C300" s="270">
        <f t="shared" si="37"/>
        <v>0</v>
      </c>
      <c r="D300" s="271"/>
      <c r="E300" s="300"/>
      <c r="F300" s="73">
        <f t="shared" si="38"/>
        <v>0</v>
      </c>
      <c r="G300" s="64">
        <f t="shared" si="38"/>
        <v>0</v>
      </c>
      <c r="H300" s="65">
        <f t="shared" si="39"/>
        <v>0</v>
      </c>
    </row>
    <row r="301" spans="1:8" s="2" customFormat="1" ht="13.2" hidden="1" x14ac:dyDescent="0.25">
      <c r="A301" s="242"/>
      <c r="B301" s="245"/>
      <c r="C301" s="270">
        <f t="shared" si="37"/>
        <v>0</v>
      </c>
      <c r="D301" s="271"/>
      <c r="E301" s="300"/>
      <c r="F301" s="73">
        <f t="shared" si="38"/>
        <v>0</v>
      </c>
      <c r="G301" s="64">
        <f t="shared" si="38"/>
        <v>0</v>
      </c>
      <c r="H301" s="65">
        <f t="shared" si="39"/>
        <v>0</v>
      </c>
    </row>
    <row r="302" spans="1:8" s="2" customFormat="1" ht="13.2" hidden="1" x14ac:dyDescent="0.25">
      <c r="A302" s="242"/>
      <c r="B302" s="245"/>
      <c r="C302" s="270">
        <f t="shared" si="37"/>
        <v>0</v>
      </c>
      <c r="D302" s="271"/>
      <c r="E302" s="300"/>
      <c r="F302" s="73">
        <f t="shared" si="38"/>
        <v>0</v>
      </c>
      <c r="G302" s="64">
        <f t="shared" si="38"/>
        <v>0</v>
      </c>
      <c r="H302" s="65">
        <f t="shared" si="39"/>
        <v>0</v>
      </c>
    </row>
    <row r="303" spans="1:8" s="2" customFormat="1" ht="13.2" hidden="1" x14ac:dyDescent="0.25">
      <c r="A303" s="242"/>
      <c r="B303" s="245"/>
      <c r="C303" s="270">
        <f t="shared" si="37"/>
        <v>0</v>
      </c>
      <c r="D303" s="271"/>
      <c r="E303" s="300"/>
      <c r="F303" s="73">
        <f t="shared" si="38"/>
        <v>0</v>
      </c>
      <c r="G303" s="64">
        <f t="shared" si="38"/>
        <v>0</v>
      </c>
      <c r="H303" s="65">
        <f t="shared" si="39"/>
        <v>0</v>
      </c>
    </row>
    <row r="304" spans="1:8" s="2" customFormat="1" ht="13.2" hidden="1" x14ac:dyDescent="0.25">
      <c r="A304" s="243"/>
      <c r="B304" s="246"/>
      <c r="C304" s="270">
        <f t="shared" si="37"/>
        <v>0</v>
      </c>
      <c r="D304" s="271"/>
      <c r="E304" s="301"/>
      <c r="F304" s="75">
        <f t="shared" si="38"/>
        <v>0</v>
      </c>
      <c r="G304" s="64">
        <f t="shared" si="38"/>
        <v>0</v>
      </c>
      <c r="H304" s="67">
        <f t="shared" si="39"/>
        <v>0</v>
      </c>
    </row>
    <row r="305" spans="1:9" s="2" customFormat="1" ht="13.2" hidden="1" x14ac:dyDescent="0.25">
      <c r="A305" s="242"/>
      <c r="B305" s="245"/>
      <c r="C305" s="270">
        <f t="shared" ref="C305:C312" si="40">C234</f>
        <v>0</v>
      </c>
      <c r="D305" s="271"/>
      <c r="E305" s="300"/>
      <c r="F305" s="73">
        <f t="shared" ref="F305:G312" si="41">F234</f>
        <v>0</v>
      </c>
      <c r="G305" s="73">
        <f t="shared" si="41"/>
        <v>0</v>
      </c>
      <c r="H305" s="65" t="e">
        <f>ROUNDUP((F305*#REF!%)/168*G305,2)</f>
        <v>#REF!</v>
      </c>
    </row>
    <row r="306" spans="1:9" s="2" customFormat="1" ht="13.2" hidden="1" x14ac:dyDescent="0.25">
      <c r="A306" s="242"/>
      <c r="B306" s="245"/>
      <c r="C306" s="270">
        <f t="shared" si="40"/>
        <v>0</v>
      </c>
      <c r="D306" s="271"/>
      <c r="E306" s="300"/>
      <c r="F306" s="73">
        <f t="shared" si="41"/>
        <v>0</v>
      </c>
      <c r="G306" s="73">
        <f t="shared" si="41"/>
        <v>0</v>
      </c>
      <c r="H306" s="65" t="e">
        <f>ROUNDUP((F306*#REF!%)/168*G306,2)</f>
        <v>#REF!</v>
      </c>
    </row>
    <row r="307" spans="1:9" s="2" customFormat="1" ht="13.2" hidden="1" x14ac:dyDescent="0.25">
      <c r="A307" s="242"/>
      <c r="B307" s="245"/>
      <c r="C307" s="270">
        <f t="shared" si="40"/>
        <v>0</v>
      </c>
      <c r="D307" s="271"/>
      <c r="E307" s="300"/>
      <c r="F307" s="73">
        <f t="shared" si="41"/>
        <v>0</v>
      </c>
      <c r="G307" s="73">
        <f t="shared" si="41"/>
        <v>0</v>
      </c>
      <c r="H307" s="65" t="e">
        <f>ROUNDUP((F307*#REF!%)/168*G307,2)</f>
        <v>#REF!</v>
      </c>
    </row>
    <row r="308" spans="1:9" s="2" customFormat="1" ht="13.2" hidden="1" x14ac:dyDescent="0.25">
      <c r="A308" s="242"/>
      <c r="B308" s="245"/>
      <c r="C308" s="270">
        <f t="shared" si="40"/>
        <v>0</v>
      </c>
      <c r="D308" s="271"/>
      <c r="E308" s="300"/>
      <c r="F308" s="73">
        <f t="shared" si="41"/>
        <v>0</v>
      </c>
      <c r="G308" s="73">
        <f t="shared" si="41"/>
        <v>0</v>
      </c>
      <c r="H308" s="65" t="e">
        <f>ROUNDUP((F308*#REF!%)/168*G308,2)</f>
        <v>#REF!</v>
      </c>
    </row>
    <row r="309" spans="1:9" s="2" customFormat="1" ht="13.2" hidden="1" x14ac:dyDescent="0.25">
      <c r="A309" s="242"/>
      <c r="B309" s="245"/>
      <c r="C309" s="270">
        <f t="shared" si="40"/>
        <v>0</v>
      </c>
      <c r="D309" s="271"/>
      <c r="E309" s="300"/>
      <c r="F309" s="73">
        <f t="shared" si="41"/>
        <v>0</v>
      </c>
      <c r="G309" s="73">
        <f t="shared" si="41"/>
        <v>0</v>
      </c>
      <c r="H309" s="65" t="e">
        <f>ROUNDUP((F309*#REF!%)/168*G309,2)</f>
        <v>#REF!</v>
      </c>
    </row>
    <row r="310" spans="1:9" s="2" customFormat="1" ht="13.2" hidden="1" x14ac:dyDescent="0.25">
      <c r="A310" s="242"/>
      <c r="B310" s="245"/>
      <c r="C310" s="270">
        <f t="shared" si="40"/>
        <v>0</v>
      </c>
      <c r="D310" s="271"/>
      <c r="E310" s="300"/>
      <c r="F310" s="73">
        <f t="shared" si="41"/>
        <v>0</v>
      </c>
      <c r="G310" s="73">
        <f t="shared" si="41"/>
        <v>0</v>
      </c>
      <c r="H310" s="65" t="e">
        <f>ROUNDUP((F310*#REF!%)/168*G310,2)</f>
        <v>#REF!</v>
      </c>
    </row>
    <row r="311" spans="1:9" s="2" customFormat="1" ht="13.2" hidden="1" x14ac:dyDescent="0.25">
      <c r="A311" s="242"/>
      <c r="B311" s="245"/>
      <c r="C311" s="270">
        <f t="shared" si="40"/>
        <v>0</v>
      </c>
      <c r="D311" s="271"/>
      <c r="E311" s="300"/>
      <c r="F311" s="73">
        <f t="shared" si="41"/>
        <v>0</v>
      </c>
      <c r="G311" s="73">
        <f t="shared" si="41"/>
        <v>0</v>
      </c>
      <c r="H311" s="65" t="e">
        <f>ROUNDUP((F311*#REF!%)/168*G311,2)</f>
        <v>#REF!</v>
      </c>
    </row>
    <row r="312" spans="1:9" s="2" customFormat="1" ht="13.2" hidden="1" x14ac:dyDescent="0.25">
      <c r="A312" s="243"/>
      <c r="B312" s="246"/>
      <c r="C312" s="281">
        <f t="shared" si="40"/>
        <v>0</v>
      </c>
      <c r="D312" s="282"/>
      <c r="E312" s="301"/>
      <c r="F312" s="75">
        <f t="shared" si="41"/>
        <v>0</v>
      </c>
      <c r="G312" s="75">
        <f t="shared" si="41"/>
        <v>0</v>
      </c>
      <c r="H312" s="67" t="e">
        <f>ROUNDUP((F312*#REF!%)/168*G312,2)</f>
        <v>#REF!</v>
      </c>
    </row>
    <row r="313" spans="1:9" s="2" customFormat="1" ht="13.2" x14ac:dyDescent="0.25">
      <c r="A313" s="58" t="s">
        <v>85</v>
      </c>
      <c r="B313" s="256" t="s">
        <v>18</v>
      </c>
      <c r="C313" s="256"/>
      <c r="D313" s="256"/>
      <c r="E313" s="256"/>
      <c r="F313" s="256"/>
      <c r="G313" s="256"/>
      <c r="H313" s="47">
        <f>SUM(H314,H337)</f>
        <v>2.5</v>
      </c>
    </row>
    <row r="314" spans="1:9" s="2" customFormat="1" ht="13.2" x14ac:dyDescent="0.25">
      <c r="A314" s="57" t="s">
        <v>86</v>
      </c>
      <c r="B314" s="256" t="s">
        <v>87</v>
      </c>
      <c r="C314" s="256"/>
      <c r="D314" s="256"/>
      <c r="E314" s="256"/>
      <c r="F314" s="256"/>
      <c r="G314" s="256"/>
      <c r="H314" s="47">
        <f>SUM(H315,H326)</f>
        <v>0.51</v>
      </c>
    </row>
    <row r="315" spans="1:9" s="2" customFormat="1" ht="26.4" x14ac:dyDescent="0.25">
      <c r="A315" s="241">
        <v>2220</v>
      </c>
      <c r="B315" s="244" t="s">
        <v>89</v>
      </c>
      <c r="C315" s="251" t="s">
        <v>171</v>
      </c>
      <c r="D315" s="252"/>
      <c r="E315" s="287"/>
      <c r="F315" s="53" t="s">
        <v>403</v>
      </c>
      <c r="G315" s="53" t="s">
        <v>158</v>
      </c>
      <c r="H315" s="128">
        <f>SUM(H316:H325)</f>
        <v>0.51</v>
      </c>
    </row>
    <row r="316" spans="1:9" s="2" customFormat="1" ht="12" customHeight="1" x14ac:dyDescent="0.25">
      <c r="A316" s="242"/>
      <c r="B316" s="245"/>
      <c r="C316" s="247" t="s">
        <v>202</v>
      </c>
      <c r="D316" s="248"/>
      <c r="E316" s="273"/>
      <c r="F316" s="86">
        <v>7</v>
      </c>
      <c r="G316" s="86">
        <f>G15+G16+G17+G18+G19+G26+G232+G233</f>
        <v>12.167999999999999</v>
      </c>
      <c r="H316" s="87">
        <f>ROUNDUP(F316/168*G316,2)</f>
        <v>0.51</v>
      </c>
      <c r="I316" s="2" t="s">
        <v>208</v>
      </c>
    </row>
    <row r="317" spans="1:9" s="2" customFormat="1" ht="12" hidden="1" customHeight="1" x14ac:dyDescent="0.25">
      <c r="A317" s="242"/>
      <c r="B317" s="245"/>
      <c r="C317" s="249"/>
      <c r="D317" s="250"/>
      <c r="E317" s="272"/>
      <c r="F317" s="88"/>
      <c r="G317" s="88"/>
      <c r="H317" s="89">
        <f t="shared" ref="H317:H325" si="42">ROUNDUP(F317/168*G317,2)</f>
        <v>0</v>
      </c>
    </row>
    <row r="318" spans="1:9" s="2" customFormat="1" ht="12" hidden="1" customHeight="1" x14ac:dyDescent="0.25">
      <c r="A318" s="242"/>
      <c r="B318" s="245"/>
      <c r="C318" s="249"/>
      <c r="D318" s="250"/>
      <c r="E318" s="272"/>
      <c r="F318" s="88"/>
      <c r="G318" s="88"/>
      <c r="H318" s="89">
        <f t="shared" si="42"/>
        <v>0</v>
      </c>
    </row>
    <row r="319" spans="1:9" s="2" customFormat="1" ht="12" hidden="1" customHeight="1" x14ac:dyDescent="0.25">
      <c r="A319" s="242"/>
      <c r="B319" s="245"/>
      <c r="C319" s="249"/>
      <c r="D319" s="250"/>
      <c r="E319" s="272"/>
      <c r="F319" s="88"/>
      <c r="G319" s="88"/>
      <c r="H319" s="89">
        <f t="shared" si="42"/>
        <v>0</v>
      </c>
    </row>
    <row r="320" spans="1:9" s="2" customFormat="1" ht="12" hidden="1" customHeight="1" x14ac:dyDescent="0.25">
      <c r="A320" s="242"/>
      <c r="B320" s="245"/>
      <c r="C320" s="249"/>
      <c r="D320" s="250"/>
      <c r="E320" s="272"/>
      <c r="F320" s="88"/>
      <c r="G320" s="88"/>
      <c r="H320" s="89">
        <f t="shared" si="42"/>
        <v>0</v>
      </c>
    </row>
    <row r="321" spans="1:8" s="2" customFormat="1" ht="12" hidden="1" customHeight="1" x14ac:dyDescent="0.25">
      <c r="A321" s="242"/>
      <c r="B321" s="245"/>
      <c r="C321" s="249"/>
      <c r="D321" s="250"/>
      <c r="E321" s="272"/>
      <c r="F321" s="88"/>
      <c r="G321" s="88"/>
      <c r="H321" s="89">
        <f t="shared" si="42"/>
        <v>0</v>
      </c>
    </row>
    <row r="322" spans="1:8" s="2" customFormat="1" ht="12" hidden="1" customHeight="1" x14ac:dyDescent="0.25">
      <c r="A322" s="242"/>
      <c r="B322" s="245"/>
      <c r="C322" s="249"/>
      <c r="D322" s="250"/>
      <c r="E322" s="272"/>
      <c r="F322" s="88"/>
      <c r="G322" s="88"/>
      <c r="H322" s="89">
        <f t="shared" si="42"/>
        <v>0</v>
      </c>
    </row>
    <row r="323" spans="1:8" s="2" customFormat="1" ht="12" hidden="1" customHeight="1" x14ac:dyDescent="0.25">
      <c r="A323" s="242"/>
      <c r="B323" s="245"/>
      <c r="C323" s="249"/>
      <c r="D323" s="250"/>
      <c r="E323" s="272"/>
      <c r="F323" s="88"/>
      <c r="G323" s="88"/>
      <c r="H323" s="89">
        <f t="shared" si="42"/>
        <v>0</v>
      </c>
    </row>
    <row r="324" spans="1:8" s="2" customFormat="1" ht="12" hidden="1" customHeight="1" x14ac:dyDescent="0.25">
      <c r="A324" s="242"/>
      <c r="B324" s="245"/>
      <c r="C324" s="249"/>
      <c r="D324" s="250"/>
      <c r="E324" s="272"/>
      <c r="F324" s="88"/>
      <c r="G324" s="88"/>
      <c r="H324" s="89">
        <f t="shared" si="42"/>
        <v>0</v>
      </c>
    </row>
    <row r="325" spans="1:8" s="2" customFormat="1" ht="12" hidden="1" customHeight="1" x14ac:dyDescent="0.25">
      <c r="A325" s="243"/>
      <c r="B325" s="246"/>
      <c r="C325" s="253"/>
      <c r="D325" s="254"/>
      <c r="E325" s="255"/>
      <c r="F325" s="90"/>
      <c r="G325" s="90"/>
      <c r="H325" s="91">
        <f t="shared" si="42"/>
        <v>0</v>
      </c>
    </row>
    <row r="326" spans="1:8" s="2" customFormat="1" ht="12" hidden="1" customHeight="1" x14ac:dyDescent="0.25">
      <c r="A326" s="241"/>
      <c r="B326" s="244"/>
      <c r="C326" s="251" t="s">
        <v>171</v>
      </c>
      <c r="D326" s="252"/>
      <c r="E326" s="287"/>
      <c r="F326" s="53" t="s">
        <v>167</v>
      </c>
      <c r="G326" s="53" t="s">
        <v>158</v>
      </c>
      <c r="H326" s="128">
        <f>SUM(H327:H336)</f>
        <v>0</v>
      </c>
    </row>
    <row r="327" spans="1:8" s="2" customFormat="1" ht="12" hidden="1" customHeight="1" x14ac:dyDescent="0.25">
      <c r="A327" s="242"/>
      <c r="B327" s="245"/>
      <c r="C327" s="247"/>
      <c r="D327" s="248"/>
      <c r="E327" s="273"/>
      <c r="F327" s="86"/>
      <c r="G327" s="86"/>
      <c r="H327" s="87">
        <f>ROUNDUP(F327/168*G327,2)</f>
        <v>0</v>
      </c>
    </row>
    <row r="328" spans="1:8" s="2" customFormat="1" ht="12" hidden="1" customHeight="1" x14ac:dyDescent="0.25">
      <c r="A328" s="242"/>
      <c r="B328" s="245"/>
      <c r="C328" s="249"/>
      <c r="D328" s="250"/>
      <c r="E328" s="272"/>
      <c r="F328" s="88"/>
      <c r="G328" s="88"/>
      <c r="H328" s="89">
        <f t="shared" ref="H328:H336" si="43">ROUNDUP(F328/168*G328,2)</f>
        <v>0</v>
      </c>
    </row>
    <row r="329" spans="1:8" s="2" customFormat="1" ht="12" hidden="1" customHeight="1" x14ac:dyDescent="0.25">
      <c r="A329" s="242"/>
      <c r="B329" s="245"/>
      <c r="C329" s="249"/>
      <c r="D329" s="250"/>
      <c r="E329" s="272"/>
      <c r="F329" s="88"/>
      <c r="G329" s="88"/>
      <c r="H329" s="89">
        <f t="shared" si="43"/>
        <v>0</v>
      </c>
    </row>
    <row r="330" spans="1:8" s="2" customFormat="1" ht="12" hidden="1" customHeight="1" x14ac:dyDescent="0.25">
      <c r="A330" s="242"/>
      <c r="B330" s="245"/>
      <c r="C330" s="249"/>
      <c r="D330" s="250"/>
      <c r="E330" s="272"/>
      <c r="F330" s="88"/>
      <c r="G330" s="88"/>
      <c r="H330" s="89">
        <f t="shared" si="43"/>
        <v>0</v>
      </c>
    </row>
    <row r="331" spans="1:8" s="2" customFormat="1" ht="12" hidden="1" customHeight="1" x14ac:dyDescent="0.25">
      <c r="A331" s="242"/>
      <c r="B331" s="245"/>
      <c r="C331" s="249"/>
      <c r="D331" s="250"/>
      <c r="E331" s="272"/>
      <c r="F331" s="88"/>
      <c r="G331" s="88"/>
      <c r="H331" s="89">
        <f t="shared" si="43"/>
        <v>0</v>
      </c>
    </row>
    <row r="332" spans="1:8" s="2" customFormat="1" ht="12" hidden="1" customHeight="1" x14ac:dyDescent="0.25">
      <c r="A332" s="242"/>
      <c r="B332" s="245"/>
      <c r="C332" s="249"/>
      <c r="D332" s="250"/>
      <c r="E332" s="272"/>
      <c r="F332" s="88"/>
      <c r="G332" s="88"/>
      <c r="H332" s="89">
        <f t="shared" si="43"/>
        <v>0</v>
      </c>
    </row>
    <row r="333" spans="1:8" s="2" customFormat="1" ht="12" hidden="1" customHeight="1" x14ac:dyDescent="0.25">
      <c r="A333" s="242"/>
      <c r="B333" s="245"/>
      <c r="C333" s="249"/>
      <c r="D333" s="250"/>
      <c r="E333" s="272"/>
      <c r="F333" s="88"/>
      <c r="G333" s="88"/>
      <c r="H333" s="89">
        <f t="shared" si="43"/>
        <v>0</v>
      </c>
    </row>
    <row r="334" spans="1:8" s="2" customFormat="1" ht="12" hidden="1" customHeight="1" x14ac:dyDescent="0.25">
      <c r="A334" s="242"/>
      <c r="B334" s="245"/>
      <c r="C334" s="249"/>
      <c r="D334" s="250"/>
      <c r="E334" s="272"/>
      <c r="F334" s="88"/>
      <c r="G334" s="88"/>
      <c r="H334" s="89">
        <f t="shared" si="43"/>
        <v>0</v>
      </c>
    </row>
    <row r="335" spans="1:8" s="2" customFormat="1" ht="12" hidden="1" customHeight="1" x14ac:dyDescent="0.25">
      <c r="A335" s="242"/>
      <c r="B335" s="245"/>
      <c r="C335" s="249"/>
      <c r="D335" s="250"/>
      <c r="E335" s="272"/>
      <c r="F335" s="88"/>
      <c r="G335" s="88"/>
      <c r="H335" s="89">
        <f t="shared" si="43"/>
        <v>0</v>
      </c>
    </row>
    <row r="336" spans="1:8" s="2" customFormat="1" ht="13.2" hidden="1" x14ac:dyDescent="0.25">
      <c r="A336" s="243"/>
      <c r="B336" s="246"/>
      <c r="C336" s="253"/>
      <c r="D336" s="254"/>
      <c r="E336" s="255"/>
      <c r="F336" s="90"/>
      <c r="G336" s="90"/>
      <c r="H336" s="91">
        <f t="shared" si="43"/>
        <v>0</v>
      </c>
    </row>
    <row r="337" spans="1:9" s="2" customFormat="1" ht="13.2" x14ac:dyDescent="0.25">
      <c r="A337" s="57" t="s">
        <v>94</v>
      </c>
      <c r="B337" s="256" t="s">
        <v>95</v>
      </c>
      <c r="C337" s="256"/>
      <c r="D337" s="256"/>
      <c r="E337" s="256"/>
      <c r="F337" s="256"/>
      <c r="G337" s="256"/>
      <c r="H337" s="47">
        <f>SUM(H338,H360,H349)</f>
        <v>1.9900000000000002</v>
      </c>
    </row>
    <row r="338" spans="1:9" s="2" customFormat="1" ht="15" customHeight="1" x14ac:dyDescent="0.25">
      <c r="A338" s="241">
        <v>2311</v>
      </c>
      <c r="B338" s="244" t="s">
        <v>20</v>
      </c>
      <c r="C338" s="251" t="s">
        <v>171</v>
      </c>
      <c r="D338" s="252"/>
      <c r="E338" s="287"/>
      <c r="F338" s="53" t="s">
        <v>401</v>
      </c>
      <c r="G338" s="53" t="s">
        <v>166</v>
      </c>
      <c r="H338" s="128">
        <f>SUM(H339:H348)</f>
        <v>0.3</v>
      </c>
    </row>
    <row r="339" spans="1:9" s="2" customFormat="1" ht="13.2" x14ac:dyDescent="0.25">
      <c r="A339" s="242"/>
      <c r="B339" s="245"/>
      <c r="C339" s="247" t="s">
        <v>225</v>
      </c>
      <c r="D339" s="248"/>
      <c r="E339" s="273"/>
      <c r="F339" s="86">
        <v>0.01</v>
      </c>
      <c r="G339" s="86">
        <v>5</v>
      </c>
      <c r="H339" s="87">
        <f>ROUND(F339*G339,2)</f>
        <v>0.05</v>
      </c>
      <c r="I339" s="183" t="s">
        <v>390</v>
      </c>
    </row>
    <row r="340" spans="1:9" s="2" customFormat="1" ht="13.2" x14ac:dyDescent="0.25">
      <c r="A340" s="242"/>
      <c r="B340" s="245"/>
      <c r="C340" s="249" t="s">
        <v>173</v>
      </c>
      <c r="D340" s="250"/>
      <c r="E340" s="272"/>
      <c r="F340" s="88">
        <v>0.05</v>
      </c>
      <c r="G340" s="88">
        <v>5</v>
      </c>
      <c r="H340" s="89">
        <f>ROUND(F340*G340,2)</f>
        <v>0.25</v>
      </c>
    </row>
    <row r="341" spans="1:9" s="2" customFormat="1" ht="13.2" hidden="1" x14ac:dyDescent="0.25">
      <c r="A341" s="242"/>
      <c r="B341" s="245"/>
      <c r="C341" s="249"/>
      <c r="D341" s="250"/>
      <c r="E341" s="272"/>
      <c r="F341" s="88"/>
      <c r="G341" s="88"/>
      <c r="H341" s="89">
        <f t="shared" ref="H341:H348" si="44">ROUND(F341*G341,2)</f>
        <v>0</v>
      </c>
    </row>
    <row r="342" spans="1:9" s="2" customFormat="1" ht="13.2" hidden="1" x14ac:dyDescent="0.25">
      <c r="A342" s="242"/>
      <c r="B342" s="245"/>
      <c r="C342" s="249"/>
      <c r="D342" s="250"/>
      <c r="E342" s="272"/>
      <c r="F342" s="88"/>
      <c r="G342" s="88"/>
      <c r="H342" s="89">
        <f t="shared" si="44"/>
        <v>0</v>
      </c>
    </row>
    <row r="343" spans="1:9" s="2" customFormat="1" ht="13.2" hidden="1" x14ac:dyDescent="0.25">
      <c r="A343" s="242"/>
      <c r="B343" s="245"/>
      <c r="C343" s="249"/>
      <c r="D343" s="250"/>
      <c r="E343" s="272"/>
      <c r="F343" s="88"/>
      <c r="G343" s="88"/>
      <c r="H343" s="89">
        <f t="shared" si="44"/>
        <v>0</v>
      </c>
    </row>
    <row r="344" spans="1:9" s="2" customFormat="1" ht="13.2" hidden="1" x14ac:dyDescent="0.25">
      <c r="A344" s="242"/>
      <c r="B344" s="245"/>
      <c r="C344" s="249"/>
      <c r="D344" s="250"/>
      <c r="E344" s="272"/>
      <c r="F344" s="88"/>
      <c r="G344" s="88"/>
      <c r="H344" s="89">
        <f t="shared" si="44"/>
        <v>0</v>
      </c>
    </row>
    <row r="345" spans="1:9" s="2" customFormat="1" ht="13.2" hidden="1" x14ac:dyDescent="0.25">
      <c r="A345" s="242"/>
      <c r="B345" s="245"/>
      <c r="C345" s="249"/>
      <c r="D345" s="250"/>
      <c r="E345" s="272"/>
      <c r="F345" s="88"/>
      <c r="G345" s="88"/>
      <c r="H345" s="89">
        <f t="shared" si="44"/>
        <v>0</v>
      </c>
    </row>
    <row r="346" spans="1:9" s="2" customFormat="1" ht="13.2" hidden="1" x14ac:dyDescent="0.25">
      <c r="A346" s="242"/>
      <c r="B346" s="245"/>
      <c r="C346" s="249"/>
      <c r="D346" s="250"/>
      <c r="E346" s="272"/>
      <c r="F346" s="88"/>
      <c r="G346" s="88"/>
      <c r="H346" s="89">
        <f t="shared" si="44"/>
        <v>0</v>
      </c>
    </row>
    <row r="347" spans="1:9" s="2" customFormat="1" ht="13.2" hidden="1" x14ac:dyDescent="0.25">
      <c r="A347" s="242"/>
      <c r="B347" s="245"/>
      <c r="C347" s="249"/>
      <c r="D347" s="250"/>
      <c r="E347" s="272"/>
      <c r="F347" s="88"/>
      <c r="G347" s="88"/>
      <c r="H347" s="89">
        <f t="shared" si="44"/>
        <v>0</v>
      </c>
    </row>
    <row r="348" spans="1:9" s="2" customFormat="1" ht="13.2" hidden="1" x14ac:dyDescent="0.25">
      <c r="A348" s="243"/>
      <c r="B348" s="246"/>
      <c r="C348" s="253"/>
      <c r="D348" s="254"/>
      <c r="E348" s="255"/>
      <c r="F348" s="90"/>
      <c r="G348" s="90"/>
      <c r="H348" s="91">
        <f t="shared" si="44"/>
        <v>0</v>
      </c>
    </row>
    <row r="349" spans="1:9" s="2" customFormat="1" ht="39.6" x14ac:dyDescent="0.25">
      <c r="A349" s="241">
        <v>2312</v>
      </c>
      <c r="B349" s="244" t="s">
        <v>394</v>
      </c>
      <c r="C349" s="251" t="s">
        <v>171</v>
      </c>
      <c r="D349" s="252"/>
      <c r="E349" s="60" t="s">
        <v>400</v>
      </c>
      <c r="F349" s="60" t="s">
        <v>397</v>
      </c>
      <c r="G349" s="53" t="s">
        <v>158</v>
      </c>
      <c r="H349" s="128">
        <f>SUM(H350:H359)</f>
        <v>0.08</v>
      </c>
    </row>
    <row r="350" spans="1:9" s="2" customFormat="1" ht="13.2" x14ac:dyDescent="0.25">
      <c r="A350" s="242"/>
      <c r="B350" s="245"/>
      <c r="C350" s="247" t="s">
        <v>395</v>
      </c>
      <c r="D350" s="248"/>
      <c r="E350" s="86">
        <v>157</v>
      </c>
      <c r="F350" s="86">
        <v>5</v>
      </c>
      <c r="G350" s="86">
        <f>G26+G232+G233</f>
        <v>2.1680000000000001</v>
      </c>
      <c r="H350" s="87">
        <f>ROUNDUP(E350/F350/12/168*G350,2)</f>
        <v>0.04</v>
      </c>
    </row>
    <row r="351" spans="1:9" s="2" customFormat="1" ht="13.2" x14ac:dyDescent="0.25">
      <c r="A351" s="242"/>
      <c r="B351" s="245"/>
      <c r="C351" s="249" t="s">
        <v>396</v>
      </c>
      <c r="D351" s="250"/>
      <c r="E351" s="189">
        <v>150</v>
      </c>
      <c r="F351" s="88">
        <v>5</v>
      </c>
      <c r="G351" s="88">
        <f>G350</f>
        <v>2.1680000000000001</v>
      </c>
      <c r="H351" s="89">
        <f>ROUNDUP(E351/F351/12/168*G351,2)</f>
        <v>0.04</v>
      </c>
    </row>
    <row r="352" spans="1:9" s="2" customFormat="1" ht="13.2" hidden="1" x14ac:dyDescent="0.25">
      <c r="A352" s="242"/>
      <c r="B352" s="245"/>
      <c r="C352" s="249"/>
      <c r="D352" s="250"/>
      <c r="E352" s="186"/>
      <c r="F352" s="88"/>
      <c r="G352" s="88"/>
      <c r="H352" s="89">
        <f t="shared" ref="H352:H359" si="45">ROUNDUP(F352/168*G352,2)</f>
        <v>0</v>
      </c>
    </row>
    <row r="353" spans="1:9" s="2" customFormat="1" ht="13.2" hidden="1" x14ac:dyDescent="0.25">
      <c r="A353" s="242"/>
      <c r="B353" s="245"/>
      <c r="C353" s="249"/>
      <c r="D353" s="250"/>
      <c r="E353" s="186"/>
      <c r="F353" s="88"/>
      <c r="G353" s="88"/>
      <c r="H353" s="89">
        <f t="shared" si="45"/>
        <v>0</v>
      </c>
    </row>
    <row r="354" spans="1:9" s="2" customFormat="1" ht="13.2" hidden="1" x14ac:dyDescent="0.25">
      <c r="A354" s="242"/>
      <c r="B354" s="245"/>
      <c r="C354" s="249"/>
      <c r="D354" s="250"/>
      <c r="E354" s="186"/>
      <c r="F354" s="88"/>
      <c r="G354" s="88"/>
      <c r="H354" s="89">
        <f t="shared" si="45"/>
        <v>0</v>
      </c>
    </row>
    <row r="355" spans="1:9" s="2" customFormat="1" ht="13.2" hidden="1" x14ac:dyDescent="0.25">
      <c r="A355" s="242"/>
      <c r="B355" s="245"/>
      <c r="C355" s="249"/>
      <c r="D355" s="250"/>
      <c r="E355" s="186"/>
      <c r="F355" s="88"/>
      <c r="G355" s="88"/>
      <c r="H355" s="89">
        <f t="shared" si="45"/>
        <v>0</v>
      </c>
    </row>
    <row r="356" spans="1:9" s="2" customFormat="1" ht="13.2" hidden="1" x14ac:dyDescent="0.25">
      <c r="A356" s="242"/>
      <c r="B356" s="245"/>
      <c r="C356" s="249"/>
      <c r="D356" s="250"/>
      <c r="E356" s="186"/>
      <c r="F356" s="88"/>
      <c r="G356" s="88"/>
      <c r="H356" s="89">
        <f t="shared" si="45"/>
        <v>0</v>
      </c>
    </row>
    <row r="357" spans="1:9" s="2" customFormat="1" ht="13.2" hidden="1" x14ac:dyDescent="0.25">
      <c r="A357" s="242"/>
      <c r="B357" s="245"/>
      <c r="C357" s="249"/>
      <c r="D357" s="250"/>
      <c r="E357" s="186"/>
      <c r="F357" s="88"/>
      <c r="G357" s="88"/>
      <c r="H357" s="89">
        <f t="shared" si="45"/>
        <v>0</v>
      </c>
    </row>
    <row r="358" spans="1:9" s="2" customFormat="1" ht="13.2" hidden="1" x14ac:dyDescent="0.25">
      <c r="A358" s="242"/>
      <c r="B358" s="245"/>
      <c r="C358" s="249"/>
      <c r="D358" s="250"/>
      <c r="E358" s="186"/>
      <c r="F358" s="88"/>
      <c r="G358" s="88"/>
      <c r="H358" s="89">
        <f t="shared" si="45"/>
        <v>0</v>
      </c>
    </row>
    <row r="359" spans="1:9" s="2" customFormat="1" ht="13.2" hidden="1" x14ac:dyDescent="0.25">
      <c r="A359" s="243"/>
      <c r="B359" s="246"/>
      <c r="C359" s="249"/>
      <c r="D359" s="250"/>
      <c r="E359" s="186"/>
      <c r="F359" s="90"/>
      <c r="G359" s="90"/>
      <c r="H359" s="91">
        <f t="shared" si="45"/>
        <v>0</v>
      </c>
    </row>
    <row r="360" spans="1:9" s="2" customFormat="1" ht="26.4" x14ac:dyDescent="0.25">
      <c r="A360" s="241">
        <v>2350</v>
      </c>
      <c r="B360" s="244" t="s">
        <v>25</v>
      </c>
      <c r="C360" s="251" t="s">
        <v>171</v>
      </c>
      <c r="D360" s="252"/>
      <c r="E360" s="287"/>
      <c r="F360" s="60" t="s">
        <v>402</v>
      </c>
      <c r="G360" s="53" t="s">
        <v>158</v>
      </c>
      <c r="H360" s="128">
        <f>SUM(H361:H370)</f>
        <v>1.61</v>
      </c>
    </row>
    <row r="361" spans="1:9" s="2" customFormat="1" ht="26.25" customHeight="1" x14ac:dyDescent="0.25">
      <c r="A361" s="242"/>
      <c r="B361" s="245"/>
      <c r="C361" s="247" t="s">
        <v>231</v>
      </c>
      <c r="D361" s="248"/>
      <c r="E361" s="273"/>
      <c r="F361" s="86">
        <v>85</v>
      </c>
      <c r="G361" s="86">
        <f>G351</f>
        <v>2.1680000000000001</v>
      </c>
      <c r="H361" s="87">
        <f>ROUNDUP(F361/168*G361,2)</f>
        <v>1.1000000000000001</v>
      </c>
      <c r="I361" s="2" t="s">
        <v>337</v>
      </c>
    </row>
    <row r="362" spans="1:9" s="2" customFormat="1" ht="13.2" x14ac:dyDescent="0.25">
      <c r="A362" s="242"/>
      <c r="B362" s="245"/>
      <c r="C362" s="249" t="s">
        <v>205</v>
      </c>
      <c r="D362" s="250"/>
      <c r="E362" s="272"/>
      <c r="F362" s="88">
        <v>7</v>
      </c>
      <c r="G362" s="88">
        <f>G316</f>
        <v>12.167999999999999</v>
      </c>
      <c r="H362" s="89">
        <f t="shared" ref="H362:H370" si="46">ROUNDUP(F362/168*G362,2)</f>
        <v>0.51</v>
      </c>
      <c r="I362" s="2" t="s">
        <v>208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6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6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6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6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6"/>
        <v>0</v>
      </c>
    </row>
    <row r="368" spans="1:9" s="2" customFormat="1" ht="13.2" hidden="1" x14ac:dyDescent="0.25">
      <c r="A368" s="242"/>
      <c r="B368" s="245"/>
      <c r="C368" s="249"/>
      <c r="D368" s="250"/>
      <c r="E368" s="272"/>
      <c r="F368" s="88"/>
      <c r="G368" s="88"/>
      <c r="H368" s="89">
        <f t="shared" si="46"/>
        <v>0</v>
      </c>
    </row>
    <row r="369" spans="1:8" s="2" customFormat="1" ht="13.2" hidden="1" x14ac:dyDescent="0.25">
      <c r="A369" s="242"/>
      <c r="B369" s="245"/>
      <c r="C369" s="249"/>
      <c r="D369" s="250"/>
      <c r="E369" s="272"/>
      <c r="F369" s="88"/>
      <c r="G369" s="88"/>
      <c r="H369" s="89">
        <f t="shared" si="46"/>
        <v>0</v>
      </c>
    </row>
    <row r="370" spans="1:8" s="2" customFormat="1" ht="13.2" hidden="1" x14ac:dyDescent="0.25">
      <c r="A370" s="243"/>
      <c r="B370" s="246"/>
      <c r="C370" s="253"/>
      <c r="D370" s="254"/>
      <c r="E370" s="255"/>
      <c r="F370" s="90"/>
      <c r="G370" s="90"/>
      <c r="H370" s="91">
        <f t="shared" si="46"/>
        <v>0</v>
      </c>
    </row>
    <row r="371" spans="1:8" s="2" customFormat="1" ht="13.2" x14ac:dyDescent="0.25">
      <c r="A371" s="58" t="s">
        <v>110</v>
      </c>
      <c r="B371" s="256" t="s">
        <v>26</v>
      </c>
      <c r="C371" s="256"/>
      <c r="D371" s="256"/>
      <c r="E371" s="256"/>
      <c r="F371" s="256"/>
      <c r="G371" s="256"/>
      <c r="H371" s="47">
        <f>SUM(H372,H384)</f>
        <v>0.26</v>
      </c>
    </row>
    <row r="372" spans="1:8" s="2" customFormat="1" ht="13.2" hidden="1" x14ac:dyDescent="0.25">
      <c r="A372" s="57">
        <v>5120</v>
      </c>
      <c r="B372" s="256" t="s">
        <v>168</v>
      </c>
      <c r="C372" s="256"/>
      <c r="D372" s="256"/>
      <c r="E372" s="256"/>
      <c r="F372" s="256"/>
      <c r="G372" s="256"/>
      <c r="H372" s="47">
        <f>SUM(H374:H383)</f>
        <v>0</v>
      </c>
    </row>
    <row r="373" spans="1:8" s="2" customFormat="1" ht="26.4" hidden="1" x14ac:dyDescent="0.25">
      <c r="A373" s="257">
        <v>5121</v>
      </c>
      <c r="B373" s="260" t="s">
        <v>169</v>
      </c>
      <c r="C373" s="277" t="s">
        <v>171</v>
      </c>
      <c r="D373" s="278" t="s">
        <v>170</v>
      </c>
      <c r="E373" s="53" t="s">
        <v>170</v>
      </c>
      <c r="F373" s="187" t="s">
        <v>400</v>
      </c>
      <c r="G373" s="53" t="s">
        <v>158</v>
      </c>
      <c r="H373" s="128">
        <f>SUM(H374:H383)</f>
        <v>0</v>
      </c>
    </row>
    <row r="374" spans="1:8" s="2" customFormat="1" ht="13.2" hidden="1" x14ac:dyDescent="0.25">
      <c r="A374" s="258"/>
      <c r="B374" s="261"/>
      <c r="C374" s="304"/>
      <c r="D374" s="305"/>
      <c r="E374" s="263"/>
      <c r="F374" s="79"/>
      <c r="G374" s="79"/>
      <c r="H374" s="63">
        <f>ROUNDUP(F374*$D$374%/12/168*E374*$G$374,2)</f>
        <v>0</v>
      </c>
    </row>
    <row r="375" spans="1:8" s="2" customFormat="1" ht="13.2" hidden="1" x14ac:dyDescent="0.25">
      <c r="A375" s="258"/>
      <c r="B375" s="261"/>
      <c r="C375" s="302"/>
      <c r="D375" s="303"/>
      <c r="E375" s="264"/>
      <c r="F375" s="80"/>
      <c r="G375" s="80"/>
      <c r="H375" s="65">
        <f t="shared" ref="H375:H383" si="47">ROUNDUP(F375*$D$374%/12/168*E375*$G$374,2)</f>
        <v>0</v>
      </c>
    </row>
    <row r="376" spans="1:8" s="2" customFormat="1" ht="13.2" hidden="1" x14ac:dyDescent="0.25">
      <c r="A376" s="258"/>
      <c r="B376" s="261"/>
      <c r="C376" s="302"/>
      <c r="D376" s="303"/>
      <c r="E376" s="264"/>
      <c r="F376" s="80"/>
      <c r="G376" s="80"/>
      <c r="H376" s="65">
        <f t="shared" si="47"/>
        <v>0</v>
      </c>
    </row>
    <row r="377" spans="1:8" s="2" customFormat="1" ht="13.2" hidden="1" x14ac:dyDescent="0.25">
      <c r="A377" s="258"/>
      <c r="B377" s="261"/>
      <c r="C377" s="302"/>
      <c r="D377" s="303"/>
      <c r="E377" s="264"/>
      <c r="F377" s="80"/>
      <c r="G377" s="80"/>
      <c r="H377" s="65">
        <f t="shared" si="47"/>
        <v>0</v>
      </c>
    </row>
    <row r="378" spans="1:8" s="2" customFormat="1" ht="13.2" hidden="1" x14ac:dyDescent="0.25">
      <c r="A378" s="258"/>
      <c r="B378" s="261"/>
      <c r="C378" s="302"/>
      <c r="D378" s="303"/>
      <c r="E378" s="264"/>
      <c r="F378" s="80"/>
      <c r="G378" s="80"/>
      <c r="H378" s="65">
        <f t="shared" si="47"/>
        <v>0</v>
      </c>
    </row>
    <row r="379" spans="1:8" s="2" customFormat="1" ht="13.5" hidden="1" customHeight="1" x14ac:dyDescent="0.25">
      <c r="A379" s="258"/>
      <c r="B379" s="261"/>
      <c r="C379" s="302"/>
      <c r="D379" s="303"/>
      <c r="E379" s="264"/>
      <c r="F379" s="80"/>
      <c r="G379" s="80"/>
      <c r="H379" s="65">
        <f t="shared" si="47"/>
        <v>0</v>
      </c>
    </row>
    <row r="380" spans="1:8" s="2" customFormat="1" ht="12.75" hidden="1" customHeight="1" x14ac:dyDescent="0.25">
      <c r="A380" s="258"/>
      <c r="B380" s="261"/>
      <c r="C380" s="302"/>
      <c r="D380" s="303"/>
      <c r="E380" s="264"/>
      <c r="F380" s="80"/>
      <c r="G380" s="80"/>
      <c r="H380" s="65">
        <f t="shared" si="47"/>
        <v>0</v>
      </c>
    </row>
    <row r="381" spans="1:8" s="2" customFormat="1" ht="12.75" hidden="1" customHeight="1" x14ac:dyDescent="0.25">
      <c r="A381" s="258"/>
      <c r="B381" s="261"/>
      <c r="C381" s="302"/>
      <c r="D381" s="303"/>
      <c r="E381" s="264"/>
      <c r="F381" s="80"/>
      <c r="G381" s="80"/>
      <c r="H381" s="65">
        <f t="shared" si="47"/>
        <v>0</v>
      </c>
    </row>
    <row r="382" spans="1:8" s="2" customFormat="1" ht="12.75" hidden="1" customHeight="1" x14ac:dyDescent="0.25">
      <c r="A382" s="258"/>
      <c r="B382" s="261"/>
      <c r="C382" s="302"/>
      <c r="D382" s="303"/>
      <c r="E382" s="264"/>
      <c r="F382" s="80"/>
      <c r="G382" s="80"/>
      <c r="H382" s="65">
        <f t="shared" si="47"/>
        <v>0</v>
      </c>
    </row>
    <row r="383" spans="1:8" s="2" customFormat="1" ht="12.75" hidden="1" customHeight="1" x14ac:dyDescent="0.25">
      <c r="A383" s="259"/>
      <c r="B383" s="262"/>
      <c r="C383" s="302"/>
      <c r="D383" s="303"/>
      <c r="E383" s="265"/>
      <c r="F383" s="82"/>
      <c r="G383" s="82"/>
      <c r="H383" s="67">
        <f t="shared" si="47"/>
        <v>0</v>
      </c>
    </row>
    <row r="384" spans="1:8" s="2" customFormat="1" ht="13.2" x14ac:dyDescent="0.25">
      <c r="A384" s="57" t="s">
        <v>111</v>
      </c>
      <c r="B384" s="256" t="s">
        <v>112</v>
      </c>
      <c r="C384" s="256"/>
      <c r="D384" s="256"/>
      <c r="E384" s="256"/>
      <c r="F384" s="256"/>
      <c r="G384" s="256"/>
      <c r="H384" s="47">
        <f>SUM(H385,H396)</f>
        <v>0.26</v>
      </c>
    </row>
    <row r="385" spans="1:8" s="2" customFormat="1" ht="26.4" x14ac:dyDescent="0.25">
      <c r="A385" s="257" t="s">
        <v>118</v>
      </c>
      <c r="B385" s="260" t="s">
        <v>34</v>
      </c>
      <c r="C385" s="277" t="s">
        <v>171</v>
      </c>
      <c r="D385" s="278"/>
      <c r="E385" s="53" t="s">
        <v>170</v>
      </c>
      <c r="F385" s="187" t="s">
        <v>400</v>
      </c>
      <c r="G385" s="53" t="s">
        <v>158</v>
      </c>
      <c r="H385" s="128">
        <f>SUM(H386:H395)</f>
        <v>0.26</v>
      </c>
    </row>
    <row r="386" spans="1:8" s="2" customFormat="1" ht="13.2" x14ac:dyDescent="0.25">
      <c r="A386" s="258"/>
      <c r="B386" s="261"/>
      <c r="C386" s="304" t="s">
        <v>398</v>
      </c>
      <c r="D386" s="305"/>
      <c r="E386" s="263">
        <v>20</v>
      </c>
      <c r="F386" s="79">
        <v>1147</v>
      </c>
      <c r="G386" s="79">
        <f>G361</f>
        <v>2.1680000000000001</v>
      </c>
      <c r="H386" s="63">
        <f>ROUNDUP(F386*$E$386%/12/168*G386,2)</f>
        <v>0.25</v>
      </c>
    </row>
    <row r="387" spans="1:8" s="2" customFormat="1" ht="13.2" x14ac:dyDescent="0.25">
      <c r="A387" s="258"/>
      <c r="B387" s="261"/>
      <c r="C387" s="302" t="s">
        <v>399</v>
      </c>
      <c r="D387" s="303"/>
      <c r="E387" s="264"/>
      <c r="F387" s="80">
        <v>475</v>
      </c>
      <c r="G387" s="80">
        <v>8.4000000000000005E-2</v>
      </c>
      <c r="H387" s="65">
        <f>ROUNDUP(F387*$E$386%/12/168*G387,2)</f>
        <v>0.01</v>
      </c>
    </row>
    <row r="388" spans="1:8" s="2" customFormat="1" ht="13.2" hidden="1" x14ac:dyDescent="0.25">
      <c r="A388" s="258"/>
      <c r="B388" s="261"/>
      <c r="C388" s="302"/>
      <c r="D388" s="303"/>
      <c r="E388" s="264"/>
      <c r="F388" s="80"/>
      <c r="G388" s="80"/>
      <c r="H388" s="65">
        <f t="shared" ref="H388:H395" si="48">ROUNDUP(F388*$D$386%/12/168*E388*$G$386,2)</f>
        <v>0</v>
      </c>
    </row>
    <row r="389" spans="1:8" s="2" customFormat="1" ht="13.2" hidden="1" x14ac:dyDescent="0.25">
      <c r="A389" s="258"/>
      <c r="B389" s="261"/>
      <c r="C389" s="302"/>
      <c r="D389" s="303"/>
      <c r="E389" s="264"/>
      <c r="F389" s="80"/>
      <c r="G389" s="80"/>
      <c r="H389" s="65">
        <f t="shared" si="48"/>
        <v>0</v>
      </c>
    </row>
    <row r="390" spans="1:8" s="2" customFormat="1" ht="13.2" hidden="1" x14ac:dyDescent="0.25">
      <c r="A390" s="258"/>
      <c r="B390" s="261"/>
      <c r="C390" s="302"/>
      <c r="D390" s="303"/>
      <c r="E390" s="264"/>
      <c r="F390" s="80"/>
      <c r="G390" s="80"/>
      <c r="H390" s="65">
        <f t="shared" si="48"/>
        <v>0</v>
      </c>
    </row>
    <row r="391" spans="1:8" s="2" customFormat="1" ht="12.75" hidden="1" customHeight="1" x14ac:dyDescent="0.25">
      <c r="A391" s="258"/>
      <c r="B391" s="261"/>
      <c r="C391" s="302"/>
      <c r="D391" s="303"/>
      <c r="E391" s="264"/>
      <c r="F391" s="80"/>
      <c r="G391" s="80"/>
      <c r="H391" s="65">
        <f t="shared" si="48"/>
        <v>0</v>
      </c>
    </row>
    <row r="392" spans="1:8" s="2" customFormat="1" ht="12.75" hidden="1" customHeight="1" x14ac:dyDescent="0.25">
      <c r="A392" s="258"/>
      <c r="B392" s="261"/>
      <c r="C392" s="302"/>
      <c r="D392" s="303"/>
      <c r="E392" s="264"/>
      <c r="F392" s="80"/>
      <c r="G392" s="80"/>
      <c r="H392" s="65">
        <f t="shared" si="48"/>
        <v>0</v>
      </c>
    </row>
    <row r="393" spans="1:8" s="2" customFormat="1" ht="12.75" hidden="1" customHeight="1" x14ac:dyDescent="0.25">
      <c r="A393" s="258"/>
      <c r="B393" s="261"/>
      <c r="C393" s="302"/>
      <c r="D393" s="303"/>
      <c r="E393" s="264"/>
      <c r="F393" s="80"/>
      <c r="G393" s="80"/>
      <c r="H393" s="65">
        <f t="shared" si="48"/>
        <v>0</v>
      </c>
    </row>
    <row r="394" spans="1:8" s="2" customFormat="1" ht="12.75" hidden="1" customHeight="1" x14ac:dyDescent="0.25">
      <c r="A394" s="258"/>
      <c r="B394" s="261"/>
      <c r="C394" s="302"/>
      <c r="D394" s="303"/>
      <c r="E394" s="264"/>
      <c r="F394" s="80"/>
      <c r="G394" s="80"/>
      <c r="H394" s="65">
        <f t="shared" si="48"/>
        <v>0</v>
      </c>
    </row>
    <row r="395" spans="1:8" s="2" customFormat="1" ht="12.75" hidden="1" customHeight="1" x14ac:dyDescent="0.25">
      <c r="A395" s="259"/>
      <c r="B395" s="262"/>
      <c r="C395" s="302"/>
      <c r="D395" s="303"/>
      <c r="E395" s="265"/>
      <c r="F395" s="82"/>
      <c r="G395" s="82"/>
      <c r="H395" s="67">
        <f t="shared" si="48"/>
        <v>0</v>
      </c>
    </row>
    <row r="396" spans="1:8" s="2" customFormat="1" ht="26.4" hidden="1" x14ac:dyDescent="0.25">
      <c r="A396" s="257" t="s">
        <v>119</v>
      </c>
      <c r="B396" s="260" t="s">
        <v>32</v>
      </c>
      <c r="C396" s="277" t="s">
        <v>171</v>
      </c>
      <c r="D396" s="278" t="s">
        <v>170</v>
      </c>
      <c r="E396" s="53" t="s">
        <v>170</v>
      </c>
      <c r="F396" s="187" t="s">
        <v>400</v>
      </c>
      <c r="G396" s="53" t="s">
        <v>158</v>
      </c>
      <c r="H396" s="128">
        <f>SUM(H397:H406)</f>
        <v>0</v>
      </c>
    </row>
    <row r="397" spans="1:8" s="2" customFormat="1" ht="13.2" hidden="1" x14ac:dyDescent="0.25">
      <c r="A397" s="258"/>
      <c r="B397" s="261"/>
      <c r="C397" s="304"/>
      <c r="D397" s="305">
        <v>20</v>
      </c>
      <c r="E397" s="263"/>
      <c r="F397" s="79"/>
      <c r="G397" s="79"/>
      <c r="H397" s="63">
        <f>ROUNDUP(F397*$D$397%/12/168*E397*$G$397,2)</f>
        <v>0</v>
      </c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/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/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/>
    </row>
    <row r="401" spans="1:8" s="2" customFormat="1" ht="13.2" hidden="1" x14ac:dyDescent="0.25">
      <c r="A401" s="258"/>
      <c r="B401" s="261"/>
      <c r="C401" s="302"/>
      <c r="D401" s="303"/>
      <c r="E401" s="264"/>
      <c r="F401" s="80"/>
      <c r="G401" s="80"/>
      <c r="H401" s="65"/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/>
    </row>
    <row r="403" spans="1:8" s="2" customFormat="1" ht="13.2" hidden="1" x14ac:dyDescent="0.25">
      <c r="A403" s="258"/>
      <c r="B403" s="261"/>
      <c r="C403" s="302"/>
      <c r="D403" s="303"/>
      <c r="E403" s="264"/>
      <c r="F403" s="80"/>
      <c r="G403" s="80"/>
      <c r="H403" s="65"/>
    </row>
    <row r="404" spans="1:8" s="2" customFormat="1" ht="13.2" hidden="1" x14ac:dyDescent="0.25">
      <c r="A404" s="258"/>
      <c r="B404" s="261"/>
      <c r="C404" s="302"/>
      <c r="D404" s="303"/>
      <c r="E404" s="264"/>
      <c r="F404" s="80"/>
      <c r="G404" s="80"/>
      <c r="H404" s="65"/>
    </row>
    <row r="405" spans="1:8" s="2" customFormat="1" ht="13.2" hidden="1" x14ac:dyDescent="0.25">
      <c r="A405" s="258"/>
      <c r="B405" s="261"/>
      <c r="C405" s="302"/>
      <c r="D405" s="303"/>
      <c r="E405" s="264"/>
      <c r="F405" s="80"/>
      <c r="G405" s="80"/>
      <c r="H405" s="65"/>
    </row>
    <row r="406" spans="1:8" s="2" customFormat="1" ht="13.2" hidden="1" x14ac:dyDescent="0.25">
      <c r="A406" s="258"/>
      <c r="B406" s="261"/>
      <c r="C406" s="302"/>
      <c r="D406" s="303"/>
      <c r="E406" s="265"/>
      <c r="F406" s="82"/>
      <c r="G406" s="82"/>
      <c r="H406" s="67"/>
    </row>
    <row r="407" spans="1:8" s="2" customFormat="1" ht="13.2" x14ac:dyDescent="0.25">
      <c r="A407" s="235" t="s">
        <v>123</v>
      </c>
      <c r="B407" s="236"/>
      <c r="C407" s="236"/>
      <c r="D407" s="236"/>
      <c r="E407" s="236"/>
      <c r="F407" s="236"/>
      <c r="G407" s="237"/>
      <c r="H407" s="52">
        <f>SUM(H371,H313,H218)</f>
        <v>4.55</v>
      </c>
    </row>
    <row r="408" spans="1:8" s="2" customFormat="1" ht="13.2" x14ac:dyDescent="0.25">
      <c r="A408" s="238" t="s">
        <v>122</v>
      </c>
      <c r="B408" s="239"/>
      <c r="C408" s="239"/>
      <c r="D408" s="239"/>
      <c r="E408" s="239"/>
      <c r="F408" s="239"/>
      <c r="G408" s="240"/>
      <c r="H408" s="92">
        <f>SUM(H407,H215)</f>
        <v>233.02</v>
      </c>
    </row>
    <row r="409" spans="1:8" x14ac:dyDescent="0.25">
      <c r="H409" s="29"/>
    </row>
    <row r="410" spans="1:8" hidden="1" x14ac:dyDescent="0.25">
      <c r="H410" s="30"/>
    </row>
    <row r="411" spans="1:8" hidden="1" x14ac:dyDescent="0.25">
      <c r="H411" s="30"/>
    </row>
    <row r="412" spans="1:8" hidden="1" x14ac:dyDescent="0.25">
      <c r="H412" s="30"/>
    </row>
    <row r="413" spans="1:8" hidden="1" x14ac:dyDescent="0.25">
      <c r="H413" s="30"/>
    </row>
    <row r="414" spans="1:8" hidden="1" x14ac:dyDescent="0.25">
      <c r="H414" s="30"/>
    </row>
    <row r="415" spans="1:8" hidden="1" x14ac:dyDescent="0.25">
      <c r="H415" s="30"/>
    </row>
    <row r="416" spans="1:8" hidden="1" x14ac:dyDescent="0.25">
      <c r="H416" s="30"/>
    </row>
    <row r="417" spans="8:8" hidden="1" x14ac:dyDescent="0.25">
      <c r="H417" s="30"/>
    </row>
    <row r="418" spans="8:8" hidden="1" x14ac:dyDescent="0.25">
      <c r="H418" s="30"/>
    </row>
    <row r="419" spans="8:8" hidden="1" x14ac:dyDescent="0.25">
      <c r="H419" s="30"/>
    </row>
    <row r="420" spans="8:8" hidden="1" x14ac:dyDescent="0.25">
      <c r="H420" s="30"/>
    </row>
    <row r="421" spans="8:8" hidden="1" x14ac:dyDescent="0.25">
      <c r="H421" s="30"/>
    </row>
    <row r="422" spans="8:8" hidden="1" x14ac:dyDescent="0.25">
      <c r="H422" s="30"/>
    </row>
    <row r="423" spans="8:8" hidden="1" x14ac:dyDescent="0.25">
      <c r="H423" s="30"/>
    </row>
    <row r="424" spans="8:8" hidden="1" x14ac:dyDescent="0.25">
      <c r="H424" s="30"/>
    </row>
    <row r="425" spans="8:8" hidden="1" x14ac:dyDescent="0.25">
      <c r="H425" s="30"/>
    </row>
    <row r="426" spans="8:8" hidden="1" x14ac:dyDescent="0.25">
      <c r="H426" s="30"/>
    </row>
    <row r="427" spans="8:8" hidden="1" x14ac:dyDescent="0.25">
      <c r="H427" s="30"/>
    </row>
    <row r="428" spans="8:8" hidden="1" x14ac:dyDescent="0.25">
      <c r="H428" s="30"/>
    </row>
    <row r="429" spans="8:8" hidden="1" x14ac:dyDescent="0.25">
      <c r="H429" s="30"/>
    </row>
    <row r="430" spans="8:8" hidden="1" x14ac:dyDescent="0.25">
      <c r="H430" s="30"/>
    </row>
    <row r="431" spans="8:8" hidden="1" x14ac:dyDescent="0.25">
      <c r="H431" s="30"/>
    </row>
    <row r="432" spans="8:8" hidden="1" x14ac:dyDescent="0.25">
      <c r="H432" s="30"/>
    </row>
    <row r="433" spans="1:9" hidden="1" x14ac:dyDescent="0.25">
      <c r="H433" s="30"/>
    </row>
    <row r="434" spans="1:9" hidden="1" x14ac:dyDescent="0.25">
      <c r="H434" s="30"/>
    </row>
    <row r="435" spans="1:9" hidden="1" x14ac:dyDescent="0.25">
      <c r="H435" s="30"/>
    </row>
    <row r="436" spans="1:9" hidden="1" x14ac:dyDescent="0.25">
      <c r="H436" s="30"/>
    </row>
    <row r="437" spans="1:9" hidden="1" x14ac:dyDescent="0.25">
      <c r="H437" s="30"/>
    </row>
    <row r="438" spans="1:9" hidden="1" x14ac:dyDescent="0.25">
      <c r="H438" s="30"/>
    </row>
    <row r="439" spans="1:9" hidden="1" x14ac:dyDescent="0.25">
      <c r="H439" s="30"/>
    </row>
    <row r="440" spans="1:9" hidden="1" x14ac:dyDescent="0.25">
      <c r="H440" s="30"/>
    </row>
    <row r="441" spans="1:9" hidden="1" x14ac:dyDescent="0.25">
      <c r="H441" s="30"/>
    </row>
    <row r="442" spans="1:9" hidden="1" x14ac:dyDescent="0.25">
      <c r="H442" s="30"/>
    </row>
    <row r="443" spans="1:9" hidden="1" x14ac:dyDescent="0.25">
      <c r="H443" s="30"/>
    </row>
    <row r="444" spans="1:9" hidden="1" x14ac:dyDescent="0.25">
      <c r="H444" s="30"/>
    </row>
    <row r="445" spans="1:9" hidden="1" x14ac:dyDescent="0.25">
      <c r="H445" s="30"/>
    </row>
    <row r="446" spans="1:9" ht="15.6" hidden="1" x14ac:dyDescent="0.3">
      <c r="A446" s="121" t="s">
        <v>14</v>
      </c>
      <c r="B446" s="121"/>
      <c r="C446" s="121"/>
      <c r="D446" s="121"/>
      <c r="E446" s="121"/>
      <c r="F446" s="121"/>
      <c r="G446" s="121"/>
      <c r="H446" s="122">
        <f ca="1">H447+H459+H470</f>
        <v>228.47</v>
      </c>
      <c r="I446" s="123" t="b">
        <f ca="1">H446=H215</f>
        <v>1</v>
      </c>
    </row>
    <row r="447" spans="1:9" hidden="1" x14ac:dyDescent="0.25">
      <c r="A447" s="115">
        <v>1000</v>
      </c>
      <c r="B447" s="114"/>
      <c r="H447" s="118">
        <f ca="1">SUM(H448,H455)</f>
        <v>228.47</v>
      </c>
    </row>
    <row r="448" spans="1:9" hidden="1" x14ac:dyDescent="0.25">
      <c r="A448" s="127">
        <v>1100</v>
      </c>
      <c r="B448" s="114"/>
      <c r="H448" s="117">
        <f ca="1">SUM(H449:H454)</f>
        <v>177.93</v>
      </c>
    </row>
    <row r="449" spans="1:8" hidden="1" x14ac:dyDescent="0.25">
      <c r="A449" s="1">
        <v>1116</v>
      </c>
      <c r="B449" s="114"/>
      <c r="H449" s="116">
        <f t="shared" ref="H449:H454" ca="1" si="49">SUMIF($A$14:$H$215,A449,$H$14:$H$215)</f>
        <v>138.71</v>
      </c>
    </row>
    <row r="450" spans="1:8" hidden="1" x14ac:dyDescent="0.25">
      <c r="A450" s="1">
        <v>1119</v>
      </c>
      <c r="B450" s="114"/>
      <c r="H450" s="116">
        <f t="shared" ca="1" si="49"/>
        <v>15.33</v>
      </c>
    </row>
    <row r="451" spans="1:8" hidden="1" x14ac:dyDescent="0.25">
      <c r="A451" s="1">
        <v>1143</v>
      </c>
      <c r="B451" s="114"/>
      <c r="H451" s="116">
        <f t="shared" ca="1" si="49"/>
        <v>8.4700000000000006</v>
      </c>
    </row>
    <row r="452" spans="1:8" hidden="1" x14ac:dyDescent="0.25">
      <c r="A452" s="1">
        <v>1146</v>
      </c>
      <c r="B452" s="114"/>
      <c r="H452" s="116">
        <f t="shared" ca="1" si="49"/>
        <v>0</v>
      </c>
    </row>
    <row r="453" spans="1:8" hidden="1" x14ac:dyDescent="0.25">
      <c r="A453" s="1">
        <v>1147</v>
      </c>
      <c r="B453" s="114"/>
      <c r="H453" s="116">
        <f t="shared" ca="1" si="49"/>
        <v>0</v>
      </c>
    </row>
    <row r="454" spans="1:8" hidden="1" x14ac:dyDescent="0.25">
      <c r="A454" s="1">
        <v>1148</v>
      </c>
      <c r="B454" s="114"/>
      <c r="H454" s="116">
        <f t="shared" ca="1" si="49"/>
        <v>15.419999999999998</v>
      </c>
    </row>
    <row r="455" spans="1:8" hidden="1" x14ac:dyDescent="0.25">
      <c r="A455" s="127">
        <v>1200</v>
      </c>
      <c r="B455" s="114"/>
      <c r="H455" s="117">
        <f ca="1">SUM(H456:H458)</f>
        <v>50.54</v>
      </c>
    </row>
    <row r="456" spans="1:8" hidden="1" x14ac:dyDescent="0.25">
      <c r="A456" s="1">
        <v>1210</v>
      </c>
      <c r="B456" s="114"/>
      <c r="H456" s="116">
        <f ca="1">SUMIF($A$14:$H$215,A456,$H$14:$H$215)</f>
        <v>44.36</v>
      </c>
    </row>
    <row r="457" spans="1:8" hidden="1" x14ac:dyDescent="0.25">
      <c r="A457" s="1">
        <v>1221</v>
      </c>
      <c r="B457" s="114"/>
      <c r="H457" s="116">
        <f ca="1">SUMIF($A$14:$H$215,A457,$H$14:$H$215)</f>
        <v>6.18</v>
      </c>
    </row>
    <row r="458" spans="1:8" hidden="1" x14ac:dyDescent="0.25">
      <c r="A458" s="1">
        <v>1228</v>
      </c>
      <c r="B458" s="114"/>
      <c r="H458" s="116">
        <f ca="1">SUMIF($A$14:$H$215,A458,$H$14:$H$215)</f>
        <v>0</v>
      </c>
    </row>
    <row r="459" spans="1:8" hidden="1" x14ac:dyDescent="0.25">
      <c r="A459" s="115">
        <v>2000</v>
      </c>
      <c r="B459" s="114"/>
      <c r="H459" s="119"/>
    </row>
    <row r="460" spans="1:8" hidden="1" x14ac:dyDescent="0.25">
      <c r="A460" s="127">
        <v>2100</v>
      </c>
      <c r="B460" s="114"/>
      <c r="H460" s="120"/>
    </row>
    <row r="461" spans="1:8" hidden="1" x14ac:dyDescent="0.25">
      <c r="A461" s="1">
        <v>2111</v>
      </c>
      <c r="B461" s="114"/>
      <c r="H461" s="116">
        <f ca="1">SUMIF($A$14:$H$215,A461,$H$14:$H$215)</f>
        <v>0</v>
      </c>
    </row>
    <row r="462" spans="1:8" hidden="1" x14ac:dyDescent="0.25">
      <c r="A462" s="1">
        <v>2112</v>
      </c>
      <c r="B462" s="114"/>
      <c r="H462" s="116">
        <f ca="1">SUMIF($A$14:$H$215,A462,$H$14:$H$215)</f>
        <v>0</v>
      </c>
    </row>
    <row r="463" spans="1:8" hidden="1" x14ac:dyDescent="0.25">
      <c r="A463" s="127">
        <v>2200</v>
      </c>
      <c r="B463" s="114"/>
      <c r="H463" s="120"/>
    </row>
    <row r="464" spans="1:8" hidden="1" x14ac:dyDescent="0.25">
      <c r="A464" s="1">
        <v>2220</v>
      </c>
      <c r="B464" s="114"/>
      <c r="H464" s="116">
        <f ca="1">SUMIF($A$14:$H$215,A464,$H$14:$H$215)</f>
        <v>0</v>
      </c>
    </row>
    <row r="465" spans="1:9" hidden="1" x14ac:dyDescent="0.25">
      <c r="A465" s="127">
        <v>2300</v>
      </c>
      <c r="B465" s="114"/>
      <c r="H465" s="120"/>
    </row>
    <row r="466" spans="1:9" hidden="1" x14ac:dyDescent="0.25">
      <c r="A466" s="1">
        <v>2311</v>
      </c>
      <c r="B466" s="114"/>
      <c r="H466" s="116">
        <f ca="1">SUMIF($A$14:$H$215,A466,$H$14:$H$215)</f>
        <v>0</v>
      </c>
    </row>
    <row r="467" spans="1:9" hidden="1" x14ac:dyDescent="0.25">
      <c r="A467" s="1">
        <v>2322</v>
      </c>
      <c r="B467" s="114"/>
      <c r="H467" s="116">
        <f ca="1">SUMIF($A$14:$H$215,A467,$H$14:$H$215)</f>
        <v>0</v>
      </c>
    </row>
    <row r="468" spans="1:9" hidden="1" x14ac:dyDescent="0.25">
      <c r="A468" s="1">
        <v>2329</v>
      </c>
      <c r="B468" s="114"/>
      <c r="H468" s="116">
        <f ca="1">SUMIF($A$14:$H$215,A468,$H$14:$H$215)</f>
        <v>0</v>
      </c>
    </row>
    <row r="469" spans="1:9" hidden="1" x14ac:dyDescent="0.25">
      <c r="A469" s="1">
        <v>2350</v>
      </c>
      <c r="B469" s="114"/>
      <c r="H469" s="116">
        <f ca="1">SUMIF($A$14:$H$215,A469,$H$14:$H$215)</f>
        <v>0</v>
      </c>
    </row>
    <row r="470" spans="1:9" hidden="1" x14ac:dyDescent="0.25">
      <c r="A470" s="115">
        <v>5000</v>
      </c>
      <c r="B470" s="114"/>
      <c r="H470" s="119"/>
    </row>
    <row r="471" spans="1:9" hidden="1" x14ac:dyDescent="0.25">
      <c r="A471" s="127">
        <v>5200</v>
      </c>
      <c r="B471" s="114"/>
      <c r="H471" s="120"/>
    </row>
    <row r="472" spans="1:9" hidden="1" x14ac:dyDescent="0.25">
      <c r="A472" s="1">
        <v>5231</v>
      </c>
      <c r="B472" s="114"/>
      <c r="H472" s="116">
        <f ca="1">SUMIF(A37:H171,A472,H37:H144)</f>
        <v>0</v>
      </c>
    </row>
    <row r="473" spans="1:9" hidden="1" x14ac:dyDescent="0.25">
      <c r="B473" s="114"/>
    </row>
    <row r="474" spans="1:9" hidden="1" x14ac:dyDescent="0.25">
      <c r="B474" s="114"/>
    </row>
    <row r="475" spans="1:9" hidden="1" x14ac:dyDescent="0.25">
      <c r="B475" s="114"/>
    </row>
    <row r="476" spans="1:9" s="123" customFormat="1" ht="15.6" hidden="1" x14ac:dyDescent="0.3">
      <c r="A476" s="121" t="s">
        <v>19</v>
      </c>
      <c r="B476" s="121"/>
      <c r="C476" s="121"/>
      <c r="D476" s="121"/>
      <c r="E476" s="121"/>
      <c r="F476" s="121"/>
      <c r="G476" s="121"/>
      <c r="H476" s="122">
        <f ca="1">H477+H489+H501</f>
        <v>4.55</v>
      </c>
      <c r="I476" s="123" t="b">
        <f ca="1">H476=H407</f>
        <v>1</v>
      </c>
    </row>
    <row r="477" spans="1:9" hidden="1" x14ac:dyDescent="0.25">
      <c r="A477" s="115">
        <v>1000</v>
      </c>
      <c r="B477" s="114"/>
      <c r="H477" s="118">
        <f ca="1">SUM(H478,H485)</f>
        <v>1.79</v>
      </c>
    </row>
    <row r="478" spans="1:9" hidden="1" x14ac:dyDescent="0.25">
      <c r="A478" s="134">
        <v>1100</v>
      </c>
      <c r="B478" s="114"/>
      <c r="H478" s="117">
        <f ca="1">SUM(H479:H484)</f>
        <v>1.38</v>
      </c>
    </row>
    <row r="479" spans="1:9" hidden="1" x14ac:dyDescent="0.25">
      <c r="A479" s="1">
        <v>1116</v>
      </c>
      <c r="B479" s="114"/>
      <c r="H479" s="116">
        <f t="shared" ref="H479:H484" ca="1" si="50">SUMIF($A$220:$H$423,A479,$H$220:$H$423)</f>
        <v>0</v>
      </c>
    </row>
    <row r="480" spans="1:9" hidden="1" x14ac:dyDescent="0.25">
      <c r="A480" s="1">
        <v>1119</v>
      </c>
      <c r="B480" s="114"/>
      <c r="H480" s="116">
        <f t="shared" ca="1" si="50"/>
        <v>1.25</v>
      </c>
    </row>
    <row r="481" spans="1:8" hidden="1" x14ac:dyDescent="0.25">
      <c r="A481" s="1">
        <v>1143</v>
      </c>
      <c r="B481" s="114"/>
      <c r="H481" s="116">
        <f t="shared" ca="1" si="50"/>
        <v>0</v>
      </c>
    </row>
    <row r="482" spans="1:8" hidden="1" x14ac:dyDescent="0.25">
      <c r="A482" s="1">
        <v>1146</v>
      </c>
      <c r="B482" s="114"/>
      <c r="H482" s="116">
        <f t="shared" ca="1" si="50"/>
        <v>0</v>
      </c>
    </row>
    <row r="483" spans="1:8" hidden="1" x14ac:dyDescent="0.25">
      <c r="A483" s="1">
        <v>1147</v>
      </c>
      <c r="B483" s="114"/>
      <c r="H483" s="116">
        <f t="shared" ca="1" si="50"/>
        <v>0</v>
      </c>
    </row>
    <row r="484" spans="1:8" hidden="1" x14ac:dyDescent="0.25">
      <c r="A484" s="1">
        <v>1148</v>
      </c>
      <c r="B484" s="114"/>
      <c r="H484" s="116">
        <f t="shared" ca="1" si="50"/>
        <v>0.13</v>
      </c>
    </row>
    <row r="485" spans="1:8" hidden="1" x14ac:dyDescent="0.25">
      <c r="A485" s="134">
        <v>1200</v>
      </c>
      <c r="B485" s="114"/>
      <c r="H485" s="117">
        <f ca="1">SUM(H486:H488)</f>
        <v>0.41000000000000003</v>
      </c>
    </row>
    <row r="486" spans="1:8" hidden="1" x14ac:dyDescent="0.25">
      <c r="A486" s="1">
        <v>1210</v>
      </c>
      <c r="B486" s="114"/>
      <c r="H486" s="116">
        <f ca="1">SUMIF($A$220:$H$423,A486,$H$220:$H$423)</f>
        <v>0.35000000000000003</v>
      </c>
    </row>
    <row r="487" spans="1:8" hidden="1" x14ac:dyDescent="0.25">
      <c r="A487" s="1">
        <v>1221</v>
      </c>
      <c r="B487" s="114"/>
      <c r="H487" s="116">
        <f ca="1">SUMIF($A$220:$H$423,A487,$H$220:$H$423)</f>
        <v>0.06</v>
      </c>
    </row>
    <row r="488" spans="1:8" hidden="1" x14ac:dyDescent="0.25">
      <c r="A488" s="1">
        <v>1228</v>
      </c>
      <c r="B488" s="114"/>
      <c r="H488" s="116">
        <f ca="1">SUMIF($A$220:$H$423,A488,$H$220:$H$423)</f>
        <v>0</v>
      </c>
    </row>
    <row r="489" spans="1:8" hidden="1" x14ac:dyDescent="0.25">
      <c r="A489" s="115">
        <v>2000</v>
      </c>
      <c r="B489" s="114"/>
      <c r="H489" s="118">
        <f ca="1">H490+H493+H495</f>
        <v>2.5</v>
      </c>
    </row>
    <row r="490" spans="1:8" hidden="1" x14ac:dyDescent="0.25">
      <c r="A490" s="134">
        <v>2100</v>
      </c>
      <c r="B490" s="114"/>
      <c r="H490" s="120">
        <f ca="1">SUM(H491:H492)</f>
        <v>0</v>
      </c>
    </row>
    <row r="491" spans="1:8" hidden="1" x14ac:dyDescent="0.25">
      <c r="A491" s="1">
        <v>2111</v>
      </c>
      <c r="B491" s="114"/>
      <c r="H491" s="2">
        <f ca="1">SUMIF($A$220:$H$423,A491,$H$220:$H$423)</f>
        <v>0</v>
      </c>
    </row>
    <row r="492" spans="1:8" hidden="1" x14ac:dyDescent="0.25">
      <c r="A492" s="1">
        <v>2112</v>
      </c>
      <c r="B492" s="114"/>
      <c r="H492" s="2">
        <f ca="1">SUMIF($A$220:$H$423,A492,$H$220:$H$423)</f>
        <v>0</v>
      </c>
    </row>
    <row r="493" spans="1:8" hidden="1" x14ac:dyDescent="0.25">
      <c r="A493" s="134">
        <v>2200</v>
      </c>
      <c r="B493" s="114"/>
      <c r="H493" s="117">
        <f ca="1">SUM(H494)</f>
        <v>0.51</v>
      </c>
    </row>
    <row r="494" spans="1:8" hidden="1" x14ac:dyDescent="0.25">
      <c r="A494" s="1">
        <v>2220</v>
      </c>
      <c r="B494" s="114"/>
      <c r="H494" s="116">
        <f ca="1">SUMIF($A$220:$H$423,A494,$H$220:$H$423)</f>
        <v>0.51</v>
      </c>
    </row>
    <row r="495" spans="1:8" hidden="1" x14ac:dyDescent="0.25">
      <c r="A495" s="134">
        <v>2300</v>
      </c>
      <c r="B495" s="114"/>
      <c r="H495" s="117">
        <f ca="1">SUM(H496:H500)</f>
        <v>1.9900000000000002</v>
      </c>
    </row>
    <row r="496" spans="1:8" hidden="1" x14ac:dyDescent="0.25">
      <c r="A496" s="1">
        <v>2311</v>
      </c>
      <c r="B496" s="114"/>
      <c r="H496" s="116">
        <f ca="1">SUMIF($A$220:$H$423,A496,$H$220:$H$423)</f>
        <v>0.3</v>
      </c>
    </row>
    <row r="497" spans="1:9" hidden="1" x14ac:dyDescent="0.25">
      <c r="A497" s="1">
        <v>2312</v>
      </c>
      <c r="B497" s="114"/>
      <c r="H497" s="116">
        <f ca="1">SUMIF($A$220:$H$423,A497,$H$220:$H$423)</f>
        <v>0.08</v>
      </c>
    </row>
    <row r="498" spans="1:9" hidden="1" x14ac:dyDescent="0.25">
      <c r="A498" s="1">
        <v>2322</v>
      </c>
      <c r="B498" s="114"/>
      <c r="H498" s="2">
        <f ca="1">SUMIF($A$220:$H$423,A498,$H$220:$H$423)</f>
        <v>0</v>
      </c>
    </row>
    <row r="499" spans="1:9" hidden="1" x14ac:dyDescent="0.25">
      <c r="A499" s="1">
        <v>2329</v>
      </c>
      <c r="B499" s="114"/>
      <c r="H499" s="2">
        <f ca="1">SUMIF($A$220:$H$423,A499,$H$220:$H$423)</f>
        <v>0</v>
      </c>
    </row>
    <row r="500" spans="1:9" hidden="1" x14ac:dyDescent="0.25">
      <c r="A500" s="1">
        <v>2350</v>
      </c>
      <c r="B500" s="114"/>
      <c r="H500" s="116">
        <f ca="1">SUMIF($A$220:$H$423,A500,$H$220:$H$423)</f>
        <v>1.61</v>
      </c>
    </row>
    <row r="501" spans="1:9" hidden="1" x14ac:dyDescent="0.25">
      <c r="A501" s="115">
        <v>5000</v>
      </c>
      <c r="B501" s="114"/>
      <c r="H501" s="118">
        <f ca="1">H502+H504</f>
        <v>0.26</v>
      </c>
    </row>
    <row r="502" spans="1:9" hidden="1" x14ac:dyDescent="0.25">
      <c r="A502" s="134">
        <v>5100</v>
      </c>
      <c r="B502" s="114"/>
      <c r="H502" s="117">
        <f ca="1">SUM(H503)</f>
        <v>0</v>
      </c>
    </row>
    <row r="503" spans="1:9" hidden="1" x14ac:dyDescent="0.25">
      <c r="A503" s="1">
        <v>5121</v>
      </c>
      <c r="B503" s="114"/>
      <c r="H503" s="116">
        <f ca="1">SUMIF($A$220:$H$423,A503,$H$220:$H$423)</f>
        <v>0</v>
      </c>
    </row>
    <row r="504" spans="1:9" hidden="1" x14ac:dyDescent="0.25">
      <c r="A504" s="134">
        <v>5200</v>
      </c>
      <c r="B504" s="114"/>
      <c r="H504" s="117">
        <f ca="1">SUM(H505:H506)</f>
        <v>0.26</v>
      </c>
    </row>
    <row r="505" spans="1:9" hidden="1" x14ac:dyDescent="0.25">
      <c r="A505" s="1">
        <v>5238</v>
      </c>
      <c r="B505" s="114"/>
      <c r="H505" s="116">
        <f ca="1">SUMIF($A$220:$H$423,A505,$H$220:$H$423)</f>
        <v>0.26</v>
      </c>
    </row>
    <row r="506" spans="1:9" hidden="1" x14ac:dyDescent="0.25">
      <c r="A506" s="1">
        <v>5239</v>
      </c>
      <c r="B506" s="114"/>
      <c r="H506" s="116">
        <f ca="1">SUMIF($A$220:$H$423,A506,$H$220:$H$423)</f>
        <v>0</v>
      </c>
    </row>
    <row r="507" spans="1:9" s="123" customFormat="1" ht="15.6" hidden="1" x14ac:dyDescent="0.3">
      <c r="A507" s="121" t="s">
        <v>340</v>
      </c>
      <c r="B507" s="121"/>
      <c r="C507" s="121"/>
      <c r="D507" s="121"/>
      <c r="E507" s="121"/>
      <c r="F507" s="121"/>
      <c r="G507" s="121"/>
      <c r="H507" s="122">
        <f ca="1">H476+H446</f>
        <v>233.02</v>
      </c>
      <c r="I507" s="123" t="b">
        <f ca="1">H507=H408</f>
        <v>1</v>
      </c>
    </row>
    <row r="508" spans="1:9" hidden="1" x14ac:dyDescent="0.25"/>
    <row r="509" spans="1:9" hidden="1" x14ac:dyDescent="0.25"/>
    <row r="510" spans="1:9" hidden="1" x14ac:dyDescent="0.25"/>
    <row r="511" spans="1:9" hidden="1" x14ac:dyDescent="0.25"/>
    <row r="512" spans="1:9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</sheetData>
  <mergeCells count="450">
    <mergeCell ref="A1:C1"/>
    <mergeCell ref="D1:H1"/>
    <mergeCell ref="A396:A406"/>
    <mergeCell ref="B396:B406"/>
    <mergeCell ref="A360:A370"/>
    <mergeCell ref="I9:I10"/>
    <mergeCell ref="A373:A383"/>
    <mergeCell ref="B373:B383"/>
    <mergeCell ref="B384:G384"/>
    <mergeCell ref="A385:A395"/>
    <mergeCell ref="B385:B395"/>
    <mergeCell ref="B371:G371"/>
    <mergeCell ref="B372:G372"/>
    <mergeCell ref="C363:E363"/>
    <mergeCell ref="C364:E364"/>
    <mergeCell ref="C365:E365"/>
    <mergeCell ref="C366:E366"/>
    <mergeCell ref="C367:E367"/>
    <mergeCell ref="C368:E368"/>
    <mergeCell ref="B360:B370"/>
    <mergeCell ref="C360:E360"/>
    <mergeCell ref="C361:E361"/>
    <mergeCell ref="C362:E362"/>
    <mergeCell ref="C369:E369"/>
    <mergeCell ref="C370:E370"/>
    <mergeCell ref="A326:A336"/>
    <mergeCell ref="B326:B336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B337:G337"/>
    <mergeCell ref="A338:A348"/>
    <mergeCell ref="B338:B348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36:E33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A315:A325"/>
    <mergeCell ref="B315:B325"/>
    <mergeCell ref="C303:D303"/>
    <mergeCell ref="C304:D304"/>
    <mergeCell ref="A305:A312"/>
    <mergeCell ref="B305:B312"/>
    <mergeCell ref="C311:D311"/>
    <mergeCell ref="C312:D312"/>
    <mergeCell ref="B313:G313"/>
    <mergeCell ref="B314:G314"/>
    <mergeCell ref="C315:E315"/>
    <mergeCell ref="C316:E316"/>
    <mergeCell ref="C305:D305"/>
    <mergeCell ref="C306:D306"/>
    <mergeCell ref="C307:D307"/>
    <mergeCell ref="C308:D308"/>
    <mergeCell ref="C309:D309"/>
    <mergeCell ref="C310:D310"/>
    <mergeCell ref="E305:E312"/>
    <mergeCell ref="B282:G282"/>
    <mergeCell ref="B283:G283"/>
    <mergeCell ref="A284:A304"/>
    <mergeCell ref="B284:B304"/>
    <mergeCell ref="C284:D284"/>
    <mergeCell ref="C285:D285"/>
    <mergeCell ref="E285:E304"/>
    <mergeCell ref="C286:D286"/>
    <mergeCell ref="C287:D287"/>
    <mergeCell ref="C288:D288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301:D301"/>
    <mergeCell ref="C302:D302"/>
    <mergeCell ref="E262:E281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A261:A281"/>
    <mergeCell ref="B261:B281"/>
    <mergeCell ref="C261:D261"/>
    <mergeCell ref="C262:D262"/>
    <mergeCell ref="C272:D272"/>
    <mergeCell ref="C273:D273"/>
    <mergeCell ref="C274:D274"/>
    <mergeCell ref="C275:D275"/>
    <mergeCell ref="A253:A260"/>
    <mergeCell ref="B253:B260"/>
    <mergeCell ref="C276:D276"/>
    <mergeCell ref="C277:D277"/>
    <mergeCell ref="C278:D278"/>
    <mergeCell ref="C279:D279"/>
    <mergeCell ref="C280:D280"/>
    <mergeCell ref="C281:D281"/>
    <mergeCell ref="C251:E251"/>
    <mergeCell ref="E253:E260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52:E252"/>
    <mergeCell ref="C244:E244"/>
    <mergeCell ref="C245:E245"/>
    <mergeCell ref="C246:E246"/>
    <mergeCell ref="A231:A241"/>
    <mergeCell ref="B231:B241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A242:A252"/>
    <mergeCell ref="B242:B252"/>
    <mergeCell ref="C242:E242"/>
    <mergeCell ref="C243:E243"/>
    <mergeCell ref="C247:E247"/>
    <mergeCell ref="C248:E248"/>
    <mergeCell ref="C249:E249"/>
    <mergeCell ref="C250:E250"/>
    <mergeCell ref="C225:D225"/>
    <mergeCell ref="C226:D226"/>
    <mergeCell ref="C227:D227"/>
    <mergeCell ref="C228:D228"/>
    <mergeCell ref="C229:D229"/>
    <mergeCell ref="C230:D230"/>
    <mergeCell ref="A217:H217"/>
    <mergeCell ref="B218:G218"/>
    <mergeCell ref="B219:G219"/>
    <mergeCell ref="A220:A230"/>
    <mergeCell ref="B220:B230"/>
    <mergeCell ref="C220:D220"/>
    <mergeCell ref="C221:D221"/>
    <mergeCell ref="C222:D222"/>
    <mergeCell ref="C223:D223"/>
    <mergeCell ref="C224:D224"/>
    <mergeCell ref="C167:E167"/>
    <mergeCell ref="C168:E168"/>
    <mergeCell ref="C175:E175"/>
    <mergeCell ref="C176:E176"/>
    <mergeCell ref="C177:E177"/>
    <mergeCell ref="C178:E178"/>
    <mergeCell ref="A215:G215"/>
    <mergeCell ref="A216:H216"/>
    <mergeCell ref="A181:A191"/>
    <mergeCell ref="B181:B191"/>
    <mergeCell ref="D182:D191"/>
    <mergeCell ref="G182:G191"/>
    <mergeCell ref="B192:G192"/>
    <mergeCell ref="A193:A203"/>
    <mergeCell ref="B193:B203"/>
    <mergeCell ref="D194:D203"/>
    <mergeCell ref="G194:G203"/>
    <mergeCell ref="B179:G179"/>
    <mergeCell ref="B180:G180"/>
    <mergeCell ref="C169:E169"/>
    <mergeCell ref="C170:E170"/>
    <mergeCell ref="C171:E171"/>
    <mergeCell ref="C172:E172"/>
    <mergeCell ref="C173:E173"/>
    <mergeCell ref="C174:E174"/>
    <mergeCell ref="A204:A214"/>
    <mergeCell ref="B204:B214"/>
    <mergeCell ref="D205:D214"/>
    <mergeCell ref="G205:G214"/>
    <mergeCell ref="A111:A121"/>
    <mergeCell ref="C153:E153"/>
    <mergeCell ref="C155:E155"/>
    <mergeCell ref="C157:E157"/>
    <mergeCell ref="C158:E158"/>
    <mergeCell ref="C159:E159"/>
    <mergeCell ref="C160:E160"/>
    <mergeCell ref="C161:E161"/>
    <mergeCell ref="C162:E162"/>
    <mergeCell ref="A145:A155"/>
    <mergeCell ref="B145:B155"/>
    <mergeCell ref="C145:E145"/>
    <mergeCell ref="C146:E146"/>
    <mergeCell ref="C147:E147"/>
    <mergeCell ref="C148:E148"/>
    <mergeCell ref="C149:E149"/>
    <mergeCell ref="C150:E150"/>
    <mergeCell ref="C151:E151"/>
    <mergeCell ref="C115:E115"/>
    <mergeCell ref="B109:G109"/>
    <mergeCell ref="C134:E134"/>
    <mergeCell ref="C101:D101"/>
    <mergeCell ref="C102:D102"/>
    <mergeCell ref="C103:D103"/>
    <mergeCell ref="C104:D104"/>
    <mergeCell ref="C105:D105"/>
    <mergeCell ref="C106:D106"/>
    <mergeCell ref="E100:E108"/>
    <mergeCell ref="B110:G110"/>
    <mergeCell ref="B111:B121"/>
    <mergeCell ref="C111:E111"/>
    <mergeCell ref="C112:E112"/>
    <mergeCell ref="C113:E113"/>
    <mergeCell ref="C114:E114"/>
    <mergeCell ref="C116:E116"/>
    <mergeCell ref="C117:E117"/>
    <mergeCell ref="C118:E118"/>
    <mergeCell ref="C119:E119"/>
    <mergeCell ref="C120:E120"/>
    <mergeCell ref="C121:E121"/>
    <mergeCell ref="C98:D98"/>
    <mergeCell ref="C99:D99"/>
    <mergeCell ref="A100:A108"/>
    <mergeCell ref="B100:B108"/>
    <mergeCell ref="C100:D100"/>
    <mergeCell ref="C107:D107"/>
    <mergeCell ref="C108:D108"/>
    <mergeCell ref="B77:G77"/>
    <mergeCell ref="B78:G78"/>
    <mergeCell ref="A79:A99"/>
    <mergeCell ref="B79:B99"/>
    <mergeCell ref="C79:D79"/>
    <mergeCell ref="C80:D80"/>
    <mergeCell ref="E80:E99"/>
    <mergeCell ref="C81:D81"/>
    <mergeCell ref="C82:D82"/>
    <mergeCell ref="C83:D83"/>
    <mergeCell ref="C90:D90"/>
    <mergeCell ref="C91:D91"/>
    <mergeCell ref="C92:D92"/>
    <mergeCell ref="C93:D93"/>
    <mergeCell ref="C94:D94"/>
    <mergeCell ref="C95:D95"/>
    <mergeCell ref="C84:D84"/>
    <mergeCell ref="E57:E76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47:A55"/>
    <mergeCell ref="B47:B55"/>
    <mergeCell ref="C85:D85"/>
    <mergeCell ref="C86:D86"/>
    <mergeCell ref="C87:D87"/>
    <mergeCell ref="C88:D88"/>
    <mergeCell ref="C89:D89"/>
    <mergeCell ref="C96:D96"/>
    <mergeCell ref="C97:D97"/>
    <mergeCell ref="A56:A76"/>
    <mergeCell ref="B56:B76"/>
    <mergeCell ref="C56:D56"/>
    <mergeCell ref="C57:D5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E47:E55"/>
    <mergeCell ref="C47:D47"/>
    <mergeCell ref="C48:D48"/>
    <mergeCell ref="C49:D49"/>
    <mergeCell ref="C50:D50"/>
    <mergeCell ref="C51:D51"/>
    <mergeCell ref="C52:D52"/>
    <mergeCell ref="C42:E42"/>
    <mergeCell ref="C43:E43"/>
    <mergeCell ref="C44:E44"/>
    <mergeCell ref="C45:E45"/>
    <mergeCell ref="C46:E46"/>
    <mergeCell ref="C54:D54"/>
    <mergeCell ref="C55:D55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A122:A132"/>
    <mergeCell ref="B122:B132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52:E152"/>
    <mergeCell ref="C154:E154"/>
    <mergeCell ref="B156:G156"/>
    <mergeCell ref="A157:A167"/>
    <mergeCell ref="B157:B167"/>
    <mergeCell ref="A168:A178"/>
    <mergeCell ref="B168:B178"/>
    <mergeCell ref="B133:G133"/>
    <mergeCell ref="A134:A144"/>
    <mergeCell ref="B134:B14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63:E163"/>
    <mergeCell ref="C164:E164"/>
    <mergeCell ref="C165:E165"/>
    <mergeCell ref="C166:E166"/>
    <mergeCell ref="A407:G407"/>
    <mergeCell ref="A408:G408"/>
    <mergeCell ref="A349:A359"/>
    <mergeCell ref="B349:B359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85:D385"/>
    <mergeCell ref="C386:D386"/>
    <mergeCell ref="E386:E395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E397:E406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373:D373"/>
    <mergeCell ref="C374:D374"/>
    <mergeCell ref="E374:E383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</mergeCells>
  <conditionalFormatting sqref="G38:H46 F47:H55 C47:D55 C100:D108 F100:H108 F253:H260 C305:D312 F305:H312">
    <cfRule type="cellIs" dxfId="1287" priority="101" operator="equal">
      <formula>0</formula>
    </cfRule>
  </conditionalFormatting>
  <conditionalFormatting sqref="G243:H252">
    <cfRule type="cellIs" dxfId="1286" priority="96" operator="equal">
      <formula>0</formula>
    </cfRule>
  </conditionalFormatting>
  <conditionalFormatting sqref="H232:H241">
    <cfRule type="cellIs" dxfId="1285" priority="97" operator="equal">
      <formula>0</formula>
    </cfRule>
  </conditionalFormatting>
  <conditionalFormatting sqref="H221:H230">
    <cfRule type="cellIs" dxfId="1284" priority="98" operator="equal">
      <formula>0</formula>
    </cfRule>
  </conditionalFormatting>
  <conditionalFormatting sqref="H262">
    <cfRule type="cellIs" dxfId="1283" priority="90" operator="equal">
      <formula>0</formula>
    </cfRule>
  </conditionalFormatting>
  <conditionalFormatting sqref="H262">
    <cfRule type="cellIs" dxfId="1282" priority="89" operator="equal">
      <formula>0</formula>
    </cfRule>
  </conditionalFormatting>
  <conditionalFormatting sqref="G262:G281">
    <cfRule type="cellIs" dxfId="1281" priority="88" operator="equal">
      <formula>0</formula>
    </cfRule>
  </conditionalFormatting>
  <conditionalFormatting sqref="C272:C273 C262:C263">
    <cfRule type="cellIs" dxfId="1280" priority="87" operator="equal">
      <formula>0</formula>
    </cfRule>
  </conditionalFormatting>
  <conditionalFormatting sqref="F262:H281">
    <cfRule type="cellIs" dxfId="1279" priority="86" operator="equal">
      <formula>0</formula>
    </cfRule>
  </conditionalFormatting>
  <conditionalFormatting sqref="H285:H304">
    <cfRule type="cellIs" dxfId="1278" priority="85" operator="equal">
      <formula>0</formula>
    </cfRule>
  </conditionalFormatting>
  <conditionalFormatting sqref="H285:H304">
    <cfRule type="cellIs" dxfId="1277" priority="84" operator="equal">
      <formula>0</formula>
    </cfRule>
  </conditionalFormatting>
  <conditionalFormatting sqref="H285:H304">
    <cfRule type="cellIs" dxfId="1276" priority="83" operator="equal">
      <formula>0</formula>
    </cfRule>
  </conditionalFormatting>
  <conditionalFormatting sqref="G295:G304">
    <cfRule type="cellIs" dxfId="1275" priority="79" operator="equal">
      <formula>0</formula>
    </cfRule>
  </conditionalFormatting>
  <conditionalFormatting sqref="G295:G304">
    <cfRule type="cellIs" dxfId="1274" priority="78" operator="equal">
      <formula>0</formula>
    </cfRule>
  </conditionalFormatting>
  <conditionalFormatting sqref="H339:H348">
    <cfRule type="cellIs" dxfId="1273" priority="77" operator="equal">
      <formula>0</formula>
    </cfRule>
  </conditionalFormatting>
  <conditionalFormatting sqref="H26:H35">
    <cfRule type="cellIs" dxfId="1272" priority="73" operator="equal">
      <formula>0</formula>
    </cfRule>
  </conditionalFormatting>
  <conditionalFormatting sqref="H361:H370">
    <cfRule type="cellIs" dxfId="1271" priority="75" operator="equal">
      <formula>0</formula>
    </cfRule>
  </conditionalFormatting>
  <conditionalFormatting sqref="H15:H24">
    <cfRule type="cellIs" dxfId="1270" priority="72" operator="equal">
      <formula>0</formula>
    </cfRule>
  </conditionalFormatting>
  <conditionalFormatting sqref="F57:H57 H58:H64 F58:G76">
    <cfRule type="cellIs" dxfId="1269" priority="66" operator="equal">
      <formula>0</formula>
    </cfRule>
  </conditionalFormatting>
  <conditionalFormatting sqref="C57:D76">
    <cfRule type="cellIs" dxfId="1268" priority="64" operator="equal">
      <formula>0</formula>
    </cfRule>
  </conditionalFormatting>
  <conditionalFormatting sqref="H65:H76">
    <cfRule type="cellIs" dxfId="1267" priority="65" operator="equal">
      <formula>0</formula>
    </cfRule>
  </conditionalFormatting>
  <conditionalFormatting sqref="C56:D56">
    <cfRule type="cellIs" dxfId="1266" priority="63" operator="equal">
      <formula>0</formula>
    </cfRule>
  </conditionalFormatting>
  <conditionalFormatting sqref="C79:D79">
    <cfRule type="cellIs" dxfId="1265" priority="62" operator="equal">
      <formula>0</formula>
    </cfRule>
  </conditionalFormatting>
  <conditionalFormatting sqref="F80:H80 H81:H87 F81:G99">
    <cfRule type="cellIs" dxfId="1264" priority="61" operator="equal">
      <formula>0</formula>
    </cfRule>
  </conditionalFormatting>
  <conditionalFormatting sqref="C80:D99">
    <cfRule type="cellIs" dxfId="1263" priority="59" operator="equal">
      <formula>0</formula>
    </cfRule>
  </conditionalFormatting>
  <conditionalFormatting sqref="H88:H99">
    <cfRule type="cellIs" dxfId="1262" priority="60" operator="equal">
      <formula>0</formula>
    </cfRule>
  </conditionalFormatting>
  <conditionalFormatting sqref="C264:C271">
    <cfRule type="cellIs" dxfId="1261" priority="35" operator="equal">
      <formula>0</formula>
    </cfRule>
  </conditionalFormatting>
  <conditionalFormatting sqref="C295:D304">
    <cfRule type="cellIs" dxfId="1260" priority="49" operator="equal">
      <formula>0</formula>
    </cfRule>
  </conditionalFormatting>
  <conditionalFormatting sqref="F297:H304">
    <cfRule type="cellIs" dxfId="1259" priority="48" operator="equal">
      <formula>0</formula>
    </cfRule>
  </conditionalFormatting>
  <conditionalFormatting sqref="C285:D294">
    <cfRule type="cellIs" dxfId="1258" priority="44" operator="equal">
      <formula>0</formula>
    </cfRule>
  </conditionalFormatting>
  <conditionalFormatting sqref="F285:H294">
    <cfRule type="cellIs" dxfId="1257" priority="43" operator="equal">
      <formula>0</formula>
    </cfRule>
  </conditionalFormatting>
  <conditionalFormatting sqref="C274:C281">
    <cfRule type="cellIs" dxfId="1256" priority="34" operator="equal">
      <formula>0</formula>
    </cfRule>
  </conditionalFormatting>
  <conditionalFormatting sqref="C253:C260">
    <cfRule type="cellIs" dxfId="1255" priority="36" operator="equal">
      <formula>0</formula>
    </cfRule>
  </conditionalFormatting>
  <conditionalFormatting sqref="I446:I475">
    <cfRule type="cellIs" dxfId="1254" priority="27" operator="equal">
      <formula>TRUE</formula>
    </cfRule>
  </conditionalFormatting>
  <conditionalFormatting sqref="H182:H191 H194:H203 H205:H214">
    <cfRule type="cellIs" dxfId="1253" priority="18" operator="equal">
      <formula>0</formula>
    </cfRule>
  </conditionalFormatting>
  <conditionalFormatting sqref="H158:H167">
    <cfRule type="cellIs" dxfId="1252" priority="20" operator="equal">
      <formula>0</formula>
    </cfRule>
  </conditionalFormatting>
  <conditionalFormatting sqref="H169:H178">
    <cfRule type="cellIs" dxfId="1251" priority="19" operator="equal">
      <formula>0</formula>
    </cfRule>
  </conditionalFormatting>
  <conditionalFormatting sqref="H135:H144">
    <cfRule type="cellIs" dxfId="1250" priority="17" operator="equal">
      <formula>0</formula>
    </cfRule>
  </conditionalFormatting>
  <conditionalFormatting sqref="H146:H155">
    <cfRule type="cellIs" dxfId="1249" priority="16" operator="equal">
      <formula>0</formula>
    </cfRule>
  </conditionalFormatting>
  <conditionalFormatting sqref="H112:H121">
    <cfRule type="cellIs" dxfId="1248" priority="15" operator="equal">
      <formula>0</formula>
    </cfRule>
  </conditionalFormatting>
  <conditionalFormatting sqref="H123:H132">
    <cfRule type="cellIs" dxfId="1247" priority="14" operator="equal">
      <formula>0</formula>
    </cfRule>
  </conditionalFormatting>
  <conditionalFormatting sqref="I477:I500 I503 I505:I506">
    <cfRule type="cellIs" dxfId="1246" priority="13" operator="equal">
      <formula>TRUE</formula>
    </cfRule>
  </conditionalFormatting>
  <conditionalFormatting sqref="I476">
    <cfRule type="cellIs" dxfId="1245" priority="12" operator="equal">
      <formula>TRUE</formula>
    </cfRule>
  </conditionalFormatting>
  <conditionalFormatting sqref="I501">
    <cfRule type="cellIs" dxfId="1244" priority="11" operator="equal">
      <formula>TRUE</formula>
    </cfRule>
  </conditionalFormatting>
  <conditionalFormatting sqref="I502">
    <cfRule type="cellIs" dxfId="1243" priority="10" operator="equal">
      <formula>TRUE</formula>
    </cfRule>
  </conditionalFormatting>
  <conditionalFormatting sqref="I504">
    <cfRule type="cellIs" dxfId="1242" priority="9" operator="equal">
      <formula>TRUE</formula>
    </cfRule>
  </conditionalFormatting>
  <conditionalFormatting sqref="I507">
    <cfRule type="cellIs" dxfId="1241" priority="8" operator="equal">
      <formula>TRUE</formula>
    </cfRule>
  </conditionalFormatting>
  <conditionalFormatting sqref="H327:H336">
    <cfRule type="cellIs" dxfId="1240" priority="6" operator="equal">
      <formula>0</formula>
    </cfRule>
  </conditionalFormatting>
  <conditionalFormatting sqref="H316:H325">
    <cfRule type="cellIs" dxfId="1239" priority="7" operator="equal">
      <formula>0</formula>
    </cfRule>
  </conditionalFormatting>
  <conditionalFormatting sqref="C26:D26">
    <cfRule type="cellIs" dxfId="1238" priority="5" operator="equal">
      <formula>0</formula>
    </cfRule>
  </conditionalFormatting>
  <conditionalFormatting sqref="H350:H359">
    <cfRule type="cellIs" dxfId="1237" priority="4" operator="equal">
      <formula>0</formula>
    </cfRule>
  </conditionalFormatting>
  <conditionalFormatting sqref="H386:H395">
    <cfRule type="cellIs" dxfId="1236" priority="3" operator="equal">
      <formula>0</formula>
    </cfRule>
  </conditionalFormatting>
  <conditionalFormatting sqref="H397:H406">
    <cfRule type="cellIs" dxfId="1235" priority="2" operator="equal">
      <formula>0</formula>
    </cfRule>
  </conditionalFormatting>
  <conditionalFormatting sqref="H374:H383">
    <cfRule type="cellIs" dxfId="1234" priority="1" operator="equal">
      <formula>0</formula>
    </cfRule>
  </conditionalFormatting>
  <printOptions horizontalCentered="1"/>
  <pageMargins left="0.23622047244094491" right="0.23622047244094491" top="0.74803149606299213" bottom="0.55118110236220474" header="0.31496062992125984" footer="0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63"/>
  <sheetViews>
    <sheetView zoomScaleNormal="100" workbookViewId="0">
      <pane ySplit="10" topLeftCell="A336" activePane="bottomLeft" state="frozen"/>
      <selection pane="bottomLeft" activeCell="H14" sqref="H14"/>
    </sheetView>
  </sheetViews>
  <sheetFormatPr defaultColWidth="9.109375" defaultRowHeight="13.8" x14ac:dyDescent="0.25"/>
  <cols>
    <col min="1" max="1" width="9.33203125" style="1" customWidth="1"/>
    <col min="2" max="2" width="50.5546875" style="1" customWidth="1"/>
    <col min="3" max="3" width="45.88671875" style="1" customWidth="1"/>
    <col min="4" max="4" width="10.44140625" style="1" customWidth="1"/>
    <col min="5" max="5" width="8.109375" style="1" customWidth="1"/>
    <col min="6" max="6" width="8.6640625" style="1" bestFit="1" customWidth="1"/>
    <col min="7" max="7" width="8.44140625" style="1" bestFit="1" customWidth="1"/>
    <col min="8" max="8" width="9" style="2" bestFit="1" customWidth="1"/>
    <col min="9" max="9" width="62.88671875" style="1" hidden="1" customWidth="1"/>
    <col min="10" max="16384" width="9.109375" style="1"/>
  </cols>
  <sheetData>
    <row r="1" spans="1:9" ht="52.5" customHeight="1" x14ac:dyDescent="0.3">
      <c r="A1" s="317" t="s">
        <v>35</v>
      </c>
      <c r="B1" s="317"/>
      <c r="C1" s="317"/>
      <c r="D1" s="318" t="s">
        <v>448</v>
      </c>
      <c r="E1" s="319"/>
      <c r="F1" s="319"/>
      <c r="G1" s="319"/>
      <c r="H1" s="319"/>
    </row>
    <row r="2" spans="1:9" ht="11.25" customHeight="1" x14ac:dyDescent="0.25"/>
    <row r="3" spans="1:9" x14ac:dyDescent="0.25">
      <c r="A3" s="224" t="s">
        <v>188</v>
      </c>
      <c r="B3" s="224"/>
      <c r="C3" s="224"/>
      <c r="D3" s="224"/>
      <c r="E3" s="224"/>
      <c r="F3" s="224"/>
      <c r="G3" s="224"/>
      <c r="H3" s="224"/>
    </row>
    <row r="4" spans="1:9" x14ac:dyDescent="0.25">
      <c r="A4" s="31"/>
    </row>
    <row r="5" spans="1:9" x14ac:dyDescent="0.25">
      <c r="A5" s="223" t="s">
        <v>439</v>
      </c>
      <c r="B5" s="223"/>
    </row>
    <row r="6" spans="1:9" ht="7.5" customHeight="1" x14ac:dyDescent="0.25"/>
    <row r="7" spans="1:9" ht="7.5" hidden="1" customHeight="1" x14ac:dyDescent="0.25"/>
    <row r="8" spans="1:9" ht="7.5" hidden="1" customHeight="1" x14ac:dyDescent="0.25"/>
    <row r="9" spans="1:9" s="3" customFormat="1" ht="36" customHeight="1" x14ac:dyDescent="0.3">
      <c r="A9" s="44" t="s">
        <v>165</v>
      </c>
      <c r="B9" s="44" t="s">
        <v>28</v>
      </c>
      <c r="C9" s="229" t="s">
        <v>443</v>
      </c>
      <c r="D9" s="229"/>
      <c r="E9" s="229"/>
      <c r="F9" s="229"/>
      <c r="G9" s="229"/>
      <c r="H9" s="229"/>
      <c r="I9" s="313" t="s">
        <v>241</v>
      </c>
    </row>
    <row r="10" spans="1:9" s="13" customFormat="1" ht="12" x14ac:dyDescent="0.3">
      <c r="A10" s="45">
        <v>1</v>
      </c>
      <c r="B10" s="45">
        <v>2</v>
      </c>
      <c r="C10" s="230">
        <v>3</v>
      </c>
      <c r="D10" s="230"/>
      <c r="E10" s="230"/>
      <c r="F10" s="230"/>
      <c r="G10" s="230"/>
      <c r="H10" s="230"/>
      <c r="I10" s="313"/>
    </row>
    <row r="11" spans="1:9" s="2" customFormat="1" ht="12" x14ac:dyDescent="0.25">
      <c r="A11" s="231" t="s">
        <v>14</v>
      </c>
      <c r="B11" s="232"/>
      <c r="C11" s="232"/>
      <c r="D11" s="232"/>
      <c r="E11" s="232"/>
      <c r="F11" s="232"/>
      <c r="G11" s="232"/>
      <c r="H11" s="233"/>
    </row>
    <row r="12" spans="1:9" s="5" customFormat="1" ht="15" customHeight="1" x14ac:dyDescent="0.2">
      <c r="A12" s="46" t="s">
        <v>37</v>
      </c>
      <c r="B12" s="256" t="s">
        <v>15</v>
      </c>
      <c r="C12" s="256"/>
      <c r="D12" s="256"/>
      <c r="E12" s="256"/>
      <c r="F12" s="256"/>
      <c r="G12" s="256"/>
      <c r="H12" s="47">
        <f>SUM(H13,H87)</f>
        <v>21.53</v>
      </c>
    </row>
    <row r="13" spans="1:9" s="5" customFormat="1" ht="15" customHeight="1" x14ac:dyDescent="0.2">
      <c r="A13" s="58" t="s">
        <v>38</v>
      </c>
      <c r="B13" s="256" t="s">
        <v>39</v>
      </c>
      <c r="C13" s="256"/>
      <c r="D13" s="256"/>
      <c r="E13" s="256"/>
      <c r="F13" s="256"/>
      <c r="G13" s="256"/>
      <c r="H13" s="47">
        <f>SUM(H14,H25,H36,H66)</f>
        <v>16.78</v>
      </c>
    </row>
    <row r="14" spans="1:9" s="2" customFormat="1" ht="26.4" x14ac:dyDescent="0.25">
      <c r="A14" s="269" t="s">
        <v>43</v>
      </c>
      <c r="B14" s="244" t="s">
        <v>44</v>
      </c>
      <c r="C14" s="277" t="s">
        <v>436</v>
      </c>
      <c r="D14" s="278"/>
      <c r="E14" s="53" t="s">
        <v>164</v>
      </c>
      <c r="F14" s="49" t="s">
        <v>40</v>
      </c>
      <c r="G14" s="53" t="s">
        <v>158</v>
      </c>
      <c r="H14" s="128">
        <f>SUM(H15:H24)</f>
        <v>14.14</v>
      </c>
    </row>
    <row r="15" spans="1:9" s="2" customFormat="1" ht="13.2" x14ac:dyDescent="0.25">
      <c r="A15" s="269"/>
      <c r="B15" s="245"/>
      <c r="C15" s="279" t="s">
        <v>187</v>
      </c>
      <c r="D15" s="280"/>
      <c r="E15" s="76">
        <v>9</v>
      </c>
      <c r="F15" s="71">
        <v>1397</v>
      </c>
      <c r="G15" s="70">
        <v>34</v>
      </c>
      <c r="H15" s="63">
        <f>ROUNDUP((F15/168*G15/20),2)</f>
        <v>14.14</v>
      </c>
    </row>
    <row r="16" spans="1:9" s="2" customFormat="1" ht="12.75" hidden="1" customHeight="1" x14ac:dyDescent="0.25">
      <c r="A16" s="269"/>
      <c r="B16" s="245"/>
      <c r="C16" s="270"/>
      <c r="D16" s="271"/>
      <c r="E16" s="77"/>
      <c r="F16" s="73"/>
      <c r="G16" s="72"/>
      <c r="H16" s="65">
        <f t="shared" ref="H16:H24" si="0">ROUNDUP((F16/168*G16),2)</f>
        <v>0</v>
      </c>
    </row>
    <row r="17" spans="1:8" s="2" customFormat="1" ht="12.75" hidden="1" customHeight="1" x14ac:dyDescent="0.25">
      <c r="A17" s="269"/>
      <c r="B17" s="245"/>
      <c r="C17" s="270"/>
      <c r="D17" s="271"/>
      <c r="E17" s="77"/>
      <c r="F17" s="73"/>
      <c r="G17" s="72"/>
      <c r="H17" s="65">
        <f t="shared" si="0"/>
        <v>0</v>
      </c>
    </row>
    <row r="18" spans="1:8" s="2" customFormat="1" ht="12.75" hidden="1" customHeight="1" x14ac:dyDescent="0.25">
      <c r="A18" s="269"/>
      <c r="B18" s="245"/>
      <c r="C18" s="270"/>
      <c r="D18" s="271"/>
      <c r="E18" s="77"/>
      <c r="F18" s="73"/>
      <c r="G18" s="72"/>
      <c r="H18" s="65">
        <f t="shared" si="0"/>
        <v>0</v>
      </c>
    </row>
    <row r="19" spans="1:8" s="2" customFormat="1" ht="12.75" hidden="1" customHeight="1" x14ac:dyDescent="0.25">
      <c r="A19" s="269"/>
      <c r="B19" s="245"/>
      <c r="C19" s="270"/>
      <c r="D19" s="271"/>
      <c r="E19" s="77"/>
      <c r="F19" s="73"/>
      <c r="G19" s="72"/>
      <c r="H19" s="65">
        <f t="shared" si="0"/>
        <v>0</v>
      </c>
    </row>
    <row r="20" spans="1:8" s="2" customFormat="1" ht="12.75" hidden="1" customHeight="1" x14ac:dyDescent="0.25">
      <c r="A20" s="269"/>
      <c r="B20" s="245"/>
      <c r="C20" s="270"/>
      <c r="D20" s="271"/>
      <c r="E20" s="77"/>
      <c r="F20" s="73"/>
      <c r="G20" s="72"/>
      <c r="H20" s="65">
        <f t="shared" si="0"/>
        <v>0</v>
      </c>
    </row>
    <row r="21" spans="1:8" s="2" customFormat="1" ht="12.75" hidden="1" customHeight="1" x14ac:dyDescent="0.25">
      <c r="A21" s="269"/>
      <c r="B21" s="245"/>
      <c r="C21" s="270"/>
      <c r="D21" s="271"/>
      <c r="E21" s="77"/>
      <c r="F21" s="73"/>
      <c r="G21" s="72"/>
      <c r="H21" s="65">
        <f t="shared" si="0"/>
        <v>0</v>
      </c>
    </row>
    <row r="22" spans="1:8" s="2" customFormat="1" ht="12.75" hidden="1" customHeight="1" x14ac:dyDescent="0.25">
      <c r="A22" s="269"/>
      <c r="B22" s="245"/>
      <c r="C22" s="270"/>
      <c r="D22" s="271"/>
      <c r="E22" s="77"/>
      <c r="F22" s="73"/>
      <c r="G22" s="72"/>
      <c r="H22" s="65">
        <f t="shared" si="0"/>
        <v>0</v>
      </c>
    </row>
    <row r="23" spans="1:8" s="2" customFormat="1" ht="12.75" hidden="1" customHeight="1" x14ac:dyDescent="0.25">
      <c r="A23" s="269"/>
      <c r="B23" s="245"/>
      <c r="C23" s="270"/>
      <c r="D23" s="271"/>
      <c r="E23" s="77"/>
      <c r="F23" s="73"/>
      <c r="G23" s="72"/>
      <c r="H23" s="65">
        <f t="shared" si="0"/>
        <v>0</v>
      </c>
    </row>
    <row r="24" spans="1:8" s="2" customFormat="1" ht="12.75" hidden="1" customHeight="1" x14ac:dyDescent="0.25">
      <c r="A24" s="269"/>
      <c r="B24" s="246"/>
      <c r="C24" s="281"/>
      <c r="D24" s="282"/>
      <c r="E24" s="78"/>
      <c r="F24" s="75"/>
      <c r="G24" s="74"/>
      <c r="H24" s="67">
        <f t="shared" si="0"/>
        <v>0</v>
      </c>
    </row>
    <row r="25" spans="1:8" s="2" customFormat="1" ht="26.4" hidden="1" x14ac:dyDescent="0.25">
      <c r="A25" s="269" t="s">
        <v>45</v>
      </c>
      <c r="B25" s="286" t="s">
        <v>46</v>
      </c>
      <c r="C25" s="277" t="s">
        <v>157</v>
      </c>
      <c r="D25" s="278"/>
      <c r="E25" s="53" t="s">
        <v>164</v>
      </c>
      <c r="F25" s="49" t="s">
        <v>40</v>
      </c>
      <c r="G25" s="53" t="s">
        <v>158</v>
      </c>
      <c r="H25" s="59">
        <f>SUM(H26:H35)</f>
        <v>0</v>
      </c>
    </row>
    <row r="26" spans="1:8" s="2" customFormat="1" ht="13.2" hidden="1" x14ac:dyDescent="0.25">
      <c r="A26" s="269"/>
      <c r="B26" s="286"/>
      <c r="C26" s="279"/>
      <c r="D26" s="280"/>
      <c r="E26" s="76"/>
      <c r="F26" s="71"/>
      <c r="G26" s="70"/>
      <c r="H26" s="63">
        <f>ROUNDUP((F26/168*G26),2)</f>
        <v>0</v>
      </c>
    </row>
    <row r="27" spans="1:8" s="2" customFormat="1" ht="13.2" hidden="1" x14ac:dyDescent="0.25">
      <c r="A27" s="269"/>
      <c r="B27" s="286"/>
      <c r="C27" s="270"/>
      <c r="D27" s="271"/>
      <c r="E27" s="77"/>
      <c r="F27" s="73"/>
      <c r="G27" s="72"/>
      <c r="H27" s="65">
        <f t="shared" ref="H27:H35" si="1">ROUNDUP((F27/168*G27),2)</f>
        <v>0</v>
      </c>
    </row>
    <row r="28" spans="1:8" s="2" customFormat="1" ht="13.2" hidden="1" x14ac:dyDescent="0.25">
      <c r="A28" s="269"/>
      <c r="B28" s="286"/>
      <c r="C28" s="270"/>
      <c r="D28" s="271"/>
      <c r="E28" s="77"/>
      <c r="F28" s="73"/>
      <c r="G28" s="72"/>
      <c r="H28" s="65">
        <f t="shared" si="1"/>
        <v>0</v>
      </c>
    </row>
    <row r="29" spans="1:8" s="2" customFormat="1" ht="13.2" hidden="1" x14ac:dyDescent="0.25">
      <c r="A29" s="269"/>
      <c r="B29" s="286"/>
      <c r="C29" s="270"/>
      <c r="D29" s="271"/>
      <c r="E29" s="77"/>
      <c r="F29" s="73"/>
      <c r="G29" s="72"/>
      <c r="H29" s="65">
        <f t="shared" si="1"/>
        <v>0</v>
      </c>
    </row>
    <row r="30" spans="1:8" s="2" customFormat="1" ht="13.2" hidden="1" x14ac:dyDescent="0.25">
      <c r="A30" s="269"/>
      <c r="B30" s="286"/>
      <c r="C30" s="270"/>
      <c r="D30" s="271"/>
      <c r="E30" s="77"/>
      <c r="F30" s="73"/>
      <c r="G30" s="72"/>
      <c r="H30" s="65">
        <f t="shared" si="1"/>
        <v>0</v>
      </c>
    </row>
    <row r="31" spans="1:8" s="2" customFormat="1" ht="13.2" hidden="1" x14ac:dyDescent="0.25">
      <c r="A31" s="269"/>
      <c r="B31" s="286"/>
      <c r="C31" s="270"/>
      <c r="D31" s="271"/>
      <c r="E31" s="77"/>
      <c r="F31" s="73"/>
      <c r="G31" s="72"/>
      <c r="H31" s="65">
        <f t="shared" si="1"/>
        <v>0</v>
      </c>
    </row>
    <row r="32" spans="1:8" s="2" customFormat="1" ht="13.2" hidden="1" x14ac:dyDescent="0.25">
      <c r="A32" s="269"/>
      <c r="B32" s="286"/>
      <c r="C32" s="270"/>
      <c r="D32" s="271"/>
      <c r="E32" s="77"/>
      <c r="F32" s="73"/>
      <c r="G32" s="72"/>
      <c r="H32" s="65">
        <f t="shared" si="1"/>
        <v>0</v>
      </c>
    </row>
    <row r="33" spans="1:8" s="2" customFormat="1" ht="13.2" hidden="1" x14ac:dyDescent="0.25">
      <c r="A33" s="269"/>
      <c r="B33" s="286"/>
      <c r="C33" s="270"/>
      <c r="D33" s="271"/>
      <c r="E33" s="77"/>
      <c r="F33" s="73"/>
      <c r="G33" s="72"/>
      <c r="H33" s="65">
        <f t="shared" si="1"/>
        <v>0</v>
      </c>
    </row>
    <row r="34" spans="1:8" s="2" customFormat="1" ht="13.2" hidden="1" x14ac:dyDescent="0.25">
      <c r="A34" s="269"/>
      <c r="B34" s="286"/>
      <c r="C34" s="270"/>
      <c r="D34" s="271"/>
      <c r="E34" s="77"/>
      <c r="F34" s="73"/>
      <c r="G34" s="72"/>
      <c r="H34" s="65">
        <f t="shared" si="1"/>
        <v>0</v>
      </c>
    </row>
    <row r="35" spans="1:8" s="2" customFormat="1" ht="13.2" hidden="1" x14ac:dyDescent="0.25">
      <c r="A35" s="269"/>
      <c r="B35" s="286"/>
      <c r="C35" s="281"/>
      <c r="D35" s="282"/>
      <c r="E35" s="78"/>
      <c r="F35" s="75"/>
      <c r="G35" s="74"/>
      <c r="H35" s="67">
        <f t="shared" si="1"/>
        <v>0</v>
      </c>
    </row>
    <row r="36" spans="1:8" s="2" customFormat="1" ht="26.4" x14ac:dyDescent="0.25">
      <c r="A36" s="269" t="s">
        <v>52</v>
      </c>
      <c r="B36" s="286" t="s">
        <v>16</v>
      </c>
      <c r="C36" s="251" t="s">
        <v>159</v>
      </c>
      <c r="D36" s="252"/>
      <c r="E36" s="287"/>
      <c r="F36" s="60" t="s">
        <v>160</v>
      </c>
      <c r="G36" s="53" t="s">
        <v>158</v>
      </c>
      <c r="H36" s="128">
        <f>SUM(H37:H46)</f>
        <v>1.22</v>
      </c>
    </row>
    <row r="37" spans="1:8" s="2" customFormat="1" ht="13.2" x14ac:dyDescent="0.25">
      <c r="A37" s="269"/>
      <c r="B37" s="286"/>
      <c r="C37" s="288" t="s">
        <v>161</v>
      </c>
      <c r="D37" s="289"/>
      <c r="E37" s="290"/>
      <c r="F37" s="61">
        <v>120</v>
      </c>
      <c r="G37" s="61">
        <f t="shared" ref="G37:G46" si="2">G15</f>
        <v>34</v>
      </c>
      <c r="H37" s="63">
        <f>ROUNDUP((F37/168*G37/20),2)</f>
        <v>1.22</v>
      </c>
    </row>
    <row r="38" spans="1:8" s="2" customFormat="1" ht="12.75" hidden="1" customHeight="1" x14ac:dyDescent="0.25">
      <c r="A38" s="269"/>
      <c r="B38" s="286"/>
      <c r="C38" s="291"/>
      <c r="D38" s="292"/>
      <c r="E38" s="293"/>
      <c r="F38" s="64"/>
      <c r="G38" s="64">
        <f t="shared" si="2"/>
        <v>0</v>
      </c>
      <c r="H38" s="65">
        <f t="shared" ref="H38:H46" si="3">ROUNDUP((F38/168*G38),2)</f>
        <v>0</v>
      </c>
    </row>
    <row r="39" spans="1:8" s="2" customFormat="1" ht="12.75" hidden="1" customHeight="1" x14ac:dyDescent="0.25">
      <c r="A39" s="269"/>
      <c r="B39" s="286"/>
      <c r="C39" s="291"/>
      <c r="D39" s="292"/>
      <c r="E39" s="293"/>
      <c r="F39" s="64"/>
      <c r="G39" s="64">
        <f t="shared" si="2"/>
        <v>0</v>
      </c>
      <c r="H39" s="65">
        <f t="shared" si="3"/>
        <v>0</v>
      </c>
    </row>
    <row r="40" spans="1:8" s="2" customFormat="1" ht="12.75" hidden="1" customHeight="1" x14ac:dyDescent="0.25">
      <c r="A40" s="269"/>
      <c r="B40" s="286"/>
      <c r="C40" s="291"/>
      <c r="D40" s="292"/>
      <c r="E40" s="293"/>
      <c r="F40" s="64"/>
      <c r="G40" s="64">
        <f t="shared" si="2"/>
        <v>0</v>
      </c>
      <c r="H40" s="65">
        <f t="shared" si="3"/>
        <v>0</v>
      </c>
    </row>
    <row r="41" spans="1:8" s="2" customFormat="1" ht="12.75" hidden="1" customHeight="1" x14ac:dyDescent="0.25">
      <c r="A41" s="269"/>
      <c r="B41" s="286"/>
      <c r="C41" s="291"/>
      <c r="D41" s="292"/>
      <c r="E41" s="293"/>
      <c r="F41" s="64"/>
      <c r="G41" s="64">
        <f t="shared" si="2"/>
        <v>0</v>
      </c>
      <c r="H41" s="65">
        <f t="shared" si="3"/>
        <v>0</v>
      </c>
    </row>
    <row r="42" spans="1:8" s="2" customFormat="1" ht="12.75" hidden="1" customHeight="1" x14ac:dyDescent="0.25">
      <c r="A42" s="269"/>
      <c r="B42" s="286"/>
      <c r="C42" s="291"/>
      <c r="D42" s="292"/>
      <c r="E42" s="293"/>
      <c r="F42" s="64"/>
      <c r="G42" s="64">
        <f t="shared" si="2"/>
        <v>0</v>
      </c>
      <c r="H42" s="65">
        <f t="shared" si="3"/>
        <v>0</v>
      </c>
    </row>
    <row r="43" spans="1:8" s="2" customFormat="1" ht="12.75" hidden="1" customHeight="1" x14ac:dyDescent="0.25">
      <c r="A43" s="269"/>
      <c r="B43" s="286"/>
      <c r="C43" s="291"/>
      <c r="D43" s="292"/>
      <c r="E43" s="293"/>
      <c r="F43" s="64"/>
      <c r="G43" s="64">
        <f t="shared" si="2"/>
        <v>0</v>
      </c>
      <c r="H43" s="65">
        <f t="shared" si="3"/>
        <v>0</v>
      </c>
    </row>
    <row r="44" spans="1:8" s="2" customFormat="1" ht="12.75" hidden="1" customHeight="1" x14ac:dyDescent="0.25">
      <c r="A44" s="269"/>
      <c r="B44" s="286"/>
      <c r="C44" s="291"/>
      <c r="D44" s="292"/>
      <c r="E44" s="293"/>
      <c r="F44" s="64"/>
      <c r="G44" s="64">
        <f t="shared" si="2"/>
        <v>0</v>
      </c>
      <c r="H44" s="65">
        <f t="shared" si="3"/>
        <v>0</v>
      </c>
    </row>
    <row r="45" spans="1:8" s="2" customFormat="1" ht="12.75" hidden="1" customHeight="1" x14ac:dyDescent="0.25">
      <c r="A45" s="269"/>
      <c r="B45" s="286"/>
      <c r="C45" s="291"/>
      <c r="D45" s="292"/>
      <c r="E45" s="293"/>
      <c r="F45" s="64"/>
      <c r="G45" s="64">
        <f t="shared" si="2"/>
        <v>0</v>
      </c>
      <c r="H45" s="65">
        <f t="shared" si="3"/>
        <v>0</v>
      </c>
    </row>
    <row r="46" spans="1:8" s="2" customFormat="1" ht="12.75" hidden="1" customHeight="1" x14ac:dyDescent="0.25">
      <c r="A46" s="269"/>
      <c r="B46" s="286"/>
      <c r="C46" s="294"/>
      <c r="D46" s="295"/>
      <c r="E46" s="296"/>
      <c r="F46" s="66"/>
      <c r="G46" s="66">
        <f t="shared" si="2"/>
        <v>0</v>
      </c>
      <c r="H46" s="67">
        <f t="shared" si="3"/>
        <v>0</v>
      </c>
    </row>
    <row r="47" spans="1:8" s="2" customFormat="1" ht="13.2" hidden="1" x14ac:dyDescent="0.25">
      <c r="A47" s="269"/>
      <c r="B47" s="286"/>
      <c r="C47" s="270">
        <f t="shared" ref="C47:C55" si="4">C16</f>
        <v>0</v>
      </c>
      <c r="D47" s="271"/>
      <c r="E47" s="284"/>
      <c r="F47" s="68">
        <f t="shared" ref="F47:G55" si="5">F16</f>
        <v>0</v>
      </c>
      <c r="G47" s="68">
        <f t="shared" si="5"/>
        <v>0</v>
      </c>
      <c r="H47" s="65" t="e">
        <f>ROUNDUP((F47*#REF!%)/168*G47,2)</f>
        <v>#REF!</v>
      </c>
    </row>
    <row r="48" spans="1:8" s="2" customFormat="1" ht="13.2" hidden="1" x14ac:dyDescent="0.25">
      <c r="A48" s="269"/>
      <c r="B48" s="286"/>
      <c r="C48" s="270">
        <f t="shared" si="4"/>
        <v>0</v>
      </c>
      <c r="D48" s="271"/>
      <c r="E48" s="284"/>
      <c r="F48" s="68">
        <f t="shared" si="5"/>
        <v>0</v>
      </c>
      <c r="G48" s="68">
        <f t="shared" si="5"/>
        <v>0</v>
      </c>
      <c r="H48" s="65" t="e">
        <f>ROUNDUP((F48*#REF!%)/168*G48,2)</f>
        <v>#REF!</v>
      </c>
    </row>
    <row r="49" spans="1:8" s="2" customFormat="1" ht="13.2" hidden="1" x14ac:dyDescent="0.25">
      <c r="A49" s="269"/>
      <c r="B49" s="286"/>
      <c r="C49" s="270">
        <f t="shared" si="4"/>
        <v>0</v>
      </c>
      <c r="D49" s="271"/>
      <c r="E49" s="284"/>
      <c r="F49" s="68">
        <f t="shared" si="5"/>
        <v>0</v>
      </c>
      <c r="G49" s="68">
        <f t="shared" si="5"/>
        <v>0</v>
      </c>
      <c r="H49" s="65" t="e">
        <f>ROUNDUP((F49*#REF!%)/168*G49,2)</f>
        <v>#REF!</v>
      </c>
    </row>
    <row r="50" spans="1:8" s="2" customFormat="1" ht="13.2" hidden="1" x14ac:dyDescent="0.25">
      <c r="A50" s="269"/>
      <c r="B50" s="286"/>
      <c r="C50" s="270">
        <f t="shared" si="4"/>
        <v>0</v>
      </c>
      <c r="D50" s="271"/>
      <c r="E50" s="284"/>
      <c r="F50" s="68">
        <f t="shared" si="5"/>
        <v>0</v>
      </c>
      <c r="G50" s="68">
        <f t="shared" si="5"/>
        <v>0</v>
      </c>
      <c r="H50" s="65" t="e">
        <f>ROUNDUP((F50*#REF!%)/168*G50,2)</f>
        <v>#REF!</v>
      </c>
    </row>
    <row r="51" spans="1:8" s="2" customFormat="1" ht="13.2" hidden="1" x14ac:dyDescent="0.25">
      <c r="A51" s="269"/>
      <c r="B51" s="286"/>
      <c r="C51" s="270">
        <f t="shared" si="4"/>
        <v>0</v>
      </c>
      <c r="D51" s="271"/>
      <c r="E51" s="284"/>
      <c r="F51" s="68">
        <f t="shared" si="5"/>
        <v>0</v>
      </c>
      <c r="G51" s="68">
        <f t="shared" si="5"/>
        <v>0</v>
      </c>
      <c r="H51" s="65" t="e">
        <f>ROUNDUP((F51*#REF!%)/168*G51,2)</f>
        <v>#REF!</v>
      </c>
    </row>
    <row r="52" spans="1:8" s="2" customFormat="1" ht="13.2" hidden="1" x14ac:dyDescent="0.25">
      <c r="A52" s="269"/>
      <c r="B52" s="286"/>
      <c r="C52" s="270">
        <f t="shared" si="4"/>
        <v>0</v>
      </c>
      <c r="D52" s="271"/>
      <c r="E52" s="284"/>
      <c r="F52" s="68">
        <f t="shared" si="5"/>
        <v>0</v>
      </c>
      <c r="G52" s="68">
        <f t="shared" si="5"/>
        <v>0</v>
      </c>
      <c r="H52" s="65" t="e">
        <f>ROUNDUP((F52*#REF!%)/168*G52,2)</f>
        <v>#REF!</v>
      </c>
    </row>
    <row r="53" spans="1:8" s="2" customFormat="1" ht="13.2" hidden="1" x14ac:dyDescent="0.25">
      <c r="A53" s="269"/>
      <c r="B53" s="286"/>
      <c r="C53" s="270">
        <f t="shared" si="4"/>
        <v>0</v>
      </c>
      <c r="D53" s="271"/>
      <c r="E53" s="284"/>
      <c r="F53" s="68">
        <f t="shared" si="5"/>
        <v>0</v>
      </c>
      <c r="G53" s="68">
        <f t="shared" si="5"/>
        <v>0</v>
      </c>
      <c r="H53" s="65" t="e">
        <f>ROUNDUP((F53*#REF!%)/168*G53,2)</f>
        <v>#REF!</v>
      </c>
    </row>
    <row r="54" spans="1:8" s="2" customFormat="1" ht="13.2" hidden="1" x14ac:dyDescent="0.25">
      <c r="A54" s="269"/>
      <c r="B54" s="286"/>
      <c r="C54" s="270">
        <f t="shared" si="4"/>
        <v>0</v>
      </c>
      <c r="D54" s="271"/>
      <c r="E54" s="284"/>
      <c r="F54" s="68">
        <f t="shared" si="5"/>
        <v>0</v>
      </c>
      <c r="G54" s="68">
        <f t="shared" si="5"/>
        <v>0</v>
      </c>
      <c r="H54" s="65" t="e">
        <f>ROUNDUP((F54*#REF!%)/168*G54,2)</f>
        <v>#REF!</v>
      </c>
    </row>
    <row r="55" spans="1:8" s="2" customFormat="1" ht="13.2" hidden="1" x14ac:dyDescent="0.25">
      <c r="A55" s="269"/>
      <c r="B55" s="286"/>
      <c r="C55" s="270">
        <f t="shared" si="4"/>
        <v>0</v>
      </c>
      <c r="D55" s="271"/>
      <c r="E55" s="284"/>
      <c r="F55" s="68">
        <f t="shared" si="5"/>
        <v>0</v>
      </c>
      <c r="G55" s="68">
        <f t="shared" si="5"/>
        <v>0</v>
      </c>
      <c r="H55" s="65" t="e">
        <f>ROUNDUP((F55*#REF!%)/168*G55,2)</f>
        <v>#REF!</v>
      </c>
    </row>
    <row r="56" spans="1:8" s="2" customFormat="1" ht="13.2" hidden="1" x14ac:dyDescent="0.25">
      <c r="A56" s="269"/>
      <c r="B56" s="286"/>
      <c r="C56" s="270">
        <f>C26</f>
        <v>0</v>
      </c>
      <c r="D56" s="271"/>
      <c r="E56" s="284"/>
      <c r="F56" s="68">
        <f t="shared" ref="F56:G65" si="6">F26</f>
        <v>0</v>
      </c>
      <c r="G56" s="68">
        <f t="shared" si="6"/>
        <v>0</v>
      </c>
      <c r="H56" s="65" t="e">
        <f>ROUNDUP((F56*#REF!%)/168*G56,2)</f>
        <v>#REF!</v>
      </c>
    </row>
    <row r="57" spans="1:8" s="2" customFormat="1" ht="13.2" hidden="1" x14ac:dyDescent="0.25">
      <c r="A57" s="269"/>
      <c r="B57" s="286"/>
      <c r="C57" s="270">
        <f>C26</f>
        <v>0</v>
      </c>
      <c r="D57" s="271"/>
      <c r="E57" s="284"/>
      <c r="F57" s="68">
        <f t="shared" si="6"/>
        <v>0</v>
      </c>
      <c r="G57" s="68">
        <f t="shared" si="6"/>
        <v>0</v>
      </c>
      <c r="H57" s="65" t="e">
        <f>ROUNDUP((F57*#REF!%)/168*G57,2)</f>
        <v>#REF!</v>
      </c>
    </row>
    <row r="58" spans="1:8" s="2" customFormat="1" ht="13.2" hidden="1" x14ac:dyDescent="0.25">
      <c r="A58" s="269"/>
      <c r="B58" s="286"/>
      <c r="C58" s="270">
        <f>C29</f>
        <v>0</v>
      </c>
      <c r="D58" s="271"/>
      <c r="E58" s="284"/>
      <c r="F58" s="68">
        <f t="shared" si="6"/>
        <v>0</v>
      </c>
      <c r="G58" s="68">
        <f t="shared" si="6"/>
        <v>0</v>
      </c>
      <c r="H58" s="65" t="e">
        <f>ROUNDUP((F58*#REF!%)/168*G58,2)</f>
        <v>#REF!</v>
      </c>
    </row>
    <row r="59" spans="1:8" s="2" customFormat="1" ht="13.2" hidden="1" x14ac:dyDescent="0.25">
      <c r="A59" s="269"/>
      <c r="B59" s="286"/>
      <c r="C59" s="270">
        <f>C30</f>
        <v>0</v>
      </c>
      <c r="D59" s="271"/>
      <c r="E59" s="284"/>
      <c r="F59" s="68">
        <f t="shared" si="6"/>
        <v>0</v>
      </c>
      <c r="G59" s="68">
        <f t="shared" si="6"/>
        <v>0</v>
      </c>
      <c r="H59" s="65" t="e">
        <f>ROUNDUP((F59*#REF!%)/168*G59,2)</f>
        <v>#REF!</v>
      </c>
    </row>
    <row r="60" spans="1:8" s="2" customFormat="1" ht="13.2" hidden="1" x14ac:dyDescent="0.25">
      <c r="A60" s="269"/>
      <c r="B60" s="286"/>
      <c r="C60" s="270">
        <f>C31</f>
        <v>0</v>
      </c>
      <c r="D60" s="271"/>
      <c r="E60" s="284"/>
      <c r="F60" s="68">
        <f t="shared" si="6"/>
        <v>0</v>
      </c>
      <c r="G60" s="68">
        <f t="shared" si="6"/>
        <v>0</v>
      </c>
      <c r="H60" s="65" t="e">
        <f>ROUNDUP((F60*#REF!%)/168*G60,2)</f>
        <v>#REF!</v>
      </c>
    </row>
    <row r="61" spans="1:8" s="2" customFormat="1" ht="13.2" hidden="1" x14ac:dyDescent="0.25">
      <c r="A61" s="269"/>
      <c r="B61" s="286"/>
      <c r="C61" s="270">
        <f>C32</f>
        <v>0</v>
      </c>
      <c r="D61" s="271"/>
      <c r="E61" s="284"/>
      <c r="F61" s="68">
        <f t="shared" si="6"/>
        <v>0</v>
      </c>
      <c r="G61" s="68">
        <f t="shared" si="6"/>
        <v>0</v>
      </c>
      <c r="H61" s="65" t="e">
        <f>ROUNDUP((F61*#REF!%)/168*G61,2)</f>
        <v>#REF!</v>
      </c>
    </row>
    <row r="62" spans="1:8" s="2" customFormat="1" ht="13.2" hidden="1" x14ac:dyDescent="0.25">
      <c r="A62" s="269"/>
      <c r="B62" s="286"/>
      <c r="C62" s="270">
        <f>C33</f>
        <v>0</v>
      </c>
      <c r="D62" s="271"/>
      <c r="E62" s="284"/>
      <c r="F62" s="68">
        <f t="shared" si="6"/>
        <v>0</v>
      </c>
      <c r="G62" s="68">
        <f t="shared" si="6"/>
        <v>0</v>
      </c>
      <c r="H62" s="65" t="e">
        <f>ROUNDUP((F62*#REF!%)/168*G62,2)</f>
        <v>#REF!</v>
      </c>
    </row>
    <row r="63" spans="1:8" s="2" customFormat="1" ht="13.2" hidden="1" x14ac:dyDescent="0.25">
      <c r="A63" s="269"/>
      <c r="B63" s="286"/>
      <c r="C63" s="94"/>
      <c r="D63" s="95"/>
      <c r="E63" s="284"/>
      <c r="F63" s="68">
        <f t="shared" si="6"/>
        <v>0</v>
      </c>
      <c r="G63" s="68">
        <f t="shared" si="6"/>
        <v>0</v>
      </c>
      <c r="H63" s="65" t="e">
        <f>ROUNDUP((F63*#REF!%)/168*G63,2)</f>
        <v>#REF!</v>
      </c>
    </row>
    <row r="64" spans="1:8" s="2" customFormat="1" ht="13.2" hidden="1" x14ac:dyDescent="0.25">
      <c r="A64" s="269"/>
      <c r="B64" s="286"/>
      <c r="C64" s="270">
        <f>C34</f>
        <v>0</v>
      </c>
      <c r="D64" s="271"/>
      <c r="E64" s="284"/>
      <c r="F64" s="68">
        <f t="shared" si="6"/>
        <v>0</v>
      </c>
      <c r="G64" s="68">
        <f t="shared" si="6"/>
        <v>0</v>
      </c>
      <c r="H64" s="65" t="e">
        <f>ROUNDUP((F64*#REF!%)/168*G64,2)</f>
        <v>#REF!</v>
      </c>
    </row>
    <row r="65" spans="1:8" s="2" customFormat="1" ht="13.2" hidden="1" x14ac:dyDescent="0.25">
      <c r="A65" s="269"/>
      <c r="B65" s="286"/>
      <c r="C65" s="270">
        <f>C35</f>
        <v>0</v>
      </c>
      <c r="D65" s="271"/>
      <c r="E65" s="284"/>
      <c r="F65" s="68">
        <f t="shared" si="6"/>
        <v>0</v>
      </c>
      <c r="G65" s="68">
        <f t="shared" si="6"/>
        <v>0</v>
      </c>
      <c r="H65" s="65" t="e">
        <f>ROUNDUP((F65*#REF!%)/168*G65,2)</f>
        <v>#REF!</v>
      </c>
    </row>
    <row r="66" spans="1:8" s="2" customFormat="1" ht="26.4" x14ac:dyDescent="0.25">
      <c r="A66" s="269" t="s">
        <v>58</v>
      </c>
      <c r="B66" s="286" t="s">
        <v>59</v>
      </c>
      <c r="C66" s="277" t="s">
        <v>436</v>
      </c>
      <c r="D66" s="278"/>
      <c r="E66" s="53" t="s">
        <v>162</v>
      </c>
      <c r="F66" s="49" t="s">
        <v>40</v>
      </c>
      <c r="G66" s="53" t="s">
        <v>158</v>
      </c>
      <c r="H66" s="128">
        <f>SUM(H67:H86)</f>
        <v>1.42</v>
      </c>
    </row>
    <row r="67" spans="1:8" s="2" customFormat="1" ht="13.2" x14ac:dyDescent="0.25">
      <c r="A67" s="269"/>
      <c r="B67" s="286"/>
      <c r="C67" s="270" t="str">
        <f t="shared" ref="C67:C76" si="7">C15</f>
        <v>Lektors (ar SDP) vidēji 20 personas mācību grupā</v>
      </c>
      <c r="D67" s="271"/>
      <c r="E67" s="283">
        <v>10</v>
      </c>
      <c r="F67" s="68">
        <f t="shared" ref="F67:G76" si="8">F15</f>
        <v>1397</v>
      </c>
      <c r="G67" s="68">
        <f t="shared" si="8"/>
        <v>34</v>
      </c>
      <c r="H67" s="65">
        <f>ROUNDUP((F67*$E$67%)/168*$G$67/20,2)</f>
        <v>1.42</v>
      </c>
    </row>
    <row r="68" spans="1:8" s="2" customFormat="1" ht="13.2" hidden="1" x14ac:dyDescent="0.25">
      <c r="A68" s="269"/>
      <c r="B68" s="286"/>
      <c r="C68" s="270">
        <f t="shared" si="7"/>
        <v>0</v>
      </c>
      <c r="D68" s="271"/>
      <c r="E68" s="284"/>
      <c r="F68" s="68">
        <f t="shared" si="8"/>
        <v>0</v>
      </c>
      <c r="G68" s="85">
        <f t="shared" si="8"/>
        <v>0</v>
      </c>
      <c r="H68" s="65">
        <f t="shared" ref="H68:H86" si="9">ROUNDUP((F68*$E$67%)/168*$G$67,2)</f>
        <v>0</v>
      </c>
    </row>
    <row r="69" spans="1:8" s="2" customFormat="1" ht="13.2" hidden="1" x14ac:dyDescent="0.25">
      <c r="A69" s="269"/>
      <c r="B69" s="286"/>
      <c r="C69" s="270">
        <f t="shared" si="7"/>
        <v>0</v>
      </c>
      <c r="D69" s="271"/>
      <c r="E69" s="284"/>
      <c r="F69" s="68">
        <f t="shared" si="8"/>
        <v>0</v>
      </c>
      <c r="G69" s="85">
        <f t="shared" si="8"/>
        <v>0</v>
      </c>
      <c r="H69" s="65">
        <f t="shared" si="9"/>
        <v>0</v>
      </c>
    </row>
    <row r="70" spans="1:8" s="2" customFormat="1" ht="13.2" hidden="1" x14ac:dyDescent="0.25">
      <c r="A70" s="269"/>
      <c r="B70" s="286"/>
      <c r="C70" s="270">
        <f t="shared" si="7"/>
        <v>0</v>
      </c>
      <c r="D70" s="271"/>
      <c r="E70" s="284"/>
      <c r="F70" s="68">
        <f t="shared" si="8"/>
        <v>0</v>
      </c>
      <c r="G70" s="85">
        <f t="shared" si="8"/>
        <v>0</v>
      </c>
      <c r="H70" s="65">
        <f t="shared" si="9"/>
        <v>0</v>
      </c>
    </row>
    <row r="71" spans="1:8" s="2" customFormat="1" ht="13.2" hidden="1" x14ac:dyDescent="0.25">
      <c r="A71" s="269"/>
      <c r="B71" s="286"/>
      <c r="C71" s="270">
        <f t="shared" si="7"/>
        <v>0</v>
      </c>
      <c r="D71" s="271"/>
      <c r="E71" s="284"/>
      <c r="F71" s="68">
        <f t="shared" si="8"/>
        <v>0</v>
      </c>
      <c r="G71" s="85">
        <f t="shared" si="8"/>
        <v>0</v>
      </c>
      <c r="H71" s="65">
        <f t="shared" si="9"/>
        <v>0</v>
      </c>
    </row>
    <row r="72" spans="1:8" s="2" customFormat="1" ht="13.2" hidden="1" x14ac:dyDescent="0.25">
      <c r="A72" s="269"/>
      <c r="B72" s="286"/>
      <c r="C72" s="270">
        <f t="shared" si="7"/>
        <v>0</v>
      </c>
      <c r="D72" s="271"/>
      <c r="E72" s="284"/>
      <c r="F72" s="68">
        <f t="shared" si="8"/>
        <v>0</v>
      </c>
      <c r="G72" s="85">
        <f t="shared" si="8"/>
        <v>0</v>
      </c>
      <c r="H72" s="65">
        <f t="shared" si="9"/>
        <v>0</v>
      </c>
    </row>
    <row r="73" spans="1:8" s="2" customFormat="1" ht="13.2" hidden="1" x14ac:dyDescent="0.25">
      <c r="A73" s="269"/>
      <c r="B73" s="286"/>
      <c r="C73" s="270">
        <f t="shared" si="7"/>
        <v>0</v>
      </c>
      <c r="D73" s="271"/>
      <c r="E73" s="284"/>
      <c r="F73" s="68">
        <f t="shared" si="8"/>
        <v>0</v>
      </c>
      <c r="G73" s="85">
        <f t="shared" si="8"/>
        <v>0</v>
      </c>
      <c r="H73" s="65">
        <f t="shared" si="9"/>
        <v>0</v>
      </c>
    </row>
    <row r="74" spans="1:8" s="2" customFormat="1" ht="13.2" hidden="1" x14ac:dyDescent="0.25">
      <c r="A74" s="269"/>
      <c r="B74" s="286"/>
      <c r="C74" s="270">
        <f t="shared" si="7"/>
        <v>0</v>
      </c>
      <c r="D74" s="271"/>
      <c r="E74" s="284"/>
      <c r="F74" s="68">
        <f t="shared" si="8"/>
        <v>0</v>
      </c>
      <c r="G74" s="85">
        <f t="shared" si="8"/>
        <v>0</v>
      </c>
      <c r="H74" s="65">
        <f t="shared" si="9"/>
        <v>0</v>
      </c>
    </row>
    <row r="75" spans="1:8" s="2" customFormat="1" ht="13.2" hidden="1" x14ac:dyDescent="0.25">
      <c r="A75" s="269"/>
      <c r="B75" s="286"/>
      <c r="C75" s="270">
        <f t="shared" si="7"/>
        <v>0</v>
      </c>
      <c r="D75" s="271"/>
      <c r="E75" s="284"/>
      <c r="F75" s="68">
        <f t="shared" si="8"/>
        <v>0</v>
      </c>
      <c r="G75" s="85">
        <f t="shared" si="8"/>
        <v>0</v>
      </c>
      <c r="H75" s="65">
        <f t="shared" si="9"/>
        <v>0</v>
      </c>
    </row>
    <row r="76" spans="1:8" s="2" customFormat="1" ht="13.2" hidden="1" x14ac:dyDescent="0.25">
      <c r="A76" s="269"/>
      <c r="B76" s="286"/>
      <c r="C76" s="270">
        <f t="shared" si="7"/>
        <v>0</v>
      </c>
      <c r="D76" s="271"/>
      <c r="E76" s="284"/>
      <c r="F76" s="68">
        <f t="shared" si="8"/>
        <v>0</v>
      </c>
      <c r="G76" s="85">
        <f t="shared" si="8"/>
        <v>0</v>
      </c>
      <c r="H76" s="65">
        <f t="shared" si="9"/>
        <v>0</v>
      </c>
    </row>
    <row r="77" spans="1:8" s="2" customFormat="1" ht="13.2" hidden="1" x14ac:dyDescent="0.25">
      <c r="A77" s="269"/>
      <c r="B77" s="286"/>
      <c r="C77" s="270">
        <f t="shared" ref="C77:C86" si="10">C26</f>
        <v>0</v>
      </c>
      <c r="D77" s="271"/>
      <c r="E77" s="284"/>
      <c r="F77" s="68">
        <f t="shared" ref="F77:G86" si="11">F26</f>
        <v>0</v>
      </c>
      <c r="G77" s="68">
        <f t="shared" si="11"/>
        <v>0</v>
      </c>
      <c r="H77" s="65">
        <f t="shared" si="9"/>
        <v>0</v>
      </c>
    </row>
    <row r="78" spans="1:8" s="2" customFormat="1" ht="13.2" hidden="1" x14ac:dyDescent="0.25">
      <c r="A78" s="269"/>
      <c r="B78" s="286"/>
      <c r="C78" s="270">
        <f t="shared" si="10"/>
        <v>0</v>
      </c>
      <c r="D78" s="271"/>
      <c r="E78" s="284"/>
      <c r="F78" s="68">
        <f t="shared" si="11"/>
        <v>0</v>
      </c>
      <c r="G78" s="68">
        <f t="shared" si="11"/>
        <v>0</v>
      </c>
      <c r="H78" s="65">
        <f t="shared" si="9"/>
        <v>0</v>
      </c>
    </row>
    <row r="79" spans="1:8" s="2" customFormat="1" ht="13.2" hidden="1" x14ac:dyDescent="0.25">
      <c r="A79" s="269"/>
      <c r="B79" s="286"/>
      <c r="C79" s="270">
        <f t="shared" si="10"/>
        <v>0</v>
      </c>
      <c r="D79" s="271"/>
      <c r="E79" s="284"/>
      <c r="F79" s="68">
        <f t="shared" si="11"/>
        <v>0</v>
      </c>
      <c r="G79" s="68">
        <f t="shared" si="11"/>
        <v>0</v>
      </c>
      <c r="H79" s="65">
        <f t="shared" si="9"/>
        <v>0</v>
      </c>
    </row>
    <row r="80" spans="1:8" s="2" customFormat="1" ht="13.2" hidden="1" x14ac:dyDescent="0.25">
      <c r="A80" s="269"/>
      <c r="B80" s="286"/>
      <c r="C80" s="270">
        <f t="shared" si="10"/>
        <v>0</v>
      </c>
      <c r="D80" s="271"/>
      <c r="E80" s="284"/>
      <c r="F80" s="68">
        <f t="shared" si="11"/>
        <v>0</v>
      </c>
      <c r="G80" s="68">
        <f t="shared" si="11"/>
        <v>0</v>
      </c>
      <c r="H80" s="65">
        <f t="shared" si="9"/>
        <v>0</v>
      </c>
    </row>
    <row r="81" spans="1:8" s="2" customFormat="1" ht="13.2" hidden="1" x14ac:dyDescent="0.25">
      <c r="A81" s="269"/>
      <c r="B81" s="286"/>
      <c r="C81" s="270">
        <f t="shared" si="10"/>
        <v>0</v>
      </c>
      <c r="D81" s="271"/>
      <c r="E81" s="284"/>
      <c r="F81" s="68">
        <f t="shared" si="11"/>
        <v>0</v>
      </c>
      <c r="G81" s="68">
        <f t="shared" si="11"/>
        <v>0</v>
      </c>
      <c r="H81" s="65">
        <f t="shared" si="9"/>
        <v>0</v>
      </c>
    </row>
    <row r="82" spans="1:8" s="2" customFormat="1" ht="13.2" hidden="1" x14ac:dyDescent="0.25">
      <c r="A82" s="269"/>
      <c r="B82" s="286"/>
      <c r="C82" s="270">
        <f t="shared" si="10"/>
        <v>0</v>
      </c>
      <c r="D82" s="271"/>
      <c r="E82" s="284"/>
      <c r="F82" s="68">
        <f t="shared" si="11"/>
        <v>0</v>
      </c>
      <c r="G82" s="68">
        <f t="shared" si="11"/>
        <v>0</v>
      </c>
      <c r="H82" s="65">
        <f t="shared" si="9"/>
        <v>0</v>
      </c>
    </row>
    <row r="83" spans="1:8" s="2" customFormat="1" ht="13.2" hidden="1" x14ac:dyDescent="0.25">
      <c r="A83" s="269"/>
      <c r="B83" s="286"/>
      <c r="C83" s="270">
        <f t="shared" si="10"/>
        <v>0</v>
      </c>
      <c r="D83" s="271"/>
      <c r="E83" s="284"/>
      <c r="F83" s="68">
        <f t="shared" si="11"/>
        <v>0</v>
      </c>
      <c r="G83" s="68">
        <f t="shared" si="11"/>
        <v>0</v>
      </c>
      <c r="H83" s="65">
        <f t="shared" si="9"/>
        <v>0</v>
      </c>
    </row>
    <row r="84" spans="1:8" s="2" customFormat="1" ht="13.2" hidden="1" x14ac:dyDescent="0.25">
      <c r="A84" s="269"/>
      <c r="B84" s="286"/>
      <c r="C84" s="270">
        <f t="shared" si="10"/>
        <v>0</v>
      </c>
      <c r="D84" s="271"/>
      <c r="E84" s="284"/>
      <c r="F84" s="68">
        <f t="shared" si="11"/>
        <v>0</v>
      </c>
      <c r="G84" s="68">
        <f t="shared" si="11"/>
        <v>0</v>
      </c>
      <c r="H84" s="65">
        <f t="shared" si="9"/>
        <v>0</v>
      </c>
    </row>
    <row r="85" spans="1:8" s="2" customFormat="1" ht="13.2" hidden="1" x14ac:dyDescent="0.25">
      <c r="A85" s="269"/>
      <c r="B85" s="286"/>
      <c r="C85" s="270">
        <f t="shared" si="10"/>
        <v>0</v>
      </c>
      <c r="D85" s="271"/>
      <c r="E85" s="284"/>
      <c r="F85" s="68">
        <f t="shared" si="11"/>
        <v>0</v>
      </c>
      <c r="G85" s="68">
        <f t="shared" si="11"/>
        <v>0</v>
      </c>
      <c r="H85" s="65">
        <f t="shared" si="9"/>
        <v>0</v>
      </c>
    </row>
    <row r="86" spans="1:8" s="2" customFormat="1" ht="13.2" hidden="1" x14ac:dyDescent="0.25">
      <c r="A86" s="269"/>
      <c r="B86" s="286"/>
      <c r="C86" s="270">
        <f t="shared" si="10"/>
        <v>0</v>
      </c>
      <c r="D86" s="271"/>
      <c r="E86" s="285"/>
      <c r="F86" s="68">
        <f t="shared" si="11"/>
        <v>0</v>
      </c>
      <c r="G86" s="68">
        <f t="shared" si="11"/>
        <v>0</v>
      </c>
      <c r="H86" s="65">
        <f t="shared" si="9"/>
        <v>0</v>
      </c>
    </row>
    <row r="87" spans="1:8" s="5" customFormat="1" ht="13.2" x14ac:dyDescent="0.2">
      <c r="A87" s="58" t="s">
        <v>66</v>
      </c>
      <c r="B87" s="256" t="s">
        <v>67</v>
      </c>
      <c r="C87" s="256"/>
      <c r="D87" s="256"/>
      <c r="E87" s="256"/>
      <c r="F87" s="256"/>
      <c r="G87" s="256"/>
      <c r="H87" s="47">
        <f>SUM(H88,H89,)</f>
        <v>4.75</v>
      </c>
    </row>
    <row r="88" spans="1:8" s="2" customFormat="1" ht="13.2" x14ac:dyDescent="0.25">
      <c r="A88" s="51" t="s">
        <v>68</v>
      </c>
      <c r="B88" s="286" t="s">
        <v>469</v>
      </c>
      <c r="C88" s="286"/>
      <c r="D88" s="286"/>
      <c r="E88" s="286"/>
      <c r="F88" s="286"/>
      <c r="G88" s="286"/>
      <c r="H88" s="48">
        <f>ROUNDUP((H13+H89)*0.2409,2)</f>
        <v>4.18</v>
      </c>
    </row>
    <row r="89" spans="1:8" s="2" customFormat="1" ht="26.4" x14ac:dyDescent="0.25">
      <c r="A89" s="269" t="s">
        <v>71</v>
      </c>
      <c r="B89" s="286" t="s">
        <v>72</v>
      </c>
      <c r="C89" s="277" t="s">
        <v>436</v>
      </c>
      <c r="D89" s="278"/>
      <c r="E89" s="53" t="s">
        <v>162</v>
      </c>
      <c r="F89" s="49" t="s">
        <v>40</v>
      </c>
      <c r="G89" s="53" t="s">
        <v>158</v>
      </c>
      <c r="H89" s="128">
        <f>SUM(H90:H109)</f>
        <v>0.57000000000000006</v>
      </c>
    </row>
    <row r="90" spans="1:8" s="2" customFormat="1" ht="13.2" x14ac:dyDescent="0.25">
      <c r="A90" s="269"/>
      <c r="B90" s="286"/>
      <c r="C90" s="270" t="str">
        <f t="shared" ref="C90:C99" si="12">C15</f>
        <v>Lektors (ar SDP) vidēji 20 personas mācību grupā</v>
      </c>
      <c r="D90" s="271"/>
      <c r="E90" s="283">
        <v>4</v>
      </c>
      <c r="F90" s="68">
        <f t="shared" ref="F90:G99" si="13">F15</f>
        <v>1397</v>
      </c>
      <c r="G90" s="68">
        <f t="shared" si="13"/>
        <v>34</v>
      </c>
      <c r="H90" s="65">
        <f>ROUNDUP((F90*$E$90%)/168*G90/20,2)</f>
        <v>0.57000000000000006</v>
      </c>
    </row>
    <row r="91" spans="1:8" s="2" customFormat="1" ht="13.2" hidden="1" x14ac:dyDescent="0.25">
      <c r="A91" s="269"/>
      <c r="B91" s="286"/>
      <c r="C91" s="270">
        <f t="shared" si="12"/>
        <v>0</v>
      </c>
      <c r="D91" s="271"/>
      <c r="E91" s="284"/>
      <c r="F91" s="68">
        <f t="shared" si="13"/>
        <v>0</v>
      </c>
      <c r="G91" s="85">
        <f t="shared" si="13"/>
        <v>0</v>
      </c>
      <c r="H91" s="65">
        <f t="shared" ref="H91:H109" si="14">ROUNDUP((F91*$E$90%)/168*G91,2)</f>
        <v>0</v>
      </c>
    </row>
    <row r="92" spans="1:8" s="2" customFormat="1" ht="13.2" hidden="1" x14ac:dyDescent="0.25">
      <c r="A92" s="269"/>
      <c r="B92" s="286"/>
      <c r="C92" s="270">
        <f t="shared" si="12"/>
        <v>0</v>
      </c>
      <c r="D92" s="271"/>
      <c r="E92" s="284"/>
      <c r="F92" s="68">
        <f t="shared" si="13"/>
        <v>0</v>
      </c>
      <c r="G92" s="85">
        <f t="shared" si="13"/>
        <v>0</v>
      </c>
      <c r="H92" s="65">
        <f t="shared" si="14"/>
        <v>0</v>
      </c>
    </row>
    <row r="93" spans="1:8" s="2" customFormat="1" ht="13.2" hidden="1" x14ac:dyDescent="0.25">
      <c r="A93" s="269"/>
      <c r="B93" s="286"/>
      <c r="C93" s="270">
        <f t="shared" si="12"/>
        <v>0</v>
      </c>
      <c r="D93" s="271"/>
      <c r="E93" s="284"/>
      <c r="F93" s="68">
        <f t="shared" si="13"/>
        <v>0</v>
      </c>
      <c r="G93" s="85">
        <f t="shared" si="13"/>
        <v>0</v>
      </c>
      <c r="H93" s="65">
        <f t="shared" si="14"/>
        <v>0</v>
      </c>
    </row>
    <row r="94" spans="1:8" s="2" customFormat="1" ht="13.2" hidden="1" x14ac:dyDescent="0.25">
      <c r="A94" s="269"/>
      <c r="B94" s="286"/>
      <c r="C94" s="270">
        <f t="shared" si="12"/>
        <v>0</v>
      </c>
      <c r="D94" s="271"/>
      <c r="E94" s="284"/>
      <c r="F94" s="68">
        <f t="shared" si="13"/>
        <v>0</v>
      </c>
      <c r="G94" s="85">
        <f t="shared" si="13"/>
        <v>0</v>
      </c>
      <c r="H94" s="65">
        <f t="shared" si="14"/>
        <v>0</v>
      </c>
    </row>
    <row r="95" spans="1:8" s="2" customFormat="1" ht="13.2" hidden="1" x14ac:dyDescent="0.25">
      <c r="A95" s="269"/>
      <c r="B95" s="286"/>
      <c r="C95" s="270">
        <f t="shared" si="12"/>
        <v>0</v>
      </c>
      <c r="D95" s="271"/>
      <c r="E95" s="284"/>
      <c r="F95" s="68">
        <f t="shared" si="13"/>
        <v>0</v>
      </c>
      <c r="G95" s="85">
        <f t="shared" si="13"/>
        <v>0</v>
      </c>
      <c r="H95" s="65">
        <f t="shared" si="14"/>
        <v>0</v>
      </c>
    </row>
    <row r="96" spans="1:8" s="2" customFormat="1" ht="13.2" hidden="1" x14ac:dyDescent="0.25">
      <c r="A96" s="269"/>
      <c r="B96" s="286"/>
      <c r="C96" s="270">
        <f t="shared" si="12"/>
        <v>0</v>
      </c>
      <c r="D96" s="271"/>
      <c r="E96" s="284"/>
      <c r="F96" s="68">
        <f t="shared" si="13"/>
        <v>0</v>
      </c>
      <c r="G96" s="85">
        <f t="shared" si="13"/>
        <v>0</v>
      </c>
      <c r="H96" s="65">
        <f t="shared" si="14"/>
        <v>0</v>
      </c>
    </row>
    <row r="97" spans="1:8" s="2" customFormat="1" ht="13.2" hidden="1" x14ac:dyDescent="0.25">
      <c r="A97" s="269"/>
      <c r="B97" s="286"/>
      <c r="C97" s="270">
        <f t="shared" si="12"/>
        <v>0</v>
      </c>
      <c r="D97" s="271"/>
      <c r="E97" s="284"/>
      <c r="F97" s="68">
        <f t="shared" si="13"/>
        <v>0</v>
      </c>
      <c r="G97" s="85">
        <f t="shared" si="13"/>
        <v>0</v>
      </c>
      <c r="H97" s="65">
        <f t="shared" si="14"/>
        <v>0</v>
      </c>
    </row>
    <row r="98" spans="1:8" s="2" customFormat="1" ht="13.2" hidden="1" x14ac:dyDescent="0.25">
      <c r="A98" s="269"/>
      <c r="B98" s="286"/>
      <c r="C98" s="270">
        <f t="shared" si="12"/>
        <v>0</v>
      </c>
      <c r="D98" s="271"/>
      <c r="E98" s="284"/>
      <c r="F98" s="68">
        <f t="shared" si="13"/>
        <v>0</v>
      </c>
      <c r="G98" s="85">
        <f t="shared" si="13"/>
        <v>0</v>
      </c>
      <c r="H98" s="65">
        <f t="shared" si="14"/>
        <v>0</v>
      </c>
    </row>
    <row r="99" spans="1:8" s="2" customFormat="1" ht="13.2" hidden="1" x14ac:dyDescent="0.25">
      <c r="A99" s="269"/>
      <c r="B99" s="286"/>
      <c r="C99" s="270">
        <f t="shared" si="12"/>
        <v>0</v>
      </c>
      <c r="D99" s="271"/>
      <c r="E99" s="284"/>
      <c r="F99" s="68">
        <f t="shared" si="13"/>
        <v>0</v>
      </c>
      <c r="G99" s="85">
        <f t="shared" si="13"/>
        <v>0</v>
      </c>
      <c r="H99" s="65">
        <f t="shared" si="14"/>
        <v>0</v>
      </c>
    </row>
    <row r="100" spans="1:8" s="2" customFormat="1" ht="13.2" hidden="1" x14ac:dyDescent="0.25">
      <c r="A100" s="269"/>
      <c r="B100" s="286"/>
      <c r="C100" s="270">
        <f t="shared" ref="C100:C109" si="15">C26</f>
        <v>0</v>
      </c>
      <c r="D100" s="271"/>
      <c r="E100" s="284"/>
      <c r="F100" s="68">
        <f t="shared" ref="F100:G109" si="16">F26</f>
        <v>0</v>
      </c>
      <c r="G100" s="68">
        <f t="shared" si="16"/>
        <v>0</v>
      </c>
      <c r="H100" s="65">
        <f t="shared" si="14"/>
        <v>0</v>
      </c>
    </row>
    <row r="101" spans="1:8" s="2" customFormat="1" ht="13.2" hidden="1" x14ac:dyDescent="0.25">
      <c r="A101" s="269"/>
      <c r="B101" s="286"/>
      <c r="C101" s="270">
        <f t="shared" si="15"/>
        <v>0</v>
      </c>
      <c r="D101" s="271"/>
      <c r="E101" s="284"/>
      <c r="F101" s="68">
        <f t="shared" si="16"/>
        <v>0</v>
      </c>
      <c r="G101" s="68">
        <f t="shared" si="16"/>
        <v>0</v>
      </c>
      <c r="H101" s="65">
        <f t="shared" si="14"/>
        <v>0</v>
      </c>
    </row>
    <row r="102" spans="1:8" s="2" customFormat="1" ht="13.2" hidden="1" x14ac:dyDescent="0.25">
      <c r="A102" s="269"/>
      <c r="B102" s="286"/>
      <c r="C102" s="270">
        <f t="shared" si="15"/>
        <v>0</v>
      </c>
      <c r="D102" s="271"/>
      <c r="E102" s="284"/>
      <c r="F102" s="68">
        <f t="shared" si="16"/>
        <v>0</v>
      </c>
      <c r="G102" s="68">
        <f t="shared" si="16"/>
        <v>0</v>
      </c>
      <c r="H102" s="65">
        <f t="shared" si="14"/>
        <v>0</v>
      </c>
    </row>
    <row r="103" spans="1:8" s="2" customFormat="1" ht="13.2" hidden="1" x14ac:dyDescent="0.25">
      <c r="A103" s="269"/>
      <c r="B103" s="286"/>
      <c r="C103" s="270">
        <f t="shared" si="15"/>
        <v>0</v>
      </c>
      <c r="D103" s="271"/>
      <c r="E103" s="284"/>
      <c r="F103" s="68">
        <f t="shared" si="16"/>
        <v>0</v>
      </c>
      <c r="G103" s="68">
        <f t="shared" si="16"/>
        <v>0</v>
      </c>
      <c r="H103" s="65">
        <f t="shared" si="14"/>
        <v>0</v>
      </c>
    </row>
    <row r="104" spans="1:8" s="2" customFormat="1" ht="13.2" hidden="1" x14ac:dyDescent="0.25">
      <c r="A104" s="269"/>
      <c r="B104" s="286"/>
      <c r="C104" s="270">
        <f t="shared" si="15"/>
        <v>0</v>
      </c>
      <c r="D104" s="271"/>
      <c r="E104" s="284"/>
      <c r="F104" s="68">
        <f t="shared" si="16"/>
        <v>0</v>
      </c>
      <c r="G104" s="68">
        <f t="shared" si="16"/>
        <v>0</v>
      </c>
      <c r="H104" s="65">
        <f t="shared" si="14"/>
        <v>0</v>
      </c>
    </row>
    <row r="105" spans="1:8" s="2" customFormat="1" ht="13.2" hidden="1" x14ac:dyDescent="0.25">
      <c r="A105" s="269"/>
      <c r="B105" s="286"/>
      <c r="C105" s="270">
        <f t="shared" si="15"/>
        <v>0</v>
      </c>
      <c r="D105" s="271"/>
      <c r="E105" s="284"/>
      <c r="F105" s="68">
        <f t="shared" si="16"/>
        <v>0</v>
      </c>
      <c r="G105" s="68">
        <f t="shared" si="16"/>
        <v>0</v>
      </c>
      <c r="H105" s="65">
        <f t="shared" si="14"/>
        <v>0</v>
      </c>
    </row>
    <row r="106" spans="1:8" s="2" customFormat="1" ht="13.2" hidden="1" x14ac:dyDescent="0.25">
      <c r="A106" s="269"/>
      <c r="B106" s="286"/>
      <c r="C106" s="270">
        <f t="shared" si="15"/>
        <v>0</v>
      </c>
      <c r="D106" s="271"/>
      <c r="E106" s="284"/>
      <c r="F106" s="68">
        <f t="shared" si="16"/>
        <v>0</v>
      </c>
      <c r="G106" s="68">
        <f t="shared" si="16"/>
        <v>0</v>
      </c>
      <c r="H106" s="65">
        <f t="shared" si="14"/>
        <v>0</v>
      </c>
    </row>
    <row r="107" spans="1:8" s="2" customFormat="1" ht="13.2" hidden="1" x14ac:dyDescent="0.25">
      <c r="A107" s="269"/>
      <c r="B107" s="286"/>
      <c r="C107" s="270">
        <f t="shared" si="15"/>
        <v>0</v>
      </c>
      <c r="D107" s="271"/>
      <c r="E107" s="284"/>
      <c r="F107" s="68">
        <f t="shared" si="16"/>
        <v>0</v>
      </c>
      <c r="G107" s="68">
        <f t="shared" si="16"/>
        <v>0</v>
      </c>
      <c r="H107" s="65">
        <f t="shared" si="14"/>
        <v>0</v>
      </c>
    </row>
    <row r="108" spans="1:8" s="2" customFormat="1" ht="13.2" hidden="1" x14ac:dyDescent="0.25">
      <c r="A108" s="269"/>
      <c r="B108" s="286"/>
      <c r="C108" s="270">
        <f t="shared" si="15"/>
        <v>0</v>
      </c>
      <c r="D108" s="271"/>
      <c r="E108" s="284"/>
      <c r="F108" s="68">
        <f t="shared" si="16"/>
        <v>0</v>
      </c>
      <c r="G108" s="68">
        <f t="shared" si="16"/>
        <v>0</v>
      </c>
      <c r="H108" s="65">
        <f t="shared" si="14"/>
        <v>0</v>
      </c>
    </row>
    <row r="109" spans="1:8" s="2" customFormat="1" ht="13.2" hidden="1" x14ac:dyDescent="0.25">
      <c r="A109" s="269"/>
      <c r="B109" s="286"/>
      <c r="C109" s="270">
        <f t="shared" si="15"/>
        <v>0</v>
      </c>
      <c r="D109" s="271"/>
      <c r="E109" s="285"/>
      <c r="F109" s="68">
        <f t="shared" si="16"/>
        <v>0</v>
      </c>
      <c r="G109" s="68">
        <f t="shared" si="16"/>
        <v>0</v>
      </c>
      <c r="H109" s="65">
        <f t="shared" si="14"/>
        <v>0</v>
      </c>
    </row>
    <row r="110" spans="1:8" s="2" customFormat="1" ht="13.2" hidden="1" x14ac:dyDescent="0.25">
      <c r="A110" s="269"/>
      <c r="B110" s="286"/>
      <c r="C110" s="270">
        <f t="shared" ref="C110:C118" si="17">C16</f>
        <v>0</v>
      </c>
      <c r="D110" s="271"/>
      <c r="E110" s="284"/>
      <c r="F110" s="68">
        <f t="shared" ref="F110:G118" si="18">F16</f>
        <v>0</v>
      </c>
      <c r="G110" s="85">
        <f t="shared" si="18"/>
        <v>0</v>
      </c>
      <c r="H110" s="65" t="e">
        <f>ROUNDUP((F110*#REF!%)/168*G110,2)</f>
        <v>#REF!</v>
      </c>
    </row>
    <row r="111" spans="1:8" s="2" customFormat="1" ht="13.2" hidden="1" x14ac:dyDescent="0.25">
      <c r="A111" s="269"/>
      <c r="B111" s="286"/>
      <c r="C111" s="270">
        <f t="shared" si="17"/>
        <v>0</v>
      </c>
      <c r="D111" s="271"/>
      <c r="E111" s="284"/>
      <c r="F111" s="68">
        <f t="shared" si="18"/>
        <v>0</v>
      </c>
      <c r="G111" s="85">
        <f t="shared" si="18"/>
        <v>0</v>
      </c>
      <c r="H111" s="65" t="e">
        <f>ROUNDUP((F111*#REF!%)/168*G111,2)</f>
        <v>#REF!</v>
      </c>
    </row>
    <row r="112" spans="1:8" s="2" customFormat="1" ht="13.2" hidden="1" x14ac:dyDescent="0.25">
      <c r="A112" s="269"/>
      <c r="B112" s="286"/>
      <c r="C112" s="270">
        <f t="shared" si="17"/>
        <v>0</v>
      </c>
      <c r="D112" s="271"/>
      <c r="E112" s="284"/>
      <c r="F112" s="68">
        <f t="shared" si="18"/>
        <v>0</v>
      </c>
      <c r="G112" s="85">
        <f t="shared" si="18"/>
        <v>0</v>
      </c>
      <c r="H112" s="65" t="e">
        <f>ROUNDUP((F112*#REF!%)/168*G112,2)</f>
        <v>#REF!</v>
      </c>
    </row>
    <row r="113" spans="1:8" s="2" customFormat="1" ht="13.2" hidden="1" x14ac:dyDescent="0.25">
      <c r="A113" s="269"/>
      <c r="B113" s="286"/>
      <c r="C113" s="270">
        <f t="shared" si="17"/>
        <v>0</v>
      </c>
      <c r="D113" s="271"/>
      <c r="E113" s="284"/>
      <c r="F113" s="68">
        <f t="shared" si="18"/>
        <v>0</v>
      </c>
      <c r="G113" s="85">
        <f t="shared" si="18"/>
        <v>0</v>
      </c>
      <c r="H113" s="65" t="e">
        <f>ROUNDUP((F113*#REF!%)/168*G113,2)</f>
        <v>#REF!</v>
      </c>
    </row>
    <row r="114" spans="1:8" s="2" customFormat="1" ht="13.2" hidden="1" x14ac:dyDescent="0.25">
      <c r="A114" s="269"/>
      <c r="B114" s="286"/>
      <c r="C114" s="270">
        <f t="shared" si="17"/>
        <v>0</v>
      </c>
      <c r="D114" s="271"/>
      <c r="E114" s="284"/>
      <c r="F114" s="68">
        <f t="shared" si="18"/>
        <v>0</v>
      </c>
      <c r="G114" s="85">
        <f t="shared" si="18"/>
        <v>0</v>
      </c>
      <c r="H114" s="65" t="e">
        <f>ROUNDUP((F114*#REF!%)/168*G114,2)</f>
        <v>#REF!</v>
      </c>
    </row>
    <row r="115" spans="1:8" s="2" customFormat="1" ht="13.2" hidden="1" x14ac:dyDescent="0.25">
      <c r="A115" s="269"/>
      <c r="B115" s="286"/>
      <c r="C115" s="270">
        <f t="shared" si="17"/>
        <v>0</v>
      </c>
      <c r="D115" s="271"/>
      <c r="E115" s="284"/>
      <c r="F115" s="68">
        <f t="shared" si="18"/>
        <v>0</v>
      </c>
      <c r="G115" s="85">
        <f t="shared" si="18"/>
        <v>0</v>
      </c>
      <c r="H115" s="65" t="e">
        <f>ROUNDUP((F115*#REF!%)/168*G115,2)</f>
        <v>#REF!</v>
      </c>
    </row>
    <row r="116" spans="1:8" s="2" customFormat="1" ht="13.2" hidden="1" x14ac:dyDescent="0.25">
      <c r="A116" s="269"/>
      <c r="B116" s="286"/>
      <c r="C116" s="270">
        <f t="shared" si="17"/>
        <v>0</v>
      </c>
      <c r="D116" s="271"/>
      <c r="E116" s="284"/>
      <c r="F116" s="68">
        <f t="shared" si="18"/>
        <v>0</v>
      </c>
      <c r="G116" s="85">
        <f t="shared" si="18"/>
        <v>0</v>
      </c>
      <c r="H116" s="65" t="e">
        <f>ROUNDUP((F116*#REF!%)/168*G116,2)</f>
        <v>#REF!</v>
      </c>
    </row>
    <row r="117" spans="1:8" s="2" customFormat="1" ht="13.2" hidden="1" x14ac:dyDescent="0.25">
      <c r="A117" s="269"/>
      <c r="B117" s="286"/>
      <c r="C117" s="270">
        <f t="shared" si="17"/>
        <v>0</v>
      </c>
      <c r="D117" s="271"/>
      <c r="E117" s="284"/>
      <c r="F117" s="68">
        <f t="shared" si="18"/>
        <v>0</v>
      </c>
      <c r="G117" s="85">
        <f t="shared" si="18"/>
        <v>0</v>
      </c>
      <c r="H117" s="65" t="e">
        <f>ROUNDUP((F117*#REF!%)/168*G117,2)</f>
        <v>#REF!</v>
      </c>
    </row>
    <row r="118" spans="1:8" s="2" customFormat="1" ht="13.2" hidden="1" x14ac:dyDescent="0.25">
      <c r="A118" s="269"/>
      <c r="B118" s="286"/>
      <c r="C118" s="270">
        <f t="shared" si="17"/>
        <v>0</v>
      </c>
      <c r="D118" s="271"/>
      <c r="E118" s="284"/>
      <c r="F118" s="68">
        <f t="shared" si="18"/>
        <v>0</v>
      </c>
      <c r="G118" s="85">
        <f t="shared" si="18"/>
        <v>0</v>
      </c>
      <c r="H118" s="65" t="e">
        <f>ROUNDUP((F118*#REF!%)/168*G118,2)</f>
        <v>#REF!</v>
      </c>
    </row>
    <row r="119" spans="1:8" s="2" customFormat="1" ht="13.2" hidden="1" x14ac:dyDescent="0.25">
      <c r="A119" s="269"/>
      <c r="B119" s="286"/>
      <c r="C119" s="270">
        <f t="shared" ref="C119:C128" si="19">C26</f>
        <v>0</v>
      </c>
      <c r="D119" s="271"/>
      <c r="E119" s="284"/>
      <c r="F119" s="68">
        <f t="shared" ref="F119:G128" si="20">F26</f>
        <v>0</v>
      </c>
      <c r="G119" s="68">
        <f t="shared" si="20"/>
        <v>0</v>
      </c>
      <c r="H119" s="65" t="e">
        <f>ROUNDUP((F119*#REF!%)/168*G119,2)</f>
        <v>#REF!</v>
      </c>
    </row>
    <row r="120" spans="1:8" s="2" customFormat="1" ht="13.2" hidden="1" x14ac:dyDescent="0.25">
      <c r="A120" s="269"/>
      <c r="B120" s="286"/>
      <c r="C120" s="270">
        <f t="shared" si="19"/>
        <v>0</v>
      </c>
      <c r="D120" s="271"/>
      <c r="E120" s="284"/>
      <c r="F120" s="68">
        <f t="shared" si="20"/>
        <v>0</v>
      </c>
      <c r="G120" s="68">
        <f t="shared" si="20"/>
        <v>0</v>
      </c>
      <c r="H120" s="65" t="e">
        <f>ROUNDUP((F120*#REF!%)/168*G120,2)</f>
        <v>#REF!</v>
      </c>
    </row>
    <row r="121" spans="1:8" s="2" customFormat="1" ht="13.2" hidden="1" x14ac:dyDescent="0.25">
      <c r="A121" s="269"/>
      <c r="B121" s="286"/>
      <c r="C121" s="270">
        <f t="shared" si="19"/>
        <v>0</v>
      </c>
      <c r="D121" s="271"/>
      <c r="E121" s="284"/>
      <c r="F121" s="68">
        <f t="shared" si="20"/>
        <v>0</v>
      </c>
      <c r="G121" s="68">
        <f t="shared" si="20"/>
        <v>0</v>
      </c>
      <c r="H121" s="65" t="e">
        <f>ROUNDUP((F121*#REF!%)/168*G121,2)</f>
        <v>#REF!</v>
      </c>
    </row>
    <row r="122" spans="1:8" s="2" customFormat="1" ht="13.2" hidden="1" x14ac:dyDescent="0.25">
      <c r="A122" s="269"/>
      <c r="B122" s="286"/>
      <c r="C122" s="270">
        <f t="shared" si="19"/>
        <v>0</v>
      </c>
      <c r="D122" s="271"/>
      <c r="E122" s="284"/>
      <c r="F122" s="68">
        <f t="shared" si="20"/>
        <v>0</v>
      </c>
      <c r="G122" s="68">
        <f t="shared" si="20"/>
        <v>0</v>
      </c>
      <c r="H122" s="65" t="e">
        <f>ROUNDUP((F122*#REF!%)/168*G122,2)</f>
        <v>#REF!</v>
      </c>
    </row>
    <row r="123" spans="1:8" s="2" customFormat="1" ht="13.2" hidden="1" x14ac:dyDescent="0.25">
      <c r="A123" s="269"/>
      <c r="B123" s="286"/>
      <c r="C123" s="270">
        <f t="shared" si="19"/>
        <v>0</v>
      </c>
      <c r="D123" s="271"/>
      <c r="E123" s="284"/>
      <c r="F123" s="68">
        <f t="shared" si="20"/>
        <v>0</v>
      </c>
      <c r="G123" s="68">
        <f t="shared" si="20"/>
        <v>0</v>
      </c>
      <c r="H123" s="65" t="e">
        <f>ROUNDUP((F123*#REF!%)/168*G123,2)</f>
        <v>#REF!</v>
      </c>
    </row>
    <row r="124" spans="1:8" s="2" customFormat="1" ht="13.2" hidden="1" x14ac:dyDescent="0.25">
      <c r="A124" s="269"/>
      <c r="B124" s="286"/>
      <c r="C124" s="270">
        <f t="shared" si="19"/>
        <v>0</v>
      </c>
      <c r="D124" s="271"/>
      <c r="E124" s="284"/>
      <c r="F124" s="68">
        <f t="shared" si="20"/>
        <v>0</v>
      </c>
      <c r="G124" s="68">
        <f t="shared" si="20"/>
        <v>0</v>
      </c>
      <c r="H124" s="65" t="e">
        <f>ROUNDUP((F124*#REF!%)/168*G124,2)</f>
        <v>#REF!</v>
      </c>
    </row>
    <row r="125" spans="1:8" s="2" customFormat="1" ht="13.2" hidden="1" x14ac:dyDescent="0.25">
      <c r="A125" s="269"/>
      <c r="B125" s="286"/>
      <c r="C125" s="270">
        <f t="shared" si="19"/>
        <v>0</v>
      </c>
      <c r="D125" s="271"/>
      <c r="E125" s="284"/>
      <c r="F125" s="68">
        <f t="shared" si="20"/>
        <v>0</v>
      </c>
      <c r="G125" s="68">
        <f t="shared" si="20"/>
        <v>0</v>
      </c>
      <c r="H125" s="65" t="e">
        <f>ROUNDUP((F125*#REF!%)/168*G125,2)</f>
        <v>#REF!</v>
      </c>
    </row>
    <row r="126" spans="1:8" s="2" customFormat="1" ht="13.2" hidden="1" x14ac:dyDescent="0.25">
      <c r="A126" s="269"/>
      <c r="B126" s="286"/>
      <c r="C126" s="270">
        <f t="shared" si="19"/>
        <v>0</v>
      </c>
      <c r="D126" s="271"/>
      <c r="E126" s="284"/>
      <c r="F126" s="68">
        <f t="shared" si="20"/>
        <v>0</v>
      </c>
      <c r="G126" s="68">
        <f t="shared" si="20"/>
        <v>0</v>
      </c>
      <c r="H126" s="65" t="e">
        <f>ROUNDUP((F126*#REF!%)/168*G126,2)</f>
        <v>#REF!</v>
      </c>
    </row>
    <row r="127" spans="1:8" s="2" customFormat="1" ht="13.2" hidden="1" x14ac:dyDescent="0.25">
      <c r="A127" s="269"/>
      <c r="B127" s="286"/>
      <c r="C127" s="270">
        <f t="shared" si="19"/>
        <v>0</v>
      </c>
      <c r="D127" s="271"/>
      <c r="E127" s="284"/>
      <c r="F127" s="68">
        <f t="shared" si="20"/>
        <v>0</v>
      </c>
      <c r="G127" s="68">
        <f t="shared" si="20"/>
        <v>0</v>
      </c>
      <c r="H127" s="65" t="e">
        <f>ROUNDUP((F127*#REF!%)/168*G127,2)</f>
        <v>#REF!</v>
      </c>
    </row>
    <row r="128" spans="1:8" s="2" customFormat="1" ht="13.2" hidden="1" x14ac:dyDescent="0.25">
      <c r="A128" s="269"/>
      <c r="B128" s="286"/>
      <c r="C128" s="270">
        <f t="shared" si="19"/>
        <v>0</v>
      </c>
      <c r="D128" s="271"/>
      <c r="E128" s="285"/>
      <c r="F128" s="68">
        <f t="shared" si="20"/>
        <v>0</v>
      </c>
      <c r="G128" s="68">
        <f t="shared" si="20"/>
        <v>0</v>
      </c>
      <c r="H128" s="65" t="e">
        <f>ROUNDUP((F128*#REF!%)/168*G128,2)</f>
        <v>#REF!</v>
      </c>
    </row>
    <row r="129" spans="1:8" s="2" customFormat="1" ht="13.2" hidden="1" x14ac:dyDescent="0.25">
      <c r="A129" s="58" t="s">
        <v>85</v>
      </c>
      <c r="B129" s="256" t="s">
        <v>18</v>
      </c>
      <c r="C129" s="256"/>
      <c r="D129" s="256"/>
      <c r="E129" s="256"/>
      <c r="F129" s="256"/>
      <c r="G129" s="256"/>
      <c r="H129" s="47">
        <f>SUM(H130,H153,H176)</f>
        <v>0</v>
      </c>
    </row>
    <row r="130" spans="1:8" s="2" customFormat="1" ht="13.2" hidden="1" x14ac:dyDescent="0.25">
      <c r="A130" s="46">
        <v>2100</v>
      </c>
      <c r="B130" s="256" t="s">
        <v>214</v>
      </c>
      <c r="C130" s="256"/>
      <c r="D130" s="256"/>
      <c r="E130" s="256"/>
      <c r="F130" s="256"/>
      <c r="G130" s="256"/>
      <c r="H130" s="47">
        <f>SUM(H131,H142)</f>
        <v>0</v>
      </c>
    </row>
    <row r="131" spans="1:8" s="2" customFormat="1" ht="26.4" hidden="1" x14ac:dyDescent="0.25">
      <c r="A131" s="274"/>
      <c r="B131" s="314"/>
      <c r="C131" s="251"/>
      <c r="D131" s="252"/>
      <c r="E131" s="287"/>
      <c r="F131" s="60" t="s">
        <v>167</v>
      </c>
      <c r="G131" s="53" t="s">
        <v>158</v>
      </c>
      <c r="H131" s="128">
        <f>SUM(H132:H141)</f>
        <v>0</v>
      </c>
    </row>
    <row r="132" spans="1:8" s="2" customFormat="1" ht="13.2" hidden="1" x14ac:dyDescent="0.25">
      <c r="A132" s="275"/>
      <c r="B132" s="315"/>
      <c r="C132" s="247"/>
      <c r="D132" s="248"/>
      <c r="E132" s="273"/>
      <c r="F132" s="86"/>
      <c r="G132" s="86"/>
      <c r="H132" s="87"/>
    </row>
    <row r="133" spans="1:8" s="2" customFormat="1" ht="13.2" hidden="1" x14ac:dyDescent="0.25">
      <c r="A133" s="275"/>
      <c r="B133" s="315"/>
      <c r="C133" s="249"/>
      <c r="D133" s="250"/>
      <c r="E133" s="272"/>
      <c r="F133" s="88"/>
      <c r="G133" s="88"/>
      <c r="H133" s="89"/>
    </row>
    <row r="134" spans="1:8" s="2" customFormat="1" ht="13.2" hidden="1" x14ac:dyDescent="0.25">
      <c r="A134" s="275"/>
      <c r="B134" s="315"/>
      <c r="C134" s="249"/>
      <c r="D134" s="250"/>
      <c r="E134" s="272"/>
      <c r="F134" s="88"/>
      <c r="G134" s="88"/>
      <c r="H134" s="89"/>
    </row>
    <row r="135" spans="1:8" s="2" customFormat="1" ht="13.2" hidden="1" x14ac:dyDescent="0.25">
      <c r="A135" s="275"/>
      <c r="B135" s="315"/>
      <c r="C135" s="249"/>
      <c r="D135" s="250"/>
      <c r="E135" s="272"/>
      <c r="F135" s="88"/>
      <c r="G135" s="88"/>
      <c r="H135" s="89"/>
    </row>
    <row r="136" spans="1:8" s="2" customFormat="1" ht="13.2" hidden="1" x14ac:dyDescent="0.25">
      <c r="A136" s="275"/>
      <c r="B136" s="315"/>
      <c r="C136" s="249"/>
      <c r="D136" s="250"/>
      <c r="E136" s="272"/>
      <c r="F136" s="88"/>
      <c r="G136" s="88"/>
      <c r="H136" s="89"/>
    </row>
    <row r="137" spans="1:8" s="2" customFormat="1" ht="13.2" hidden="1" x14ac:dyDescent="0.25">
      <c r="A137" s="275"/>
      <c r="B137" s="315"/>
      <c r="C137" s="249"/>
      <c r="D137" s="250"/>
      <c r="E137" s="272"/>
      <c r="F137" s="88"/>
      <c r="G137" s="88"/>
      <c r="H137" s="89"/>
    </row>
    <row r="138" spans="1:8" s="2" customFormat="1" ht="13.2" hidden="1" x14ac:dyDescent="0.25">
      <c r="A138" s="275"/>
      <c r="B138" s="315"/>
      <c r="C138" s="249"/>
      <c r="D138" s="250"/>
      <c r="E138" s="272"/>
      <c r="F138" s="88"/>
      <c r="G138" s="88"/>
      <c r="H138" s="89"/>
    </row>
    <row r="139" spans="1:8" s="2" customFormat="1" ht="13.2" hidden="1" x14ac:dyDescent="0.25">
      <c r="A139" s="275"/>
      <c r="B139" s="315"/>
      <c r="C139" s="249"/>
      <c r="D139" s="250"/>
      <c r="E139" s="272"/>
      <c r="F139" s="88"/>
      <c r="G139" s="88"/>
      <c r="H139" s="89"/>
    </row>
    <row r="140" spans="1:8" s="2" customFormat="1" ht="13.2" hidden="1" x14ac:dyDescent="0.25">
      <c r="A140" s="275"/>
      <c r="B140" s="315"/>
      <c r="C140" s="249"/>
      <c r="D140" s="250"/>
      <c r="E140" s="272"/>
      <c r="F140" s="88"/>
      <c r="G140" s="88"/>
      <c r="H140" s="89"/>
    </row>
    <row r="141" spans="1:8" s="2" customFormat="1" ht="13.2" hidden="1" x14ac:dyDescent="0.25">
      <c r="A141" s="276"/>
      <c r="B141" s="316"/>
      <c r="C141" s="253"/>
      <c r="D141" s="254"/>
      <c r="E141" s="255"/>
      <c r="F141" s="90"/>
      <c r="G141" s="90"/>
      <c r="H141" s="91">
        <f>ROUNDUP(F141/168*G141,2)</f>
        <v>0</v>
      </c>
    </row>
    <row r="142" spans="1:8" s="2" customFormat="1" ht="26.4" hidden="1" x14ac:dyDescent="0.25">
      <c r="A142" s="274"/>
      <c r="B142" s="314"/>
      <c r="C142" s="251"/>
      <c r="D142" s="252"/>
      <c r="E142" s="287"/>
      <c r="F142" s="60" t="s">
        <v>167</v>
      </c>
      <c r="G142" s="53" t="s">
        <v>158</v>
      </c>
      <c r="H142" s="128">
        <f>SUM(H143:H152)</f>
        <v>0</v>
      </c>
    </row>
    <row r="143" spans="1:8" s="2" customFormat="1" ht="13.2" hidden="1" x14ac:dyDescent="0.25">
      <c r="A143" s="275"/>
      <c r="B143" s="315"/>
      <c r="C143" s="247"/>
      <c r="D143" s="248"/>
      <c r="E143" s="273"/>
      <c r="F143" s="86"/>
      <c r="G143" s="86"/>
      <c r="H143" s="87"/>
    </row>
    <row r="144" spans="1:8" s="2" customFormat="1" ht="13.2" hidden="1" x14ac:dyDescent="0.25">
      <c r="A144" s="275"/>
      <c r="B144" s="315"/>
      <c r="C144" s="249"/>
      <c r="D144" s="250"/>
      <c r="E144" s="272"/>
      <c r="F144" s="88"/>
      <c r="G144" s="88"/>
      <c r="H144" s="89"/>
    </row>
    <row r="145" spans="1:8" s="2" customFormat="1" ht="13.2" hidden="1" x14ac:dyDescent="0.25">
      <c r="A145" s="275"/>
      <c r="B145" s="315"/>
      <c r="C145" s="249"/>
      <c r="D145" s="250"/>
      <c r="E145" s="272"/>
      <c r="F145" s="88"/>
      <c r="G145" s="88"/>
      <c r="H145" s="89"/>
    </row>
    <row r="146" spans="1:8" s="2" customFormat="1" ht="13.2" hidden="1" x14ac:dyDescent="0.25">
      <c r="A146" s="275"/>
      <c r="B146" s="315"/>
      <c r="C146" s="249"/>
      <c r="D146" s="250"/>
      <c r="E146" s="272"/>
      <c r="F146" s="88"/>
      <c r="G146" s="88"/>
      <c r="H146" s="89"/>
    </row>
    <row r="147" spans="1:8" s="2" customFormat="1" ht="13.2" hidden="1" x14ac:dyDescent="0.25">
      <c r="A147" s="275"/>
      <c r="B147" s="315"/>
      <c r="C147" s="249"/>
      <c r="D147" s="250"/>
      <c r="E147" s="272"/>
      <c r="F147" s="88"/>
      <c r="G147" s="88"/>
      <c r="H147" s="89"/>
    </row>
    <row r="148" spans="1:8" s="2" customFormat="1" ht="13.2" hidden="1" x14ac:dyDescent="0.25">
      <c r="A148" s="275"/>
      <c r="B148" s="315"/>
      <c r="C148" s="249"/>
      <c r="D148" s="250"/>
      <c r="E148" s="272"/>
      <c r="F148" s="88"/>
      <c r="G148" s="88"/>
      <c r="H148" s="89"/>
    </row>
    <row r="149" spans="1:8" s="2" customFormat="1" ht="13.2" hidden="1" x14ac:dyDescent="0.25">
      <c r="A149" s="275"/>
      <c r="B149" s="315"/>
      <c r="C149" s="249"/>
      <c r="D149" s="250"/>
      <c r="E149" s="272"/>
      <c r="F149" s="88"/>
      <c r="G149" s="88"/>
      <c r="H149" s="89"/>
    </row>
    <row r="150" spans="1:8" s="2" customFormat="1" ht="13.2" hidden="1" x14ac:dyDescent="0.25">
      <c r="A150" s="275"/>
      <c r="B150" s="315"/>
      <c r="C150" s="249"/>
      <c r="D150" s="250"/>
      <c r="E150" s="272"/>
      <c r="F150" s="88"/>
      <c r="G150" s="88"/>
      <c r="H150" s="89"/>
    </row>
    <row r="151" spans="1:8" s="2" customFormat="1" ht="13.2" hidden="1" x14ac:dyDescent="0.25">
      <c r="A151" s="275"/>
      <c r="B151" s="315"/>
      <c r="C151" s="249"/>
      <c r="D151" s="250"/>
      <c r="E151" s="272"/>
      <c r="F151" s="88"/>
      <c r="G151" s="88"/>
      <c r="H151" s="89"/>
    </row>
    <row r="152" spans="1:8" s="2" customFormat="1" ht="13.2" hidden="1" x14ac:dyDescent="0.25">
      <c r="A152" s="276"/>
      <c r="B152" s="316"/>
      <c r="C152" s="253"/>
      <c r="D152" s="254"/>
      <c r="E152" s="255"/>
      <c r="F152" s="90"/>
      <c r="G152" s="90"/>
      <c r="H152" s="91">
        <f>ROUNDUP(F152/168*G152,2)</f>
        <v>0</v>
      </c>
    </row>
    <row r="153" spans="1:8" s="2" customFormat="1" ht="13.2" hidden="1" x14ac:dyDescent="0.25">
      <c r="A153" s="57" t="s">
        <v>86</v>
      </c>
      <c r="B153" s="256" t="s">
        <v>87</v>
      </c>
      <c r="C153" s="256"/>
      <c r="D153" s="256"/>
      <c r="E153" s="256"/>
      <c r="F153" s="256"/>
      <c r="G153" s="256"/>
      <c r="H153" s="47">
        <f>SUM(H154)</f>
        <v>0</v>
      </c>
    </row>
    <row r="154" spans="1:8" s="2" customFormat="1" hidden="1" x14ac:dyDescent="0.25">
      <c r="A154" s="241"/>
      <c r="B154" s="244"/>
      <c r="C154" s="251"/>
      <c r="D154" s="252"/>
      <c r="E154" s="287"/>
      <c r="F154" s="53" t="s">
        <v>167</v>
      </c>
      <c r="G154" s="53" t="s">
        <v>166</v>
      </c>
      <c r="H154" s="128">
        <f>SUM(H155:H164)</f>
        <v>0</v>
      </c>
    </row>
    <row r="155" spans="1:8" s="2" customFormat="1" ht="13.2" hidden="1" x14ac:dyDescent="0.25">
      <c r="A155" s="242"/>
      <c r="B155" s="245"/>
      <c r="C155" s="247"/>
      <c r="D155" s="248"/>
      <c r="E155" s="273"/>
      <c r="F155" s="86"/>
      <c r="G155" s="86"/>
      <c r="H155" s="87">
        <f>ROUND(F155*G155,2)</f>
        <v>0</v>
      </c>
    </row>
    <row r="156" spans="1:8" s="2" customFormat="1" ht="13.2" hidden="1" x14ac:dyDescent="0.25">
      <c r="A156" s="242"/>
      <c r="B156" s="245"/>
      <c r="C156" s="249"/>
      <c r="D156" s="250"/>
      <c r="E156" s="272"/>
      <c r="F156" s="88"/>
      <c r="G156" s="88"/>
      <c r="H156" s="89">
        <f>ROUND(F156*G156,2)</f>
        <v>0</v>
      </c>
    </row>
    <row r="157" spans="1:8" s="2" customFormat="1" ht="13.2" hidden="1" x14ac:dyDescent="0.25">
      <c r="A157" s="242"/>
      <c r="B157" s="245"/>
      <c r="C157" s="249"/>
      <c r="D157" s="250"/>
      <c r="E157" s="272"/>
      <c r="F157" s="88"/>
      <c r="G157" s="88"/>
      <c r="H157" s="89">
        <f t="shared" ref="H157:H164" si="21">ROUND(F157*G157,2)</f>
        <v>0</v>
      </c>
    </row>
    <row r="158" spans="1:8" s="2" customFormat="1" ht="13.2" hidden="1" x14ac:dyDescent="0.25">
      <c r="A158" s="242"/>
      <c r="B158" s="245"/>
      <c r="C158" s="249"/>
      <c r="D158" s="250"/>
      <c r="E158" s="272"/>
      <c r="F158" s="88"/>
      <c r="G158" s="88"/>
      <c r="H158" s="89">
        <f t="shared" si="21"/>
        <v>0</v>
      </c>
    </row>
    <row r="159" spans="1:8" s="2" customFormat="1" ht="13.2" hidden="1" x14ac:dyDescent="0.25">
      <c r="A159" s="242"/>
      <c r="B159" s="245"/>
      <c r="C159" s="249"/>
      <c r="D159" s="250"/>
      <c r="E159" s="272"/>
      <c r="F159" s="88"/>
      <c r="G159" s="88"/>
      <c r="H159" s="89">
        <f t="shared" si="21"/>
        <v>0</v>
      </c>
    </row>
    <row r="160" spans="1:8" s="2" customFormat="1" ht="13.2" hidden="1" x14ac:dyDescent="0.25">
      <c r="A160" s="242"/>
      <c r="B160" s="245"/>
      <c r="C160" s="249"/>
      <c r="D160" s="250"/>
      <c r="E160" s="272"/>
      <c r="F160" s="88"/>
      <c r="G160" s="88"/>
      <c r="H160" s="89">
        <f t="shared" si="21"/>
        <v>0</v>
      </c>
    </row>
    <row r="161" spans="1:8" s="2" customFormat="1" ht="13.2" hidden="1" x14ac:dyDescent="0.25">
      <c r="A161" s="242"/>
      <c r="B161" s="245"/>
      <c r="C161" s="249"/>
      <c r="D161" s="250"/>
      <c r="E161" s="272"/>
      <c r="F161" s="88"/>
      <c r="G161" s="88"/>
      <c r="H161" s="89">
        <f t="shared" si="21"/>
        <v>0</v>
      </c>
    </row>
    <row r="162" spans="1:8" s="2" customFormat="1" ht="13.2" hidden="1" x14ac:dyDescent="0.25">
      <c r="A162" s="242"/>
      <c r="B162" s="245"/>
      <c r="C162" s="249"/>
      <c r="D162" s="250"/>
      <c r="E162" s="272"/>
      <c r="F162" s="88"/>
      <c r="G162" s="88"/>
      <c r="H162" s="89">
        <f t="shared" si="21"/>
        <v>0</v>
      </c>
    </row>
    <row r="163" spans="1:8" s="2" customFormat="1" ht="13.2" hidden="1" x14ac:dyDescent="0.25">
      <c r="A163" s="242"/>
      <c r="B163" s="245"/>
      <c r="C163" s="249"/>
      <c r="D163" s="250"/>
      <c r="E163" s="272"/>
      <c r="F163" s="88"/>
      <c r="G163" s="88"/>
      <c r="H163" s="89">
        <f t="shared" si="21"/>
        <v>0</v>
      </c>
    </row>
    <row r="164" spans="1:8" s="2" customFormat="1" ht="13.2" hidden="1" x14ac:dyDescent="0.25">
      <c r="A164" s="243"/>
      <c r="B164" s="246"/>
      <c r="C164" s="253"/>
      <c r="D164" s="254"/>
      <c r="E164" s="255"/>
      <c r="F164" s="90"/>
      <c r="G164" s="90"/>
      <c r="H164" s="91">
        <f t="shared" si="21"/>
        <v>0</v>
      </c>
    </row>
    <row r="165" spans="1:8" s="2" customFormat="1" ht="26.4" hidden="1" x14ac:dyDescent="0.25">
      <c r="A165" s="241"/>
      <c r="B165" s="244"/>
      <c r="C165" s="251"/>
      <c r="D165" s="252"/>
      <c r="E165" s="287"/>
      <c r="F165" s="60" t="s">
        <v>167</v>
      </c>
      <c r="G165" s="53" t="s">
        <v>158</v>
      </c>
      <c r="H165" s="128">
        <f>SUM(H166:H175)</f>
        <v>0</v>
      </c>
    </row>
    <row r="166" spans="1:8" s="2" customFormat="1" ht="13.2" hidden="1" x14ac:dyDescent="0.25">
      <c r="A166" s="242"/>
      <c r="B166" s="245"/>
      <c r="C166" s="247"/>
      <c r="D166" s="248"/>
      <c r="E166" s="273"/>
      <c r="F166" s="86"/>
      <c r="G166" s="86"/>
      <c r="H166" s="87">
        <f>ROUNDUP(F166/168*G166,2)</f>
        <v>0</v>
      </c>
    </row>
    <row r="167" spans="1:8" s="2" customFormat="1" ht="13.2" hidden="1" x14ac:dyDescent="0.25">
      <c r="A167" s="242"/>
      <c r="B167" s="245"/>
      <c r="C167" s="249"/>
      <c r="D167" s="250"/>
      <c r="E167" s="272"/>
      <c r="F167" s="88"/>
      <c r="G167" s="88"/>
      <c r="H167" s="89">
        <f t="shared" ref="H167:H175" si="22">ROUNDUP(F167/168*G167,2)</f>
        <v>0</v>
      </c>
    </row>
    <row r="168" spans="1:8" s="2" customFormat="1" ht="13.2" hidden="1" x14ac:dyDescent="0.25">
      <c r="A168" s="242"/>
      <c r="B168" s="245"/>
      <c r="C168" s="249"/>
      <c r="D168" s="250"/>
      <c r="E168" s="272"/>
      <c r="F168" s="88"/>
      <c r="G168" s="88"/>
      <c r="H168" s="89">
        <f t="shared" si="22"/>
        <v>0</v>
      </c>
    </row>
    <row r="169" spans="1:8" s="2" customFormat="1" ht="13.2" hidden="1" x14ac:dyDescent="0.25">
      <c r="A169" s="242"/>
      <c r="B169" s="245"/>
      <c r="C169" s="249"/>
      <c r="D169" s="250"/>
      <c r="E169" s="272"/>
      <c r="F169" s="88"/>
      <c r="G169" s="88"/>
      <c r="H169" s="89">
        <f t="shared" si="22"/>
        <v>0</v>
      </c>
    </row>
    <row r="170" spans="1:8" s="2" customFormat="1" ht="13.2" hidden="1" x14ac:dyDescent="0.25">
      <c r="A170" s="242"/>
      <c r="B170" s="245"/>
      <c r="C170" s="249"/>
      <c r="D170" s="250"/>
      <c r="E170" s="272"/>
      <c r="F170" s="88"/>
      <c r="G170" s="88"/>
      <c r="H170" s="89">
        <f t="shared" si="22"/>
        <v>0</v>
      </c>
    </row>
    <row r="171" spans="1:8" s="2" customFormat="1" ht="13.2" hidden="1" x14ac:dyDescent="0.25">
      <c r="A171" s="242"/>
      <c r="B171" s="245"/>
      <c r="C171" s="249"/>
      <c r="D171" s="250"/>
      <c r="E171" s="272"/>
      <c r="F171" s="88"/>
      <c r="G171" s="88"/>
      <c r="H171" s="89">
        <f t="shared" si="22"/>
        <v>0</v>
      </c>
    </row>
    <row r="172" spans="1:8" s="2" customFormat="1" ht="13.2" hidden="1" x14ac:dyDescent="0.25">
      <c r="A172" s="242"/>
      <c r="B172" s="245"/>
      <c r="C172" s="249"/>
      <c r="D172" s="250"/>
      <c r="E172" s="272"/>
      <c r="F172" s="88"/>
      <c r="G172" s="88"/>
      <c r="H172" s="89">
        <f t="shared" si="22"/>
        <v>0</v>
      </c>
    </row>
    <row r="173" spans="1:8" s="2" customFormat="1" ht="13.2" hidden="1" x14ac:dyDescent="0.25">
      <c r="A173" s="242"/>
      <c r="B173" s="245"/>
      <c r="C173" s="249"/>
      <c r="D173" s="250"/>
      <c r="E173" s="272"/>
      <c r="F173" s="88"/>
      <c r="G173" s="88"/>
      <c r="H173" s="89">
        <f t="shared" si="22"/>
        <v>0</v>
      </c>
    </row>
    <row r="174" spans="1:8" s="2" customFormat="1" ht="12.75" hidden="1" customHeight="1" x14ac:dyDescent="0.25">
      <c r="A174" s="242"/>
      <c r="B174" s="245"/>
      <c r="C174" s="249"/>
      <c r="D174" s="250"/>
      <c r="E174" s="272"/>
      <c r="F174" s="88"/>
      <c r="G174" s="88"/>
      <c r="H174" s="89">
        <f t="shared" si="22"/>
        <v>0</v>
      </c>
    </row>
    <row r="175" spans="1:8" s="2" customFormat="1" ht="13.2" hidden="1" x14ac:dyDescent="0.25">
      <c r="A175" s="243"/>
      <c r="B175" s="246"/>
      <c r="C175" s="253"/>
      <c r="D175" s="254"/>
      <c r="E175" s="255"/>
      <c r="F175" s="90"/>
      <c r="G175" s="90"/>
      <c r="H175" s="91">
        <f t="shared" si="22"/>
        <v>0</v>
      </c>
    </row>
    <row r="176" spans="1:8" s="2" customFormat="1" ht="12.75" hidden="1" customHeight="1" x14ac:dyDescent="0.25">
      <c r="A176" s="57" t="s">
        <v>94</v>
      </c>
      <c r="B176" s="256" t="s">
        <v>95</v>
      </c>
      <c r="C176" s="256"/>
      <c r="D176" s="256"/>
      <c r="E176" s="256"/>
      <c r="F176" s="256"/>
      <c r="G176" s="256"/>
      <c r="H176" s="47">
        <f>SUM(H177,H188)</f>
        <v>0</v>
      </c>
    </row>
    <row r="177" spans="1:8" s="2" customFormat="1" ht="12.75" hidden="1" customHeight="1" x14ac:dyDescent="0.25">
      <c r="A177" s="241"/>
      <c r="B177" s="244"/>
      <c r="C177" s="251"/>
      <c r="D177" s="252"/>
      <c r="E177" s="287"/>
      <c r="F177" s="53" t="s">
        <v>167</v>
      </c>
      <c r="G177" s="53" t="s">
        <v>166</v>
      </c>
      <c r="H177" s="128">
        <f>SUM(H178:H187)</f>
        <v>0</v>
      </c>
    </row>
    <row r="178" spans="1:8" s="2" customFormat="1" ht="13.2" hidden="1" x14ac:dyDescent="0.25">
      <c r="A178" s="242"/>
      <c r="B178" s="245"/>
      <c r="C178" s="247"/>
      <c r="D178" s="248"/>
      <c r="E178" s="273"/>
      <c r="F178" s="86"/>
      <c r="G178" s="86"/>
      <c r="H178" s="87">
        <f>ROUND(F178*G178,2)</f>
        <v>0</v>
      </c>
    </row>
    <row r="179" spans="1:8" s="2" customFormat="1" ht="13.2" hidden="1" x14ac:dyDescent="0.25">
      <c r="A179" s="242"/>
      <c r="B179" s="245"/>
      <c r="C179" s="249"/>
      <c r="D179" s="250"/>
      <c r="E179" s="272"/>
      <c r="F179" s="88"/>
      <c r="G179" s="88"/>
      <c r="H179" s="89">
        <f>ROUND(F179*G179,2)</f>
        <v>0</v>
      </c>
    </row>
    <row r="180" spans="1:8" s="2" customFormat="1" ht="13.2" hidden="1" x14ac:dyDescent="0.25">
      <c r="A180" s="242"/>
      <c r="B180" s="245"/>
      <c r="C180" s="249"/>
      <c r="D180" s="250"/>
      <c r="E180" s="272"/>
      <c r="F180" s="88"/>
      <c r="G180" s="88"/>
      <c r="H180" s="89">
        <f t="shared" ref="H180:H187" si="23">ROUND(F180*G180,2)</f>
        <v>0</v>
      </c>
    </row>
    <row r="181" spans="1:8" s="2" customFormat="1" ht="13.2" hidden="1" x14ac:dyDescent="0.25">
      <c r="A181" s="242"/>
      <c r="B181" s="245"/>
      <c r="C181" s="249"/>
      <c r="D181" s="250"/>
      <c r="E181" s="272"/>
      <c r="F181" s="88"/>
      <c r="G181" s="88"/>
      <c r="H181" s="89">
        <f t="shared" si="23"/>
        <v>0</v>
      </c>
    </row>
    <row r="182" spans="1:8" s="2" customFormat="1" ht="13.2" hidden="1" x14ac:dyDescent="0.25">
      <c r="A182" s="242"/>
      <c r="B182" s="245"/>
      <c r="C182" s="249"/>
      <c r="D182" s="250"/>
      <c r="E182" s="272"/>
      <c r="F182" s="88"/>
      <c r="G182" s="88"/>
      <c r="H182" s="89">
        <f t="shared" si="23"/>
        <v>0</v>
      </c>
    </row>
    <row r="183" spans="1:8" s="2" customFormat="1" ht="13.2" hidden="1" x14ac:dyDescent="0.25">
      <c r="A183" s="242"/>
      <c r="B183" s="245"/>
      <c r="C183" s="249"/>
      <c r="D183" s="250"/>
      <c r="E183" s="272"/>
      <c r="F183" s="88"/>
      <c r="G183" s="88"/>
      <c r="H183" s="89">
        <f t="shared" si="23"/>
        <v>0</v>
      </c>
    </row>
    <row r="184" spans="1:8" s="2" customFormat="1" ht="13.2" hidden="1" x14ac:dyDescent="0.25">
      <c r="A184" s="242"/>
      <c r="B184" s="245"/>
      <c r="C184" s="249"/>
      <c r="D184" s="250"/>
      <c r="E184" s="272"/>
      <c r="F184" s="88"/>
      <c r="G184" s="88"/>
      <c r="H184" s="89">
        <f t="shared" si="23"/>
        <v>0</v>
      </c>
    </row>
    <row r="185" spans="1:8" s="2" customFormat="1" ht="13.2" hidden="1" x14ac:dyDescent="0.25">
      <c r="A185" s="242"/>
      <c r="B185" s="245"/>
      <c r="C185" s="249"/>
      <c r="D185" s="250"/>
      <c r="E185" s="272"/>
      <c r="F185" s="88"/>
      <c r="G185" s="88"/>
      <c r="H185" s="89">
        <f t="shared" si="23"/>
        <v>0</v>
      </c>
    </row>
    <row r="186" spans="1:8" s="2" customFormat="1" ht="13.2" hidden="1" x14ac:dyDescent="0.25">
      <c r="A186" s="242"/>
      <c r="B186" s="245"/>
      <c r="C186" s="249"/>
      <c r="D186" s="250"/>
      <c r="E186" s="272"/>
      <c r="F186" s="88"/>
      <c r="G186" s="88"/>
      <c r="H186" s="89">
        <f t="shared" si="23"/>
        <v>0</v>
      </c>
    </row>
    <row r="187" spans="1:8" s="2" customFormat="1" ht="12.75" hidden="1" customHeight="1" x14ac:dyDescent="0.25">
      <c r="A187" s="243"/>
      <c r="B187" s="246"/>
      <c r="C187" s="253"/>
      <c r="D187" s="254"/>
      <c r="E187" s="255"/>
      <c r="F187" s="90"/>
      <c r="G187" s="90"/>
      <c r="H187" s="91">
        <f t="shared" si="23"/>
        <v>0</v>
      </c>
    </row>
    <row r="188" spans="1:8" s="2" customFormat="1" ht="26.4" hidden="1" x14ac:dyDescent="0.25">
      <c r="A188" s="241"/>
      <c r="B188" s="244"/>
      <c r="C188" s="251"/>
      <c r="D188" s="252"/>
      <c r="E188" s="287"/>
      <c r="F188" s="60" t="s">
        <v>167</v>
      </c>
      <c r="G188" s="53" t="s">
        <v>158</v>
      </c>
      <c r="H188" s="128">
        <f>SUM(H189:H198)</f>
        <v>0</v>
      </c>
    </row>
    <row r="189" spans="1:8" s="2" customFormat="1" ht="13.2" hidden="1" x14ac:dyDescent="0.25">
      <c r="A189" s="242"/>
      <c r="B189" s="245"/>
      <c r="C189" s="247"/>
      <c r="D189" s="248"/>
      <c r="E189" s="273"/>
      <c r="F189" s="86"/>
      <c r="G189" s="86"/>
      <c r="H189" s="87">
        <f>ROUNDUP(F189/168*G189,2)</f>
        <v>0</v>
      </c>
    </row>
    <row r="190" spans="1:8" s="2" customFormat="1" ht="13.2" hidden="1" x14ac:dyDescent="0.25">
      <c r="A190" s="242"/>
      <c r="B190" s="245"/>
      <c r="C190" s="249"/>
      <c r="D190" s="250"/>
      <c r="E190" s="272"/>
      <c r="F190" s="88"/>
      <c r="G190" s="88"/>
      <c r="H190" s="89">
        <f t="shared" ref="H190:H198" si="24">ROUNDUP(F190/168*G190,2)</f>
        <v>0</v>
      </c>
    </row>
    <row r="191" spans="1:8" s="2" customFormat="1" ht="13.2" hidden="1" x14ac:dyDescent="0.25">
      <c r="A191" s="242"/>
      <c r="B191" s="245"/>
      <c r="C191" s="249"/>
      <c r="D191" s="250"/>
      <c r="E191" s="272"/>
      <c r="F191" s="88"/>
      <c r="G191" s="88"/>
      <c r="H191" s="89">
        <f t="shared" si="24"/>
        <v>0</v>
      </c>
    </row>
    <row r="192" spans="1:8" s="2" customFormat="1" ht="13.2" hidden="1" x14ac:dyDescent="0.25">
      <c r="A192" s="242"/>
      <c r="B192" s="245"/>
      <c r="C192" s="249"/>
      <c r="D192" s="250"/>
      <c r="E192" s="272"/>
      <c r="F192" s="88"/>
      <c r="G192" s="88"/>
      <c r="H192" s="89">
        <f t="shared" si="24"/>
        <v>0</v>
      </c>
    </row>
    <row r="193" spans="1:8" s="2" customFormat="1" ht="13.2" hidden="1" x14ac:dyDescent="0.25">
      <c r="A193" s="242"/>
      <c r="B193" s="245"/>
      <c r="C193" s="249"/>
      <c r="D193" s="250"/>
      <c r="E193" s="272"/>
      <c r="F193" s="88"/>
      <c r="G193" s="88"/>
      <c r="H193" s="89">
        <f t="shared" si="24"/>
        <v>0</v>
      </c>
    </row>
    <row r="194" spans="1:8" s="2" customFormat="1" ht="13.2" hidden="1" x14ac:dyDescent="0.25">
      <c r="A194" s="242"/>
      <c r="B194" s="245"/>
      <c r="C194" s="249"/>
      <c r="D194" s="250"/>
      <c r="E194" s="272"/>
      <c r="F194" s="88"/>
      <c r="G194" s="88"/>
      <c r="H194" s="89">
        <f t="shared" si="24"/>
        <v>0</v>
      </c>
    </row>
    <row r="195" spans="1:8" s="2" customFormat="1" ht="13.2" hidden="1" x14ac:dyDescent="0.25">
      <c r="A195" s="242"/>
      <c r="B195" s="245"/>
      <c r="C195" s="249"/>
      <c r="D195" s="250"/>
      <c r="E195" s="272"/>
      <c r="F195" s="88"/>
      <c r="G195" s="88"/>
      <c r="H195" s="89">
        <f t="shared" si="24"/>
        <v>0</v>
      </c>
    </row>
    <row r="196" spans="1:8" s="2" customFormat="1" ht="13.2" hidden="1" x14ac:dyDescent="0.25">
      <c r="A196" s="242"/>
      <c r="B196" s="245"/>
      <c r="C196" s="249"/>
      <c r="D196" s="250"/>
      <c r="E196" s="272"/>
      <c r="F196" s="88"/>
      <c r="G196" s="88"/>
      <c r="H196" s="89">
        <f t="shared" si="24"/>
        <v>0</v>
      </c>
    </row>
    <row r="197" spans="1:8" s="2" customFormat="1" ht="13.2" hidden="1" x14ac:dyDescent="0.25">
      <c r="A197" s="242"/>
      <c r="B197" s="245"/>
      <c r="C197" s="249"/>
      <c r="D197" s="250"/>
      <c r="E197" s="272"/>
      <c r="F197" s="88"/>
      <c r="G197" s="88"/>
      <c r="H197" s="89">
        <f t="shared" si="24"/>
        <v>0</v>
      </c>
    </row>
    <row r="198" spans="1:8" s="2" customFormat="1" ht="13.2" hidden="1" x14ac:dyDescent="0.25">
      <c r="A198" s="243"/>
      <c r="B198" s="246"/>
      <c r="C198" s="253"/>
      <c r="D198" s="254"/>
      <c r="E198" s="255"/>
      <c r="F198" s="90"/>
      <c r="G198" s="90"/>
      <c r="H198" s="91">
        <f t="shared" si="24"/>
        <v>0</v>
      </c>
    </row>
    <row r="199" spans="1:8" s="2" customFormat="1" ht="13.2" hidden="1" x14ac:dyDescent="0.25">
      <c r="A199" s="58" t="s">
        <v>110</v>
      </c>
      <c r="B199" s="256" t="s">
        <v>26</v>
      </c>
      <c r="C199" s="256"/>
      <c r="D199" s="256"/>
      <c r="E199" s="256"/>
      <c r="F199" s="256"/>
      <c r="G199" s="256"/>
      <c r="H199" s="47">
        <f>SUM(H200,H212)</f>
        <v>0</v>
      </c>
    </row>
    <row r="200" spans="1:8" s="2" customFormat="1" ht="12.75" hidden="1" customHeight="1" x14ac:dyDescent="0.25">
      <c r="A200" s="57">
        <v>5120</v>
      </c>
      <c r="B200" s="256" t="s">
        <v>168</v>
      </c>
      <c r="C200" s="256"/>
      <c r="D200" s="256"/>
      <c r="E200" s="256"/>
      <c r="F200" s="256"/>
      <c r="G200" s="256"/>
      <c r="H200" s="47">
        <f>SUM(H201)</f>
        <v>0</v>
      </c>
    </row>
    <row r="201" spans="1:8" s="2" customFormat="1" ht="26.4" hidden="1" x14ac:dyDescent="0.25">
      <c r="A201" s="257">
        <v>5121</v>
      </c>
      <c r="B201" s="260" t="s">
        <v>169</v>
      </c>
      <c r="C201" s="126" t="s">
        <v>171</v>
      </c>
      <c r="D201" s="53" t="s">
        <v>170</v>
      </c>
      <c r="E201" s="126" t="s">
        <v>166</v>
      </c>
      <c r="F201" s="126" t="s">
        <v>167</v>
      </c>
      <c r="G201" s="53" t="s">
        <v>158</v>
      </c>
      <c r="H201" s="128">
        <f>SUM(H202:H211)</f>
        <v>0</v>
      </c>
    </row>
    <row r="202" spans="1:8" s="2" customFormat="1" ht="13.2" hidden="1" x14ac:dyDescent="0.25">
      <c r="A202" s="258"/>
      <c r="B202" s="261"/>
      <c r="C202" s="79"/>
      <c r="D202" s="263">
        <v>20</v>
      </c>
      <c r="E202" s="79"/>
      <c r="F202" s="79"/>
      <c r="G202" s="263"/>
      <c r="H202" s="63">
        <f>ROUNDUP(F202*$D$202%/12/168*E202*$G$202,2)</f>
        <v>0</v>
      </c>
    </row>
    <row r="203" spans="1:8" s="2" customFormat="1" ht="13.2" hidden="1" x14ac:dyDescent="0.25">
      <c r="A203" s="258"/>
      <c r="B203" s="261"/>
      <c r="C203" s="80"/>
      <c r="D203" s="264"/>
      <c r="E203" s="80"/>
      <c r="F203" s="80"/>
      <c r="G203" s="264"/>
      <c r="H203" s="65">
        <f t="shared" ref="H203:H211" si="25">ROUNDUP(F203*$D$202%/12/168*E203*$G$202,2)</f>
        <v>0</v>
      </c>
    </row>
    <row r="204" spans="1:8" s="2" customFormat="1" ht="13.2" hidden="1" x14ac:dyDescent="0.25">
      <c r="A204" s="258"/>
      <c r="B204" s="261"/>
      <c r="C204" s="80"/>
      <c r="D204" s="264"/>
      <c r="E204" s="80"/>
      <c r="F204" s="80"/>
      <c r="G204" s="264"/>
      <c r="H204" s="65">
        <f t="shared" si="25"/>
        <v>0</v>
      </c>
    </row>
    <row r="205" spans="1:8" s="2" customFormat="1" ht="13.2" hidden="1" x14ac:dyDescent="0.25">
      <c r="A205" s="258"/>
      <c r="B205" s="261"/>
      <c r="C205" s="80"/>
      <c r="D205" s="264"/>
      <c r="E205" s="80"/>
      <c r="F205" s="80"/>
      <c r="G205" s="264"/>
      <c r="H205" s="65">
        <f t="shared" si="25"/>
        <v>0</v>
      </c>
    </row>
    <row r="206" spans="1:8" s="2" customFormat="1" ht="13.2" hidden="1" x14ac:dyDescent="0.25">
      <c r="A206" s="258"/>
      <c r="B206" s="261"/>
      <c r="C206" s="80"/>
      <c r="D206" s="264"/>
      <c r="E206" s="80"/>
      <c r="F206" s="80"/>
      <c r="G206" s="264"/>
      <c r="H206" s="65">
        <f t="shared" si="25"/>
        <v>0</v>
      </c>
    </row>
    <row r="207" spans="1:8" s="2" customFormat="1" ht="13.2" hidden="1" x14ac:dyDescent="0.25">
      <c r="A207" s="258"/>
      <c r="B207" s="261"/>
      <c r="C207" s="80"/>
      <c r="D207" s="264"/>
      <c r="E207" s="80"/>
      <c r="F207" s="80"/>
      <c r="G207" s="264"/>
      <c r="H207" s="65">
        <f t="shared" si="25"/>
        <v>0</v>
      </c>
    </row>
    <row r="208" spans="1:8" s="2" customFormat="1" ht="13.2" hidden="1" x14ac:dyDescent="0.25">
      <c r="A208" s="258"/>
      <c r="B208" s="261"/>
      <c r="C208" s="80"/>
      <c r="D208" s="264"/>
      <c r="E208" s="80"/>
      <c r="F208" s="80"/>
      <c r="G208" s="264"/>
      <c r="H208" s="65">
        <f t="shared" si="25"/>
        <v>0</v>
      </c>
    </row>
    <row r="209" spans="1:8" s="2" customFormat="1" ht="13.2" hidden="1" x14ac:dyDescent="0.25">
      <c r="A209" s="258"/>
      <c r="B209" s="261"/>
      <c r="C209" s="80"/>
      <c r="D209" s="264"/>
      <c r="E209" s="80"/>
      <c r="F209" s="80"/>
      <c r="G209" s="264"/>
      <c r="H209" s="65">
        <f t="shared" si="25"/>
        <v>0</v>
      </c>
    </row>
    <row r="210" spans="1:8" s="2" customFormat="1" ht="13.2" hidden="1" x14ac:dyDescent="0.25">
      <c r="A210" s="258"/>
      <c r="B210" s="261"/>
      <c r="C210" s="80"/>
      <c r="D210" s="264"/>
      <c r="E210" s="80"/>
      <c r="F210" s="80"/>
      <c r="G210" s="264"/>
      <c r="H210" s="65">
        <f t="shared" si="25"/>
        <v>0</v>
      </c>
    </row>
    <row r="211" spans="1:8" s="2" customFormat="1" ht="13.2" hidden="1" x14ac:dyDescent="0.25">
      <c r="A211" s="259"/>
      <c r="B211" s="262"/>
      <c r="C211" s="82"/>
      <c r="D211" s="265"/>
      <c r="E211" s="82"/>
      <c r="F211" s="82"/>
      <c r="G211" s="265"/>
      <c r="H211" s="67">
        <f t="shared" si="25"/>
        <v>0</v>
      </c>
    </row>
    <row r="212" spans="1:8" s="2" customFormat="1" ht="13.2" hidden="1" x14ac:dyDescent="0.25">
      <c r="A212" s="57" t="s">
        <v>111</v>
      </c>
      <c r="B212" s="256" t="s">
        <v>112</v>
      </c>
      <c r="C212" s="256"/>
      <c r="D212" s="256"/>
      <c r="E212" s="256"/>
      <c r="F212" s="256"/>
      <c r="G212" s="256"/>
      <c r="H212" s="47">
        <f>SUM(H213,H224)</f>
        <v>0</v>
      </c>
    </row>
    <row r="213" spans="1:8" s="2" customFormat="1" ht="26.4" hidden="1" x14ac:dyDescent="0.25">
      <c r="A213" s="257" t="s">
        <v>118</v>
      </c>
      <c r="B213" s="260" t="s">
        <v>34</v>
      </c>
      <c r="C213" s="126" t="s">
        <v>171</v>
      </c>
      <c r="D213" s="53" t="s">
        <v>170</v>
      </c>
      <c r="E213" s="126" t="s">
        <v>166</v>
      </c>
      <c r="F213" s="126" t="s">
        <v>167</v>
      </c>
      <c r="G213" s="53" t="s">
        <v>158</v>
      </c>
      <c r="H213" s="128">
        <f>SUM(H214:H223)</f>
        <v>0</v>
      </c>
    </row>
    <row r="214" spans="1:8" s="2" customFormat="1" ht="13.2" hidden="1" x14ac:dyDescent="0.25">
      <c r="A214" s="258"/>
      <c r="B214" s="261"/>
      <c r="C214" s="79"/>
      <c r="D214" s="263">
        <v>20</v>
      </c>
      <c r="E214" s="79"/>
      <c r="F214" s="79"/>
      <c r="G214" s="263"/>
      <c r="H214" s="63">
        <f>ROUNDUP(F214*$D$214%/12/168*E214*$G$214,2)</f>
        <v>0</v>
      </c>
    </row>
    <row r="215" spans="1:8" s="2" customFormat="1" ht="13.2" hidden="1" x14ac:dyDescent="0.25">
      <c r="A215" s="258"/>
      <c r="B215" s="261"/>
      <c r="C215" s="80"/>
      <c r="D215" s="264"/>
      <c r="E215" s="80"/>
      <c r="F215" s="80"/>
      <c r="G215" s="264"/>
      <c r="H215" s="65">
        <f t="shared" ref="H215:H223" si="26">ROUNDUP(F215*$D$214%/12/168*E215*$G$214,2)</f>
        <v>0</v>
      </c>
    </row>
    <row r="216" spans="1:8" s="2" customFormat="1" ht="13.2" hidden="1" x14ac:dyDescent="0.25">
      <c r="A216" s="258"/>
      <c r="B216" s="261"/>
      <c r="C216" s="80"/>
      <c r="D216" s="264"/>
      <c r="E216" s="80"/>
      <c r="F216" s="80"/>
      <c r="G216" s="264"/>
      <c r="H216" s="65">
        <f t="shared" si="26"/>
        <v>0</v>
      </c>
    </row>
    <row r="217" spans="1:8" s="2" customFormat="1" ht="13.2" hidden="1" x14ac:dyDescent="0.25">
      <c r="A217" s="258"/>
      <c r="B217" s="261"/>
      <c r="C217" s="80"/>
      <c r="D217" s="264"/>
      <c r="E217" s="80"/>
      <c r="F217" s="80"/>
      <c r="G217" s="264"/>
      <c r="H217" s="65">
        <f t="shared" si="26"/>
        <v>0</v>
      </c>
    </row>
    <row r="218" spans="1:8" s="2" customFormat="1" ht="13.2" hidden="1" x14ac:dyDescent="0.25">
      <c r="A218" s="258"/>
      <c r="B218" s="261"/>
      <c r="C218" s="80"/>
      <c r="D218" s="264"/>
      <c r="E218" s="80"/>
      <c r="F218" s="80"/>
      <c r="G218" s="264"/>
      <c r="H218" s="65">
        <f t="shared" si="26"/>
        <v>0</v>
      </c>
    </row>
    <row r="219" spans="1:8" s="2" customFormat="1" ht="13.2" hidden="1" x14ac:dyDescent="0.25">
      <c r="A219" s="258"/>
      <c r="B219" s="261"/>
      <c r="C219" s="80"/>
      <c r="D219" s="264"/>
      <c r="E219" s="80"/>
      <c r="F219" s="80"/>
      <c r="G219" s="264"/>
      <c r="H219" s="65">
        <f t="shared" si="26"/>
        <v>0</v>
      </c>
    </row>
    <row r="220" spans="1:8" s="2" customFormat="1" ht="13.2" hidden="1" x14ac:dyDescent="0.25">
      <c r="A220" s="258"/>
      <c r="B220" s="261"/>
      <c r="C220" s="80"/>
      <c r="D220" s="264"/>
      <c r="E220" s="80"/>
      <c r="F220" s="80"/>
      <c r="G220" s="264"/>
      <c r="H220" s="65">
        <f t="shared" si="26"/>
        <v>0</v>
      </c>
    </row>
    <row r="221" spans="1:8" s="2" customFormat="1" ht="13.2" hidden="1" x14ac:dyDescent="0.25">
      <c r="A221" s="258"/>
      <c r="B221" s="261"/>
      <c r="C221" s="80"/>
      <c r="D221" s="264"/>
      <c r="E221" s="80"/>
      <c r="F221" s="80"/>
      <c r="G221" s="264"/>
      <c r="H221" s="65">
        <f t="shared" si="26"/>
        <v>0</v>
      </c>
    </row>
    <row r="222" spans="1:8" s="2" customFormat="1" ht="13.2" hidden="1" x14ac:dyDescent="0.25">
      <c r="A222" s="258"/>
      <c r="B222" s="261"/>
      <c r="C222" s="80"/>
      <c r="D222" s="264"/>
      <c r="E222" s="80"/>
      <c r="F222" s="80"/>
      <c r="G222" s="264"/>
      <c r="H222" s="65">
        <f t="shared" si="26"/>
        <v>0</v>
      </c>
    </row>
    <row r="223" spans="1:8" s="2" customFormat="1" ht="13.2" hidden="1" x14ac:dyDescent="0.25">
      <c r="A223" s="259"/>
      <c r="B223" s="262"/>
      <c r="C223" s="82"/>
      <c r="D223" s="265"/>
      <c r="E223" s="82"/>
      <c r="F223" s="82"/>
      <c r="G223" s="265"/>
      <c r="H223" s="67">
        <f t="shared" si="26"/>
        <v>0</v>
      </c>
    </row>
    <row r="224" spans="1:8" s="2" customFormat="1" ht="26.4" hidden="1" x14ac:dyDescent="0.25">
      <c r="A224" s="257" t="s">
        <v>119</v>
      </c>
      <c r="B224" s="260" t="s">
        <v>32</v>
      </c>
      <c r="C224" s="126" t="s">
        <v>171</v>
      </c>
      <c r="D224" s="53" t="s">
        <v>170</v>
      </c>
      <c r="E224" s="126" t="s">
        <v>166</v>
      </c>
      <c r="F224" s="126" t="s">
        <v>167</v>
      </c>
      <c r="G224" s="53" t="s">
        <v>158</v>
      </c>
      <c r="H224" s="128">
        <f>SUM(H225:H234)</f>
        <v>0</v>
      </c>
    </row>
    <row r="225" spans="1:8" s="2" customFormat="1" ht="13.2" hidden="1" x14ac:dyDescent="0.25">
      <c r="A225" s="258"/>
      <c r="B225" s="261"/>
      <c r="C225" s="79"/>
      <c r="D225" s="263">
        <v>20</v>
      </c>
      <c r="E225" s="79"/>
      <c r="F225" s="79"/>
      <c r="G225" s="274"/>
      <c r="H225" s="63">
        <f>ROUNDUP(F225*$D$225%/12/168*E225*$G$225,2)</f>
        <v>0</v>
      </c>
    </row>
    <row r="226" spans="1:8" s="2" customFormat="1" ht="13.2" hidden="1" x14ac:dyDescent="0.25">
      <c r="A226" s="258"/>
      <c r="B226" s="261"/>
      <c r="C226" s="80"/>
      <c r="D226" s="264"/>
      <c r="E226" s="80"/>
      <c r="F226" s="80"/>
      <c r="G226" s="275"/>
      <c r="H226" s="65">
        <f t="shared" ref="H226:H234" si="27">ROUNDUP(F226*$D$225%/12/168*E226*$G$225,2)</f>
        <v>0</v>
      </c>
    </row>
    <row r="227" spans="1:8" s="2" customFormat="1" ht="13.2" hidden="1" x14ac:dyDescent="0.25">
      <c r="A227" s="258"/>
      <c r="B227" s="261"/>
      <c r="C227" s="80"/>
      <c r="D227" s="264"/>
      <c r="E227" s="80"/>
      <c r="F227" s="80"/>
      <c r="G227" s="275"/>
      <c r="H227" s="65">
        <f t="shared" si="27"/>
        <v>0</v>
      </c>
    </row>
    <row r="228" spans="1:8" s="2" customFormat="1" ht="13.2" hidden="1" x14ac:dyDescent="0.25">
      <c r="A228" s="258"/>
      <c r="B228" s="261"/>
      <c r="C228" s="80"/>
      <c r="D228" s="264"/>
      <c r="E228" s="80"/>
      <c r="F228" s="80"/>
      <c r="G228" s="275"/>
      <c r="H228" s="65">
        <f t="shared" si="27"/>
        <v>0</v>
      </c>
    </row>
    <row r="229" spans="1:8" s="2" customFormat="1" ht="13.2" hidden="1" x14ac:dyDescent="0.25">
      <c r="A229" s="258"/>
      <c r="B229" s="261"/>
      <c r="C229" s="80"/>
      <c r="D229" s="264"/>
      <c r="E229" s="80"/>
      <c r="F229" s="80"/>
      <c r="G229" s="275"/>
      <c r="H229" s="65">
        <f t="shared" si="27"/>
        <v>0</v>
      </c>
    </row>
    <row r="230" spans="1:8" s="2" customFormat="1" ht="13.2" hidden="1" x14ac:dyDescent="0.25">
      <c r="A230" s="258"/>
      <c r="B230" s="261"/>
      <c r="C230" s="80"/>
      <c r="D230" s="264"/>
      <c r="E230" s="80"/>
      <c r="F230" s="80"/>
      <c r="G230" s="275"/>
      <c r="H230" s="65">
        <f t="shared" si="27"/>
        <v>0</v>
      </c>
    </row>
    <row r="231" spans="1:8" s="2" customFormat="1" ht="13.2" hidden="1" x14ac:dyDescent="0.25">
      <c r="A231" s="258"/>
      <c r="B231" s="261"/>
      <c r="C231" s="80"/>
      <c r="D231" s="264"/>
      <c r="E231" s="80"/>
      <c r="F231" s="80"/>
      <c r="G231" s="275"/>
      <c r="H231" s="65">
        <f t="shared" si="27"/>
        <v>0</v>
      </c>
    </row>
    <row r="232" spans="1:8" s="2" customFormat="1" ht="13.2" hidden="1" x14ac:dyDescent="0.25">
      <c r="A232" s="258"/>
      <c r="B232" s="261"/>
      <c r="C232" s="80"/>
      <c r="D232" s="264"/>
      <c r="E232" s="80"/>
      <c r="F232" s="80"/>
      <c r="G232" s="275"/>
      <c r="H232" s="65">
        <f t="shared" si="27"/>
        <v>0</v>
      </c>
    </row>
    <row r="233" spans="1:8" s="2" customFormat="1" ht="13.2" hidden="1" x14ac:dyDescent="0.25">
      <c r="A233" s="258"/>
      <c r="B233" s="261"/>
      <c r="C233" s="80"/>
      <c r="D233" s="264"/>
      <c r="E233" s="80"/>
      <c r="F233" s="80"/>
      <c r="G233" s="275"/>
      <c r="H233" s="65">
        <f t="shared" si="27"/>
        <v>0</v>
      </c>
    </row>
    <row r="234" spans="1:8" s="2" customFormat="1" ht="13.2" hidden="1" x14ac:dyDescent="0.25">
      <c r="A234" s="258"/>
      <c r="B234" s="261"/>
      <c r="C234" s="80"/>
      <c r="D234" s="265"/>
      <c r="E234" s="80"/>
      <c r="F234" s="80"/>
      <c r="G234" s="276"/>
      <c r="H234" s="65">
        <f t="shared" si="27"/>
        <v>0</v>
      </c>
    </row>
    <row r="235" spans="1:8" s="2" customFormat="1" ht="13.2" x14ac:dyDescent="0.25">
      <c r="A235" s="306" t="s">
        <v>121</v>
      </c>
      <c r="B235" s="307"/>
      <c r="C235" s="307"/>
      <c r="D235" s="307"/>
      <c r="E235" s="307"/>
      <c r="F235" s="307"/>
      <c r="G235" s="308"/>
      <c r="H235" s="50">
        <f>SUM(H199,H129,H12)</f>
        <v>21.53</v>
      </c>
    </row>
    <row r="236" spans="1:8" s="2" customFormat="1" ht="6" customHeight="1" x14ac:dyDescent="0.25">
      <c r="A236" s="309"/>
      <c r="B236" s="309"/>
      <c r="C236" s="309"/>
      <c r="D236" s="309"/>
      <c r="E236" s="309"/>
      <c r="F236" s="309"/>
      <c r="G236" s="309"/>
      <c r="H236" s="309"/>
    </row>
    <row r="237" spans="1:8" s="2" customFormat="1" ht="13.2" x14ac:dyDescent="0.25">
      <c r="A237" s="266" t="s">
        <v>19</v>
      </c>
      <c r="B237" s="267"/>
      <c r="C237" s="267"/>
      <c r="D237" s="267"/>
      <c r="E237" s="267"/>
      <c r="F237" s="267"/>
      <c r="G237" s="267"/>
      <c r="H237" s="268"/>
    </row>
    <row r="238" spans="1:8" s="2" customFormat="1" ht="13.2" x14ac:dyDescent="0.25">
      <c r="A238" s="46" t="s">
        <v>37</v>
      </c>
      <c r="B238" s="256" t="s">
        <v>15</v>
      </c>
      <c r="C238" s="256"/>
      <c r="D238" s="256"/>
      <c r="E238" s="256"/>
      <c r="F238" s="256"/>
      <c r="G238" s="256"/>
      <c r="H238" s="47">
        <f>SUM(H239,H302)</f>
        <v>1.79</v>
      </c>
    </row>
    <row r="239" spans="1:8" s="2" customFormat="1" ht="13.2" x14ac:dyDescent="0.25">
      <c r="A239" s="58" t="s">
        <v>38</v>
      </c>
      <c r="B239" s="256" t="s">
        <v>39</v>
      </c>
      <c r="C239" s="256"/>
      <c r="D239" s="256"/>
      <c r="E239" s="256"/>
      <c r="F239" s="256"/>
      <c r="G239" s="256"/>
      <c r="H239" s="47">
        <f>SUM(H240,H251,H262,H281,)</f>
        <v>1.38</v>
      </c>
    </row>
    <row r="240" spans="1:8" s="2" customFormat="1" ht="26.4" hidden="1" x14ac:dyDescent="0.25">
      <c r="A240" s="241" t="s">
        <v>43</v>
      </c>
      <c r="B240" s="244" t="s">
        <v>44</v>
      </c>
      <c r="C240" s="277" t="s">
        <v>157</v>
      </c>
      <c r="D240" s="278"/>
      <c r="E240" s="53" t="s">
        <v>164</v>
      </c>
      <c r="F240" s="133" t="s">
        <v>40</v>
      </c>
      <c r="G240" s="53" t="s">
        <v>158</v>
      </c>
      <c r="H240" s="128">
        <f>SUM(H241:H250)</f>
        <v>0</v>
      </c>
    </row>
    <row r="241" spans="1:9" s="2" customFormat="1" ht="13.2" hidden="1" x14ac:dyDescent="0.25">
      <c r="A241" s="242"/>
      <c r="B241" s="245"/>
      <c r="C241" s="279"/>
      <c r="D241" s="280"/>
      <c r="E241" s="149"/>
      <c r="F241" s="71"/>
      <c r="G241" s="70"/>
      <c r="H241" s="63">
        <f>ROUNDUP((F241/168*G241),2)</f>
        <v>0</v>
      </c>
    </row>
    <row r="242" spans="1:9" s="2" customFormat="1" ht="13.2" hidden="1" x14ac:dyDescent="0.25">
      <c r="A242" s="242"/>
      <c r="B242" s="245"/>
      <c r="C242" s="270"/>
      <c r="D242" s="271"/>
      <c r="E242" s="130"/>
      <c r="F242" s="73"/>
      <c r="G242" s="72"/>
      <c r="H242" s="65">
        <f t="shared" ref="H242:H261" si="28">ROUNDUP((F242/168*G242),2)</f>
        <v>0</v>
      </c>
    </row>
    <row r="243" spans="1:9" s="2" customFormat="1" ht="13.2" hidden="1" x14ac:dyDescent="0.25">
      <c r="A243" s="242"/>
      <c r="B243" s="245"/>
      <c r="C243" s="270"/>
      <c r="D243" s="271"/>
      <c r="E243" s="130"/>
      <c r="F243" s="73"/>
      <c r="G243" s="72"/>
      <c r="H243" s="65">
        <f t="shared" si="28"/>
        <v>0</v>
      </c>
    </row>
    <row r="244" spans="1:9" s="2" customFormat="1" ht="13.2" hidden="1" x14ac:dyDescent="0.25">
      <c r="A244" s="242"/>
      <c r="B244" s="245"/>
      <c r="C244" s="270"/>
      <c r="D244" s="271"/>
      <c r="E244" s="130"/>
      <c r="F244" s="73"/>
      <c r="G244" s="72"/>
      <c r="H244" s="65">
        <f t="shared" si="28"/>
        <v>0</v>
      </c>
    </row>
    <row r="245" spans="1:9" s="2" customFormat="1" ht="13.2" hidden="1" x14ac:dyDescent="0.25">
      <c r="A245" s="242"/>
      <c r="B245" s="245"/>
      <c r="C245" s="270"/>
      <c r="D245" s="271"/>
      <c r="E245" s="130"/>
      <c r="F245" s="73"/>
      <c r="G245" s="72"/>
      <c r="H245" s="65">
        <f t="shared" si="28"/>
        <v>0</v>
      </c>
    </row>
    <row r="246" spans="1:9" s="2" customFormat="1" ht="13.2" hidden="1" x14ac:dyDescent="0.25">
      <c r="A246" s="242"/>
      <c r="B246" s="245"/>
      <c r="C246" s="270"/>
      <c r="D246" s="271"/>
      <c r="E246" s="130"/>
      <c r="F246" s="73"/>
      <c r="G246" s="72"/>
      <c r="H246" s="65">
        <f t="shared" si="28"/>
        <v>0</v>
      </c>
    </row>
    <row r="247" spans="1:9" s="2" customFormat="1" ht="13.2" hidden="1" x14ac:dyDescent="0.25">
      <c r="A247" s="242"/>
      <c r="B247" s="245"/>
      <c r="C247" s="270"/>
      <c r="D247" s="271"/>
      <c r="E247" s="130"/>
      <c r="F247" s="73"/>
      <c r="G247" s="72"/>
      <c r="H247" s="65">
        <f t="shared" si="28"/>
        <v>0</v>
      </c>
    </row>
    <row r="248" spans="1:9" s="2" customFormat="1" ht="13.2" hidden="1" x14ac:dyDescent="0.25">
      <c r="A248" s="242"/>
      <c r="B248" s="245"/>
      <c r="C248" s="270"/>
      <c r="D248" s="271"/>
      <c r="E248" s="130"/>
      <c r="F248" s="73"/>
      <c r="G248" s="72"/>
      <c r="H248" s="65">
        <f t="shared" si="28"/>
        <v>0</v>
      </c>
    </row>
    <row r="249" spans="1:9" s="2" customFormat="1" ht="13.2" hidden="1" x14ac:dyDescent="0.25">
      <c r="A249" s="242"/>
      <c r="B249" s="245"/>
      <c r="C249" s="270"/>
      <c r="D249" s="271"/>
      <c r="E249" s="130"/>
      <c r="F249" s="73"/>
      <c r="G249" s="72"/>
      <c r="H249" s="65">
        <f t="shared" si="28"/>
        <v>0</v>
      </c>
    </row>
    <row r="250" spans="1:9" s="2" customFormat="1" ht="13.2" hidden="1" x14ac:dyDescent="0.25">
      <c r="A250" s="243"/>
      <c r="B250" s="246"/>
      <c r="C250" s="281"/>
      <c r="D250" s="282"/>
      <c r="E250" s="131"/>
      <c r="F250" s="75"/>
      <c r="G250" s="74"/>
      <c r="H250" s="67">
        <f t="shared" si="28"/>
        <v>0</v>
      </c>
    </row>
    <row r="251" spans="1:9" s="2" customFormat="1" ht="26.4" x14ac:dyDescent="0.25">
      <c r="A251" s="241" t="s">
        <v>45</v>
      </c>
      <c r="B251" s="244" t="s">
        <v>46</v>
      </c>
      <c r="C251" s="277" t="s">
        <v>157</v>
      </c>
      <c r="D251" s="278"/>
      <c r="E251" s="53" t="s">
        <v>164</v>
      </c>
      <c r="F251" s="133" t="s">
        <v>40</v>
      </c>
      <c r="G251" s="53" t="s">
        <v>158</v>
      </c>
      <c r="H251" s="128">
        <f>SUM(H252:H261)</f>
        <v>1.25</v>
      </c>
    </row>
    <row r="252" spans="1:9" s="2" customFormat="1" ht="13.2" x14ac:dyDescent="0.25">
      <c r="A252" s="242"/>
      <c r="B252" s="245"/>
      <c r="C252" s="270" t="s">
        <v>221</v>
      </c>
      <c r="D252" s="271"/>
      <c r="E252" s="130">
        <v>10</v>
      </c>
      <c r="F252" s="73">
        <v>1287</v>
      </c>
      <c r="G252" s="72">
        <v>8.4000000000000005E-2</v>
      </c>
      <c r="H252" s="63">
        <f t="shared" si="28"/>
        <v>0.65</v>
      </c>
      <c r="I252" s="2" t="s">
        <v>339</v>
      </c>
    </row>
    <row r="253" spans="1:9" s="2" customFormat="1" ht="13.2" x14ac:dyDescent="0.25">
      <c r="A253" s="242"/>
      <c r="B253" s="245"/>
      <c r="C253" s="270" t="s">
        <v>222</v>
      </c>
      <c r="D253" s="271"/>
      <c r="E253" s="130">
        <v>9</v>
      </c>
      <c r="F253" s="73">
        <v>1190</v>
      </c>
      <c r="G253" s="72">
        <v>8.4000000000000005E-2</v>
      </c>
      <c r="H253" s="65">
        <f t="shared" si="28"/>
        <v>0.6</v>
      </c>
      <c r="I253" s="2" t="s">
        <v>223</v>
      </c>
    </row>
    <row r="254" spans="1:9" s="2" customFormat="1" ht="13.2" hidden="1" x14ac:dyDescent="0.25">
      <c r="A254" s="242"/>
      <c r="B254" s="245"/>
      <c r="C254" s="270"/>
      <c r="D254" s="271"/>
      <c r="E254" s="130"/>
      <c r="F254" s="73"/>
      <c r="G254" s="72"/>
      <c r="H254" s="65">
        <f t="shared" si="28"/>
        <v>0</v>
      </c>
    </row>
    <row r="255" spans="1:9" s="2" customFormat="1" ht="13.2" hidden="1" x14ac:dyDescent="0.25">
      <c r="A255" s="242"/>
      <c r="B255" s="245"/>
      <c r="C255" s="270"/>
      <c r="D255" s="271"/>
      <c r="E255" s="130"/>
      <c r="F255" s="73"/>
      <c r="G255" s="72"/>
      <c r="H255" s="65">
        <f t="shared" si="28"/>
        <v>0</v>
      </c>
    </row>
    <row r="256" spans="1:9" s="2" customFormat="1" ht="13.2" hidden="1" x14ac:dyDescent="0.25">
      <c r="A256" s="242"/>
      <c r="B256" s="245"/>
      <c r="C256" s="270"/>
      <c r="D256" s="271"/>
      <c r="E256" s="130"/>
      <c r="F256" s="73"/>
      <c r="G256" s="72"/>
      <c r="H256" s="65">
        <f t="shared" si="28"/>
        <v>0</v>
      </c>
    </row>
    <row r="257" spans="1:8" s="2" customFormat="1" ht="13.2" hidden="1" x14ac:dyDescent="0.25">
      <c r="A257" s="242"/>
      <c r="B257" s="245"/>
      <c r="C257" s="270"/>
      <c r="D257" s="271"/>
      <c r="E257" s="130"/>
      <c r="F257" s="73"/>
      <c r="G257" s="72"/>
      <c r="H257" s="65">
        <f t="shared" si="28"/>
        <v>0</v>
      </c>
    </row>
    <row r="258" spans="1:8" s="2" customFormat="1" ht="13.2" hidden="1" x14ac:dyDescent="0.25">
      <c r="A258" s="242"/>
      <c r="B258" s="245"/>
      <c r="C258" s="270"/>
      <c r="D258" s="271"/>
      <c r="E258" s="130"/>
      <c r="F258" s="73"/>
      <c r="G258" s="72"/>
      <c r="H258" s="65">
        <f t="shared" si="28"/>
        <v>0</v>
      </c>
    </row>
    <row r="259" spans="1:8" s="2" customFormat="1" ht="13.2" hidden="1" x14ac:dyDescent="0.25">
      <c r="A259" s="242"/>
      <c r="B259" s="245"/>
      <c r="C259" s="270"/>
      <c r="D259" s="271"/>
      <c r="E259" s="130"/>
      <c r="F259" s="73"/>
      <c r="G259" s="72"/>
      <c r="H259" s="65">
        <f t="shared" si="28"/>
        <v>0</v>
      </c>
    </row>
    <row r="260" spans="1:8" s="2" customFormat="1" ht="13.2" hidden="1" x14ac:dyDescent="0.25">
      <c r="A260" s="242"/>
      <c r="B260" s="245"/>
      <c r="C260" s="270"/>
      <c r="D260" s="271"/>
      <c r="E260" s="130"/>
      <c r="F260" s="73"/>
      <c r="G260" s="72"/>
      <c r="H260" s="65">
        <f t="shared" si="28"/>
        <v>0</v>
      </c>
    </row>
    <row r="261" spans="1:8" s="2" customFormat="1" ht="13.2" hidden="1" x14ac:dyDescent="0.25">
      <c r="A261" s="243"/>
      <c r="B261" s="246"/>
      <c r="C261" s="281"/>
      <c r="D261" s="282"/>
      <c r="E261" s="131"/>
      <c r="F261" s="75"/>
      <c r="G261" s="74"/>
      <c r="H261" s="67">
        <f t="shared" si="28"/>
        <v>0</v>
      </c>
    </row>
    <row r="262" spans="1:8" s="2" customFormat="1" ht="26.4" hidden="1" x14ac:dyDescent="0.25">
      <c r="A262" s="241" t="s">
        <v>52</v>
      </c>
      <c r="B262" s="244" t="s">
        <v>16</v>
      </c>
      <c r="C262" s="251" t="s">
        <v>159</v>
      </c>
      <c r="D262" s="252"/>
      <c r="E262" s="287"/>
      <c r="F262" s="60" t="s">
        <v>160</v>
      </c>
      <c r="G262" s="53" t="s">
        <v>158</v>
      </c>
      <c r="H262" s="128">
        <f>SUM(H263:H272)</f>
        <v>0</v>
      </c>
    </row>
    <row r="263" spans="1:8" s="2" customFormat="1" ht="13.2" hidden="1" x14ac:dyDescent="0.25">
      <c r="A263" s="242"/>
      <c r="B263" s="245"/>
      <c r="C263" s="279"/>
      <c r="D263" s="311"/>
      <c r="E263" s="280"/>
      <c r="F263" s="71"/>
      <c r="G263" s="70">
        <f>G241</f>
        <v>0</v>
      </c>
      <c r="H263" s="63">
        <f>ROUNDUP((F263/168*G263),2)</f>
        <v>0</v>
      </c>
    </row>
    <row r="264" spans="1:8" s="2" customFormat="1" ht="13.2" hidden="1" x14ac:dyDescent="0.25">
      <c r="A264" s="242"/>
      <c r="B264" s="245"/>
      <c r="C264" s="270"/>
      <c r="D264" s="310"/>
      <c r="E264" s="271"/>
      <c r="F264" s="73"/>
      <c r="G264" s="72">
        <f t="shared" ref="G264:G272" si="29">G242</f>
        <v>0</v>
      </c>
      <c r="H264" s="65">
        <f t="shared" ref="H264:H272" si="30">ROUNDUP((F264/168*G264),2)</f>
        <v>0</v>
      </c>
    </row>
    <row r="265" spans="1:8" s="2" customFormat="1" ht="13.2" hidden="1" x14ac:dyDescent="0.25">
      <c r="A265" s="242"/>
      <c r="B265" s="245"/>
      <c r="C265" s="270"/>
      <c r="D265" s="310"/>
      <c r="E265" s="271"/>
      <c r="F265" s="73"/>
      <c r="G265" s="72">
        <f t="shared" si="29"/>
        <v>0</v>
      </c>
      <c r="H265" s="65">
        <f t="shared" si="30"/>
        <v>0</v>
      </c>
    </row>
    <row r="266" spans="1:8" s="2" customFormat="1" ht="13.2" hidden="1" x14ac:dyDescent="0.25">
      <c r="A266" s="242"/>
      <c r="B266" s="245"/>
      <c r="C266" s="270"/>
      <c r="D266" s="310"/>
      <c r="E266" s="271"/>
      <c r="F266" s="73"/>
      <c r="G266" s="72">
        <f t="shared" si="29"/>
        <v>0</v>
      </c>
      <c r="H266" s="65">
        <f t="shared" si="30"/>
        <v>0</v>
      </c>
    </row>
    <row r="267" spans="1:8" s="2" customFormat="1" ht="13.2" hidden="1" x14ac:dyDescent="0.25">
      <c r="A267" s="242"/>
      <c r="B267" s="245"/>
      <c r="C267" s="270"/>
      <c r="D267" s="310"/>
      <c r="E267" s="271"/>
      <c r="F267" s="73"/>
      <c r="G267" s="72">
        <f t="shared" si="29"/>
        <v>0</v>
      </c>
      <c r="H267" s="65">
        <f t="shared" si="30"/>
        <v>0</v>
      </c>
    </row>
    <row r="268" spans="1:8" s="2" customFormat="1" ht="13.2" hidden="1" x14ac:dyDescent="0.25">
      <c r="A268" s="242"/>
      <c r="B268" s="245"/>
      <c r="C268" s="270"/>
      <c r="D268" s="310"/>
      <c r="E268" s="271"/>
      <c r="F268" s="73"/>
      <c r="G268" s="72">
        <f t="shared" si="29"/>
        <v>0</v>
      </c>
      <c r="H268" s="65">
        <f t="shared" si="30"/>
        <v>0</v>
      </c>
    </row>
    <row r="269" spans="1:8" s="2" customFormat="1" ht="13.2" hidden="1" x14ac:dyDescent="0.25">
      <c r="A269" s="242"/>
      <c r="B269" s="245"/>
      <c r="C269" s="270"/>
      <c r="D269" s="310"/>
      <c r="E269" s="271"/>
      <c r="F269" s="73"/>
      <c r="G269" s="72">
        <f t="shared" si="29"/>
        <v>0</v>
      </c>
      <c r="H269" s="65">
        <f t="shared" si="30"/>
        <v>0</v>
      </c>
    </row>
    <row r="270" spans="1:8" s="2" customFormat="1" ht="13.2" hidden="1" x14ac:dyDescent="0.25">
      <c r="A270" s="242"/>
      <c r="B270" s="245"/>
      <c r="C270" s="270"/>
      <c r="D270" s="310"/>
      <c r="E270" s="271"/>
      <c r="F270" s="73"/>
      <c r="G270" s="72">
        <f t="shared" si="29"/>
        <v>0</v>
      </c>
      <c r="H270" s="65">
        <f t="shared" si="30"/>
        <v>0</v>
      </c>
    </row>
    <row r="271" spans="1:8" s="2" customFormat="1" ht="13.2" hidden="1" x14ac:dyDescent="0.25">
      <c r="A271" s="242"/>
      <c r="B271" s="245"/>
      <c r="C271" s="270"/>
      <c r="D271" s="310"/>
      <c r="E271" s="271"/>
      <c r="F271" s="73"/>
      <c r="G271" s="72">
        <f t="shared" si="29"/>
        <v>0</v>
      </c>
      <c r="H271" s="65">
        <f t="shared" si="30"/>
        <v>0</v>
      </c>
    </row>
    <row r="272" spans="1:8" s="2" customFormat="1" ht="13.2" hidden="1" x14ac:dyDescent="0.25">
      <c r="A272" s="243"/>
      <c r="B272" s="246"/>
      <c r="C272" s="281"/>
      <c r="D272" s="312"/>
      <c r="E272" s="282"/>
      <c r="F272" s="75"/>
      <c r="G272" s="74">
        <f t="shared" si="29"/>
        <v>0</v>
      </c>
      <c r="H272" s="67">
        <f t="shared" si="30"/>
        <v>0</v>
      </c>
    </row>
    <row r="273" spans="1:8" s="2" customFormat="1" ht="13.2" hidden="1" x14ac:dyDescent="0.25">
      <c r="A273" s="242"/>
      <c r="B273" s="245"/>
      <c r="C273" s="291">
        <f t="shared" ref="C273:C280" si="31">C254</f>
        <v>0</v>
      </c>
      <c r="D273" s="293"/>
      <c r="E273" s="320"/>
      <c r="F273" s="68">
        <f t="shared" ref="F273:G280" si="32">F254</f>
        <v>0</v>
      </c>
      <c r="G273" s="64">
        <f t="shared" si="32"/>
        <v>0</v>
      </c>
      <c r="H273" s="65" t="e">
        <f>ROUNDUP((F273*#REF!%)/168*G273,2)</f>
        <v>#REF!</v>
      </c>
    </row>
    <row r="274" spans="1:8" s="2" customFormat="1" ht="13.2" hidden="1" x14ac:dyDescent="0.25">
      <c r="A274" s="242"/>
      <c r="B274" s="245"/>
      <c r="C274" s="291">
        <f t="shared" si="31"/>
        <v>0</v>
      </c>
      <c r="D274" s="293"/>
      <c r="E274" s="320"/>
      <c r="F274" s="68">
        <f t="shared" si="32"/>
        <v>0</v>
      </c>
      <c r="G274" s="64">
        <f t="shared" si="32"/>
        <v>0</v>
      </c>
      <c r="H274" s="65" t="e">
        <f>ROUNDUP((F274*#REF!%)/168*G274,2)</f>
        <v>#REF!</v>
      </c>
    </row>
    <row r="275" spans="1:8" s="2" customFormat="1" ht="13.2" hidden="1" x14ac:dyDescent="0.25">
      <c r="A275" s="242"/>
      <c r="B275" s="245"/>
      <c r="C275" s="291">
        <f t="shared" si="31"/>
        <v>0</v>
      </c>
      <c r="D275" s="293"/>
      <c r="E275" s="320"/>
      <c r="F275" s="68">
        <f t="shared" si="32"/>
        <v>0</v>
      </c>
      <c r="G275" s="64">
        <f t="shared" si="32"/>
        <v>0</v>
      </c>
      <c r="H275" s="65" t="e">
        <f>ROUNDUP((F275*#REF!%)/168*G275,2)</f>
        <v>#REF!</v>
      </c>
    </row>
    <row r="276" spans="1:8" s="2" customFormat="1" ht="13.2" hidden="1" x14ac:dyDescent="0.25">
      <c r="A276" s="242"/>
      <c r="B276" s="245"/>
      <c r="C276" s="291">
        <f t="shared" si="31"/>
        <v>0</v>
      </c>
      <c r="D276" s="293"/>
      <c r="E276" s="320"/>
      <c r="F276" s="68">
        <f t="shared" si="32"/>
        <v>0</v>
      </c>
      <c r="G276" s="64">
        <f t="shared" si="32"/>
        <v>0</v>
      </c>
      <c r="H276" s="65" t="e">
        <f>ROUNDUP((F276*#REF!%)/168*G276,2)</f>
        <v>#REF!</v>
      </c>
    </row>
    <row r="277" spans="1:8" s="2" customFormat="1" ht="13.2" hidden="1" x14ac:dyDescent="0.25">
      <c r="A277" s="242"/>
      <c r="B277" s="245"/>
      <c r="C277" s="291">
        <f t="shared" si="31"/>
        <v>0</v>
      </c>
      <c r="D277" s="293"/>
      <c r="E277" s="320"/>
      <c r="F277" s="68">
        <f t="shared" si="32"/>
        <v>0</v>
      </c>
      <c r="G277" s="64">
        <f t="shared" si="32"/>
        <v>0</v>
      </c>
      <c r="H277" s="65" t="e">
        <f>ROUNDUP((F277*#REF!%)/168*G277,2)</f>
        <v>#REF!</v>
      </c>
    </row>
    <row r="278" spans="1:8" s="2" customFormat="1" ht="13.2" hidden="1" x14ac:dyDescent="0.25">
      <c r="A278" s="242"/>
      <c r="B278" s="245"/>
      <c r="C278" s="291">
        <f t="shared" si="31"/>
        <v>0</v>
      </c>
      <c r="D278" s="293"/>
      <c r="E278" s="320"/>
      <c r="F278" s="68">
        <f t="shared" si="32"/>
        <v>0</v>
      </c>
      <c r="G278" s="64">
        <f t="shared" si="32"/>
        <v>0</v>
      </c>
      <c r="H278" s="65" t="e">
        <f>ROUNDUP((F278*#REF!%)/168*G278,2)</f>
        <v>#REF!</v>
      </c>
    </row>
    <row r="279" spans="1:8" s="2" customFormat="1" ht="13.2" hidden="1" x14ac:dyDescent="0.25">
      <c r="A279" s="242"/>
      <c r="B279" s="245"/>
      <c r="C279" s="291">
        <f t="shared" si="31"/>
        <v>0</v>
      </c>
      <c r="D279" s="293"/>
      <c r="E279" s="320"/>
      <c r="F279" s="68">
        <f t="shared" si="32"/>
        <v>0</v>
      </c>
      <c r="G279" s="64">
        <f t="shared" si="32"/>
        <v>0</v>
      </c>
      <c r="H279" s="65" t="e">
        <f>ROUNDUP((F279*#REF!%)/168*G279,2)</f>
        <v>#REF!</v>
      </c>
    </row>
    <row r="280" spans="1:8" s="2" customFormat="1" ht="13.2" hidden="1" x14ac:dyDescent="0.25">
      <c r="A280" s="243"/>
      <c r="B280" s="246"/>
      <c r="C280" s="291">
        <f t="shared" si="31"/>
        <v>0</v>
      </c>
      <c r="D280" s="293"/>
      <c r="E280" s="321"/>
      <c r="F280" s="69">
        <f t="shared" si="32"/>
        <v>0</v>
      </c>
      <c r="G280" s="66">
        <f t="shared" si="32"/>
        <v>0</v>
      </c>
      <c r="H280" s="67" t="e">
        <f>ROUNDUP((F280*#REF!%)/168*G280,2)</f>
        <v>#REF!</v>
      </c>
    </row>
    <row r="281" spans="1:8" s="2" customFormat="1" ht="26.4" x14ac:dyDescent="0.25">
      <c r="A281" s="241" t="s">
        <v>58</v>
      </c>
      <c r="B281" s="244" t="s">
        <v>59</v>
      </c>
      <c r="C281" s="277" t="s">
        <v>436</v>
      </c>
      <c r="D281" s="278"/>
      <c r="E281" s="53" t="s">
        <v>162</v>
      </c>
      <c r="F281" s="133" t="s">
        <v>40</v>
      </c>
      <c r="G281" s="53" t="s">
        <v>158</v>
      </c>
      <c r="H281" s="128">
        <f>SUM(H282:H301)</f>
        <v>0.13</v>
      </c>
    </row>
    <row r="282" spans="1:8" s="2" customFormat="1" ht="13.2" hidden="1" x14ac:dyDescent="0.25">
      <c r="A282" s="242"/>
      <c r="B282" s="245"/>
      <c r="C282" s="304">
        <f t="shared" ref="C282:C291" si="33">C241</f>
        <v>0</v>
      </c>
      <c r="D282" s="305"/>
      <c r="E282" s="263">
        <v>10</v>
      </c>
      <c r="F282" s="79">
        <f t="shared" ref="F282:G291" si="34">F241</f>
        <v>0</v>
      </c>
      <c r="G282" s="62">
        <f t="shared" si="34"/>
        <v>0</v>
      </c>
      <c r="H282" s="63">
        <f>ROUNDUP((F282*$E$282%)/168*G282,2)</f>
        <v>0</v>
      </c>
    </row>
    <row r="283" spans="1:8" s="2" customFormat="1" ht="13.2" hidden="1" x14ac:dyDescent="0.25">
      <c r="A283" s="242"/>
      <c r="B283" s="245"/>
      <c r="C283" s="302">
        <f t="shared" si="33"/>
        <v>0</v>
      </c>
      <c r="D283" s="303"/>
      <c r="E283" s="264"/>
      <c r="F283" s="80">
        <f t="shared" si="34"/>
        <v>0</v>
      </c>
      <c r="G283" s="64">
        <f t="shared" si="34"/>
        <v>0</v>
      </c>
      <c r="H283" s="65">
        <f t="shared" ref="H283:H301" si="35">ROUNDUP((F283*$E$282%)/168*G283,2)</f>
        <v>0</v>
      </c>
    </row>
    <row r="284" spans="1:8" s="2" customFormat="1" ht="13.2" hidden="1" x14ac:dyDescent="0.25">
      <c r="A284" s="242"/>
      <c r="B284" s="245"/>
      <c r="C284" s="302">
        <f t="shared" si="33"/>
        <v>0</v>
      </c>
      <c r="D284" s="303"/>
      <c r="E284" s="264"/>
      <c r="F284" s="80">
        <f t="shared" si="34"/>
        <v>0</v>
      </c>
      <c r="G284" s="64">
        <f t="shared" si="34"/>
        <v>0</v>
      </c>
      <c r="H284" s="65">
        <f t="shared" si="35"/>
        <v>0</v>
      </c>
    </row>
    <row r="285" spans="1:8" s="2" customFormat="1" ht="13.2" hidden="1" x14ac:dyDescent="0.25">
      <c r="A285" s="242"/>
      <c r="B285" s="245"/>
      <c r="C285" s="302">
        <f t="shared" si="33"/>
        <v>0</v>
      </c>
      <c r="D285" s="303"/>
      <c r="E285" s="264"/>
      <c r="F285" s="80">
        <f t="shared" si="34"/>
        <v>0</v>
      </c>
      <c r="G285" s="64">
        <f t="shared" si="34"/>
        <v>0</v>
      </c>
      <c r="H285" s="65">
        <f t="shared" si="35"/>
        <v>0</v>
      </c>
    </row>
    <row r="286" spans="1:8" s="2" customFormat="1" ht="13.2" hidden="1" x14ac:dyDescent="0.25">
      <c r="A286" s="242"/>
      <c r="B286" s="245"/>
      <c r="C286" s="302">
        <f t="shared" si="33"/>
        <v>0</v>
      </c>
      <c r="D286" s="303"/>
      <c r="E286" s="264"/>
      <c r="F286" s="80">
        <f t="shared" si="34"/>
        <v>0</v>
      </c>
      <c r="G286" s="64">
        <f t="shared" si="34"/>
        <v>0</v>
      </c>
      <c r="H286" s="65">
        <f t="shared" si="35"/>
        <v>0</v>
      </c>
    </row>
    <row r="287" spans="1:8" s="2" customFormat="1" ht="13.2" hidden="1" x14ac:dyDescent="0.25">
      <c r="A287" s="242"/>
      <c r="B287" s="245"/>
      <c r="C287" s="302">
        <f t="shared" si="33"/>
        <v>0</v>
      </c>
      <c r="D287" s="303"/>
      <c r="E287" s="264"/>
      <c r="F287" s="80">
        <f t="shared" si="34"/>
        <v>0</v>
      </c>
      <c r="G287" s="64">
        <f t="shared" si="34"/>
        <v>0</v>
      </c>
      <c r="H287" s="65">
        <f t="shared" si="35"/>
        <v>0</v>
      </c>
    </row>
    <row r="288" spans="1:8" s="2" customFormat="1" ht="13.2" hidden="1" x14ac:dyDescent="0.25">
      <c r="A288" s="242"/>
      <c r="B288" s="245"/>
      <c r="C288" s="302">
        <f t="shared" si="33"/>
        <v>0</v>
      </c>
      <c r="D288" s="303"/>
      <c r="E288" s="264"/>
      <c r="F288" s="80">
        <f t="shared" si="34"/>
        <v>0</v>
      </c>
      <c r="G288" s="64">
        <f t="shared" si="34"/>
        <v>0</v>
      </c>
      <c r="H288" s="65">
        <f t="shared" si="35"/>
        <v>0</v>
      </c>
    </row>
    <row r="289" spans="1:8" s="2" customFormat="1" ht="13.2" hidden="1" x14ac:dyDescent="0.25">
      <c r="A289" s="242"/>
      <c r="B289" s="245"/>
      <c r="C289" s="302">
        <f t="shared" si="33"/>
        <v>0</v>
      </c>
      <c r="D289" s="303"/>
      <c r="E289" s="264"/>
      <c r="F289" s="80">
        <f t="shared" si="34"/>
        <v>0</v>
      </c>
      <c r="G289" s="64">
        <f t="shared" si="34"/>
        <v>0</v>
      </c>
      <c r="H289" s="65">
        <f t="shared" si="35"/>
        <v>0</v>
      </c>
    </row>
    <row r="290" spans="1:8" s="2" customFormat="1" ht="13.2" hidden="1" x14ac:dyDescent="0.25">
      <c r="A290" s="242"/>
      <c r="B290" s="245"/>
      <c r="C290" s="302">
        <f t="shared" si="33"/>
        <v>0</v>
      </c>
      <c r="D290" s="303"/>
      <c r="E290" s="264"/>
      <c r="F290" s="80">
        <f t="shared" si="34"/>
        <v>0</v>
      </c>
      <c r="G290" s="64">
        <f t="shared" si="34"/>
        <v>0</v>
      </c>
      <c r="H290" s="65">
        <f t="shared" si="35"/>
        <v>0</v>
      </c>
    </row>
    <row r="291" spans="1:8" s="2" customFormat="1" ht="13.2" hidden="1" x14ac:dyDescent="0.25">
      <c r="A291" s="242"/>
      <c r="B291" s="245"/>
      <c r="C291" s="302">
        <f t="shared" si="33"/>
        <v>0</v>
      </c>
      <c r="D291" s="303"/>
      <c r="E291" s="264"/>
      <c r="F291" s="80">
        <f t="shared" si="34"/>
        <v>0</v>
      </c>
      <c r="G291" s="64">
        <f t="shared" si="34"/>
        <v>0</v>
      </c>
      <c r="H291" s="65">
        <f t="shared" si="35"/>
        <v>0</v>
      </c>
    </row>
    <row r="292" spans="1:8" s="2" customFormat="1" ht="13.2" x14ac:dyDescent="0.25">
      <c r="A292" s="242"/>
      <c r="B292" s="245"/>
      <c r="C292" s="270" t="str">
        <f t="shared" ref="C292:C301" si="36">C252</f>
        <v>Vecākais speciālists Izglītības koordinācijas nodaļā</v>
      </c>
      <c r="D292" s="271"/>
      <c r="E292" s="264"/>
      <c r="F292" s="81">
        <f t="shared" ref="F292:G301" si="37">F252</f>
        <v>1287</v>
      </c>
      <c r="G292" s="64">
        <f t="shared" si="37"/>
        <v>8.4000000000000005E-2</v>
      </c>
      <c r="H292" s="65">
        <f t="shared" si="35"/>
        <v>6.9999999999999993E-2</v>
      </c>
    </row>
    <row r="293" spans="1:8" s="2" customFormat="1" ht="13.2" x14ac:dyDescent="0.25">
      <c r="A293" s="242"/>
      <c r="B293" s="245"/>
      <c r="C293" s="270" t="str">
        <f t="shared" si="36"/>
        <v>Grāmatvedis</v>
      </c>
      <c r="D293" s="271"/>
      <c r="E293" s="264"/>
      <c r="F293" s="81">
        <f t="shared" si="37"/>
        <v>1190</v>
      </c>
      <c r="G293" s="64">
        <f t="shared" si="37"/>
        <v>8.4000000000000005E-2</v>
      </c>
      <c r="H293" s="65">
        <f t="shared" si="35"/>
        <v>6.0000000000000005E-2</v>
      </c>
    </row>
    <row r="294" spans="1:8" s="2" customFormat="1" ht="12.75" hidden="1" customHeight="1" x14ac:dyDescent="0.25">
      <c r="A294" s="242"/>
      <c r="B294" s="245"/>
      <c r="C294" s="302">
        <f t="shared" si="36"/>
        <v>0</v>
      </c>
      <c r="D294" s="303"/>
      <c r="E294" s="264"/>
      <c r="F294" s="81">
        <f t="shared" si="37"/>
        <v>0</v>
      </c>
      <c r="G294" s="64">
        <f t="shared" si="37"/>
        <v>0</v>
      </c>
      <c r="H294" s="65">
        <f t="shared" si="35"/>
        <v>0</v>
      </c>
    </row>
    <row r="295" spans="1:8" s="2" customFormat="1" ht="12.75" hidden="1" customHeight="1" x14ac:dyDescent="0.25">
      <c r="A295" s="242"/>
      <c r="B295" s="245"/>
      <c r="C295" s="302">
        <f t="shared" si="36"/>
        <v>0</v>
      </c>
      <c r="D295" s="303"/>
      <c r="E295" s="264"/>
      <c r="F295" s="81">
        <f t="shared" si="37"/>
        <v>0</v>
      </c>
      <c r="G295" s="64">
        <f t="shared" si="37"/>
        <v>0</v>
      </c>
      <c r="H295" s="65">
        <f t="shared" si="35"/>
        <v>0</v>
      </c>
    </row>
    <row r="296" spans="1:8" s="2" customFormat="1" ht="12.75" hidden="1" customHeight="1" x14ac:dyDescent="0.25">
      <c r="A296" s="242"/>
      <c r="B296" s="245"/>
      <c r="C296" s="302">
        <f t="shared" si="36"/>
        <v>0</v>
      </c>
      <c r="D296" s="303"/>
      <c r="E296" s="264"/>
      <c r="F296" s="81">
        <f t="shared" si="37"/>
        <v>0</v>
      </c>
      <c r="G296" s="64">
        <f t="shared" si="37"/>
        <v>0</v>
      </c>
      <c r="H296" s="65">
        <f t="shared" si="35"/>
        <v>0</v>
      </c>
    </row>
    <row r="297" spans="1:8" s="2" customFormat="1" ht="12.75" hidden="1" customHeight="1" x14ac:dyDescent="0.25">
      <c r="A297" s="242"/>
      <c r="B297" s="245"/>
      <c r="C297" s="302">
        <f t="shared" si="36"/>
        <v>0</v>
      </c>
      <c r="D297" s="303"/>
      <c r="E297" s="264"/>
      <c r="F297" s="81">
        <f t="shared" si="37"/>
        <v>0</v>
      </c>
      <c r="G297" s="64">
        <f t="shared" si="37"/>
        <v>0</v>
      </c>
      <c r="H297" s="65">
        <f t="shared" si="35"/>
        <v>0</v>
      </c>
    </row>
    <row r="298" spans="1:8" s="2" customFormat="1" ht="12.75" hidden="1" customHeight="1" x14ac:dyDescent="0.25">
      <c r="A298" s="242"/>
      <c r="B298" s="245"/>
      <c r="C298" s="302">
        <f t="shared" si="36"/>
        <v>0</v>
      </c>
      <c r="D298" s="303"/>
      <c r="E298" s="264"/>
      <c r="F298" s="81">
        <f t="shared" si="37"/>
        <v>0</v>
      </c>
      <c r="G298" s="64">
        <f t="shared" si="37"/>
        <v>0</v>
      </c>
      <c r="H298" s="65">
        <f t="shared" si="35"/>
        <v>0</v>
      </c>
    </row>
    <row r="299" spans="1:8" s="2" customFormat="1" ht="12.75" hidden="1" customHeight="1" x14ac:dyDescent="0.25">
      <c r="A299" s="242"/>
      <c r="B299" s="245"/>
      <c r="C299" s="302">
        <f t="shared" si="36"/>
        <v>0</v>
      </c>
      <c r="D299" s="303"/>
      <c r="E299" s="264"/>
      <c r="F299" s="81">
        <f t="shared" si="37"/>
        <v>0</v>
      </c>
      <c r="G299" s="64">
        <f t="shared" si="37"/>
        <v>0</v>
      </c>
      <c r="H299" s="65">
        <f t="shared" si="35"/>
        <v>0</v>
      </c>
    </row>
    <row r="300" spans="1:8" s="2" customFormat="1" ht="12.75" hidden="1" customHeight="1" x14ac:dyDescent="0.25">
      <c r="A300" s="242"/>
      <c r="B300" s="245"/>
      <c r="C300" s="302">
        <f t="shared" si="36"/>
        <v>0</v>
      </c>
      <c r="D300" s="303"/>
      <c r="E300" s="264"/>
      <c r="F300" s="81">
        <f t="shared" si="37"/>
        <v>0</v>
      </c>
      <c r="G300" s="64">
        <f t="shared" si="37"/>
        <v>0</v>
      </c>
      <c r="H300" s="65">
        <f t="shared" si="35"/>
        <v>0</v>
      </c>
    </row>
    <row r="301" spans="1:8" s="2" customFormat="1" ht="13.2" hidden="1" x14ac:dyDescent="0.25">
      <c r="A301" s="243"/>
      <c r="B301" s="246"/>
      <c r="C301" s="302">
        <f t="shared" si="36"/>
        <v>0</v>
      </c>
      <c r="D301" s="303"/>
      <c r="E301" s="265"/>
      <c r="F301" s="83">
        <f t="shared" si="37"/>
        <v>0</v>
      </c>
      <c r="G301" s="66">
        <f t="shared" si="37"/>
        <v>0</v>
      </c>
      <c r="H301" s="67">
        <f t="shared" si="35"/>
        <v>0</v>
      </c>
    </row>
    <row r="302" spans="1:8" s="2" customFormat="1" ht="12.75" customHeight="1" x14ac:dyDescent="0.25">
      <c r="A302" s="58" t="s">
        <v>66</v>
      </c>
      <c r="B302" s="256" t="s">
        <v>67</v>
      </c>
      <c r="C302" s="256"/>
      <c r="D302" s="256"/>
      <c r="E302" s="256"/>
      <c r="F302" s="256"/>
      <c r="G302" s="256"/>
      <c r="H302" s="47">
        <f>SUM(H303,H304,)</f>
        <v>0.41000000000000003</v>
      </c>
    </row>
    <row r="303" spans="1:8" s="2" customFormat="1" ht="12.75" customHeight="1" x14ac:dyDescent="0.25">
      <c r="A303" s="132" t="s">
        <v>68</v>
      </c>
      <c r="B303" s="286" t="s">
        <v>469</v>
      </c>
      <c r="C303" s="286"/>
      <c r="D303" s="286"/>
      <c r="E303" s="286"/>
      <c r="F303" s="286"/>
      <c r="G303" s="286"/>
      <c r="H303" s="48">
        <f>ROUNDUP((H239+H304)*0.2409,2)</f>
        <v>0.35000000000000003</v>
      </c>
    </row>
    <row r="304" spans="1:8" s="2" customFormat="1" ht="26.4" x14ac:dyDescent="0.25">
      <c r="A304" s="241" t="s">
        <v>71</v>
      </c>
      <c r="B304" s="244" t="s">
        <v>72</v>
      </c>
      <c r="C304" s="277" t="s">
        <v>157</v>
      </c>
      <c r="D304" s="278"/>
      <c r="E304" s="53" t="s">
        <v>162</v>
      </c>
      <c r="F304" s="133" t="s">
        <v>40</v>
      </c>
      <c r="G304" s="53" t="s">
        <v>158</v>
      </c>
      <c r="H304" s="128">
        <f>SUM(H305:H324)</f>
        <v>0.06</v>
      </c>
    </row>
    <row r="305" spans="1:8" s="2" customFormat="1" ht="12.75" hidden="1" customHeight="1" x14ac:dyDescent="0.25">
      <c r="A305" s="242"/>
      <c r="B305" s="245"/>
      <c r="C305" s="279">
        <f t="shared" ref="C305:C314" si="38">C241</f>
        <v>0</v>
      </c>
      <c r="D305" s="280"/>
      <c r="E305" s="299">
        <v>4</v>
      </c>
      <c r="F305" s="71">
        <f t="shared" ref="F305:G314" si="39">F241</f>
        <v>0</v>
      </c>
      <c r="G305" s="71">
        <f t="shared" si="39"/>
        <v>0</v>
      </c>
      <c r="H305" s="63">
        <f>ROUNDUP((F305*$E$305%)/168*G305,2)</f>
        <v>0</v>
      </c>
    </row>
    <row r="306" spans="1:8" s="2" customFormat="1" ht="12.75" hidden="1" customHeight="1" x14ac:dyDescent="0.25">
      <c r="A306" s="242"/>
      <c r="B306" s="245"/>
      <c r="C306" s="270">
        <f t="shared" si="38"/>
        <v>0</v>
      </c>
      <c r="D306" s="271"/>
      <c r="E306" s="300"/>
      <c r="F306" s="73">
        <f t="shared" si="39"/>
        <v>0</v>
      </c>
      <c r="G306" s="73">
        <f t="shared" si="39"/>
        <v>0</v>
      </c>
      <c r="H306" s="65">
        <f t="shared" ref="H306:H313" si="40">ROUNDUP((F306*$E$305%)/168*G306,2)</f>
        <v>0</v>
      </c>
    </row>
    <row r="307" spans="1:8" s="2" customFormat="1" ht="12.75" hidden="1" customHeight="1" x14ac:dyDescent="0.25">
      <c r="A307" s="242"/>
      <c r="B307" s="245"/>
      <c r="C307" s="270">
        <f t="shared" si="38"/>
        <v>0</v>
      </c>
      <c r="D307" s="271"/>
      <c r="E307" s="300"/>
      <c r="F307" s="73">
        <f t="shared" si="39"/>
        <v>0</v>
      </c>
      <c r="G307" s="73">
        <f t="shared" si="39"/>
        <v>0</v>
      </c>
      <c r="H307" s="65">
        <f t="shared" si="40"/>
        <v>0</v>
      </c>
    </row>
    <row r="308" spans="1:8" s="2" customFormat="1" ht="12.75" hidden="1" customHeight="1" x14ac:dyDescent="0.25">
      <c r="A308" s="242"/>
      <c r="B308" s="245"/>
      <c r="C308" s="270">
        <f t="shared" si="38"/>
        <v>0</v>
      </c>
      <c r="D308" s="271"/>
      <c r="E308" s="300"/>
      <c r="F308" s="73">
        <f t="shared" si="39"/>
        <v>0</v>
      </c>
      <c r="G308" s="73">
        <f t="shared" si="39"/>
        <v>0</v>
      </c>
      <c r="H308" s="65">
        <f t="shared" si="40"/>
        <v>0</v>
      </c>
    </row>
    <row r="309" spans="1:8" s="2" customFormat="1" ht="12.75" hidden="1" customHeight="1" x14ac:dyDescent="0.25">
      <c r="A309" s="242"/>
      <c r="B309" s="245"/>
      <c r="C309" s="270">
        <f t="shared" si="38"/>
        <v>0</v>
      </c>
      <c r="D309" s="271"/>
      <c r="E309" s="300"/>
      <c r="F309" s="73">
        <f t="shared" si="39"/>
        <v>0</v>
      </c>
      <c r="G309" s="73">
        <f t="shared" si="39"/>
        <v>0</v>
      </c>
      <c r="H309" s="65">
        <f t="shared" si="40"/>
        <v>0</v>
      </c>
    </row>
    <row r="310" spans="1:8" s="2" customFormat="1" ht="12.75" hidden="1" customHeight="1" x14ac:dyDescent="0.25">
      <c r="A310" s="242"/>
      <c r="B310" s="245"/>
      <c r="C310" s="270">
        <f t="shared" si="38"/>
        <v>0</v>
      </c>
      <c r="D310" s="271"/>
      <c r="E310" s="300"/>
      <c r="F310" s="73">
        <f t="shared" si="39"/>
        <v>0</v>
      </c>
      <c r="G310" s="73">
        <f t="shared" si="39"/>
        <v>0</v>
      </c>
      <c r="H310" s="65">
        <f t="shared" si="40"/>
        <v>0</v>
      </c>
    </row>
    <row r="311" spans="1:8" s="2" customFormat="1" ht="12.75" hidden="1" customHeight="1" x14ac:dyDescent="0.25">
      <c r="A311" s="242"/>
      <c r="B311" s="245"/>
      <c r="C311" s="270">
        <f t="shared" si="38"/>
        <v>0</v>
      </c>
      <c r="D311" s="271"/>
      <c r="E311" s="300"/>
      <c r="F311" s="73">
        <f t="shared" si="39"/>
        <v>0</v>
      </c>
      <c r="G311" s="73">
        <f t="shared" si="39"/>
        <v>0</v>
      </c>
      <c r="H311" s="65">
        <f t="shared" si="40"/>
        <v>0</v>
      </c>
    </row>
    <row r="312" spans="1:8" s="2" customFormat="1" ht="12.75" hidden="1" customHeight="1" x14ac:dyDescent="0.25">
      <c r="A312" s="242"/>
      <c r="B312" s="245"/>
      <c r="C312" s="270">
        <f t="shared" si="38"/>
        <v>0</v>
      </c>
      <c r="D312" s="271"/>
      <c r="E312" s="300"/>
      <c r="F312" s="73">
        <f t="shared" si="39"/>
        <v>0</v>
      </c>
      <c r="G312" s="73">
        <f t="shared" si="39"/>
        <v>0</v>
      </c>
      <c r="H312" s="65">
        <f t="shared" si="40"/>
        <v>0</v>
      </c>
    </row>
    <row r="313" spans="1:8" s="2" customFormat="1" ht="12.75" hidden="1" customHeight="1" x14ac:dyDescent="0.25">
      <c r="A313" s="242"/>
      <c r="B313" s="245"/>
      <c r="C313" s="270">
        <f t="shared" si="38"/>
        <v>0</v>
      </c>
      <c r="D313" s="271"/>
      <c r="E313" s="300"/>
      <c r="F313" s="73">
        <f t="shared" si="39"/>
        <v>0</v>
      </c>
      <c r="G313" s="73">
        <f t="shared" si="39"/>
        <v>0</v>
      </c>
      <c r="H313" s="65">
        <f t="shared" si="40"/>
        <v>0</v>
      </c>
    </row>
    <row r="314" spans="1:8" s="2" customFormat="1" ht="12.75" hidden="1" customHeight="1" x14ac:dyDescent="0.25">
      <c r="A314" s="242"/>
      <c r="B314" s="245"/>
      <c r="C314" s="270">
        <f t="shared" si="38"/>
        <v>0</v>
      </c>
      <c r="D314" s="271"/>
      <c r="E314" s="300"/>
      <c r="F314" s="73">
        <f t="shared" si="39"/>
        <v>0</v>
      </c>
      <c r="G314" s="73">
        <f t="shared" si="39"/>
        <v>0</v>
      </c>
      <c r="H314" s="65">
        <f>ROUNDUP((F314*$E$305%)/168*G314,2)</f>
        <v>0</v>
      </c>
    </row>
    <row r="315" spans="1:8" s="2" customFormat="1" ht="13.2" x14ac:dyDescent="0.25">
      <c r="A315" s="242"/>
      <c r="B315" s="245"/>
      <c r="C315" s="270" t="str">
        <f t="shared" ref="C315:C324" si="41">C252</f>
        <v>Vecākais speciālists Izglītības koordinācijas nodaļā</v>
      </c>
      <c r="D315" s="271"/>
      <c r="E315" s="300"/>
      <c r="F315" s="73">
        <f t="shared" ref="F315:G324" si="42">F252</f>
        <v>1287</v>
      </c>
      <c r="G315" s="64">
        <f t="shared" si="42"/>
        <v>8.4000000000000005E-2</v>
      </c>
      <c r="H315" s="65">
        <f>ROUNDUP((F315*$E$305%)/168*G315,2)</f>
        <v>0.03</v>
      </c>
    </row>
    <row r="316" spans="1:8" s="2" customFormat="1" ht="12.75" customHeight="1" x14ac:dyDescent="0.25">
      <c r="A316" s="242"/>
      <c r="B316" s="245"/>
      <c r="C316" s="270" t="str">
        <f t="shared" si="41"/>
        <v>Grāmatvedis</v>
      </c>
      <c r="D316" s="271"/>
      <c r="E316" s="300"/>
      <c r="F316" s="73">
        <f t="shared" si="42"/>
        <v>1190</v>
      </c>
      <c r="G316" s="64">
        <f t="shared" si="42"/>
        <v>8.4000000000000005E-2</v>
      </c>
      <c r="H316" s="65">
        <f t="shared" ref="H316:H324" si="43">ROUNDUP((F316*$E$305%)/168*G316,2)</f>
        <v>0.03</v>
      </c>
    </row>
    <row r="317" spans="1:8" s="2" customFormat="1" ht="13.2" hidden="1" x14ac:dyDescent="0.25">
      <c r="A317" s="242"/>
      <c r="B317" s="245"/>
      <c r="C317" s="270">
        <f t="shared" si="41"/>
        <v>0</v>
      </c>
      <c r="D317" s="271"/>
      <c r="E317" s="300"/>
      <c r="F317" s="73">
        <f t="shared" si="42"/>
        <v>0</v>
      </c>
      <c r="G317" s="64">
        <f t="shared" si="42"/>
        <v>0</v>
      </c>
      <c r="H317" s="65">
        <f t="shared" si="43"/>
        <v>0</v>
      </c>
    </row>
    <row r="318" spans="1:8" s="2" customFormat="1" ht="13.2" hidden="1" x14ac:dyDescent="0.25">
      <c r="A318" s="242"/>
      <c r="B318" s="245"/>
      <c r="C318" s="270">
        <f t="shared" si="41"/>
        <v>0</v>
      </c>
      <c r="D318" s="271"/>
      <c r="E318" s="300"/>
      <c r="F318" s="73">
        <f t="shared" si="42"/>
        <v>0</v>
      </c>
      <c r="G318" s="64">
        <f t="shared" si="42"/>
        <v>0</v>
      </c>
      <c r="H318" s="65">
        <f t="shared" si="43"/>
        <v>0</v>
      </c>
    </row>
    <row r="319" spans="1:8" s="2" customFormat="1" ht="13.2" hidden="1" x14ac:dyDescent="0.25">
      <c r="A319" s="242"/>
      <c r="B319" s="245"/>
      <c r="C319" s="270">
        <f t="shared" si="41"/>
        <v>0</v>
      </c>
      <c r="D319" s="271"/>
      <c r="E319" s="300"/>
      <c r="F319" s="73">
        <f t="shared" si="42"/>
        <v>0</v>
      </c>
      <c r="G319" s="64">
        <f t="shared" si="42"/>
        <v>0</v>
      </c>
      <c r="H319" s="65">
        <f t="shared" si="43"/>
        <v>0</v>
      </c>
    </row>
    <row r="320" spans="1:8" s="2" customFormat="1" ht="13.2" hidden="1" x14ac:dyDescent="0.25">
      <c r="A320" s="242"/>
      <c r="B320" s="245"/>
      <c r="C320" s="270">
        <f t="shared" si="41"/>
        <v>0</v>
      </c>
      <c r="D320" s="271"/>
      <c r="E320" s="300"/>
      <c r="F320" s="73">
        <f t="shared" si="42"/>
        <v>0</v>
      </c>
      <c r="G320" s="64">
        <f t="shared" si="42"/>
        <v>0</v>
      </c>
      <c r="H320" s="65">
        <f t="shared" si="43"/>
        <v>0</v>
      </c>
    </row>
    <row r="321" spans="1:9" s="2" customFormat="1" ht="13.2" hidden="1" x14ac:dyDescent="0.25">
      <c r="A321" s="242"/>
      <c r="B321" s="245"/>
      <c r="C321" s="270">
        <f t="shared" si="41"/>
        <v>0</v>
      </c>
      <c r="D321" s="271"/>
      <c r="E321" s="300"/>
      <c r="F321" s="73">
        <f t="shared" si="42"/>
        <v>0</v>
      </c>
      <c r="G321" s="64">
        <f t="shared" si="42"/>
        <v>0</v>
      </c>
      <c r="H321" s="65">
        <f t="shared" si="43"/>
        <v>0</v>
      </c>
    </row>
    <row r="322" spans="1:9" s="2" customFormat="1" ht="13.2" hidden="1" x14ac:dyDescent="0.25">
      <c r="A322" s="242"/>
      <c r="B322" s="245"/>
      <c r="C322" s="270">
        <f t="shared" si="41"/>
        <v>0</v>
      </c>
      <c r="D322" s="271"/>
      <c r="E322" s="300"/>
      <c r="F322" s="73">
        <f t="shared" si="42"/>
        <v>0</v>
      </c>
      <c r="G322" s="64">
        <f t="shared" si="42"/>
        <v>0</v>
      </c>
      <c r="H322" s="65">
        <f t="shared" si="43"/>
        <v>0</v>
      </c>
    </row>
    <row r="323" spans="1:9" s="2" customFormat="1" ht="13.2" hidden="1" x14ac:dyDescent="0.25">
      <c r="A323" s="242"/>
      <c r="B323" s="245"/>
      <c r="C323" s="270">
        <f t="shared" si="41"/>
        <v>0</v>
      </c>
      <c r="D323" s="271"/>
      <c r="E323" s="300"/>
      <c r="F323" s="73">
        <f t="shared" si="42"/>
        <v>0</v>
      </c>
      <c r="G323" s="64">
        <f t="shared" si="42"/>
        <v>0</v>
      </c>
      <c r="H323" s="65">
        <f t="shared" si="43"/>
        <v>0</v>
      </c>
    </row>
    <row r="324" spans="1:9" s="2" customFormat="1" ht="13.2" hidden="1" x14ac:dyDescent="0.25">
      <c r="A324" s="243"/>
      <c r="B324" s="246"/>
      <c r="C324" s="270">
        <f t="shared" si="41"/>
        <v>0</v>
      </c>
      <c r="D324" s="271"/>
      <c r="E324" s="301"/>
      <c r="F324" s="75">
        <f t="shared" si="42"/>
        <v>0</v>
      </c>
      <c r="G324" s="64">
        <f t="shared" si="42"/>
        <v>0</v>
      </c>
      <c r="H324" s="67">
        <f t="shared" si="43"/>
        <v>0</v>
      </c>
    </row>
    <row r="325" spans="1:9" s="2" customFormat="1" ht="13.2" hidden="1" x14ac:dyDescent="0.25">
      <c r="A325" s="242"/>
      <c r="B325" s="245"/>
      <c r="C325" s="270">
        <f t="shared" ref="C325:C332" si="44">C254</f>
        <v>0</v>
      </c>
      <c r="D325" s="271"/>
      <c r="E325" s="300"/>
      <c r="F325" s="73">
        <f t="shared" ref="F325:G332" si="45">F254</f>
        <v>0</v>
      </c>
      <c r="G325" s="73">
        <f t="shared" si="45"/>
        <v>0</v>
      </c>
      <c r="H325" s="65" t="e">
        <f>ROUNDUP((F325*#REF!%)/168*G325,2)</f>
        <v>#REF!</v>
      </c>
    </row>
    <row r="326" spans="1:9" s="2" customFormat="1" ht="13.2" hidden="1" x14ac:dyDescent="0.25">
      <c r="A326" s="242"/>
      <c r="B326" s="245"/>
      <c r="C326" s="270">
        <f t="shared" si="44"/>
        <v>0</v>
      </c>
      <c r="D326" s="271"/>
      <c r="E326" s="300"/>
      <c r="F326" s="73">
        <f t="shared" si="45"/>
        <v>0</v>
      </c>
      <c r="G326" s="73">
        <f t="shared" si="45"/>
        <v>0</v>
      </c>
      <c r="H326" s="65" t="e">
        <f>ROUNDUP((F326*#REF!%)/168*G326,2)</f>
        <v>#REF!</v>
      </c>
    </row>
    <row r="327" spans="1:9" s="2" customFormat="1" ht="13.2" hidden="1" x14ac:dyDescent="0.25">
      <c r="A327" s="242"/>
      <c r="B327" s="245"/>
      <c r="C327" s="270">
        <f t="shared" si="44"/>
        <v>0</v>
      </c>
      <c r="D327" s="271"/>
      <c r="E327" s="300"/>
      <c r="F327" s="73">
        <f t="shared" si="45"/>
        <v>0</v>
      </c>
      <c r="G327" s="73">
        <f t="shared" si="45"/>
        <v>0</v>
      </c>
      <c r="H327" s="65" t="e">
        <f>ROUNDUP((F327*#REF!%)/168*G327,2)</f>
        <v>#REF!</v>
      </c>
    </row>
    <row r="328" spans="1:9" s="2" customFormat="1" ht="13.2" hidden="1" x14ac:dyDescent="0.25">
      <c r="A328" s="242"/>
      <c r="B328" s="245"/>
      <c r="C328" s="270">
        <f t="shared" si="44"/>
        <v>0</v>
      </c>
      <c r="D328" s="271"/>
      <c r="E328" s="300"/>
      <c r="F328" s="73">
        <f t="shared" si="45"/>
        <v>0</v>
      </c>
      <c r="G328" s="73">
        <f t="shared" si="45"/>
        <v>0</v>
      </c>
      <c r="H328" s="65" t="e">
        <f>ROUNDUP((F328*#REF!%)/168*G328,2)</f>
        <v>#REF!</v>
      </c>
    </row>
    <row r="329" spans="1:9" s="2" customFormat="1" ht="13.2" hidden="1" x14ac:dyDescent="0.25">
      <c r="A329" s="242"/>
      <c r="B329" s="245"/>
      <c r="C329" s="270">
        <f t="shared" si="44"/>
        <v>0</v>
      </c>
      <c r="D329" s="271"/>
      <c r="E329" s="300"/>
      <c r="F329" s="73">
        <f t="shared" si="45"/>
        <v>0</v>
      </c>
      <c r="G329" s="73">
        <f t="shared" si="45"/>
        <v>0</v>
      </c>
      <c r="H329" s="65" t="e">
        <f>ROUNDUP((F329*#REF!%)/168*G329,2)</f>
        <v>#REF!</v>
      </c>
    </row>
    <row r="330" spans="1:9" s="2" customFormat="1" ht="13.2" hidden="1" x14ac:dyDescent="0.25">
      <c r="A330" s="242"/>
      <c r="B330" s="245"/>
      <c r="C330" s="270">
        <f t="shared" si="44"/>
        <v>0</v>
      </c>
      <c r="D330" s="271"/>
      <c r="E330" s="300"/>
      <c r="F330" s="73">
        <f t="shared" si="45"/>
        <v>0</v>
      </c>
      <c r="G330" s="73">
        <f t="shared" si="45"/>
        <v>0</v>
      </c>
      <c r="H330" s="65" t="e">
        <f>ROUNDUP((F330*#REF!%)/168*G330,2)</f>
        <v>#REF!</v>
      </c>
    </row>
    <row r="331" spans="1:9" s="2" customFormat="1" ht="13.2" hidden="1" x14ac:dyDescent="0.25">
      <c r="A331" s="242"/>
      <c r="B331" s="245"/>
      <c r="C331" s="270">
        <f t="shared" si="44"/>
        <v>0</v>
      </c>
      <c r="D331" s="271"/>
      <c r="E331" s="300"/>
      <c r="F331" s="73">
        <f t="shared" si="45"/>
        <v>0</v>
      </c>
      <c r="G331" s="73">
        <f t="shared" si="45"/>
        <v>0</v>
      </c>
      <c r="H331" s="65" t="e">
        <f>ROUNDUP((F331*#REF!%)/168*G331,2)</f>
        <v>#REF!</v>
      </c>
    </row>
    <row r="332" spans="1:9" s="2" customFormat="1" ht="13.2" hidden="1" x14ac:dyDescent="0.25">
      <c r="A332" s="243"/>
      <c r="B332" s="246"/>
      <c r="C332" s="281">
        <f t="shared" si="44"/>
        <v>0</v>
      </c>
      <c r="D332" s="282"/>
      <c r="E332" s="301"/>
      <c r="F332" s="75">
        <f t="shared" si="45"/>
        <v>0</v>
      </c>
      <c r="G332" s="75">
        <f t="shared" si="45"/>
        <v>0</v>
      </c>
      <c r="H332" s="67" t="e">
        <f>ROUNDUP((F332*#REF!%)/168*G332,2)</f>
        <v>#REF!</v>
      </c>
    </row>
    <row r="333" spans="1:9" s="2" customFormat="1" ht="13.2" x14ac:dyDescent="0.25">
      <c r="A333" s="58" t="s">
        <v>85</v>
      </c>
      <c r="B333" s="256" t="s">
        <v>18</v>
      </c>
      <c r="C333" s="256"/>
      <c r="D333" s="256"/>
      <c r="E333" s="256"/>
      <c r="F333" s="256"/>
      <c r="G333" s="256"/>
      <c r="H333" s="47">
        <f>SUM(H334,H357)</f>
        <v>3.27</v>
      </c>
    </row>
    <row r="334" spans="1:9" s="2" customFormat="1" ht="13.2" x14ac:dyDescent="0.25">
      <c r="A334" s="57" t="s">
        <v>86</v>
      </c>
      <c r="B334" s="256" t="s">
        <v>87</v>
      </c>
      <c r="C334" s="256"/>
      <c r="D334" s="256"/>
      <c r="E334" s="256"/>
      <c r="F334" s="256"/>
      <c r="G334" s="256"/>
      <c r="H334" s="47">
        <f>SUM(H335,H346)</f>
        <v>1.43</v>
      </c>
    </row>
    <row r="335" spans="1:9" s="2" customFormat="1" ht="26.4" x14ac:dyDescent="0.25">
      <c r="A335" s="241">
        <v>2220</v>
      </c>
      <c r="B335" s="244" t="s">
        <v>89</v>
      </c>
      <c r="C335" s="251" t="s">
        <v>171</v>
      </c>
      <c r="D335" s="252"/>
      <c r="E335" s="287"/>
      <c r="F335" s="53" t="s">
        <v>403</v>
      </c>
      <c r="G335" s="53" t="s">
        <v>158</v>
      </c>
      <c r="H335" s="128">
        <f>SUM(H336:H345)</f>
        <v>1.43</v>
      </c>
    </row>
    <row r="336" spans="1:9" s="2" customFormat="1" ht="12" customHeight="1" x14ac:dyDescent="0.25">
      <c r="A336" s="242"/>
      <c r="B336" s="245"/>
      <c r="C336" s="247" t="s">
        <v>202</v>
      </c>
      <c r="D336" s="248"/>
      <c r="E336" s="273"/>
      <c r="F336" s="86">
        <v>7</v>
      </c>
      <c r="G336" s="86">
        <f>G15+G252+G253</f>
        <v>34.168000000000006</v>
      </c>
      <c r="H336" s="87">
        <f>ROUNDUP(F336/168*G336,2)</f>
        <v>1.43</v>
      </c>
      <c r="I336" s="2" t="s">
        <v>208</v>
      </c>
    </row>
    <row r="337" spans="1:8" s="2" customFormat="1" ht="12" hidden="1" customHeight="1" x14ac:dyDescent="0.25">
      <c r="A337" s="242"/>
      <c r="B337" s="245"/>
      <c r="C337" s="249"/>
      <c r="D337" s="250"/>
      <c r="E337" s="272"/>
      <c r="F337" s="88"/>
      <c r="G337" s="88"/>
      <c r="H337" s="89">
        <f t="shared" ref="H337:H345" si="46">ROUNDUP(F337/168*G337,2)</f>
        <v>0</v>
      </c>
    </row>
    <row r="338" spans="1:8" s="2" customFormat="1" ht="12" hidden="1" customHeight="1" x14ac:dyDescent="0.25">
      <c r="A338" s="242"/>
      <c r="B338" s="245"/>
      <c r="C338" s="249"/>
      <c r="D338" s="250"/>
      <c r="E338" s="272"/>
      <c r="F338" s="88"/>
      <c r="G338" s="88"/>
      <c r="H338" s="89">
        <f t="shared" si="46"/>
        <v>0</v>
      </c>
    </row>
    <row r="339" spans="1:8" s="2" customFormat="1" ht="12" hidden="1" customHeight="1" x14ac:dyDescent="0.25">
      <c r="A339" s="242"/>
      <c r="B339" s="245"/>
      <c r="C339" s="249"/>
      <c r="D339" s="250"/>
      <c r="E339" s="272"/>
      <c r="F339" s="88"/>
      <c r="G339" s="88"/>
      <c r="H339" s="89">
        <f t="shared" si="46"/>
        <v>0</v>
      </c>
    </row>
    <row r="340" spans="1:8" s="2" customFormat="1" ht="12" hidden="1" customHeight="1" x14ac:dyDescent="0.25">
      <c r="A340" s="242"/>
      <c r="B340" s="245"/>
      <c r="C340" s="249"/>
      <c r="D340" s="250"/>
      <c r="E340" s="272"/>
      <c r="F340" s="88"/>
      <c r="G340" s="88"/>
      <c r="H340" s="89">
        <f t="shared" si="46"/>
        <v>0</v>
      </c>
    </row>
    <row r="341" spans="1:8" s="2" customFormat="1" ht="12" hidden="1" customHeight="1" x14ac:dyDescent="0.25">
      <c r="A341" s="242"/>
      <c r="B341" s="245"/>
      <c r="C341" s="249"/>
      <c r="D341" s="250"/>
      <c r="E341" s="272"/>
      <c r="F341" s="88"/>
      <c r="G341" s="88"/>
      <c r="H341" s="89">
        <f t="shared" si="46"/>
        <v>0</v>
      </c>
    </row>
    <row r="342" spans="1:8" s="2" customFormat="1" ht="12" hidden="1" customHeight="1" x14ac:dyDescent="0.25">
      <c r="A342" s="242"/>
      <c r="B342" s="245"/>
      <c r="C342" s="249"/>
      <c r="D342" s="250"/>
      <c r="E342" s="272"/>
      <c r="F342" s="88"/>
      <c r="G342" s="88"/>
      <c r="H342" s="89">
        <f t="shared" si="46"/>
        <v>0</v>
      </c>
    </row>
    <row r="343" spans="1:8" s="2" customFormat="1" ht="12" hidden="1" customHeight="1" x14ac:dyDescent="0.25">
      <c r="A343" s="242"/>
      <c r="B343" s="245"/>
      <c r="C343" s="249"/>
      <c r="D343" s="250"/>
      <c r="E343" s="272"/>
      <c r="F343" s="88"/>
      <c r="G343" s="88"/>
      <c r="H343" s="89">
        <f t="shared" si="46"/>
        <v>0</v>
      </c>
    </row>
    <row r="344" spans="1:8" s="2" customFormat="1" ht="12" hidden="1" customHeight="1" x14ac:dyDescent="0.25">
      <c r="A344" s="242"/>
      <c r="B344" s="245"/>
      <c r="C344" s="249"/>
      <c r="D344" s="250"/>
      <c r="E344" s="272"/>
      <c r="F344" s="88"/>
      <c r="G344" s="88"/>
      <c r="H344" s="89">
        <f t="shared" si="46"/>
        <v>0</v>
      </c>
    </row>
    <row r="345" spans="1:8" s="2" customFormat="1" ht="12" hidden="1" customHeight="1" x14ac:dyDescent="0.25">
      <c r="A345" s="243"/>
      <c r="B345" s="246"/>
      <c r="C345" s="253"/>
      <c r="D345" s="254"/>
      <c r="E345" s="255"/>
      <c r="F345" s="90"/>
      <c r="G345" s="90"/>
      <c r="H345" s="91">
        <f t="shared" si="46"/>
        <v>0</v>
      </c>
    </row>
    <row r="346" spans="1:8" s="2" customFormat="1" ht="12" hidden="1" customHeight="1" x14ac:dyDescent="0.25">
      <c r="A346" s="241"/>
      <c r="B346" s="244"/>
      <c r="C346" s="251"/>
      <c r="D346" s="252"/>
      <c r="E346" s="287"/>
      <c r="F346" s="53"/>
      <c r="G346" s="53"/>
      <c r="H346" s="128">
        <f>SUM(H347:H356)</f>
        <v>0</v>
      </c>
    </row>
    <row r="347" spans="1:8" s="2" customFormat="1" ht="12" hidden="1" customHeight="1" x14ac:dyDescent="0.25">
      <c r="A347" s="242"/>
      <c r="B347" s="245"/>
      <c r="C347" s="247"/>
      <c r="D347" s="248"/>
      <c r="E347" s="273"/>
      <c r="F347" s="86"/>
      <c r="G347" s="86"/>
      <c r="H347" s="87">
        <f>ROUNDUP(F347/168*G347,2)</f>
        <v>0</v>
      </c>
    </row>
    <row r="348" spans="1:8" s="2" customFormat="1" ht="12" hidden="1" customHeight="1" x14ac:dyDescent="0.25">
      <c r="A348" s="242"/>
      <c r="B348" s="245"/>
      <c r="C348" s="249"/>
      <c r="D348" s="250"/>
      <c r="E348" s="272"/>
      <c r="F348" s="88"/>
      <c r="G348" s="88"/>
      <c r="H348" s="89">
        <f t="shared" ref="H348:H356" si="47">ROUNDUP(F348/168*G348,2)</f>
        <v>0</v>
      </c>
    </row>
    <row r="349" spans="1:8" s="2" customFormat="1" ht="12" hidden="1" customHeight="1" x14ac:dyDescent="0.25">
      <c r="A349" s="242"/>
      <c r="B349" s="245"/>
      <c r="C349" s="249"/>
      <c r="D349" s="250"/>
      <c r="E349" s="272"/>
      <c r="F349" s="88"/>
      <c r="G349" s="88"/>
      <c r="H349" s="89">
        <f t="shared" si="47"/>
        <v>0</v>
      </c>
    </row>
    <row r="350" spans="1:8" s="2" customFormat="1" ht="12" hidden="1" customHeight="1" x14ac:dyDescent="0.25">
      <c r="A350" s="242"/>
      <c r="B350" s="245"/>
      <c r="C350" s="249"/>
      <c r="D350" s="250"/>
      <c r="E350" s="272"/>
      <c r="F350" s="88"/>
      <c r="G350" s="88"/>
      <c r="H350" s="89">
        <f t="shared" si="47"/>
        <v>0</v>
      </c>
    </row>
    <row r="351" spans="1:8" s="2" customFormat="1" ht="12" hidden="1" customHeight="1" x14ac:dyDescent="0.25">
      <c r="A351" s="242"/>
      <c r="B351" s="245"/>
      <c r="C351" s="249"/>
      <c r="D351" s="250"/>
      <c r="E351" s="272"/>
      <c r="F351" s="88"/>
      <c r="G351" s="88"/>
      <c r="H351" s="89">
        <f t="shared" si="47"/>
        <v>0</v>
      </c>
    </row>
    <row r="352" spans="1:8" s="2" customFormat="1" ht="12" hidden="1" customHeight="1" x14ac:dyDescent="0.25">
      <c r="A352" s="242"/>
      <c r="B352" s="245"/>
      <c r="C352" s="249"/>
      <c r="D352" s="250"/>
      <c r="E352" s="272"/>
      <c r="F352" s="88"/>
      <c r="G352" s="88"/>
      <c r="H352" s="89">
        <f t="shared" si="47"/>
        <v>0</v>
      </c>
    </row>
    <row r="353" spans="1:9" s="2" customFormat="1" ht="12" hidden="1" customHeight="1" x14ac:dyDescent="0.25">
      <c r="A353" s="242"/>
      <c r="B353" s="245"/>
      <c r="C353" s="249"/>
      <c r="D353" s="250"/>
      <c r="E353" s="272"/>
      <c r="F353" s="88"/>
      <c r="G353" s="88"/>
      <c r="H353" s="89">
        <f t="shared" si="47"/>
        <v>0</v>
      </c>
    </row>
    <row r="354" spans="1:9" s="2" customFormat="1" ht="12" hidden="1" customHeight="1" x14ac:dyDescent="0.25">
      <c r="A354" s="242"/>
      <c r="B354" s="245"/>
      <c r="C354" s="249"/>
      <c r="D354" s="250"/>
      <c r="E354" s="272"/>
      <c r="F354" s="88"/>
      <c r="G354" s="88"/>
      <c r="H354" s="89">
        <f t="shared" si="47"/>
        <v>0</v>
      </c>
    </row>
    <row r="355" spans="1:9" s="2" customFormat="1" ht="12" hidden="1" customHeight="1" x14ac:dyDescent="0.25">
      <c r="A355" s="242"/>
      <c r="B355" s="245"/>
      <c r="C355" s="249"/>
      <c r="D355" s="250"/>
      <c r="E355" s="272"/>
      <c r="F355" s="88"/>
      <c r="G355" s="88"/>
      <c r="H355" s="89">
        <f t="shared" si="47"/>
        <v>0</v>
      </c>
    </row>
    <row r="356" spans="1:9" s="2" customFormat="1" ht="13.2" hidden="1" x14ac:dyDescent="0.25">
      <c r="A356" s="243"/>
      <c r="B356" s="246"/>
      <c r="C356" s="253"/>
      <c r="D356" s="254"/>
      <c r="E356" s="255"/>
      <c r="F356" s="90"/>
      <c r="G356" s="90"/>
      <c r="H356" s="91">
        <f t="shared" si="47"/>
        <v>0</v>
      </c>
    </row>
    <row r="357" spans="1:9" s="2" customFormat="1" ht="12.75" customHeight="1" x14ac:dyDescent="0.25">
      <c r="A357" s="57" t="s">
        <v>94</v>
      </c>
      <c r="B357" s="256" t="s">
        <v>95</v>
      </c>
      <c r="C357" s="256"/>
      <c r="D357" s="256"/>
      <c r="E357" s="256"/>
      <c r="F357" s="256"/>
      <c r="G357" s="256"/>
      <c r="H357" s="47">
        <f>SUM(H358,H380,H369)</f>
        <v>1.84</v>
      </c>
    </row>
    <row r="358" spans="1:9" s="2" customFormat="1" ht="28.5" customHeight="1" x14ac:dyDescent="0.25">
      <c r="A358" s="241">
        <v>2311</v>
      </c>
      <c r="B358" s="244" t="s">
        <v>20</v>
      </c>
      <c r="C358" s="251" t="s">
        <v>171</v>
      </c>
      <c r="D358" s="252"/>
      <c r="E358" s="287"/>
      <c r="F358" s="53" t="s">
        <v>401</v>
      </c>
      <c r="G358" s="53" t="s">
        <v>166</v>
      </c>
      <c r="H358" s="128">
        <f>SUM(H359:H368)</f>
        <v>0.3</v>
      </c>
    </row>
    <row r="359" spans="1:9" s="2" customFormat="1" ht="12.75" customHeight="1" x14ac:dyDescent="0.25">
      <c r="A359" s="242"/>
      <c r="B359" s="245"/>
      <c r="C359" s="247" t="s">
        <v>225</v>
      </c>
      <c r="D359" s="248"/>
      <c r="E359" s="273"/>
      <c r="F359" s="86">
        <v>0.01</v>
      </c>
      <c r="G359" s="184">
        <v>5</v>
      </c>
      <c r="H359" s="87">
        <f>ROUND(F359*G359,2)</f>
        <v>0.05</v>
      </c>
      <c r="I359" s="2" t="s">
        <v>391</v>
      </c>
    </row>
    <row r="360" spans="1:9" s="2" customFormat="1" ht="13.2" x14ac:dyDescent="0.25">
      <c r="A360" s="242"/>
      <c r="B360" s="245"/>
      <c r="C360" s="249" t="s">
        <v>173</v>
      </c>
      <c r="D360" s="250"/>
      <c r="E360" s="272"/>
      <c r="F360" s="88">
        <v>0.05</v>
      </c>
      <c r="G360" s="181">
        <v>5</v>
      </c>
      <c r="H360" s="89">
        <f>ROUND(F360*G360,2)</f>
        <v>0.25</v>
      </c>
    </row>
    <row r="361" spans="1:9" s="2" customFormat="1" ht="13.2" hidden="1" x14ac:dyDescent="0.25">
      <c r="A361" s="242"/>
      <c r="B361" s="245"/>
      <c r="C361" s="249"/>
      <c r="D361" s="250"/>
      <c r="E361" s="272"/>
      <c r="F361" s="88"/>
      <c r="G361" s="88"/>
      <c r="H361" s="89">
        <f t="shared" ref="H361:H368" si="48">ROUND(F361*G361,2)</f>
        <v>0</v>
      </c>
    </row>
    <row r="362" spans="1:9" s="2" customFormat="1" ht="13.2" hidden="1" x14ac:dyDescent="0.25">
      <c r="A362" s="242"/>
      <c r="B362" s="245"/>
      <c r="C362" s="249"/>
      <c r="D362" s="250"/>
      <c r="E362" s="272"/>
      <c r="F362" s="88"/>
      <c r="G362" s="88"/>
      <c r="H362" s="89">
        <f t="shared" si="48"/>
        <v>0</v>
      </c>
    </row>
    <row r="363" spans="1:9" s="2" customFormat="1" ht="13.2" hidden="1" x14ac:dyDescent="0.25">
      <c r="A363" s="242"/>
      <c r="B363" s="245"/>
      <c r="C363" s="249"/>
      <c r="D363" s="250"/>
      <c r="E363" s="272"/>
      <c r="F363" s="88"/>
      <c r="G363" s="88"/>
      <c r="H363" s="89">
        <f t="shared" si="48"/>
        <v>0</v>
      </c>
    </row>
    <row r="364" spans="1:9" s="2" customFormat="1" ht="13.2" hidden="1" x14ac:dyDescent="0.25">
      <c r="A364" s="242"/>
      <c r="B364" s="245"/>
      <c r="C364" s="249"/>
      <c r="D364" s="250"/>
      <c r="E364" s="272"/>
      <c r="F364" s="88"/>
      <c r="G364" s="88"/>
      <c r="H364" s="89">
        <f t="shared" si="48"/>
        <v>0</v>
      </c>
    </row>
    <row r="365" spans="1:9" s="2" customFormat="1" ht="13.2" hidden="1" x14ac:dyDescent="0.25">
      <c r="A365" s="242"/>
      <c r="B365" s="245"/>
      <c r="C365" s="249"/>
      <c r="D365" s="250"/>
      <c r="E365" s="272"/>
      <c r="F365" s="88"/>
      <c r="G365" s="88"/>
      <c r="H365" s="89">
        <f t="shared" si="48"/>
        <v>0</v>
      </c>
    </row>
    <row r="366" spans="1:9" s="2" customFormat="1" ht="13.2" hidden="1" x14ac:dyDescent="0.25">
      <c r="A366" s="242"/>
      <c r="B366" s="245"/>
      <c r="C366" s="249"/>
      <c r="D366" s="250"/>
      <c r="E366" s="272"/>
      <c r="F366" s="88"/>
      <c r="G366" s="88"/>
      <c r="H366" s="89">
        <f t="shared" si="48"/>
        <v>0</v>
      </c>
    </row>
    <row r="367" spans="1:9" s="2" customFormat="1" ht="13.2" hidden="1" x14ac:dyDescent="0.25">
      <c r="A367" s="242"/>
      <c r="B367" s="245"/>
      <c r="C367" s="249"/>
      <c r="D367" s="250"/>
      <c r="E367" s="272"/>
      <c r="F367" s="88"/>
      <c r="G367" s="88"/>
      <c r="H367" s="89">
        <f t="shared" si="48"/>
        <v>0</v>
      </c>
    </row>
    <row r="368" spans="1:9" s="2" customFormat="1" ht="13.2" hidden="1" x14ac:dyDescent="0.25">
      <c r="A368" s="243"/>
      <c r="B368" s="246"/>
      <c r="C368" s="253"/>
      <c r="D368" s="254"/>
      <c r="E368" s="255"/>
      <c r="F368" s="90"/>
      <c r="G368" s="90"/>
      <c r="H368" s="91">
        <f t="shared" si="48"/>
        <v>0</v>
      </c>
    </row>
    <row r="369" spans="1:9" s="2" customFormat="1" ht="39.6" x14ac:dyDescent="0.25">
      <c r="A369" s="241">
        <v>2312</v>
      </c>
      <c r="B369" s="244" t="s">
        <v>394</v>
      </c>
      <c r="C369" s="251" t="s">
        <v>171</v>
      </c>
      <c r="D369" s="252"/>
      <c r="E369" s="60" t="s">
        <v>400</v>
      </c>
      <c r="F369" s="60" t="s">
        <v>397</v>
      </c>
      <c r="G369" s="53" t="s">
        <v>158</v>
      </c>
      <c r="H369" s="128">
        <f>SUM(H370:H379)</f>
        <v>0.02</v>
      </c>
    </row>
    <row r="370" spans="1:9" s="2" customFormat="1" ht="13.2" x14ac:dyDescent="0.25">
      <c r="A370" s="242"/>
      <c r="B370" s="245"/>
      <c r="C370" s="247" t="s">
        <v>395</v>
      </c>
      <c r="D370" s="248"/>
      <c r="E370" s="86">
        <v>157</v>
      </c>
      <c r="F370" s="86">
        <v>5</v>
      </c>
      <c r="G370" s="86">
        <f>G26+G252+G253</f>
        <v>0.16800000000000001</v>
      </c>
      <c r="H370" s="87">
        <f>ROUNDUP(E370/F370/12/168*G370,2)</f>
        <v>0.01</v>
      </c>
    </row>
    <row r="371" spans="1:9" s="2" customFormat="1" ht="13.2" x14ac:dyDescent="0.25">
      <c r="A371" s="242"/>
      <c r="B371" s="245"/>
      <c r="C371" s="249" t="s">
        <v>396</v>
      </c>
      <c r="D371" s="250"/>
      <c r="E371" s="189">
        <v>150</v>
      </c>
      <c r="F371" s="88">
        <v>5</v>
      </c>
      <c r="G371" s="88">
        <f>G370</f>
        <v>0.16800000000000001</v>
      </c>
      <c r="H371" s="89">
        <f>ROUNDUP(E371/F371/12/168*G371,2)</f>
        <v>0.01</v>
      </c>
    </row>
    <row r="372" spans="1:9" s="2" customFormat="1" ht="13.2" hidden="1" x14ac:dyDescent="0.25">
      <c r="A372" s="242"/>
      <c r="B372" s="245"/>
      <c r="C372" s="249"/>
      <c r="D372" s="250"/>
      <c r="E372" s="186"/>
      <c r="F372" s="88"/>
      <c r="G372" s="88"/>
      <c r="H372" s="89">
        <f t="shared" ref="H372:H379" si="49">ROUNDUP(F372/168*G372,2)</f>
        <v>0</v>
      </c>
    </row>
    <row r="373" spans="1:9" s="2" customFormat="1" ht="13.2" hidden="1" x14ac:dyDescent="0.25">
      <c r="A373" s="242"/>
      <c r="B373" s="245"/>
      <c r="C373" s="249"/>
      <c r="D373" s="250"/>
      <c r="E373" s="186"/>
      <c r="F373" s="88"/>
      <c r="G373" s="88"/>
      <c r="H373" s="89">
        <f t="shared" si="49"/>
        <v>0</v>
      </c>
    </row>
    <row r="374" spans="1:9" s="2" customFormat="1" ht="13.2" hidden="1" x14ac:dyDescent="0.25">
      <c r="A374" s="242"/>
      <c r="B374" s="245"/>
      <c r="C374" s="249"/>
      <c r="D374" s="250"/>
      <c r="E374" s="186"/>
      <c r="F374" s="88"/>
      <c r="G374" s="88"/>
      <c r="H374" s="89">
        <f t="shared" si="49"/>
        <v>0</v>
      </c>
    </row>
    <row r="375" spans="1:9" s="2" customFormat="1" ht="13.2" hidden="1" x14ac:dyDescent="0.25">
      <c r="A375" s="242"/>
      <c r="B375" s="245"/>
      <c r="C375" s="249"/>
      <c r="D375" s="250"/>
      <c r="E375" s="186"/>
      <c r="F375" s="88"/>
      <c r="G375" s="88"/>
      <c r="H375" s="89">
        <f t="shared" si="49"/>
        <v>0</v>
      </c>
    </row>
    <row r="376" spans="1:9" s="2" customFormat="1" ht="13.2" hidden="1" x14ac:dyDescent="0.25">
      <c r="A376" s="242"/>
      <c r="B376" s="245"/>
      <c r="C376" s="249"/>
      <c r="D376" s="250"/>
      <c r="E376" s="186"/>
      <c r="F376" s="88"/>
      <c r="G376" s="88"/>
      <c r="H376" s="89">
        <f t="shared" si="49"/>
        <v>0</v>
      </c>
    </row>
    <row r="377" spans="1:9" s="2" customFormat="1" ht="13.2" hidden="1" x14ac:dyDescent="0.25">
      <c r="A377" s="242"/>
      <c r="B377" s="245"/>
      <c r="C377" s="249"/>
      <c r="D377" s="250"/>
      <c r="E377" s="186"/>
      <c r="F377" s="88"/>
      <c r="G377" s="88"/>
      <c r="H377" s="89">
        <f t="shared" si="49"/>
        <v>0</v>
      </c>
    </row>
    <row r="378" spans="1:9" s="2" customFormat="1" ht="13.2" hidden="1" x14ac:dyDescent="0.25">
      <c r="A378" s="242"/>
      <c r="B378" s="245"/>
      <c r="C378" s="249"/>
      <c r="D378" s="250"/>
      <c r="E378" s="186"/>
      <c r="F378" s="88"/>
      <c r="G378" s="88"/>
      <c r="H378" s="89">
        <f t="shared" si="49"/>
        <v>0</v>
      </c>
    </row>
    <row r="379" spans="1:9" s="2" customFormat="1" ht="13.2" hidden="1" x14ac:dyDescent="0.25">
      <c r="A379" s="243"/>
      <c r="B379" s="246"/>
      <c r="C379" s="249"/>
      <c r="D379" s="250"/>
      <c r="E379" s="186"/>
      <c r="F379" s="90"/>
      <c r="G379" s="90"/>
      <c r="H379" s="91">
        <f t="shared" si="49"/>
        <v>0</v>
      </c>
    </row>
    <row r="380" spans="1:9" s="2" customFormat="1" ht="26.4" x14ac:dyDescent="0.25">
      <c r="A380" s="241">
        <v>2350</v>
      </c>
      <c r="B380" s="244" t="s">
        <v>25</v>
      </c>
      <c r="C380" s="251" t="s">
        <v>171</v>
      </c>
      <c r="D380" s="252"/>
      <c r="E380" s="287"/>
      <c r="F380" s="60" t="s">
        <v>402</v>
      </c>
      <c r="G380" s="53" t="s">
        <v>158</v>
      </c>
      <c r="H380" s="128">
        <f>SUM(H381:H390)</f>
        <v>1.52</v>
      </c>
    </row>
    <row r="381" spans="1:9" s="2" customFormat="1" ht="26.25" customHeight="1" x14ac:dyDescent="0.25">
      <c r="A381" s="242"/>
      <c r="B381" s="245"/>
      <c r="C381" s="247" t="s">
        <v>231</v>
      </c>
      <c r="D381" s="248"/>
      <c r="E381" s="273"/>
      <c r="F381" s="86">
        <v>85</v>
      </c>
      <c r="G381" s="86">
        <f>G252+G253</f>
        <v>0.16800000000000001</v>
      </c>
      <c r="H381" s="87">
        <f>ROUNDUP(F381/168*G381,2)</f>
        <v>0.09</v>
      </c>
      <c r="I381" s="2" t="s">
        <v>337</v>
      </c>
    </row>
    <row r="382" spans="1:9" s="2" customFormat="1" ht="13.2" x14ac:dyDescent="0.25">
      <c r="A382" s="242"/>
      <c r="B382" s="245"/>
      <c r="C382" s="249" t="s">
        <v>226</v>
      </c>
      <c r="D382" s="250"/>
      <c r="E382" s="272"/>
      <c r="F382" s="88">
        <v>7</v>
      </c>
      <c r="G382" s="88">
        <f>G336</f>
        <v>34.168000000000006</v>
      </c>
      <c r="H382" s="89">
        <f t="shared" ref="H382:H390" si="50">ROUNDUP(F382/168*G382,2)</f>
        <v>1.43</v>
      </c>
      <c r="I382" s="2" t="s">
        <v>208</v>
      </c>
    </row>
    <row r="383" spans="1:9" s="2" customFormat="1" ht="13.2" hidden="1" x14ac:dyDescent="0.25">
      <c r="A383" s="242"/>
      <c r="B383" s="245"/>
      <c r="C383" s="249"/>
      <c r="D383" s="250"/>
      <c r="E383" s="272"/>
      <c r="F383" s="88"/>
      <c r="G383" s="88"/>
      <c r="H383" s="89">
        <f t="shared" si="50"/>
        <v>0</v>
      </c>
    </row>
    <row r="384" spans="1:9" s="2" customFormat="1" ht="13.2" hidden="1" x14ac:dyDescent="0.25">
      <c r="A384" s="242"/>
      <c r="B384" s="245"/>
      <c r="C384" s="249"/>
      <c r="D384" s="250"/>
      <c r="E384" s="272"/>
      <c r="F384" s="88"/>
      <c r="G384" s="88"/>
      <c r="H384" s="89">
        <f t="shared" si="50"/>
        <v>0</v>
      </c>
    </row>
    <row r="385" spans="1:8" s="2" customFormat="1" ht="13.2" hidden="1" x14ac:dyDescent="0.25">
      <c r="A385" s="242"/>
      <c r="B385" s="245"/>
      <c r="C385" s="249"/>
      <c r="D385" s="250"/>
      <c r="E385" s="272"/>
      <c r="F385" s="88"/>
      <c r="G385" s="88"/>
      <c r="H385" s="89">
        <f t="shared" si="50"/>
        <v>0</v>
      </c>
    </row>
    <row r="386" spans="1:8" s="2" customFormat="1" ht="13.2" hidden="1" x14ac:dyDescent="0.25">
      <c r="A386" s="242"/>
      <c r="B386" s="245"/>
      <c r="C386" s="249"/>
      <c r="D386" s="250"/>
      <c r="E386" s="272"/>
      <c r="F386" s="88"/>
      <c r="G386" s="88"/>
      <c r="H386" s="89">
        <f t="shared" si="50"/>
        <v>0</v>
      </c>
    </row>
    <row r="387" spans="1:8" s="2" customFormat="1" ht="13.2" hidden="1" x14ac:dyDescent="0.25">
      <c r="A387" s="242"/>
      <c r="B387" s="245"/>
      <c r="C387" s="249"/>
      <c r="D387" s="250"/>
      <c r="E387" s="272"/>
      <c r="F387" s="88"/>
      <c r="G387" s="88"/>
      <c r="H387" s="89">
        <f t="shared" si="50"/>
        <v>0</v>
      </c>
    </row>
    <row r="388" spans="1:8" s="2" customFormat="1" ht="13.2" hidden="1" x14ac:dyDescent="0.25">
      <c r="A388" s="242"/>
      <c r="B388" s="245"/>
      <c r="C388" s="249"/>
      <c r="D388" s="250"/>
      <c r="E388" s="272"/>
      <c r="F388" s="88"/>
      <c r="G388" s="88"/>
      <c r="H388" s="89">
        <f t="shared" si="50"/>
        <v>0</v>
      </c>
    </row>
    <row r="389" spans="1:8" s="2" customFormat="1" ht="13.2" hidden="1" x14ac:dyDescent="0.25">
      <c r="A389" s="242"/>
      <c r="B389" s="245"/>
      <c r="C389" s="249"/>
      <c r="D389" s="250"/>
      <c r="E389" s="272"/>
      <c r="F389" s="88"/>
      <c r="G389" s="88"/>
      <c r="H389" s="89">
        <f t="shared" si="50"/>
        <v>0</v>
      </c>
    </row>
    <row r="390" spans="1:8" s="2" customFormat="1" ht="13.2" hidden="1" x14ac:dyDescent="0.25">
      <c r="A390" s="243"/>
      <c r="B390" s="246"/>
      <c r="C390" s="253"/>
      <c r="D390" s="254"/>
      <c r="E390" s="255"/>
      <c r="F390" s="90"/>
      <c r="G390" s="90"/>
      <c r="H390" s="91">
        <f t="shared" si="50"/>
        <v>0</v>
      </c>
    </row>
    <row r="391" spans="1:8" s="2" customFormat="1" ht="13.2" x14ac:dyDescent="0.25">
      <c r="A391" s="58" t="s">
        <v>110</v>
      </c>
      <c r="B391" s="256" t="s">
        <v>26</v>
      </c>
      <c r="C391" s="256"/>
      <c r="D391" s="256"/>
      <c r="E391" s="256"/>
      <c r="F391" s="256"/>
      <c r="G391" s="256"/>
      <c r="H391" s="47">
        <f>SUM(H392,H404)</f>
        <v>0.03</v>
      </c>
    </row>
    <row r="392" spans="1:8" s="2" customFormat="1" ht="12.75" hidden="1" customHeight="1" x14ac:dyDescent="0.25">
      <c r="A392" s="57">
        <v>5120</v>
      </c>
      <c r="B392" s="256" t="s">
        <v>168</v>
      </c>
      <c r="C392" s="256"/>
      <c r="D392" s="256"/>
      <c r="E392" s="256"/>
      <c r="F392" s="256"/>
      <c r="G392" s="256"/>
      <c r="H392" s="47">
        <f>SUM(H394:H403)</f>
        <v>0</v>
      </c>
    </row>
    <row r="393" spans="1:8" s="2" customFormat="1" ht="26.4" hidden="1" x14ac:dyDescent="0.25">
      <c r="A393" s="257">
        <v>5121</v>
      </c>
      <c r="B393" s="260" t="s">
        <v>169</v>
      </c>
      <c r="C393" s="277" t="s">
        <v>171</v>
      </c>
      <c r="D393" s="278"/>
      <c r="E393" s="53" t="s">
        <v>170</v>
      </c>
      <c r="F393" s="187" t="s">
        <v>400</v>
      </c>
      <c r="G393" s="53" t="s">
        <v>158</v>
      </c>
      <c r="H393" s="128">
        <f>SUM(H394:H403)</f>
        <v>0</v>
      </c>
    </row>
    <row r="394" spans="1:8" s="2" customFormat="1" ht="13.2" hidden="1" x14ac:dyDescent="0.25">
      <c r="A394" s="258"/>
      <c r="B394" s="261"/>
      <c r="C394" s="304"/>
      <c r="D394" s="305"/>
      <c r="E394" s="263"/>
      <c r="F394" s="79"/>
      <c r="G394" s="79"/>
      <c r="H394" s="63">
        <f>ROUNDUP(F394*$D$394%/12/168*E394*$G$394,2)</f>
        <v>0</v>
      </c>
    </row>
    <row r="395" spans="1:8" s="2" customFormat="1" ht="13.2" hidden="1" x14ac:dyDescent="0.25">
      <c r="A395" s="258"/>
      <c r="B395" s="261"/>
      <c r="C395" s="302"/>
      <c r="D395" s="303"/>
      <c r="E395" s="264"/>
      <c r="F395" s="80"/>
      <c r="G395" s="80"/>
      <c r="H395" s="65">
        <f t="shared" ref="H395:H403" si="51">ROUNDUP(F395*$D$394%/12/168*E395*$G$394,2)</f>
        <v>0</v>
      </c>
    </row>
    <row r="396" spans="1:8" s="2" customFormat="1" ht="13.2" hidden="1" x14ac:dyDescent="0.25">
      <c r="A396" s="258"/>
      <c r="B396" s="261"/>
      <c r="C396" s="302"/>
      <c r="D396" s="303"/>
      <c r="E396" s="264"/>
      <c r="F396" s="80"/>
      <c r="G396" s="80"/>
      <c r="H396" s="65">
        <f t="shared" si="51"/>
        <v>0</v>
      </c>
    </row>
    <row r="397" spans="1:8" s="2" customFormat="1" ht="13.2" hidden="1" x14ac:dyDescent="0.25">
      <c r="A397" s="258"/>
      <c r="B397" s="261"/>
      <c r="C397" s="302"/>
      <c r="D397" s="303"/>
      <c r="E397" s="264"/>
      <c r="F397" s="80"/>
      <c r="G397" s="80"/>
      <c r="H397" s="65">
        <f t="shared" si="51"/>
        <v>0</v>
      </c>
    </row>
    <row r="398" spans="1:8" s="2" customFormat="1" ht="13.2" hidden="1" x14ac:dyDescent="0.25">
      <c r="A398" s="258"/>
      <c r="B398" s="261"/>
      <c r="C398" s="302"/>
      <c r="D398" s="303"/>
      <c r="E398" s="264"/>
      <c r="F398" s="80"/>
      <c r="G398" s="80"/>
      <c r="H398" s="65">
        <f t="shared" si="51"/>
        <v>0</v>
      </c>
    </row>
    <row r="399" spans="1:8" s="2" customFormat="1" ht="13.2" hidden="1" x14ac:dyDescent="0.25">
      <c r="A399" s="258"/>
      <c r="B399" s="261"/>
      <c r="C399" s="302"/>
      <c r="D399" s="303"/>
      <c r="E399" s="264"/>
      <c r="F399" s="80"/>
      <c r="G399" s="80"/>
      <c r="H399" s="65">
        <f t="shared" si="51"/>
        <v>0</v>
      </c>
    </row>
    <row r="400" spans="1:8" s="2" customFormat="1" ht="13.2" hidden="1" x14ac:dyDescent="0.25">
      <c r="A400" s="258"/>
      <c r="B400" s="261"/>
      <c r="C400" s="302"/>
      <c r="D400" s="303"/>
      <c r="E400" s="264"/>
      <c r="F400" s="80"/>
      <c r="G400" s="80"/>
      <c r="H400" s="65">
        <f t="shared" si="51"/>
        <v>0</v>
      </c>
    </row>
    <row r="401" spans="1:8" s="2" customFormat="1" ht="13.2" hidden="1" x14ac:dyDescent="0.25">
      <c r="A401" s="258"/>
      <c r="B401" s="261"/>
      <c r="C401" s="302"/>
      <c r="D401" s="303"/>
      <c r="E401" s="264"/>
      <c r="F401" s="80"/>
      <c r="G401" s="80"/>
      <c r="H401" s="65">
        <f t="shared" si="51"/>
        <v>0</v>
      </c>
    </row>
    <row r="402" spans="1:8" s="2" customFormat="1" ht="13.2" hidden="1" x14ac:dyDescent="0.25">
      <c r="A402" s="258"/>
      <c r="B402" s="261"/>
      <c r="C402" s="302"/>
      <c r="D402" s="303"/>
      <c r="E402" s="264"/>
      <c r="F402" s="80"/>
      <c r="G402" s="80"/>
      <c r="H402" s="65">
        <f t="shared" si="51"/>
        <v>0</v>
      </c>
    </row>
    <row r="403" spans="1:8" s="2" customFormat="1" ht="13.2" hidden="1" x14ac:dyDescent="0.25">
      <c r="A403" s="259"/>
      <c r="B403" s="262"/>
      <c r="C403" s="302"/>
      <c r="D403" s="303"/>
      <c r="E403" s="265"/>
      <c r="F403" s="82"/>
      <c r="G403" s="82"/>
      <c r="H403" s="67">
        <f t="shared" si="51"/>
        <v>0</v>
      </c>
    </row>
    <row r="404" spans="1:8" s="2" customFormat="1" ht="13.2" x14ac:dyDescent="0.25">
      <c r="A404" s="57" t="s">
        <v>111</v>
      </c>
      <c r="B404" s="256" t="s">
        <v>112</v>
      </c>
      <c r="C404" s="256"/>
      <c r="D404" s="256"/>
      <c r="E404" s="256"/>
      <c r="F404" s="256"/>
      <c r="G404" s="256"/>
      <c r="H404" s="47">
        <f>SUM(H405,H416)</f>
        <v>0.03</v>
      </c>
    </row>
    <row r="405" spans="1:8" s="2" customFormat="1" ht="26.4" x14ac:dyDescent="0.25">
      <c r="A405" s="257" t="s">
        <v>118</v>
      </c>
      <c r="B405" s="260" t="s">
        <v>34</v>
      </c>
      <c r="C405" s="277" t="s">
        <v>171</v>
      </c>
      <c r="D405" s="278"/>
      <c r="E405" s="53" t="s">
        <v>170</v>
      </c>
      <c r="F405" s="187" t="s">
        <v>400</v>
      </c>
      <c r="G405" s="53" t="s">
        <v>158</v>
      </c>
      <c r="H405" s="128">
        <f>SUM(H406:H415)</f>
        <v>0.03</v>
      </c>
    </row>
    <row r="406" spans="1:8" s="2" customFormat="1" ht="13.2" x14ac:dyDescent="0.25">
      <c r="A406" s="258"/>
      <c r="B406" s="261"/>
      <c r="C406" s="304" t="s">
        <v>398</v>
      </c>
      <c r="D406" s="305"/>
      <c r="E406" s="263">
        <v>20</v>
      </c>
      <c r="F406" s="79">
        <v>1147</v>
      </c>
      <c r="G406" s="79">
        <f>G381</f>
        <v>0.16800000000000001</v>
      </c>
      <c r="H406" s="63">
        <f>ROUNDUP(F406*$E$406%/12/168*G406,2)</f>
        <v>0.02</v>
      </c>
    </row>
    <row r="407" spans="1:8" s="2" customFormat="1" ht="13.2" x14ac:dyDescent="0.25">
      <c r="A407" s="258"/>
      <c r="B407" s="261"/>
      <c r="C407" s="302" t="s">
        <v>399</v>
      </c>
      <c r="D407" s="303"/>
      <c r="E407" s="264"/>
      <c r="F407" s="80">
        <v>475</v>
      </c>
      <c r="G407" s="80">
        <v>8.4000000000000005E-2</v>
      </c>
      <c r="H407" s="65">
        <f>ROUNDUP(F407*$E$406%/12/168*G407,2)</f>
        <v>0.01</v>
      </c>
    </row>
    <row r="408" spans="1:8" s="2" customFormat="1" ht="13.2" hidden="1" x14ac:dyDescent="0.25">
      <c r="A408" s="258"/>
      <c r="B408" s="261"/>
      <c r="C408" s="302"/>
      <c r="D408" s="303"/>
      <c r="E408" s="264"/>
      <c r="F408" s="80"/>
      <c r="G408" s="80"/>
      <c r="H408" s="65">
        <f t="shared" ref="H408:H415" si="52">ROUNDUP(F408*$D$406%/12/168*E408*$G$406,2)</f>
        <v>0</v>
      </c>
    </row>
    <row r="409" spans="1:8" s="2" customFormat="1" ht="13.2" hidden="1" x14ac:dyDescent="0.25">
      <c r="A409" s="258"/>
      <c r="B409" s="261"/>
      <c r="C409" s="302"/>
      <c r="D409" s="303"/>
      <c r="E409" s="264"/>
      <c r="F409" s="80"/>
      <c r="G409" s="80"/>
      <c r="H409" s="65">
        <f t="shared" si="52"/>
        <v>0</v>
      </c>
    </row>
    <row r="410" spans="1:8" s="2" customFormat="1" ht="13.2" hidden="1" x14ac:dyDescent="0.25">
      <c r="A410" s="258"/>
      <c r="B410" s="261"/>
      <c r="C410" s="302"/>
      <c r="D410" s="303"/>
      <c r="E410" s="264"/>
      <c r="F410" s="80"/>
      <c r="G410" s="80"/>
      <c r="H410" s="65">
        <f t="shared" si="52"/>
        <v>0</v>
      </c>
    </row>
    <row r="411" spans="1:8" s="2" customFormat="1" ht="13.2" hidden="1" x14ac:dyDescent="0.25">
      <c r="A411" s="258"/>
      <c r="B411" s="261"/>
      <c r="C411" s="302"/>
      <c r="D411" s="303"/>
      <c r="E411" s="264"/>
      <c r="F411" s="80"/>
      <c r="G411" s="80"/>
      <c r="H411" s="65">
        <f t="shared" si="52"/>
        <v>0</v>
      </c>
    </row>
    <row r="412" spans="1:8" s="2" customFormat="1" ht="13.2" hidden="1" x14ac:dyDescent="0.25">
      <c r="A412" s="258"/>
      <c r="B412" s="261"/>
      <c r="C412" s="302"/>
      <c r="D412" s="303"/>
      <c r="E412" s="264"/>
      <c r="F412" s="80"/>
      <c r="G412" s="80"/>
      <c r="H412" s="65">
        <f t="shared" si="52"/>
        <v>0</v>
      </c>
    </row>
    <row r="413" spans="1:8" s="2" customFormat="1" ht="13.2" hidden="1" x14ac:dyDescent="0.25">
      <c r="A413" s="258"/>
      <c r="B413" s="261"/>
      <c r="C413" s="302"/>
      <c r="D413" s="303"/>
      <c r="E413" s="264"/>
      <c r="F413" s="80"/>
      <c r="G413" s="80"/>
      <c r="H413" s="65">
        <f t="shared" si="52"/>
        <v>0</v>
      </c>
    </row>
    <row r="414" spans="1:8" s="2" customFormat="1" ht="13.2" hidden="1" x14ac:dyDescent="0.25">
      <c r="A414" s="258"/>
      <c r="B414" s="261"/>
      <c r="C414" s="302"/>
      <c r="D414" s="303"/>
      <c r="E414" s="264"/>
      <c r="F414" s="80"/>
      <c r="G414" s="80"/>
      <c r="H414" s="65">
        <f t="shared" si="52"/>
        <v>0</v>
      </c>
    </row>
    <row r="415" spans="1:8" s="2" customFormat="1" ht="13.2" hidden="1" x14ac:dyDescent="0.25">
      <c r="A415" s="259"/>
      <c r="B415" s="262"/>
      <c r="C415" s="302"/>
      <c r="D415" s="303"/>
      <c r="E415" s="265"/>
      <c r="F415" s="82"/>
      <c r="G415" s="82"/>
      <c r="H415" s="67">
        <f t="shared" si="52"/>
        <v>0</v>
      </c>
    </row>
    <row r="416" spans="1:8" s="2" customFormat="1" ht="26.4" hidden="1" x14ac:dyDescent="0.25">
      <c r="A416" s="257" t="s">
        <v>119</v>
      </c>
      <c r="B416" s="260" t="s">
        <v>32</v>
      </c>
      <c r="C416" s="277" t="s">
        <v>171</v>
      </c>
      <c r="D416" s="278"/>
      <c r="E416" s="53" t="s">
        <v>170</v>
      </c>
      <c r="F416" s="187" t="s">
        <v>400</v>
      </c>
      <c r="G416" s="53" t="s">
        <v>158</v>
      </c>
      <c r="H416" s="128">
        <f>SUM(H417:H426)</f>
        <v>0</v>
      </c>
    </row>
    <row r="417" spans="1:8" s="2" customFormat="1" ht="13.2" hidden="1" x14ac:dyDescent="0.25">
      <c r="A417" s="258"/>
      <c r="B417" s="261"/>
      <c r="C417" s="304"/>
      <c r="D417" s="305">
        <v>20</v>
      </c>
      <c r="E417" s="263"/>
      <c r="F417" s="79"/>
      <c r="G417" s="79"/>
      <c r="H417" s="63">
        <f>ROUNDUP(F417*$D$417%/12/168*E417*$G$417,2)</f>
        <v>0</v>
      </c>
    </row>
    <row r="418" spans="1:8" s="2" customFormat="1" ht="13.2" hidden="1" x14ac:dyDescent="0.25">
      <c r="A418" s="258"/>
      <c r="B418" s="261"/>
      <c r="C418" s="302"/>
      <c r="D418" s="303"/>
      <c r="E418" s="264"/>
      <c r="F418" s="80"/>
      <c r="G418" s="80"/>
      <c r="H418" s="65"/>
    </row>
    <row r="419" spans="1:8" s="2" customFormat="1" ht="13.2" hidden="1" x14ac:dyDescent="0.25">
      <c r="A419" s="258"/>
      <c r="B419" s="261"/>
      <c r="C419" s="302"/>
      <c r="D419" s="303"/>
      <c r="E419" s="264"/>
      <c r="F419" s="80"/>
      <c r="G419" s="80"/>
      <c r="H419" s="65"/>
    </row>
    <row r="420" spans="1:8" s="2" customFormat="1" ht="13.2" hidden="1" x14ac:dyDescent="0.25">
      <c r="A420" s="258"/>
      <c r="B420" s="261"/>
      <c r="C420" s="302"/>
      <c r="D420" s="303"/>
      <c r="E420" s="264"/>
      <c r="F420" s="80"/>
      <c r="G420" s="80"/>
      <c r="H420" s="65"/>
    </row>
    <row r="421" spans="1:8" s="2" customFormat="1" ht="13.2" hidden="1" x14ac:dyDescent="0.25">
      <c r="A421" s="258"/>
      <c r="B421" s="261"/>
      <c r="C421" s="302"/>
      <c r="D421" s="303"/>
      <c r="E421" s="264"/>
      <c r="F421" s="80"/>
      <c r="G421" s="80"/>
      <c r="H421" s="65"/>
    </row>
    <row r="422" spans="1:8" s="2" customFormat="1" ht="13.2" hidden="1" x14ac:dyDescent="0.25">
      <c r="A422" s="258"/>
      <c r="B422" s="261"/>
      <c r="C422" s="302"/>
      <c r="D422" s="303"/>
      <c r="E422" s="264"/>
      <c r="F422" s="80"/>
      <c r="G422" s="80"/>
      <c r="H422" s="65"/>
    </row>
    <row r="423" spans="1:8" s="2" customFormat="1" ht="13.2" hidden="1" x14ac:dyDescent="0.25">
      <c r="A423" s="258"/>
      <c r="B423" s="261"/>
      <c r="C423" s="302"/>
      <c r="D423" s="303"/>
      <c r="E423" s="264"/>
      <c r="F423" s="80"/>
      <c r="G423" s="80"/>
      <c r="H423" s="65"/>
    </row>
    <row r="424" spans="1:8" s="2" customFormat="1" ht="13.2" hidden="1" x14ac:dyDescent="0.25">
      <c r="A424" s="258"/>
      <c r="B424" s="261"/>
      <c r="C424" s="302"/>
      <c r="D424" s="303"/>
      <c r="E424" s="264"/>
      <c r="F424" s="80"/>
      <c r="G424" s="80"/>
      <c r="H424" s="65"/>
    </row>
    <row r="425" spans="1:8" s="2" customFormat="1" ht="13.2" hidden="1" x14ac:dyDescent="0.25">
      <c r="A425" s="258"/>
      <c r="B425" s="261"/>
      <c r="C425" s="302"/>
      <c r="D425" s="303"/>
      <c r="E425" s="264"/>
      <c r="F425" s="80"/>
      <c r="G425" s="80"/>
      <c r="H425" s="65"/>
    </row>
    <row r="426" spans="1:8" s="2" customFormat="1" ht="13.2" hidden="1" x14ac:dyDescent="0.25">
      <c r="A426" s="258"/>
      <c r="B426" s="261"/>
      <c r="C426" s="302"/>
      <c r="D426" s="303"/>
      <c r="E426" s="265"/>
      <c r="F426" s="82"/>
      <c r="G426" s="82"/>
      <c r="H426" s="67"/>
    </row>
    <row r="427" spans="1:8" s="2" customFormat="1" ht="13.2" x14ac:dyDescent="0.25">
      <c r="A427" s="235" t="s">
        <v>123</v>
      </c>
      <c r="B427" s="236"/>
      <c r="C427" s="236"/>
      <c r="D427" s="236"/>
      <c r="E427" s="236"/>
      <c r="F427" s="236"/>
      <c r="G427" s="237"/>
      <c r="H427" s="52">
        <f>SUM(H391,H333,H238)</f>
        <v>5.09</v>
      </c>
    </row>
    <row r="428" spans="1:8" s="2" customFormat="1" ht="13.2" x14ac:dyDescent="0.25">
      <c r="A428" s="238" t="s">
        <v>122</v>
      </c>
      <c r="B428" s="239"/>
      <c r="C428" s="239"/>
      <c r="D428" s="239"/>
      <c r="E428" s="239"/>
      <c r="F428" s="239"/>
      <c r="G428" s="240"/>
      <c r="H428" s="92">
        <f>SUM(H427,H235)</f>
        <v>26.62</v>
      </c>
    </row>
    <row r="429" spans="1:8" x14ac:dyDescent="0.25">
      <c r="H429" s="29"/>
    </row>
    <row r="430" spans="1:8" hidden="1" x14ac:dyDescent="0.25">
      <c r="H430" s="30"/>
    </row>
    <row r="431" spans="1:8" hidden="1" x14ac:dyDescent="0.25">
      <c r="H431" s="30"/>
    </row>
    <row r="432" spans="1:8" hidden="1" x14ac:dyDescent="0.25">
      <c r="H432" s="30"/>
    </row>
    <row r="433" spans="8:8" hidden="1" x14ac:dyDescent="0.25">
      <c r="H433" s="30"/>
    </row>
    <row r="434" spans="8:8" hidden="1" x14ac:dyDescent="0.25">
      <c r="H434" s="30"/>
    </row>
    <row r="435" spans="8:8" hidden="1" x14ac:dyDescent="0.25">
      <c r="H435" s="30"/>
    </row>
    <row r="436" spans="8:8" hidden="1" x14ac:dyDescent="0.25">
      <c r="H436" s="30"/>
    </row>
    <row r="437" spans="8:8" hidden="1" x14ac:dyDescent="0.25">
      <c r="H437" s="30"/>
    </row>
    <row r="438" spans="8:8" hidden="1" x14ac:dyDescent="0.25">
      <c r="H438" s="30"/>
    </row>
    <row r="439" spans="8:8" hidden="1" x14ac:dyDescent="0.25">
      <c r="H439" s="30"/>
    </row>
    <row r="440" spans="8:8" hidden="1" x14ac:dyDescent="0.25">
      <c r="H440" s="30"/>
    </row>
    <row r="441" spans="8:8" hidden="1" x14ac:dyDescent="0.25">
      <c r="H441" s="30"/>
    </row>
    <row r="442" spans="8:8" hidden="1" x14ac:dyDescent="0.25">
      <c r="H442" s="30"/>
    </row>
    <row r="443" spans="8:8" hidden="1" x14ac:dyDescent="0.25">
      <c r="H443" s="30"/>
    </row>
    <row r="444" spans="8:8" hidden="1" x14ac:dyDescent="0.25">
      <c r="H444" s="30"/>
    </row>
    <row r="445" spans="8:8" hidden="1" x14ac:dyDescent="0.25">
      <c r="H445" s="30"/>
    </row>
    <row r="446" spans="8:8" hidden="1" x14ac:dyDescent="0.25">
      <c r="H446" s="30"/>
    </row>
    <row r="447" spans="8:8" hidden="1" x14ac:dyDescent="0.25">
      <c r="H447" s="30"/>
    </row>
    <row r="448" spans="8:8" hidden="1" x14ac:dyDescent="0.25">
      <c r="H448" s="30"/>
    </row>
    <row r="449" spans="1:9" hidden="1" x14ac:dyDescent="0.25">
      <c r="H449" s="30"/>
    </row>
    <row r="450" spans="1:9" hidden="1" x14ac:dyDescent="0.25">
      <c r="H450" s="30"/>
    </row>
    <row r="451" spans="1:9" hidden="1" x14ac:dyDescent="0.25">
      <c r="H451" s="30"/>
    </row>
    <row r="452" spans="1:9" hidden="1" x14ac:dyDescent="0.25">
      <c r="H452" s="30"/>
    </row>
    <row r="453" spans="1:9" hidden="1" x14ac:dyDescent="0.25">
      <c r="H453" s="30"/>
    </row>
    <row r="454" spans="1:9" hidden="1" x14ac:dyDescent="0.25">
      <c r="H454" s="30"/>
    </row>
    <row r="455" spans="1:9" hidden="1" x14ac:dyDescent="0.25">
      <c r="H455" s="30"/>
    </row>
    <row r="456" spans="1:9" ht="15.6" hidden="1" x14ac:dyDescent="0.3">
      <c r="A456" s="121" t="s">
        <v>14</v>
      </c>
      <c r="B456" s="121"/>
      <c r="C456" s="121"/>
      <c r="D456" s="121"/>
      <c r="E456" s="121"/>
      <c r="F456" s="121"/>
      <c r="G456" s="121"/>
      <c r="H456" s="122">
        <f ca="1">H457+H469+H480</f>
        <v>21.53</v>
      </c>
      <c r="I456" s="123" t="b">
        <f ca="1">H456=H235</f>
        <v>1</v>
      </c>
    </row>
    <row r="457" spans="1:9" hidden="1" x14ac:dyDescent="0.25">
      <c r="A457" s="115">
        <v>1000</v>
      </c>
      <c r="B457" s="114"/>
      <c r="H457" s="118">
        <f ca="1">SUM(H458,H465)</f>
        <v>21.53</v>
      </c>
    </row>
    <row r="458" spans="1:9" hidden="1" x14ac:dyDescent="0.25">
      <c r="A458" s="127">
        <v>1100</v>
      </c>
      <c r="B458" s="114"/>
      <c r="H458" s="117">
        <f ca="1">SUM(H459:H464)</f>
        <v>16.78</v>
      </c>
    </row>
    <row r="459" spans="1:9" hidden="1" x14ac:dyDescent="0.25">
      <c r="A459" s="1">
        <v>1116</v>
      </c>
      <c r="B459" s="114"/>
      <c r="H459" s="116">
        <f t="shared" ref="H459:H464" ca="1" si="53">SUMIF($A$14:$H$235,A459,$H$14:$H$235)</f>
        <v>14.14</v>
      </c>
    </row>
    <row r="460" spans="1:9" hidden="1" x14ac:dyDescent="0.25">
      <c r="A460" s="1">
        <v>1119</v>
      </c>
      <c r="B460" s="114"/>
      <c r="H460" s="116">
        <f t="shared" ca="1" si="53"/>
        <v>0</v>
      </c>
    </row>
    <row r="461" spans="1:9" hidden="1" x14ac:dyDescent="0.25">
      <c r="A461" s="1">
        <v>1143</v>
      </c>
      <c r="B461" s="114"/>
      <c r="H461" s="116">
        <f t="shared" ca="1" si="53"/>
        <v>1.22</v>
      </c>
    </row>
    <row r="462" spans="1:9" hidden="1" x14ac:dyDescent="0.25">
      <c r="A462" s="1">
        <v>1146</v>
      </c>
      <c r="B462" s="114"/>
      <c r="H462" s="116">
        <f t="shared" ca="1" si="53"/>
        <v>0</v>
      </c>
    </row>
    <row r="463" spans="1:9" hidden="1" x14ac:dyDescent="0.25">
      <c r="A463" s="1">
        <v>1147</v>
      </c>
      <c r="B463" s="114"/>
      <c r="H463" s="116">
        <f t="shared" ca="1" si="53"/>
        <v>0</v>
      </c>
    </row>
    <row r="464" spans="1:9" hidden="1" x14ac:dyDescent="0.25">
      <c r="A464" s="1">
        <v>1148</v>
      </c>
      <c r="B464" s="114"/>
      <c r="H464" s="116">
        <f t="shared" ca="1" si="53"/>
        <v>1.42</v>
      </c>
    </row>
    <row r="465" spans="1:8" hidden="1" x14ac:dyDescent="0.25">
      <c r="A465" s="127">
        <v>1200</v>
      </c>
      <c r="B465" s="114"/>
      <c r="H465" s="117">
        <f ca="1">SUM(H466:H468)</f>
        <v>4.75</v>
      </c>
    </row>
    <row r="466" spans="1:8" hidden="1" x14ac:dyDescent="0.25">
      <c r="A466" s="1">
        <v>1210</v>
      </c>
      <c r="B466" s="114"/>
      <c r="H466" s="116">
        <f ca="1">SUMIF($A$14:$H$235,A466,$H$14:$H$235)</f>
        <v>4.18</v>
      </c>
    </row>
    <row r="467" spans="1:8" hidden="1" x14ac:dyDescent="0.25">
      <c r="A467" s="1">
        <v>1221</v>
      </c>
      <c r="B467" s="114"/>
      <c r="H467" s="116">
        <f ca="1">SUMIF($A$14:$H$235,A467,$H$14:$H$235)</f>
        <v>0.57000000000000006</v>
      </c>
    </row>
    <row r="468" spans="1:8" hidden="1" x14ac:dyDescent="0.25">
      <c r="A468" s="1">
        <v>1228</v>
      </c>
      <c r="B468" s="114"/>
      <c r="H468" s="116">
        <f ca="1">SUMIF($A$14:$H$235,A468,$H$14:$H$235)</f>
        <v>0</v>
      </c>
    </row>
    <row r="469" spans="1:8" hidden="1" x14ac:dyDescent="0.25">
      <c r="A469" s="115">
        <v>2000</v>
      </c>
      <c r="B469" s="114"/>
      <c r="H469" s="119"/>
    </row>
    <row r="470" spans="1:8" hidden="1" x14ac:dyDescent="0.25">
      <c r="A470" s="127">
        <v>2100</v>
      </c>
      <c r="B470" s="114"/>
      <c r="H470" s="120"/>
    </row>
    <row r="471" spans="1:8" hidden="1" x14ac:dyDescent="0.25">
      <c r="A471" s="1">
        <v>2111</v>
      </c>
      <c r="B471" s="114"/>
      <c r="H471" s="116">
        <f ca="1">SUMIF($A$14:$H$235,A471,$H$14:$H$235)</f>
        <v>0</v>
      </c>
    </row>
    <row r="472" spans="1:8" hidden="1" x14ac:dyDescent="0.25">
      <c r="A472" s="1">
        <v>2112</v>
      </c>
      <c r="B472" s="114"/>
      <c r="H472" s="116">
        <f ca="1">SUMIF($A$14:$H$235,A472,$H$14:$H$235)</f>
        <v>0</v>
      </c>
    </row>
    <row r="473" spans="1:8" hidden="1" x14ac:dyDescent="0.25">
      <c r="A473" s="127">
        <v>2200</v>
      </c>
      <c r="B473" s="114"/>
      <c r="H473" s="120"/>
    </row>
    <row r="474" spans="1:8" hidden="1" x14ac:dyDescent="0.25">
      <c r="A474" s="1">
        <v>2220</v>
      </c>
      <c r="B474" s="114"/>
      <c r="H474" s="116">
        <f ca="1">SUMIF($A$14:$H$235,A474,$H$14:$H$235)</f>
        <v>0</v>
      </c>
    </row>
    <row r="475" spans="1:8" hidden="1" x14ac:dyDescent="0.25">
      <c r="A475" s="127">
        <v>2300</v>
      </c>
      <c r="B475" s="114"/>
      <c r="H475" s="120"/>
    </row>
    <row r="476" spans="1:8" hidden="1" x14ac:dyDescent="0.25">
      <c r="A476" s="1">
        <v>2311</v>
      </c>
      <c r="B476" s="114"/>
      <c r="H476" s="116">
        <f ca="1">SUMIF($A$14:$H$235,A476,$H$14:$H$235)</f>
        <v>0</v>
      </c>
    </row>
    <row r="477" spans="1:8" hidden="1" x14ac:dyDescent="0.25">
      <c r="A477" s="1">
        <v>2322</v>
      </c>
      <c r="B477" s="114"/>
      <c r="H477" s="116">
        <f ca="1">SUMIF($A$14:$H$235,A477,$H$14:$H$235)</f>
        <v>0</v>
      </c>
    </row>
    <row r="478" spans="1:8" hidden="1" x14ac:dyDescent="0.25">
      <c r="A478" s="1">
        <v>2329</v>
      </c>
      <c r="B478" s="114"/>
      <c r="H478" s="116">
        <f ca="1">SUMIF($A$14:$H$235,A478,$H$14:$H$235)</f>
        <v>0</v>
      </c>
    </row>
    <row r="479" spans="1:8" hidden="1" x14ac:dyDescent="0.25">
      <c r="A479" s="1">
        <v>2350</v>
      </c>
      <c r="B479" s="114"/>
      <c r="H479" s="116">
        <f ca="1">SUMIF($A$14:$H$235,A479,$H$14:$H$235)</f>
        <v>0</v>
      </c>
    </row>
    <row r="480" spans="1:8" hidden="1" x14ac:dyDescent="0.25">
      <c r="A480" s="115">
        <v>5000</v>
      </c>
      <c r="B480" s="114"/>
      <c r="H480" s="119"/>
    </row>
    <row r="481" spans="1:9" hidden="1" x14ac:dyDescent="0.25">
      <c r="A481" s="127">
        <v>5200</v>
      </c>
      <c r="B481" s="114"/>
      <c r="H481" s="120"/>
    </row>
    <row r="482" spans="1:9" hidden="1" x14ac:dyDescent="0.25">
      <c r="A482" s="1">
        <v>5231</v>
      </c>
      <c r="B482" s="114"/>
      <c r="H482" s="116">
        <f ca="1">SUMIF(A27:H181,A482,H27:H154)</f>
        <v>0</v>
      </c>
    </row>
    <row r="483" spans="1:9" hidden="1" x14ac:dyDescent="0.25">
      <c r="B483" s="114"/>
    </row>
    <row r="484" spans="1:9" hidden="1" x14ac:dyDescent="0.25">
      <c r="B484" s="114"/>
    </row>
    <row r="485" spans="1:9" hidden="1" x14ac:dyDescent="0.25">
      <c r="B485" s="114"/>
    </row>
    <row r="486" spans="1:9" s="123" customFormat="1" ht="15.6" hidden="1" x14ac:dyDescent="0.3">
      <c r="A486" s="121" t="s">
        <v>19</v>
      </c>
      <c r="B486" s="121"/>
      <c r="C486" s="121"/>
      <c r="D486" s="121"/>
      <c r="E486" s="121"/>
      <c r="F486" s="121"/>
      <c r="G486" s="121"/>
      <c r="H486" s="122">
        <f ca="1">H487+H499+H511</f>
        <v>5.0900000000000007</v>
      </c>
      <c r="I486" s="123" t="b">
        <f ca="1">H486=H427</f>
        <v>1</v>
      </c>
    </row>
    <row r="487" spans="1:9" hidden="1" x14ac:dyDescent="0.25">
      <c r="A487" s="115">
        <v>1000</v>
      </c>
      <c r="B487" s="114"/>
      <c r="H487" s="118">
        <f ca="1">SUM(H488,H495)</f>
        <v>1.79</v>
      </c>
    </row>
    <row r="488" spans="1:9" hidden="1" x14ac:dyDescent="0.25">
      <c r="A488" s="134">
        <v>1100</v>
      </c>
      <c r="B488" s="114"/>
      <c r="H488" s="117">
        <f ca="1">SUM(H489:H494)</f>
        <v>1.38</v>
      </c>
    </row>
    <row r="489" spans="1:9" hidden="1" x14ac:dyDescent="0.25">
      <c r="A489" s="1">
        <v>1116</v>
      </c>
      <c r="B489" s="114"/>
      <c r="H489" s="116">
        <f t="shared" ref="H489:H494" ca="1" si="54">SUMIF($A$240:$H$433,A489,$H$240:$H$433)</f>
        <v>0</v>
      </c>
    </row>
    <row r="490" spans="1:9" hidden="1" x14ac:dyDescent="0.25">
      <c r="A490" s="1">
        <v>1119</v>
      </c>
      <c r="B490" s="114"/>
      <c r="H490" s="116">
        <f t="shared" ca="1" si="54"/>
        <v>1.25</v>
      </c>
    </row>
    <row r="491" spans="1:9" hidden="1" x14ac:dyDescent="0.25">
      <c r="A491" s="1">
        <v>1143</v>
      </c>
      <c r="B491" s="114"/>
      <c r="H491" s="116">
        <f t="shared" ca="1" si="54"/>
        <v>0</v>
      </c>
    </row>
    <row r="492" spans="1:9" hidden="1" x14ac:dyDescent="0.25">
      <c r="A492" s="1">
        <v>1146</v>
      </c>
      <c r="B492" s="114"/>
      <c r="H492" s="116">
        <f t="shared" ca="1" si="54"/>
        <v>0</v>
      </c>
    </row>
    <row r="493" spans="1:9" hidden="1" x14ac:dyDescent="0.25">
      <c r="A493" s="1">
        <v>1147</v>
      </c>
      <c r="B493" s="114"/>
      <c r="H493" s="116">
        <f t="shared" ca="1" si="54"/>
        <v>0</v>
      </c>
    </row>
    <row r="494" spans="1:9" hidden="1" x14ac:dyDescent="0.25">
      <c r="A494" s="1">
        <v>1148</v>
      </c>
      <c r="B494" s="114"/>
      <c r="H494" s="116">
        <f t="shared" ca="1" si="54"/>
        <v>0.13</v>
      </c>
    </row>
    <row r="495" spans="1:9" hidden="1" x14ac:dyDescent="0.25">
      <c r="A495" s="134">
        <v>1200</v>
      </c>
      <c r="B495" s="114"/>
      <c r="H495" s="117">
        <f ca="1">SUM(H496:H498)</f>
        <v>0.41000000000000003</v>
      </c>
    </row>
    <row r="496" spans="1:9" hidden="1" x14ac:dyDescent="0.25">
      <c r="A496" s="1">
        <v>1210</v>
      </c>
      <c r="B496" s="114"/>
      <c r="H496" s="116">
        <f ca="1">SUMIF($A$240:$H$433,A496,$H$240:$H$433)</f>
        <v>0.35000000000000003</v>
      </c>
    </row>
    <row r="497" spans="1:8" hidden="1" x14ac:dyDescent="0.25">
      <c r="A497" s="1">
        <v>1221</v>
      </c>
      <c r="B497" s="114"/>
      <c r="H497" s="116">
        <f ca="1">SUMIF($A$240:$H$433,A497,$H$240:$H$433)</f>
        <v>0.06</v>
      </c>
    </row>
    <row r="498" spans="1:8" hidden="1" x14ac:dyDescent="0.25">
      <c r="A498" s="1">
        <v>1228</v>
      </c>
      <c r="B498" s="114"/>
      <c r="H498" s="116">
        <f ca="1">SUMIF($A$240:$H$433,A498,$H$240:$H$433)</f>
        <v>0</v>
      </c>
    </row>
    <row r="499" spans="1:8" hidden="1" x14ac:dyDescent="0.25">
      <c r="A499" s="115">
        <v>2000</v>
      </c>
      <c r="B499" s="114"/>
      <c r="H499" s="118">
        <f ca="1">H500+H503+H505</f>
        <v>3.27</v>
      </c>
    </row>
    <row r="500" spans="1:8" hidden="1" x14ac:dyDescent="0.25">
      <c r="A500" s="134">
        <v>2100</v>
      </c>
      <c r="B500" s="114"/>
      <c r="H500" s="120">
        <f ca="1">SUM(H501:H502)</f>
        <v>0</v>
      </c>
    </row>
    <row r="501" spans="1:8" hidden="1" x14ac:dyDescent="0.25">
      <c r="A501" s="1">
        <v>2111</v>
      </c>
      <c r="B501" s="114"/>
      <c r="H501" s="2">
        <f ca="1">SUMIF($A$240:$H$433,A501,$H$240:$H$433)</f>
        <v>0</v>
      </c>
    </row>
    <row r="502" spans="1:8" hidden="1" x14ac:dyDescent="0.25">
      <c r="A502" s="1">
        <v>2112</v>
      </c>
      <c r="B502" s="114"/>
      <c r="H502" s="2">
        <f ca="1">SUMIF($A$240:$H$433,A502,$H$240:$H$433)</f>
        <v>0</v>
      </c>
    </row>
    <row r="503" spans="1:8" hidden="1" x14ac:dyDescent="0.25">
      <c r="A503" s="134">
        <v>2200</v>
      </c>
      <c r="B503" s="114"/>
      <c r="H503" s="117">
        <f ca="1">SUM(H504)</f>
        <v>1.43</v>
      </c>
    </row>
    <row r="504" spans="1:8" hidden="1" x14ac:dyDescent="0.25">
      <c r="A504" s="1">
        <v>2220</v>
      </c>
      <c r="B504" s="114"/>
      <c r="H504" s="116">
        <f ca="1">SUMIF($A$240:$H$433,A504,$H$240:$H$433)</f>
        <v>1.43</v>
      </c>
    </row>
    <row r="505" spans="1:8" hidden="1" x14ac:dyDescent="0.25">
      <c r="A505" s="134">
        <v>2300</v>
      </c>
      <c r="B505" s="114"/>
      <c r="H505" s="117">
        <f ca="1">SUM(H506:H510)</f>
        <v>1.84</v>
      </c>
    </row>
    <row r="506" spans="1:8" hidden="1" x14ac:dyDescent="0.25">
      <c r="A506" s="1">
        <v>2311</v>
      </c>
      <c r="B506" s="114"/>
      <c r="H506" s="116">
        <f ca="1">SUMIF($A$240:$H$433,A506,$H$240:$H$433)</f>
        <v>0.3</v>
      </c>
    </row>
    <row r="507" spans="1:8" hidden="1" x14ac:dyDescent="0.25">
      <c r="A507" s="1">
        <v>2312</v>
      </c>
      <c r="B507" s="114"/>
      <c r="H507" s="116">
        <f ca="1">SUMIF($A$240:$H$433,A507,$H$240:$H$433)</f>
        <v>0.02</v>
      </c>
    </row>
    <row r="508" spans="1:8" hidden="1" x14ac:dyDescent="0.25">
      <c r="A508" s="1">
        <v>2322</v>
      </c>
      <c r="B508" s="114"/>
      <c r="H508" s="2">
        <f ca="1">SUMIF($A$240:$H$433,A508,$H$240:$H$433)</f>
        <v>0</v>
      </c>
    </row>
    <row r="509" spans="1:8" hidden="1" x14ac:dyDescent="0.25">
      <c r="A509" s="1">
        <v>2329</v>
      </c>
      <c r="B509" s="114"/>
      <c r="H509" s="2">
        <f ca="1">SUMIF($A$240:$H$433,A509,$H$240:$H$433)</f>
        <v>0</v>
      </c>
    </row>
    <row r="510" spans="1:8" hidden="1" x14ac:dyDescent="0.25">
      <c r="A510" s="1">
        <v>2350</v>
      </c>
      <c r="B510" s="114"/>
      <c r="H510" s="116">
        <f ca="1">SUMIF($A$240:$H$433,A510,$H$240:$H$433)</f>
        <v>1.52</v>
      </c>
    </row>
    <row r="511" spans="1:8" hidden="1" x14ac:dyDescent="0.25">
      <c r="A511" s="115">
        <v>5000</v>
      </c>
      <c r="B511" s="114"/>
      <c r="H511" s="118">
        <f ca="1">H512+H514</f>
        <v>0.03</v>
      </c>
    </row>
    <row r="512" spans="1:8" hidden="1" x14ac:dyDescent="0.25">
      <c r="A512" s="134">
        <v>5100</v>
      </c>
      <c r="B512" s="114"/>
      <c r="H512" s="117">
        <f ca="1">SUM(H513)</f>
        <v>0</v>
      </c>
    </row>
    <row r="513" spans="1:9" hidden="1" x14ac:dyDescent="0.25">
      <c r="A513" s="1">
        <v>5121</v>
      </c>
      <c r="B513" s="114"/>
      <c r="H513" s="116">
        <f ca="1">SUMIF($A$240:$H$433,A513,$H$240:$H$433)</f>
        <v>0</v>
      </c>
    </row>
    <row r="514" spans="1:9" hidden="1" x14ac:dyDescent="0.25">
      <c r="A514" s="134">
        <v>5200</v>
      </c>
      <c r="B514" s="114"/>
      <c r="H514" s="117">
        <f ca="1">SUM(H515:H516)</f>
        <v>0.03</v>
      </c>
    </row>
    <row r="515" spans="1:9" hidden="1" x14ac:dyDescent="0.25">
      <c r="A515" s="1">
        <v>5238</v>
      </c>
      <c r="B515" s="114"/>
      <c r="H515" s="116">
        <f ca="1">SUMIF($A$240:$H$433,A515,$H$240:$H$433)</f>
        <v>0.03</v>
      </c>
    </row>
    <row r="516" spans="1:9" hidden="1" x14ac:dyDescent="0.25">
      <c r="A516" s="1">
        <v>5239</v>
      </c>
      <c r="B516" s="114"/>
      <c r="H516" s="116">
        <f ca="1">SUMIF($A$240:$H$433,A516,$H$240:$H$433)</f>
        <v>0</v>
      </c>
    </row>
    <row r="517" spans="1:9" s="123" customFormat="1" ht="15.6" hidden="1" x14ac:dyDescent="0.3">
      <c r="A517" s="121" t="s">
        <v>340</v>
      </c>
      <c r="B517" s="121"/>
      <c r="C517" s="121"/>
      <c r="D517" s="121"/>
      <c r="E517" s="121"/>
      <c r="F517" s="121"/>
      <c r="G517" s="121"/>
      <c r="H517" s="122">
        <f ca="1">H486+H456</f>
        <v>26.62</v>
      </c>
      <c r="I517" s="123" t="b">
        <f ca="1">H517=H428</f>
        <v>1</v>
      </c>
    </row>
    <row r="518" spans="1:9" hidden="1" x14ac:dyDescent="0.25"/>
    <row r="519" spans="1:9" hidden="1" x14ac:dyDescent="0.25"/>
    <row r="520" spans="1:9" hidden="1" x14ac:dyDescent="0.25"/>
    <row r="521" spans="1:9" hidden="1" x14ac:dyDescent="0.25"/>
    <row r="522" spans="1:9" hidden="1" x14ac:dyDescent="0.25"/>
    <row r="523" spans="1:9" hidden="1" x14ac:dyDescent="0.25"/>
    <row r="524" spans="1:9" hidden="1" x14ac:dyDescent="0.25"/>
    <row r="525" spans="1:9" hidden="1" x14ac:dyDescent="0.25"/>
    <row r="526" spans="1:9" hidden="1" x14ac:dyDescent="0.25"/>
    <row r="527" spans="1:9" hidden="1" x14ac:dyDescent="0.25"/>
    <row r="528" spans="1:9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</sheetData>
  <mergeCells count="470">
    <mergeCell ref="A1:C1"/>
    <mergeCell ref="D1:H1"/>
    <mergeCell ref="A358:A368"/>
    <mergeCell ref="B358:B368"/>
    <mergeCell ref="C358:E358"/>
    <mergeCell ref="C359:E359"/>
    <mergeCell ref="C360:E360"/>
    <mergeCell ref="C361:E361"/>
    <mergeCell ref="I9:I10"/>
    <mergeCell ref="A346:A356"/>
    <mergeCell ref="B346:B356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62:E362"/>
    <mergeCell ref="B357:G357"/>
    <mergeCell ref="C363:E363"/>
    <mergeCell ref="A393:A403"/>
    <mergeCell ref="B393:B403"/>
    <mergeCell ref="B391:G391"/>
    <mergeCell ref="B392:G392"/>
    <mergeCell ref="C383:E383"/>
    <mergeCell ref="C384:E384"/>
    <mergeCell ref="C385:E385"/>
    <mergeCell ref="C386:E386"/>
    <mergeCell ref="C387:E387"/>
    <mergeCell ref="C388:E388"/>
    <mergeCell ref="A380:A390"/>
    <mergeCell ref="B380:B390"/>
    <mergeCell ref="C380:E380"/>
    <mergeCell ref="C381:E381"/>
    <mergeCell ref="C382:E382"/>
    <mergeCell ref="C389:E389"/>
    <mergeCell ref="C390:E390"/>
    <mergeCell ref="C401:D401"/>
    <mergeCell ref="C402:D402"/>
    <mergeCell ref="C403:D403"/>
    <mergeCell ref="C364:E364"/>
    <mergeCell ref="C365:E365"/>
    <mergeCell ref="C366:E366"/>
    <mergeCell ref="C367:E367"/>
    <mergeCell ref="C368:E368"/>
    <mergeCell ref="C356:E35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A335:A345"/>
    <mergeCell ref="B335:B345"/>
    <mergeCell ref="C323:D323"/>
    <mergeCell ref="C324:D324"/>
    <mergeCell ref="A325:A332"/>
    <mergeCell ref="B325:B332"/>
    <mergeCell ref="C331:D331"/>
    <mergeCell ref="C332:D332"/>
    <mergeCell ref="B333:G333"/>
    <mergeCell ref="B334:G334"/>
    <mergeCell ref="C335:E335"/>
    <mergeCell ref="C336:E336"/>
    <mergeCell ref="C325:D325"/>
    <mergeCell ref="C326:D326"/>
    <mergeCell ref="C327:D327"/>
    <mergeCell ref="C328:D328"/>
    <mergeCell ref="C329:D329"/>
    <mergeCell ref="C330:D330"/>
    <mergeCell ref="E325:E332"/>
    <mergeCell ref="B302:G302"/>
    <mergeCell ref="B303:G303"/>
    <mergeCell ref="A304:A324"/>
    <mergeCell ref="B304:B324"/>
    <mergeCell ref="C304:D304"/>
    <mergeCell ref="C305:D305"/>
    <mergeCell ref="E305:E324"/>
    <mergeCell ref="C306:D306"/>
    <mergeCell ref="C307:D307"/>
    <mergeCell ref="C308:D308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21:D321"/>
    <mergeCell ref="C322:D322"/>
    <mergeCell ref="E282:E301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A281:A301"/>
    <mergeCell ref="B281:B301"/>
    <mergeCell ref="C281:D281"/>
    <mergeCell ref="C282:D282"/>
    <mergeCell ref="C292:D292"/>
    <mergeCell ref="C293:D293"/>
    <mergeCell ref="C294:D294"/>
    <mergeCell ref="C295:D295"/>
    <mergeCell ref="A273:A280"/>
    <mergeCell ref="B273:B280"/>
    <mergeCell ref="C296:D296"/>
    <mergeCell ref="C297:D297"/>
    <mergeCell ref="C298:D298"/>
    <mergeCell ref="C299:D299"/>
    <mergeCell ref="C300:D300"/>
    <mergeCell ref="C301:D301"/>
    <mergeCell ref="E273:E280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67:E267"/>
    <mergeCell ref="C268:E268"/>
    <mergeCell ref="C269:E269"/>
    <mergeCell ref="C270:E270"/>
    <mergeCell ref="C271:E271"/>
    <mergeCell ref="C272:E272"/>
    <mergeCell ref="C259:D259"/>
    <mergeCell ref="A262:A272"/>
    <mergeCell ref="B262:B272"/>
    <mergeCell ref="C262:E262"/>
    <mergeCell ref="C263:E263"/>
    <mergeCell ref="A251:A261"/>
    <mergeCell ref="B251:B261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60:D260"/>
    <mergeCell ref="C261:D261"/>
    <mergeCell ref="C245:D245"/>
    <mergeCell ref="C246:D246"/>
    <mergeCell ref="C247:D247"/>
    <mergeCell ref="C248:D248"/>
    <mergeCell ref="C249:D249"/>
    <mergeCell ref="C250:D250"/>
    <mergeCell ref="C266:E266"/>
    <mergeCell ref="A237:H237"/>
    <mergeCell ref="B238:G238"/>
    <mergeCell ref="B239:G239"/>
    <mergeCell ref="A240:A250"/>
    <mergeCell ref="B240:B250"/>
    <mergeCell ref="C240:D240"/>
    <mergeCell ref="C241:D241"/>
    <mergeCell ref="C242:D242"/>
    <mergeCell ref="C243:D243"/>
    <mergeCell ref="C244:D244"/>
    <mergeCell ref="C264:E264"/>
    <mergeCell ref="C265:E265"/>
    <mergeCell ref="C187:E187"/>
    <mergeCell ref="C188:E188"/>
    <mergeCell ref="C195:E195"/>
    <mergeCell ref="C196:E196"/>
    <mergeCell ref="C197:E197"/>
    <mergeCell ref="C198:E198"/>
    <mergeCell ref="A235:G235"/>
    <mergeCell ref="A236:H236"/>
    <mergeCell ref="A201:A211"/>
    <mergeCell ref="B201:B211"/>
    <mergeCell ref="D202:D211"/>
    <mergeCell ref="G202:G211"/>
    <mergeCell ref="B212:G212"/>
    <mergeCell ref="A213:A223"/>
    <mergeCell ref="B213:B223"/>
    <mergeCell ref="D214:D223"/>
    <mergeCell ref="G214:G223"/>
    <mergeCell ref="B199:G199"/>
    <mergeCell ref="B200:G200"/>
    <mergeCell ref="C189:E189"/>
    <mergeCell ref="C190:E190"/>
    <mergeCell ref="C191:E191"/>
    <mergeCell ref="C192:E192"/>
    <mergeCell ref="C193:E193"/>
    <mergeCell ref="C194:E194"/>
    <mergeCell ref="A224:A234"/>
    <mergeCell ref="B224:B234"/>
    <mergeCell ref="D225:D234"/>
    <mergeCell ref="G225:G234"/>
    <mergeCell ref="A131:A141"/>
    <mergeCell ref="C173:E173"/>
    <mergeCell ref="C175:E175"/>
    <mergeCell ref="C177:E177"/>
    <mergeCell ref="C178:E178"/>
    <mergeCell ref="C179:E179"/>
    <mergeCell ref="C180:E180"/>
    <mergeCell ref="C181:E181"/>
    <mergeCell ref="C182:E182"/>
    <mergeCell ref="A165:A175"/>
    <mergeCell ref="B165:B175"/>
    <mergeCell ref="C165:E165"/>
    <mergeCell ref="C166:E166"/>
    <mergeCell ref="C167:E167"/>
    <mergeCell ref="C168:E168"/>
    <mergeCell ref="C169:E169"/>
    <mergeCell ref="C170:E170"/>
    <mergeCell ref="C171:E171"/>
    <mergeCell ref="C135:E135"/>
    <mergeCell ref="B129:G129"/>
    <mergeCell ref="C154:E154"/>
    <mergeCell ref="C121:D121"/>
    <mergeCell ref="C122:D122"/>
    <mergeCell ref="C123:D123"/>
    <mergeCell ref="C124:D124"/>
    <mergeCell ref="C125:D125"/>
    <mergeCell ref="C126:D126"/>
    <mergeCell ref="E110:E128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B130:G130"/>
    <mergeCell ref="B131:B141"/>
    <mergeCell ref="C131:E131"/>
    <mergeCell ref="C132:E132"/>
    <mergeCell ref="C133:E133"/>
    <mergeCell ref="C134:E134"/>
    <mergeCell ref="C108:D108"/>
    <mergeCell ref="C109:D109"/>
    <mergeCell ref="A110:A128"/>
    <mergeCell ref="B110:B128"/>
    <mergeCell ref="C119:D119"/>
    <mergeCell ref="C120:D120"/>
    <mergeCell ref="C127:D127"/>
    <mergeCell ref="C128:D128"/>
    <mergeCell ref="B87:G87"/>
    <mergeCell ref="B88:G88"/>
    <mergeCell ref="A89:A109"/>
    <mergeCell ref="B89:B109"/>
    <mergeCell ref="C89:D89"/>
    <mergeCell ref="C90:D90"/>
    <mergeCell ref="E90:E109"/>
    <mergeCell ref="C91:D91"/>
    <mergeCell ref="C92:D92"/>
    <mergeCell ref="C93:D93"/>
    <mergeCell ref="C100:D100"/>
    <mergeCell ref="C101:D101"/>
    <mergeCell ref="C102:D102"/>
    <mergeCell ref="C103:D103"/>
    <mergeCell ref="C104:D104"/>
    <mergeCell ref="C105:D105"/>
    <mergeCell ref="C107:D107"/>
    <mergeCell ref="E67:E86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A47:A65"/>
    <mergeCell ref="B47:B65"/>
    <mergeCell ref="C94:D94"/>
    <mergeCell ref="C95:D95"/>
    <mergeCell ref="C96:D96"/>
    <mergeCell ref="C97:D97"/>
    <mergeCell ref="C98:D98"/>
    <mergeCell ref="C99:D99"/>
    <mergeCell ref="C106:D106"/>
    <mergeCell ref="A66:A86"/>
    <mergeCell ref="B66:B86"/>
    <mergeCell ref="C66:D66"/>
    <mergeCell ref="C67:D67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E47:E65"/>
    <mergeCell ref="C47:D47"/>
    <mergeCell ref="C48:D48"/>
    <mergeCell ref="C49:D49"/>
    <mergeCell ref="C50:D50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4:D64"/>
    <mergeCell ref="C65:D65"/>
    <mergeCell ref="C42:E42"/>
    <mergeCell ref="C43:E43"/>
    <mergeCell ref="C44:E44"/>
    <mergeCell ref="C45:E45"/>
    <mergeCell ref="C46:E46"/>
    <mergeCell ref="C34:D34"/>
    <mergeCell ref="C35:D35"/>
    <mergeCell ref="A36:A46"/>
    <mergeCell ref="B36:B46"/>
    <mergeCell ref="C36:E36"/>
    <mergeCell ref="C37:E37"/>
    <mergeCell ref="C38:E38"/>
    <mergeCell ref="C39:E39"/>
    <mergeCell ref="C40:E40"/>
    <mergeCell ref="C41:E41"/>
    <mergeCell ref="A25:A35"/>
    <mergeCell ref="B25:B35"/>
    <mergeCell ref="C28:D28"/>
    <mergeCell ref="C29:D29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25:D25"/>
    <mergeCell ref="C26:D26"/>
    <mergeCell ref="C27:D27"/>
    <mergeCell ref="A3:H3"/>
    <mergeCell ref="A5:B5"/>
    <mergeCell ref="C9:H9"/>
    <mergeCell ref="C10:H10"/>
    <mergeCell ref="A11:H11"/>
    <mergeCell ref="B12:G12"/>
    <mergeCell ref="B13:G13"/>
    <mergeCell ref="A14:A24"/>
    <mergeCell ref="B14:B24"/>
    <mergeCell ref="C14:D14"/>
    <mergeCell ref="C15:D15"/>
    <mergeCell ref="C16:D16"/>
    <mergeCell ref="C17:D17"/>
    <mergeCell ref="C18:D18"/>
    <mergeCell ref="C19:D19"/>
    <mergeCell ref="C136:E136"/>
    <mergeCell ref="C137:E137"/>
    <mergeCell ref="C138:E138"/>
    <mergeCell ref="C139:E139"/>
    <mergeCell ref="C140:E140"/>
    <mergeCell ref="C141:E141"/>
    <mergeCell ref="A142:A152"/>
    <mergeCell ref="B142:B152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72:E172"/>
    <mergeCell ref="C174:E174"/>
    <mergeCell ref="B176:G176"/>
    <mergeCell ref="A177:A187"/>
    <mergeCell ref="B177:B187"/>
    <mergeCell ref="A188:A198"/>
    <mergeCell ref="B188:B198"/>
    <mergeCell ref="B153:G153"/>
    <mergeCell ref="A154:A164"/>
    <mergeCell ref="B154:B16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83:E183"/>
    <mergeCell ref="C184:E184"/>
    <mergeCell ref="C185:E185"/>
    <mergeCell ref="C186:E186"/>
    <mergeCell ref="B404:G404"/>
    <mergeCell ref="A405:A415"/>
    <mergeCell ref="B405:B415"/>
    <mergeCell ref="C393:D393"/>
    <mergeCell ref="C405:D405"/>
    <mergeCell ref="C406:D406"/>
    <mergeCell ref="E406:E415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394:D394"/>
    <mergeCell ref="E394:E403"/>
    <mergeCell ref="C395:D395"/>
    <mergeCell ref="C396:D396"/>
    <mergeCell ref="C397:D397"/>
    <mergeCell ref="C398:D398"/>
    <mergeCell ref="C399:D399"/>
    <mergeCell ref="C400:D400"/>
    <mergeCell ref="A369:A379"/>
    <mergeCell ref="B369:B379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A427:G427"/>
    <mergeCell ref="A428:G428"/>
    <mergeCell ref="C417:D417"/>
    <mergeCell ref="E417:E426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A416:A426"/>
    <mergeCell ref="B416:B426"/>
    <mergeCell ref="C416:D416"/>
  </mergeCells>
  <conditionalFormatting sqref="G38:H46 F47:H47 C47:D65 C110:D128 F273:H280 C325:D332 F325:H332">
    <cfRule type="cellIs" dxfId="1233" priority="133" operator="equal">
      <formula>0</formula>
    </cfRule>
  </conditionalFormatting>
  <conditionalFormatting sqref="H48:H53 F48:G65">
    <cfRule type="cellIs" dxfId="1232" priority="131" operator="equal">
      <formula>0</formula>
    </cfRule>
  </conditionalFormatting>
  <conditionalFormatting sqref="H26:H35">
    <cfRule type="cellIs" dxfId="1231" priority="105" operator="equal">
      <formula>0</formula>
    </cfRule>
  </conditionalFormatting>
  <conditionalFormatting sqref="H15:H24">
    <cfRule type="cellIs" dxfId="1230" priority="104" operator="equal">
      <formula>0</formula>
    </cfRule>
  </conditionalFormatting>
  <conditionalFormatting sqref="H54:H65">
    <cfRule type="cellIs" dxfId="1229" priority="100" operator="equal">
      <formula>0</formula>
    </cfRule>
  </conditionalFormatting>
  <conditionalFormatting sqref="F67:H67 H68:H74 F68:G86">
    <cfRule type="cellIs" dxfId="1228" priority="98" operator="equal">
      <formula>0</formula>
    </cfRule>
  </conditionalFormatting>
  <conditionalFormatting sqref="C67:D86">
    <cfRule type="cellIs" dxfId="1227" priority="96" operator="equal">
      <formula>0</formula>
    </cfRule>
  </conditionalFormatting>
  <conditionalFormatting sqref="H75:H86">
    <cfRule type="cellIs" dxfId="1226" priority="97" operator="equal">
      <formula>0</formula>
    </cfRule>
  </conditionalFormatting>
  <conditionalFormatting sqref="C66:D66">
    <cfRule type="cellIs" dxfId="1225" priority="95" operator="equal">
      <formula>0</formula>
    </cfRule>
  </conditionalFormatting>
  <conditionalFormatting sqref="C89:D89">
    <cfRule type="cellIs" dxfId="1224" priority="94" operator="equal">
      <formula>0</formula>
    </cfRule>
  </conditionalFormatting>
  <conditionalFormatting sqref="F90:H90 H91:H97 F91:G109">
    <cfRule type="cellIs" dxfId="1223" priority="93" operator="equal">
      <formula>0</formula>
    </cfRule>
  </conditionalFormatting>
  <conditionalFormatting sqref="C90:D109">
    <cfRule type="cellIs" dxfId="1222" priority="91" operator="equal">
      <formula>0</formula>
    </cfRule>
  </conditionalFormatting>
  <conditionalFormatting sqref="H98:H109">
    <cfRule type="cellIs" dxfId="1221" priority="92" operator="equal">
      <formula>0</formula>
    </cfRule>
  </conditionalFormatting>
  <conditionalFormatting sqref="H110:H116 F110:G128">
    <cfRule type="cellIs" dxfId="1220" priority="90" operator="equal">
      <formula>0</formula>
    </cfRule>
  </conditionalFormatting>
  <conditionalFormatting sqref="H117:H128">
    <cfRule type="cellIs" dxfId="1219" priority="89" operator="equal">
      <formula>0</formula>
    </cfRule>
  </conditionalFormatting>
  <conditionalFormatting sqref="H282">
    <cfRule type="cellIs" dxfId="1218" priority="37" operator="equal">
      <formula>0</formula>
    </cfRule>
  </conditionalFormatting>
  <conditionalFormatting sqref="H282">
    <cfRule type="cellIs" dxfId="1217" priority="36" operator="equal">
      <formula>0</formula>
    </cfRule>
  </conditionalFormatting>
  <conditionalFormatting sqref="G282:G301">
    <cfRule type="cellIs" dxfId="1216" priority="35" operator="equal">
      <formula>0</formula>
    </cfRule>
  </conditionalFormatting>
  <conditionalFormatting sqref="C292:C293 C282:C283">
    <cfRule type="cellIs" dxfId="1215" priority="34" operator="equal">
      <formula>0</formula>
    </cfRule>
  </conditionalFormatting>
  <conditionalFormatting sqref="F282:H301">
    <cfRule type="cellIs" dxfId="1214" priority="33" operator="equal">
      <formula>0</formula>
    </cfRule>
  </conditionalFormatting>
  <conditionalFormatting sqref="H359:H368">
    <cfRule type="cellIs" dxfId="1213" priority="24" operator="equal">
      <formula>0</formula>
    </cfRule>
  </conditionalFormatting>
  <conditionalFormatting sqref="G315:G324">
    <cfRule type="cellIs" dxfId="1212" priority="25" operator="equal">
      <formula>0</formula>
    </cfRule>
  </conditionalFormatting>
  <conditionalFormatting sqref="G315:G324">
    <cfRule type="cellIs" dxfId="1211" priority="26" operator="equal">
      <formula>0</formula>
    </cfRule>
  </conditionalFormatting>
  <conditionalFormatting sqref="I456:I485">
    <cfRule type="cellIs" dxfId="1210" priority="65" operator="equal">
      <formula>TRUE</formula>
    </cfRule>
  </conditionalFormatting>
  <conditionalFormatting sqref="H202:H211 H214:H223 H225:H234">
    <cfRule type="cellIs" dxfId="1209" priority="57" operator="equal">
      <formula>0</formula>
    </cfRule>
  </conditionalFormatting>
  <conditionalFormatting sqref="H178:H187">
    <cfRule type="cellIs" dxfId="1208" priority="59" operator="equal">
      <formula>0</formula>
    </cfRule>
  </conditionalFormatting>
  <conditionalFormatting sqref="H189:H198">
    <cfRule type="cellIs" dxfId="1207" priority="58" operator="equal">
      <formula>0</formula>
    </cfRule>
  </conditionalFormatting>
  <conditionalFormatting sqref="H155:H164">
    <cfRule type="cellIs" dxfId="1206" priority="56" operator="equal">
      <formula>0</formula>
    </cfRule>
  </conditionalFormatting>
  <conditionalFormatting sqref="H166:H175">
    <cfRule type="cellIs" dxfId="1205" priority="55" operator="equal">
      <formula>0</formula>
    </cfRule>
  </conditionalFormatting>
  <conditionalFormatting sqref="H132:H141">
    <cfRule type="cellIs" dxfId="1204" priority="54" operator="equal">
      <formula>0</formula>
    </cfRule>
  </conditionalFormatting>
  <conditionalFormatting sqref="H143:H152">
    <cfRule type="cellIs" dxfId="1203" priority="53" operator="equal">
      <formula>0</formula>
    </cfRule>
  </conditionalFormatting>
  <conditionalFormatting sqref="I487:I510 I513 I515:I516">
    <cfRule type="cellIs" dxfId="1202" priority="52" operator="equal">
      <formula>TRUE</formula>
    </cfRule>
  </conditionalFormatting>
  <conditionalFormatting sqref="I486">
    <cfRule type="cellIs" dxfId="1201" priority="51" operator="equal">
      <formula>TRUE</formula>
    </cfRule>
  </conditionalFormatting>
  <conditionalFormatting sqref="I511">
    <cfRule type="cellIs" dxfId="1200" priority="50" operator="equal">
      <formula>TRUE</formula>
    </cfRule>
  </conditionalFormatting>
  <conditionalFormatting sqref="I512">
    <cfRule type="cellIs" dxfId="1199" priority="49" operator="equal">
      <formula>TRUE</formula>
    </cfRule>
  </conditionalFormatting>
  <conditionalFormatting sqref="I514">
    <cfRule type="cellIs" dxfId="1198" priority="48" operator="equal">
      <formula>TRUE</formula>
    </cfRule>
  </conditionalFormatting>
  <conditionalFormatting sqref="I517">
    <cfRule type="cellIs" dxfId="1197" priority="47" operator="equal">
      <formula>TRUE</formula>
    </cfRule>
  </conditionalFormatting>
  <conditionalFormatting sqref="G263:H272">
    <cfRule type="cellIs" dxfId="1196" priority="43" operator="equal">
      <formula>0</formula>
    </cfRule>
  </conditionalFormatting>
  <conditionalFormatting sqref="H252:H261">
    <cfRule type="cellIs" dxfId="1195" priority="44" operator="equal">
      <formula>0</formula>
    </cfRule>
  </conditionalFormatting>
  <conditionalFormatting sqref="H241:H250">
    <cfRule type="cellIs" dxfId="1194" priority="45" operator="equal">
      <formula>0</formula>
    </cfRule>
  </conditionalFormatting>
  <conditionalFormatting sqref="H305:H324">
    <cfRule type="cellIs" dxfId="1193" priority="32" operator="equal">
      <formula>0</formula>
    </cfRule>
  </conditionalFormatting>
  <conditionalFormatting sqref="H305:H324">
    <cfRule type="cellIs" dxfId="1192" priority="31" operator="equal">
      <formula>0</formula>
    </cfRule>
  </conditionalFormatting>
  <conditionalFormatting sqref="H305:H324">
    <cfRule type="cellIs" dxfId="1191" priority="30" operator="equal">
      <formula>0</formula>
    </cfRule>
  </conditionalFormatting>
  <conditionalFormatting sqref="H381:H390">
    <cfRule type="cellIs" dxfId="1190" priority="23" operator="equal">
      <formula>0</formula>
    </cfRule>
  </conditionalFormatting>
  <conditionalFormatting sqref="C284:C291">
    <cfRule type="cellIs" dxfId="1189" priority="8" operator="equal">
      <formula>0</formula>
    </cfRule>
  </conditionalFormatting>
  <conditionalFormatting sqref="C315:D324">
    <cfRule type="cellIs" dxfId="1188" priority="18" operator="equal">
      <formula>0</formula>
    </cfRule>
  </conditionalFormatting>
  <conditionalFormatting sqref="F317:H324">
    <cfRule type="cellIs" dxfId="1187" priority="17" operator="equal">
      <formula>0</formula>
    </cfRule>
  </conditionalFormatting>
  <conditionalFormatting sqref="C305:D314">
    <cfRule type="cellIs" dxfId="1186" priority="13" operator="equal">
      <formula>0</formula>
    </cfRule>
  </conditionalFormatting>
  <conditionalFormatting sqref="F305:H314">
    <cfRule type="cellIs" dxfId="1185" priority="12" operator="equal">
      <formula>0</formula>
    </cfRule>
  </conditionalFormatting>
  <conditionalFormatting sqref="C294:C301">
    <cfRule type="cellIs" dxfId="1184" priority="7" operator="equal">
      <formula>0</formula>
    </cfRule>
  </conditionalFormatting>
  <conditionalFormatting sqref="C273:C280">
    <cfRule type="cellIs" dxfId="1183" priority="9" operator="equal">
      <formula>0</formula>
    </cfRule>
  </conditionalFormatting>
  <conditionalFormatting sqref="H347:H356">
    <cfRule type="cellIs" dxfId="1182" priority="5" operator="equal">
      <formula>0</formula>
    </cfRule>
  </conditionalFormatting>
  <conditionalFormatting sqref="H336:H345">
    <cfRule type="cellIs" dxfId="1181" priority="6" operator="equal">
      <formula>0</formula>
    </cfRule>
  </conditionalFormatting>
  <conditionalFormatting sqref="H370:H379">
    <cfRule type="cellIs" dxfId="1180" priority="4" operator="equal">
      <formula>0</formula>
    </cfRule>
  </conditionalFormatting>
  <conditionalFormatting sqref="H406:H415">
    <cfRule type="cellIs" dxfId="1179" priority="3" operator="equal">
      <formula>0</formula>
    </cfRule>
  </conditionalFormatting>
  <conditionalFormatting sqref="H394:H403">
    <cfRule type="cellIs" dxfId="1178" priority="2" operator="equal">
      <formula>0</formula>
    </cfRule>
  </conditionalFormatting>
  <conditionalFormatting sqref="H417:H426">
    <cfRule type="cellIs" dxfId="1177" priority="1" operator="equal">
      <formula>0</formula>
    </cfRule>
  </conditionalFormatting>
  <printOptions horizontalCentered="1"/>
  <pageMargins left="0.23622047244094491" right="0.23622047244094491" top="0.74803149606299213" bottom="0.15748031496062992" header="0.31496062992125984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31</vt:i4>
      </vt:variant>
      <vt:variant>
        <vt:lpstr>Diapazoni ar nosaukumiem</vt:lpstr>
      </vt:variant>
      <vt:variant>
        <vt:i4>30</vt:i4>
      </vt:variant>
    </vt:vector>
  </HeadingPairs>
  <TitlesOfParts>
    <vt:vector size="61" baseType="lpstr">
      <vt:lpstr>1.1(1)</vt:lpstr>
      <vt:lpstr>1.1 </vt:lpstr>
      <vt:lpstr>1.2(1)</vt:lpstr>
      <vt:lpstr>1.2</vt:lpstr>
      <vt:lpstr>1.3(1)</vt:lpstr>
      <vt:lpstr>1.4(1)</vt:lpstr>
      <vt:lpstr>1.3</vt:lpstr>
      <vt:lpstr>1.4</vt:lpstr>
      <vt:lpstr>2.</vt:lpstr>
      <vt:lpstr>3.</vt:lpstr>
      <vt:lpstr>4.</vt:lpstr>
      <vt:lpstr>5.</vt:lpstr>
      <vt:lpstr>6.1.</vt:lpstr>
      <vt:lpstr>6.2.</vt:lpstr>
      <vt:lpstr>6.3.</vt:lpstr>
      <vt:lpstr>7.</vt:lpstr>
      <vt:lpstr>8.1.</vt:lpstr>
      <vt:lpstr>8.2.</vt:lpstr>
      <vt:lpstr>8.3.</vt:lpstr>
      <vt:lpstr>8.4.</vt:lpstr>
      <vt:lpstr>8.5.</vt:lpstr>
      <vt:lpstr>8.6.</vt:lpstr>
      <vt:lpstr>8.7.</vt:lpstr>
      <vt:lpstr>8.8.</vt:lpstr>
      <vt:lpstr>8.9.</vt:lpstr>
      <vt:lpstr>9.1.</vt:lpstr>
      <vt:lpstr>9.2.</vt:lpstr>
      <vt:lpstr>9.3.</vt:lpstr>
      <vt:lpstr>10.</vt:lpstr>
      <vt:lpstr>Cenrāžu_salīdzinājums</vt:lpstr>
      <vt:lpstr>Izdevumu sadalījums_pa_EKK</vt:lpstr>
      <vt:lpstr>'1.1 '!Drukas_apgabals</vt:lpstr>
      <vt:lpstr>'1.1(1)'!Drukas_apgabals</vt:lpstr>
      <vt:lpstr>'1.2'!Drukas_apgabals</vt:lpstr>
      <vt:lpstr>'1.2(1)'!Drukas_apgabals</vt:lpstr>
      <vt:lpstr>'1.3'!Drukas_apgabals</vt:lpstr>
      <vt:lpstr>'1.3(1)'!Drukas_apgabals</vt:lpstr>
      <vt:lpstr>'1.4'!Drukas_apgabals</vt:lpstr>
      <vt:lpstr>'1.4(1)'!Drukas_apgabals</vt:lpstr>
      <vt:lpstr>'10.'!Drukas_apgabals</vt:lpstr>
      <vt:lpstr>'2.'!Drukas_apgabals</vt:lpstr>
      <vt:lpstr>'3.'!Drukas_apgabals</vt:lpstr>
      <vt:lpstr>'4.'!Drukas_apgabals</vt:lpstr>
      <vt:lpstr>'5.'!Drukas_apgabals</vt:lpstr>
      <vt:lpstr>'6.1.'!Drukas_apgabals</vt:lpstr>
      <vt:lpstr>'6.2.'!Drukas_apgabals</vt:lpstr>
      <vt:lpstr>'6.3.'!Drukas_apgabals</vt:lpstr>
      <vt:lpstr>'7.'!Drukas_apgabals</vt:lpstr>
      <vt:lpstr>'8.1.'!Drukas_apgabals</vt:lpstr>
      <vt:lpstr>'8.2.'!Drukas_apgabals</vt:lpstr>
      <vt:lpstr>'8.3.'!Drukas_apgabals</vt:lpstr>
      <vt:lpstr>'8.4.'!Drukas_apgabals</vt:lpstr>
      <vt:lpstr>'8.5.'!Drukas_apgabals</vt:lpstr>
      <vt:lpstr>'8.6.'!Drukas_apgabals</vt:lpstr>
      <vt:lpstr>'8.7.'!Drukas_apgabals</vt:lpstr>
      <vt:lpstr>'8.8.'!Drukas_apgabals</vt:lpstr>
      <vt:lpstr>'8.9.'!Drukas_apgabals</vt:lpstr>
      <vt:lpstr>'9.1.'!Drukas_apgabals</vt:lpstr>
      <vt:lpstr>'9.2.'!Drukas_apgabals</vt:lpstr>
      <vt:lpstr>'9.3.'!Drukas_apgabals</vt:lpstr>
      <vt:lpstr>'Izdevumu sadalījums_pa_EKK'!Drukāt_virsrakstus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 Dzelme</dc:creator>
  <cp:lastModifiedBy>Inita Dzelme</cp:lastModifiedBy>
  <cp:lastPrinted>2018-03-21T06:55:01Z</cp:lastPrinted>
  <dcterms:created xsi:type="dcterms:W3CDTF">2015-10-01T11:21:34Z</dcterms:created>
  <dcterms:modified xsi:type="dcterms:W3CDTF">2018-03-26T09:00:25Z</dcterms:modified>
</cp:coreProperties>
</file>