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Q:\CTD\Starptautisko un procesuālo tiesību nodaļa\GIM_TIES_MODERNIZ\VARDARBIBA_VISS\1_VARDARBIBA_CPL_pec_Elinas_2018\MKK\"/>
    </mc:Choice>
  </mc:AlternateContent>
  <xr:revisionPtr revIDLastSave="0" documentId="13_ncr:1_{620B85EB-3548-4791-8C8A-521B09EC4814}" xr6:coauthVersionLast="31" xr6:coauthVersionMax="31" xr10:uidLastSave="{00000000-0000-0000-0000-000000000000}"/>
  <bookViews>
    <workbookView xWindow="0" yWindow="0" windowWidth="28800" windowHeight="12225" xr2:uid="{00000000-000D-0000-FFFF-FFFF00000000}"/>
  </bookViews>
  <sheets>
    <sheet name="Lapa1" sheetId="1" r:id="rId1"/>
  </sheets>
  <externalReferences>
    <externalReference r:id="rId2"/>
  </externalReferenc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9" i="1" l="1"/>
  <c r="A37" i="1"/>
  <c r="A36" i="1"/>
  <c r="A34" i="1"/>
  <c r="L26" i="1"/>
  <c r="M26" i="1" s="1"/>
  <c r="D26" i="1"/>
  <c r="F26" i="1" s="1"/>
  <c r="L25" i="1"/>
  <c r="M25" i="1" s="1"/>
  <c r="D25" i="1"/>
  <c r="F25" i="1" s="1"/>
  <c r="B24" i="1"/>
  <c r="L24" i="1" s="1"/>
  <c r="M24" i="1" s="1"/>
  <c r="B23" i="1"/>
  <c r="L23" i="1" s="1"/>
  <c r="M23" i="1" s="1"/>
  <c r="M22" i="1" s="1"/>
  <c r="G22" i="1"/>
  <c r="G23" i="1" s="1"/>
  <c r="G24" i="1" s="1"/>
  <c r="K20" i="1"/>
  <c r="L20" i="1" s="1"/>
  <c r="M20" i="1" s="1"/>
  <c r="D20" i="1"/>
  <c r="F20" i="1" s="1"/>
  <c r="B19" i="1"/>
  <c r="D19" i="1" s="1"/>
  <c r="F19" i="1" s="1"/>
  <c r="B18" i="1"/>
  <c r="D18" i="1" s="1"/>
  <c r="F18" i="1" s="1"/>
  <c r="K17" i="1"/>
  <c r="K18" i="1" s="1"/>
  <c r="B17" i="1"/>
  <c r="D17" i="1" s="1"/>
  <c r="F17" i="1" s="1"/>
  <c r="B16" i="1"/>
  <c r="D16" i="1" s="1"/>
  <c r="F16" i="1" s="1"/>
  <c r="B15" i="1"/>
  <c r="L15" i="1" s="1"/>
  <c r="G14" i="1"/>
  <c r="G15" i="1" s="1"/>
  <c r="G16" i="1" s="1"/>
  <c r="G17" i="1" s="1"/>
  <c r="G18" i="1" s="1"/>
  <c r="G19" i="1" s="1"/>
  <c r="G20" i="1" s="1"/>
  <c r="D13" i="1"/>
  <c r="F13" i="1" s="1"/>
  <c r="D12" i="1"/>
  <c r="F12" i="1" s="1"/>
  <c r="B11" i="1"/>
  <c r="D11" i="1" s="1"/>
  <c r="D10" i="1"/>
  <c r="F10" i="1" s="1"/>
  <c r="K9" i="1"/>
  <c r="K11" i="1" s="1"/>
  <c r="G9" i="1"/>
  <c r="G10" i="1" s="1"/>
  <c r="L16" i="1" l="1"/>
  <c r="M16" i="1" s="1"/>
  <c r="D23" i="1"/>
  <c r="F23" i="1" s="1"/>
  <c r="L17" i="1"/>
  <c r="M17" i="1" s="1"/>
  <c r="G11" i="1"/>
  <c r="H10" i="1"/>
  <c r="M15" i="1"/>
  <c r="H17" i="1"/>
  <c r="H19" i="1"/>
  <c r="K19" i="1"/>
  <c r="L19" i="1" s="1"/>
  <c r="M19" i="1" s="1"/>
  <c r="L18" i="1"/>
  <c r="M18" i="1" s="1"/>
  <c r="H20" i="1"/>
  <c r="H23" i="1"/>
  <c r="H16" i="1"/>
  <c r="G25" i="1"/>
  <c r="H25" i="1" s="1"/>
  <c r="G26" i="1"/>
  <c r="H26" i="1" s="1"/>
  <c r="D9" i="1"/>
  <c r="L11" i="1"/>
  <c r="F11" i="1"/>
  <c r="H18" i="1"/>
  <c r="M39" i="1"/>
  <c r="K10" i="1"/>
  <c r="D15" i="1"/>
  <c r="L22" i="1"/>
  <c r="D24" i="1"/>
  <c r="F24" i="1" s="1"/>
  <c r="H24" i="1" s="1"/>
  <c r="H11" i="1" l="1"/>
  <c r="D22" i="1"/>
  <c r="F15" i="1"/>
  <c r="D14" i="1"/>
  <c r="F9" i="1"/>
  <c r="L14" i="1"/>
  <c r="H22" i="1"/>
  <c r="K12" i="1"/>
  <c r="L10" i="1"/>
  <c r="F22" i="1"/>
  <c r="M14" i="1"/>
  <c r="M37" i="1" s="1"/>
  <c r="M11" i="1"/>
  <c r="G12" i="1"/>
  <c r="M10" i="1" l="1"/>
  <c r="K13" i="1"/>
  <c r="L13" i="1" s="1"/>
  <c r="L12" i="1"/>
  <c r="G13" i="1"/>
  <c r="H12" i="1"/>
  <c r="F14" i="1"/>
  <c r="H15" i="1"/>
  <c r="H14" i="1" s="1"/>
  <c r="L9" i="1" l="1"/>
  <c r="M13" i="1"/>
  <c r="H13" i="1"/>
  <c r="H9" i="1" s="1"/>
  <c r="H8" i="1" s="1"/>
  <c r="H27" i="1" s="1"/>
  <c r="M12" i="1"/>
  <c r="M9" i="1" s="1"/>
  <c r="H28" i="1" l="1"/>
  <c r="H29" i="1" s="1"/>
  <c r="M36" i="1"/>
  <c r="M8" i="1"/>
  <c r="M34" i="1" l="1"/>
  <c r="M27" i="1"/>
  <c r="M28" i="1" l="1"/>
  <c r="M29" i="1" s="1"/>
  <c r="M32" i="1" s="1"/>
</calcChain>
</file>

<file path=xl/sharedStrings.xml><?xml version="1.0" encoding="utf-8"?>
<sst xmlns="http://schemas.openxmlformats.org/spreadsheetml/2006/main" count="88" uniqueCount="65">
  <si>
    <t>Pakalpojuma veids/finansējuma aprēķins</t>
  </si>
  <si>
    <r>
      <t xml:space="preserve">Pakalpojuma cenas un finansējums gadā papildu </t>
    </r>
    <r>
      <rPr>
        <b/>
        <sz val="18"/>
        <color indexed="10"/>
        <rFont val="Times New Roman"/>
        <family val="1"/>
        <charset val="186"/>
      </rPr>
      <t>816 personām</t>
    </r>
  </si>
  <si>
    <t>Aprēķini/paskaidrojums</t>
  </si>
  <si>
    <t>Nepieciešamā finansējuma korekcija atbilstoši 2015. un 2016.gada faktiskajiem pakalpojuma izdevumiem</t>
  </si>
  <si>
    <t>Cena euro</t>
  </si>
  <si>
    <t>Personu skaits</t>
  </si>
  <si>
    <t>1 konsultācijas /1 grupas izmaksas, euro</t>
  </si>
  <si>
    <t>Konsultāciju/nodarbību skaits</t>
  </si>
  <si>
    <t xml:space="preserve">Izmaksas uz                  1 klientu/                     1 grupu kursā </t>
  </si>
  <si>
    <t>klientu /grupu skaits</t>
  </si>
  <si>
    <t>Kopējais nepieciešamais finansējums</t>
  </si>
  <si>
    <t>1.posms - sociālās rehabilitācijas pakalpojuma sniegšana</t>
  </si>
  <si>
    <t>Sociālās rehabilitācijas pakalpojuma kurss</t>
  </si>
  <si>
    <t>X</t>
  </si>
  <si>
    <t>Individuālās konsultācijas kopā</t>
  </si>
  <si>
    <t>1 persona saņem 10 konsultācijas</t>
  </si>
  <si>
    <t>Vidēji 1 persona saņem 9.5 konsultācijas</t>
  </si>
  <si>
    <t>Individuālās konsultācijas (konsultācija 45 minūtes un 15 minūtes dokumentu kārtošana)</t>
  </si>
  <si>
    <t>Speciālista viena konsultācija maksā 18.93 EUR +  DD nod. 4.47 EUR = 23.40EUR /23.40 euro x 10 konsultācijas x 352 klienti = 82 368.00 euro</t>
  </si>
  <si>
    <t>Atbilstoši 2015.un 2016.gada faktiskajai izpildei, vidēji persona saņem 9.5 konsultācijas.</t>
  </si>
  <si>
    <t>Ar pakalpojuma organizēšanu saistītās izmaksas</t>
  </si>
  <si>
    <t>Pakalpojumu grozā ar izmitināšanu šīs izmaksas 1 klientam dienā vidēji ir 20.34 euro, tiek pieņemts, ka pakalpojumam bez izmitināšanas, kas tiek sniegts klientam tikai darba dienās darba laikā, t.i., 8 stundas dienā, šīs izmaksas sastāda 70% no 20.34 euro = 14.24 euro dienā/ 1.78 euro stundā.</t>
  </si>
  <si>
    <t>Transporta izdevumi klientiem</t>
  </si>
  <si>
    <t>Uz vienu personu, ne vairāk kā, 7 euro transporta izmaksas (turp un atpakaļ)/  7 euro x 10 konsultācijas x 352 klienti = 24640.00euro.</t>
  </si>
  <si>
    <t>Atbilstoši 2015.un 2016.gada faktiskajai izpildei var secināt, ka personas individuālās konsultācijas saņem tuvu savai dzīvesvietai, nepieciešamā finansējuma aprēķinā tiek plānots, ka vidējie izdevumi uz 1 klientu nepārsniedz 3.50 euro.</t>
  </si>
  <si>
    <t>Transporta izdevumi speciālistiem</t>
  </si>
  <si>
    <t xml:space="preserve">Uz vienu personu, ne vairāk kā, 7 euro transporta izmaksas (turp un atpakaļ)/  7 euro x 10 konsultācijas x 352 klienti = 24 640euro. </t>
  </si>
  <si>
    <t>Ņemot vērā, ka individuālās konsultācijas cenšas organizētas tā, ka klients brauc pie speciālista - nepieciešamā finansējuma aprēķinā tiek plānots, ka vidējie izdevumi uz 1 speciālistu nepārsniedz 3.00 euro.</t>
  </si>
  <si>
    <t>Konsultācijas grupās (grupu terapija) kopā</t>
  </si>
  <si>
    <t>464 klienti=39 grupas un katrai grupai 16 nodarbības, grupā 12 personas, vienas nodarbības ilgums 2 stundas</t>
  </si>
  <si>
    <t>464 klienti=52 grupas un katrai grupai vidēji 15.35 nodarbības,grupā vidēji 9 personas, vienas nodarbības ilgums 2 stundas</t>
  </si>
  <si>
    <t>2 Speciālistu atlīdzība (ieskaitot DD soc.nod.) par nodarbību vadīšanu (nodarbības ilgums 2 h)</t>
  </si>
  <si>
    <t>Nodarbību vada 2 speciālisti - 1 stundas izmaksas 1 speciālistam 23.40 euro * 2 speciālisti = 46.80 euro stundā / 46.80 euro x 2 stundas x 16 nodarbības = 1497.6 euro (vienas grupas izmaksas) x 39 grupas =   58 406.40 euro</t>
  </si>
  <si>
    <t>Atbilstoši 2015.un 2016.gada faktiskajai izpildei secināms, ka ļoti retos gadījumos grupā ir maksimāli pieļaujamais personu skaits - 12. Līdz ar to aprēķinos pieņemts, ka vidējais personu skaits grupā ir 9. Līdz ar to faktiski tiek plānotas 52 grupas.</t>
  </si>
  <si>
    <t>2 Speciālistu atlīdzība (ieskaitot DD soc.nod.) par sagatavošanos nodarbībai, izdales materiālu un atskaišu sagatavošanu</t>
  </si>
  <si>
    <t>Nodarbību vada 2 speciālisti - 1 stundas izmaksas 1 speciālistam 23.40 euro * 2 speciālisti = 46.80 euro stundā x 16 nodarbības = 748.80 euro (vienas grupas izmaksas) x 39 grupas =   29 203.20 euro</t>
  </si>
  <si>
    <t>Pakalpojumu grozā ar izmitināšanu šīs izmaksas 1 klientam dienā vidēji ir 20.34 euro, tiek pieņemts, ka pakalpojumam bez izmitināšanas, kas tiek sniegts klientam tikai darba dienās darba laikā, t.i., 8 stundas dienā, šīs izmaksas sastāda 70% no 20.34 euro = 14.24 euro dienā/ 1.78 euro stundā/ 3.56 euro 2h (grupu nodarbība ilgst 2h). Vienas nodarbības izmaksas (12 personas grupā) 42.71</t>
  </si>
  <si>
    <t>Atbilstoši 2015.un 2016.gada faktiskajai izpildei secināms, ka ļoti retos gadījumos grupā ir maksimāli pieļaujamais personu skaits - 12. Līdz ar to aprēķinos pieņemts, ka vidējais personu skaits grupā ir 9. Līdz ar to faktiski tiek plānotas 52 grupas. 2016.gadā vidēji viena persona piedalijās 15.35 grupu nodarbībās.</t>
  </si>
  <si>
    <t>Atbalsta grupu organizēšanas izmaksas (izdales materiālu kopēšana, kancelejas preces)</t>
  </si>
  <si>
    <t xml:space="preserve">Atbilstoši citos valsts apmaksātajos sociālās rehabilitācijas pakalpojumiem plānotajos izdevumos, katram pakalpojuma saņēmējam grupu nodarbību organizēšanas izdevumi nepārsniedz 2 euro uz vienu personu  vienā nodarbībā. Grupā piedalās no 6-12 personām. Plānots, ka gadā vidēji tiks organizētas 39  grupas/12 personas grupā. 1 grupai 16 nodarbības.   2 euro/persona x 12 personas grupā (vienas grupas izmakasas 24.00 euro) x 16 nodarbības  = 384 euro/grupa x 39 grupas gadā = 14 976.00 euro gadā. </t>
  </si>
  <si>
    <t>Uz vienu personu, ne vairāk kā, 7 euro transporta izmaksas (turp un atpakaļ)/  7 euro x 16 nodarbības x 464 klienti (39 grupas) = 52416.00euro.</t>
  </si>
  <si>
    <t>Atbilstoši 2015.un 2016.gada faktiskajai izpildei var secināt, ka personas grupu nodarbības saņem tuvu savai dzīvesvietai, nepieciešamā finansējuma aprēķinā tiek pieņemts, ka vidējie izdevumi uz 1 klientu nepārsniedz 3.50 euro.</t>
  </si>
  <si>
    <t>Uz vienu personu, ne vairāk kā, 7 euro transporta izmaksas (turp un atpakaļ)/  7 euro x 16 nodarbības x 39 grupas = 8 736.00euro.</t>
  </si>
  <si>
    <t>Ņemot vērā, ka grupu nodarbības cenšas organizētas tā, ka klients brauc pie speciālista - nepieciešamā finansējuma aprēķinā tiek pieņemts, ka vidējie izdevumi uz 1 speciālistu nepārsniedz 3.00 euro.</t>
  </si>
  <si>
    <t>2.posms - konsultāciju nodrošinājums pēc sociālās rehabilitācijas pakalpojuma kursa pabeigšanas</t>
  </si>
  <si>
    <t>konsultāciju nodrošinājums pēc sociālās rehabilitācijas pakalpojuma kursa pabeigšanas</t>
  </si>
  <si>
    <t>Kopējais pakalpojuma 1.posma saņēmēju skaits 816.</t>
  </si>
  <si>
    <t>272 personas saņem atbalstu pēc sociālās rehabilitācijas pakalpojuma saņemšanas</t>
  </si>
  <si>
    <t>Speciālista viena konsultācija maksā 18.93 EUR +  DD nod. 4.47 EUR = 23.40EUR /23.40 euro x 3 konsultācijas x 816 klienti = 57 283.20 euro</t>
  </si>
  <si>
    <t>Finansējuma pieprasījuma aprēķinos plānots, ka pakalpojuma 2.posms "Konsultāciju nodrošinājums pēc sociālās rehabilitācijas pakalpojuma kursa pabeigšanas" būs nepieciešams trešajai daļai no pakalpojuma 1. posma "Sociālās rehabilitācijas pakalpojums" saņēmēju skaita, t.i. 272 personas.</t>
  </si>
  <si>
    <t>Uz vienu personu, ne vairāk kā, 7 euro transporta izmaksas (turp un atpakaļ)/  7 euro x 3 konsultācijas x 816 klienti = 17 136.00 euro</t>
  </si>
  <si>
    <t>Uz vienu personu, ne vairāk kā, 7 euro transporta izmaksas (turp un atpakaļ)/  7 euro x 3 konsultācijas x 816 klienti = 17 136.00euro</t>
  </si>
  <si>
    <t>Pakalpojumu izmaksas kopā</t>
  </si>
  <si>
    <t>x</t>
  </si>
  <si>
    <t>Pakalpojuma sniedzēja administrēšanas izdevumi 10%</t>
  </si>
  <si>
    <t>Kopā</t>
  </si>
  <si>
    <r>
      <t xml:space="preserve">Pakalpojuma "Sociālās rehabilitācijas pakalpojumi vardarbību veikušām pilngadīgām personām" izdevumu kopsavilkums </t>
    </r>
    <r>
      <rPr>
        <b/>
        <u/>
        <sz val="11"/>
        <rFont val="Times New Roman"/>
        <family val="1"/>
        <charset val="186"/>
      </rPr>
      <t xml:space="preserve">vidēji uz 1 pakalpojuma saņēmēju, </t>
    </r>
    <r>
      <rPr>
        <b/>
        <i/>
        <u/>
        <sz val="11"/>
        <rFont val="Times New Roman"/>
        <family val="1"/>
        <charset val="186"/>
      </rPr>
      <t>euro</t>
    </r>
    <r>
      <rPr>
        <b/>
        <u/>
        <sz val="11"/>
        <rFont val="Times New Roman"/>
        <family val="1"/>
        <charset val="186"/>
      </rPr>
      <t>:</t>
    </r>
  </si>
  <si>
    <t xml:space="preserve">KOPĀ </t>
  </si>
  <si>
    <t>t.sk.</t>
  </si>
  <si>
    <t>1.pielikums likumprojekta "Grozījumi Civilprocesa likumā" sākotnējās ietekmes novērtējuma ziņojumam (anotācijai)</t>
  </si>
  <si>
    <t>Iesniedzējs:</t>
  </si>
  <si>
    <t>Pakalpojuma  "Sociālās rehabilitācijas pakalpojumi vardarbību veikušām pilngadīgām personām" groza izmaksu aprēķins</t>
  </si>
  <si>
    <t>Tieslietu ministrs                                                                                                                 Dzinatrs Rasnačs</t>
  </si>
  <si>
    <t>Drobiševska 67036954</t>
  </si>
  <si>
    <t>Evita.Drobisevska@tm.gov.lv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</si>
</sst>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charset val="186"/>
      <scheme val="minor"/>
    </font>
    <font>
      <sz val="11"/>
      <name val="Times New Roman"/>
      <family val="1"/>
      <charset val="186"/>
    </font>
    <font>
      <sz val="11"/>
      <color rgb="FFFF0000"/>
      <name val="Times New Roman"/>
      <family val="1"/>
      <charset val="186"/>
    </font>
    <font>
      <b/>
      <sz val="14"/>
      <name val="Times New Roman"/>
      <family val="1"/>
      <charset val="186"/>
    </font>
    <font>
      <sz val="10"/>
      <name val="Arial"/>
      <family val="2"/>
      <charset val="186"/>
    </font>
    <font>
      <sz val="12"/>
      <name val="Times New Roman"/>
      <family val="1"/>
      <charset val="186"/>
    </font>
    <font>
      <b/>
      <sz val="18"/>
      <color indexed="10"/>
      <name val="Times New Roman"/>
      <family val="1"/>
      <charset val="186"/>
    </font>
    <font>
      <b/>
      <sz val="11"/>
      <color rgb="FFFF0000"/>
      <name val="Times New Roman"/>
      <family val="1"/>
      <charset val="186"/>
    </font>
    <font>
      <b/>
      <sz val="12"/>
      <name val="Times New Roman"/>
      <family val="1"/>
      <charset val="186"/>
    </font>
    <font>
      <sz val="12"/>
      <color rgb="FFFF0000"/>
      <name val="Times New Roman"/>
      <family val="1"/>
      <charset val="186"/>
    </font>
    <font>
      <sz val="10"/>
      <name val="Times New Roman"/>
      <family val="1"/>
      <charset val="186"/>
    </font>
    <font>
      <b/>
      <sz val="10"/>
      <name val="Times New Roman"/>
      <family val="1"/>
      <charset val="186"/>
    </font>
    <font>
      <i/>
      <sz val="8"/>
      <name val="Times New Roman"/>
      <family val="1"/>
      <charset val="186"/>
    </font>
    <font>
      <b/>
      <sz val="11"/>
      <name val="Times New Roman"/>
      <family val="1"/>
      <charset val="186"/>
    </font>
    <font>
      <b/>
      <u/>
      <sz val="11"/>
      <name val="Times New Roman"/>
      <family val="1"/>
      <charset val="186"/>
    </font>
    <font>
      <b/>
      <i/>
      <u/>
      <sz val="11"/>
      <name val="Times New Roman"/>
      <family val="1"/>
      <charset val="186"/>
    </font>
    <font>
      <u/>
      <sz val="11"/>
      <color theme="10"/>
      <name val="Calibri"/>
      <family val="2"/>
      <charset val="186"/>
      <scheme val="minor"/>
    </font>
    <font>
      <sz val="12"/>
      <name val="Times New Roman"/>
      <family val="1"/>
    </font>
    <font>
      <b/>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4" fillId="0" borderId="0"/>
    <xf numFmtId="0" fontId="16" fillId="0" borderId="0" applyNumberFormat="0" applyFill="0" applyBorder="0" applyAlignment="0" applyProtection="0"/>
  </cellStyleXfs>
  <cellXfs count="112">
    <xf numFmtId="0" fontId="0" fillId="0" borderId="0" xfId="0"/>
    <xf numFmtId="0" fontId="2" fillId="0" borderId="0" xfId="0" applyFont="1"/>
    <xf numFmtId="0" fontId="2" fillId="0" borderId="0" xfId="0" applyFont="1" applyAlignment="1">
      <alignment wrapText="1"/>
    </xf>
    <xf numFmtId="0" fontId="9" fillId="2" borderId="14" xfId="1" applyFont="1" applyFill="1" applyBorder="1" applyAlignment="1">
      <alignment horizontal="center" wrapText="1"/>
    </xf>
    <xf numFmtId="4" fontId="5" fillId="2" borderId="14" xfId="1" applyNumberFormat="1" applyFont="1" applyFill="1" applyBorder="1" applyAlignment="1">
      <alignment horizontal="right" wrapText="1"/>
    </xf>
    <xf numFmtId="0" fontId="5" fillId="2" borderId="17" xfId="1" applyFont="1" applyFill="1" applyBorder="1" applyAlignment="1">
      <alignment horizontal="center" wrapText="1"/>
    </xf>
    <xf numFmtId="0" fontId="5" fillId="2" borderId="14" xfId="1" applyFont="1" applyFill="1" applyBorder="1" applyAlignment="1">
      <alignment horizontal="center" wrapText="1"/>
    </xf>
    <xf numFmtId="4" fontId="8" fillId="2" borderId="14" xfId="1" applyNumberFormat="1" applyFont="1" applyFill="1" applyBorder="1" applyAlignment="1">
      <alignment horizontal="right" wrapText="1"/>
    </xf>
    <xf numFmtId="0" fontId="9" fillId="2" borderId="18" xfId="1" applyFont="1" applyFill="1" applyBorder="1" applyAlignment="1">
      <alignment horizontal="center" wrapText="1"/>
    </xf>
    <xf numFmtId="0" fontId="8" fillId="3" borderId="14" xfId="1" applyFont="1" applyFill="1" applyBorder="1" applyAlignment="1">
      <alignment horizontal="left" wrapText="1"/>
    </xf>
    <xf numFmtId="0" fontId="5" fillId="3" borderId="14" xfId="1" applyFont="1" applyFill="1" applyBorder="1" applyAlignment="1">
      <alignment horizontal="center" wrapText="1"/>
    </xf>
    <xf numFmtId="2" fontId="5" fillId="3" borderId="14" xfId="1" applyNumberFormat="1" applyFont="1" applyFill="1" applyBorder="1" applyAlignment="1">
      <alignment horizontal="right" wrapText="1"/>
    </xf>
    <xf numFmtId="3" fontId="5" fillId="3" borderId="14" xfId="1" applyNumberFormat="1" applyFont="1" applyFill="1" applyBorder="1" applyAlignment="1">
      <alignment horizontal="center" wrapText="1"/>
    </xf>
    <xf numFmtId="4" fontId="5" fillId="3" borderId="14" xfId="1" applyNumberFormat="1" applyFont="1" applyFill="1" applyBorder="1" applyAlignment="1">
      <alignment horizontal="right" wrapText="1"/>
    </xf>
    <xf numFmtId="4" fontId="10" fillId="3" borderId="18" xfId="1" applyNumberFormat="1" applyFont="1" applyFill="1" applyBorder="1" applyAlignment="1">
      <alignment horizontal="left" wrapText="1"/>
    </xf>
    <xf numFmtId="164" fontId="8" fillId="3" borderId="17" xfId="1" applyNumberFormat="1" applyFont="1" applyFill="1" applyBorder="1" applyAlignment="1">
      <alignment horizontal="center" wrapText="1"/>
    </xf>
    <xf numFmtId="4" fontId="8" fillId="3" borderId="14" xfId="1" applyNumberFormat="1" applyFont="1" applyFill="1" applyBorder="1" applyAlignment="1">
      <alignment horizontal="right" wrapText="1"/>
    </xf>
    <xf numFmtId="4" fontId="11" fillId="3" borderId="18" xfId="1" applyNumberFormat="1" applyFont="1" applyFill="1" applyBorder="1" applyAlignment="1">
      <alignment horizontal="left" wrapText="1"/>
    </xf>
    <xf numFmtId="0" fontId="5" fillId="0" borderId="14" xfId="1" applyFont="1" applyBorder="1" applyAlignment="1">
      <alignment horizontal="left" wrapText="1"/>
    </xf>
    <xf numFmtId="2" fontId="5" fillId="0" borderId="14" xfId="1" applyNumberFormat="1" applyFont="1" applyBorder="1" applyAlignment="1">
      <alignment horizontal="right" wrapText="1"/>
    </xf>
    <xf numFmtId="1" fontId="5" fillId="0" borderId="14" xfId="1" applyNumberFormat="1" applyFont="1" applyBorder="1" applyAlignment="1">
      <alignment horizontal="center" wrapText="1"/>
    </xf>
    <xf numFmtId="3" fontId="5" fillId="0" borderId="14" xfId="1" applyNumberFormat="1" applyFont="1" applyBorder="1" applyAlignment="1">
      <alignment horizontal="center" wrapText="1"/>
    </xf>
    <xf numFmtId="4" fontId="5" fillId="0" borderId="14" xfId="1" applyNumberFormat="1" applyFont="1" applyBorder="1" applyAlignment="1">
      <alignment horizontal="right" wrapText="1"/>
    </xf>
    <xf numFmtId="0" fontId="10" fillId="4" borderId="14" xfId="0" applyFont="1" applyFill="1" applyBorder="1" applyAlignment="1">
      <alignment wrapText="1"/>
    </xf>
    <xf numFmtId="164" fontId="5" fillId="0" borderId="17" xfId="1" applyNumberFormat="1" applyFont="1" applyBorder="1" applyAlignment="1">
      <alignment horizontal="center" wrapText="1"/>
    </xf>
    <xf numFmtId="2" fontId="5" fillId="0" borderId="14" xfId="1" applyNumberFormat="1" applyFont="1" applyFill="1" applyBorder="1" applyAlignment="1">
      <alignment horizontal="right" wrapText="1"/>
    </xf>
    <xf numFmtId="1" fontId="5" fillId="0" borderId="14" xfId="1" applyNumberFormat="1" applyFont="1" applyFill="1" applyBorder="1" applyAlignment="1">
      <alignment horizontal="center" wrapText="1"/>
    </xf>
    <xf numFmtId="4" fontId="10" fillId="4" borderId="14" xfId="1" applyNumberFormat="1" applyFont="1" applyFill="1" applyBorder="1" applyAlignment="1">
      <alignment horizontal="left" wrapText="1"/>
    </xf>
    <xf numFmtId="0" fontId="5" fillId="0" borderId="14" xfId="1" applyFont="1" applyBorder="1" applyAlignment="1">
      <alignment wrapText="1"/>
    </xf>
    <xf numFmtId="4" fontId="10" fillId="4" borderId="18" xfId="1" applyNumberFormat="1" applyFont="1" applyFill="1" applyBorder="1" applyAlignment="1">
      <alignment horizontal="left" wrapText="1"/>
    </xf>
    <xf numFmtId="0" fontId="8" fillId="3" borderId="14" xfId="1" applyFont="1" applyFill="1" applyBorder="1" applyAlignment="1">
      <alignment wrapText="1"/>
    </xf>
    <xf numFmtId="2" fontId="5" fillId="3" borderId="14" xfId="1" applyNumberFormat="1" applyFont="1" applyFill="1" applyBorder="1" applyAlignment="1">
      <alignment horizontal="center" wrapText="1"/>
    </xf>
    <xf numFmtId="1" fontId="5" fillId="3" borderId="14" xfId="1" applyNumberFormat="1" applyFont="1" applyFill="1" applyBorder="1" applyAlignment="1">
      <alignment horizontal="center" wrapText="1"/>
    </xf>
    <xf numFmtId="4" fontId="10" fillId="3" borderId="14" xfId="1" applyNumberFormat="1" applyFont="1" applyFill="1" applyBorder="1" applyAlignment="1">
      <alignment horizontal="left" wrapText="1"/>
    </xf>
    <xf numFmtId="1" fontId="8" fillId="3" borderId="17" xfId="1" applyNumberFormat="1" applyFont="1" applyFill="1" applyBorder="1" applyAlignment="1">
      <alignment horizontal="center" wrapText="1"/>
    </xf>
    <xf numFmtId="4" fontId="5" fillId="0" borderId="14" xfId="1" applyNumberFormat="1" applyFont="1" applyFill="1" applyBorder="1" applyAlignment="1">
      <alignment horizontal="right" wrapText="1"/>
    </xf>
    <xf numFmtId="3" fontId="5" fillId="0" borderId="14" xfId="1" applyNumberFormat="1" applyFont="1" applyFill="1" applyBorder="1" applyAlignment="1">
      <alignment horizontal="center" wrapText="1"/>
    </xf>
    <xf numFmtId="1" fontId="5" fillId="0" borderId="17" xfId="1" applyNumberFormat="1" applyFont="1" applyFill="1" applyBorder="1" applyAlignment="1">
      <alignment horizontal="center" wrapText="1"/>
    </xf>
    <xf numFmtId="0" fontId="5" fillId="4" borderId="14" xfId="1" applyFont="1" applyFill="1" applyBorder="1" applyAlignment="1">
      <alignment horizontal="left" wrapText="1"/>
    </xf>
    <xf numFmtId="2" fontId="5" fillId="4" borderId="14" xfId="1" applyNumberFormat="1" applyFont="1" applyFill="1" applyBorder="1" applyAlignment="1">
      <alignment horizontal="right" wrapText="1"/>
    </xf>
    <xf numFmtId="1" fontId="5" fillId="4" borderId="14" xfId="1" applyNumberFormat="1" applyFont="1" applyFill="1" applyBorder="1" applyAlignment="1">
      <alignment horizontal="center" wrapText="1"/>
    </xf>
    <xf numFmtId="0" fontId="1" fillId="0" borderId="0" xfId="0" applyFont="1" applyAlignment="1">
      <alignment wrapText="1"/>
    </xf>
    <xf numFmtId="0" fontId="1" fillId="0" borderId="0" xfId="0" applyFont="1"/>
    <xf numFmtId="0" fontId="8" fillId="2" borderId="14" xfId="1" applyFont="1" applyFill="1" applyBorder="1" applyAlignment="1">
      <alignment horizontal="left" wrapText="1"/>
    </xf>
    <xf numFmtId="2" fontId="5" fillId="2" borderId="14" xfId="1" applyNumberFormat="1" applyFont="1" applyFill="1" applyBorder="1" applyAlignment="1">
      <alignment horizontal="right" wrapText="1"/>
    </xf>
    <xf numFmtId="1" fontId="5" fillId="2" borderId="14" xfId="1" applyNumberFormat="1" applyFont="1" applyFill="1" applyBorder="1" applyAlignment="1">
      <alignment horizontal="center" wrapText="1"/>
    </xf>
    <xf numFmtId="0" fontId="10" fillId="2" borderId="14" xfId="1" applyFont="1" applyFill="1" applyBorder="1" applyAlignment="1">
      <alignment horizontal="left" wrapText="1"/>
    </xf>
    <xf numFmtId="1" fontId="8" fillId="2" borderId="17" xfId="1" applyNumberFormat="1" applyFont="1" applyFill="1" applyBorder="1" applyAlignment="1">
      <alignment horizontal="center" wrapText="1"/>
    </xf>
    <xf numFmtId="4" fontId="11" fillId="2" borderId="18" xfId="1" applyNumberFormat="1" applyFont="1" applyFill="1" applyBorder="1" applyAlignment="1">
      <alignment horizontal="left" wrapText="1"/>
    </xf>
    <xf numFmtId="3" fontId="5" fillId="0" borderId="17" xfId="1" applyNumberFormat="1" applyFont="1" applyBorder="1" applyAlignment="1">
      <alignment horizontal="center" wrapText="1"/>
    </xf>
    <xf numFmtId="4" fontId="5" fillId="5" borderId="14" xfId="1" applyNumberFormat="1" applyFont="1" applyFill="1" applyBorder="1" applyAlignment="1">
      <alignment horizontal="right" wrapText="1"/>
    </xf>
    <xf numFmtId="0" fontId="5" fillId="5" borderId="14" xfId="1" applyFont="1" applyFill="1" applyBorder="1" applyAlignment="1">
      <alignment horizontal="center" wrapText="1"/>
    </xf>
    <xf numFmtId="4" fontId="8" fillId="5" borderId="14" xfId="1" applyNumberFormat="1" applyFont="1" applyFill="1" applyBorder="1" applyAlignment="1">
      <alignment horizontal="right" wrapText="1"/>
    </xf>
    <xf numFmtId="0" fontId="5" fillId="5" borderId="18" xfId="1" applyFont="1" applyFill="1" applyBorder="1" applyAlignment="1">
      <alignment horizontal="center" wrapText="1"/>
    </xf>
    <xf numFmtId="4" fontId="5" fillId="6" borderId="14" xfId="1" applyNumberFormat="1" applyFont="1" applyFill="1" applyBorder="1" applyAlignment="1">
      <alignment wrapText="1"/>
    </xf>
    <xf numFmtId="4" fontId="5" fillId="6" borderId="14" xfId="1" applyNumberFormat="1" applyFont="1" applyFill="1" applyBorder="1" applyAlignment="1">
      <alignment horizontal="center" wrapText="1"/>
    </xf>
    <xf numFmtId="4" fontId="8" fillId="6" borderId="21" xfId="1" applyNumberFormat="1" applyFont="1" applyFill="1" applyBorder="1" applyAlignment="1">
      <alignment wrapText="1"/>
    </xf>
    <xf numFmtId="4" fontId="5" fillId="6" borderId="22" xfId="1" applyNumberFormat="1" applyFont="1" applyFill="1" applyBorder="1" applyAlignment="1">
      <alignment horizontal="center" wrapText="1"/>
    </xf>
    <xf numFmtId="1" fontId="2" fillId="0" borderId="0" xfId="0" applyNumberFormat="1" applyFont="1" applyAlignment="1">
      <alignment wrapText="1"/>
    </xf>
    <xf numFmtId="1" fontId="12" fillId="0" borderId="0" xfId="0" applyNumberFormat="1" applyFont="1" applyAlignment="1">
      <alignment horizontal="right" wrapText="1"/>
    </xf>
    <xf numFmtId="2" fontId="14" fillId="0" borderId="0" xfId="0" applyNumberFormat="1" applyFont="1" applyAlignment="1">
      <alignment wrapText="1"/>
    </xf>
    <xf numFmtId="0" fontId="13" fillId="0" borderId="0" xfId="0" applyFont="1" applyAlignment="1">
      <alignment horizontal="right" wrapText="1"/>
    </xf>
    <xf numFmtId="2" fontId="13" fillId="0" borderId="0" xfId="0" applyNumberFormat="1" applyFont="1" applyAlignment="1">
      <alignment wrapText="1"/>
    </xf>
    <xf numFmtId="2" fontId="1" fillId="0" borderId="0" xfId="0" applyNumberFormat="1" applyFont="1" applyAlignment="1">
      <alignment wrapText="1"/>
    </xf>
    <xf numFmtId="0" fontId="1" fillId="0" borderId="0" xfId="0" applyFont="1" applyAlignment="1">
      <alignment horizontal="right"/>
    </xf>
    <xf numFmtId="0" fontId="5" fillId="0" borderId="0" xfId="0" applyFont="1" applyAlignment="1">
      <alignment horizontal="right"/>
    </xf>
    <xf numFmtId="0" fontId="3" fillId="0" borderId="0" xfId="0" applyFont="1" applyAlignment="1">
      <alignment horizontal="center" wrapText="1"/>
    </xf>
    <xf numFmtId="0" fontId="5" fillId="0" borderId="1" xfId="1" applyFont="1" applyBorder="1" applyAlignment="1">
      <alignment horizontal="center" wrapText="1"/>
    </xf>
    <xf numFmtId="0" fontId="5" fillId="0" borderId="8" xfId="1" applyFont="1" applyBorder="1" applyAlignment="1">
      <alignment horizontal="center" wrapText="1"/>
    </xf>
    <xf numFmtId="0" fontId="5" fillId="0" borderId="1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5" fillId="0" borderId="4" xfId="1" applyFont="1" applyBorder="1" applyAlignment="1">
      <alignment horizont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4" fontId="10" fillId="4" borderId="10" xfId="1" applyNumberFormat="1" applyFont="1" applyFill="1" applyBorder="1" applyAlignment="1">
      <alignment horizontal="left" vertical="center" wrapText="1"/>
    </xf>
    <xf numFmtId="4" fontId="10" fillId="4" borderId="13" xfId="1" applyNumberFormat="1" applyFont="1" applyFill="1" applyBorder="1" applyAlignment="1">
      <alignment horizontal="left" vertical="center" wrapText="1"/>
    </xf>
    <xf numFmtId="0" fontId="5" fillId="0" borderId="9" xfId="1" applyFont="1" applyBorder="1" applyAlignment="1">
      <alignment horizontal="center" wrapText="1"/>
    </xf>
    <xf numFmtId="0" fontId="5" fillId="0" borderId="12" xfId="1" applyFont="1" applyBorder="1" applyAlignment="1">
      <alignment horizontal="center" wrapText="1"/>
    </xf>
    <xf numFmtId="0" fontId="5" fillId="0" borderId="10" xfId="1" applyFont="1" applyBorder="1" applyAlignment="1">
      <alignment horizontal="center" wrapText="1"/>
    </xf>
    <xf numFmtId="0" fontId="5" fillId="0" borderId="13" xfId="1" applyFont="1" applyBorder="1" applyAlignment="1">
      <alignment horizontal="center" wrapText="1"/>
    </xf>
    <xf numFmtId="0" fontId="8" fillId="2" borderId="2" xfId="1" applyFont="1" applyFill="1" applyBorder="1" applyAlignment="1">
      <alignment horizontal="left" wrapText="1"/>
    </xf>
    <xf numFmtId="0" fontId="8" fillId="2" borderId="3" xfId="1" applyFont="1" applyFill="1" applyBorder="1" applyAlignment="1">
      <alignment horizontal="left" wrapText="1"/>
    </xf>
    <xf numFmtId="0" fontId="8" fillId="2" borderId="4" xfId="1" applyFont="1" applyFill="1" applyBorder="1" applyAlignment="1">
      <alignment horizontal="left" wrapText="1"/>
    </xf>
    <xf numFmtId="0" fontId="5" fillId="2" borderId="15" xfId="1" applyFont="1" applyFill="1" applyBorder="1" applyAlignment="1">
      <alignment horizontal="center" wrapText="1"/>
    </xf>
    <xf numFmtId="0" fontId="5" fillId="2" borderId="3" xfId="1" applyFont="1" applyFill="1" applyBorder="1" applyAlignment="1">
      <alignment horizontal="center" wrapText="1"/>
    </xf>
    <xf numFmtId="0" fontId="5" fillId="2" borderId="16" xfId="1" applyFont="1" applyFill="1" applyBorder="1" applyAlignment="1">
      <alignment horizontal="center" wrapText="1"/>
    </xf>
    <xf numFmtId="0" fontId="10" fillId="4" borderId="10" xfId="0" applyFont="1" applyFill="1" applyBorder="1" applyAlignment="1">
      <alignment horizontal="left" vertical="center" wrapText="1"/>
    </xf>
    <xf numFmtId="0" fontId="10" fillId="4" borderId="13" xfId="0" applyFont="1" applyFill="1" applyBorder="1" applyAlignment="1">
      <alignment horizontal="left" vertical="center" wrapText="1"/>
    </xf>
    <xf numFmtId="0" fontId="14" fillId="0" borderId="0" xfId="0" applyFont="1" applyAlignment="1">
      <alignment horizontal="right" wrapText="1"/>
    </xf>
    <xf numFmtId="1" fontId="8" fillId="2" borderId="15" xfId="1" applyNumberFormat="1" applyFont="1" applyFill="1" applyBorder="1" applyAlignment="1">
      <alignment horizontal="center" wrapText="1"/>
    </xf>
    <xf numFmtId="1" fontId="8" fillId="2" borderId="3" xfId="1" applyNumberFormat="1" applyFont="1" applyFill="1" applyBorder="1" applyAlignment="1">
      <alignment horizontal="center" wrapText="1"/>
    </xf>
    <xf numFmtId="1" fontId="8" fillId="2" borderId="16" xfId="1" applyNumberFormat="1" applyFont="1" applyFill="1" applyBorder="1" applyAlignment="1">
      <alignment horizontal="center" wrapText="1"/>
    </xf>
    <xf numFmtId="0" fontId="8" fillId="5" borderId="2" xfId="1" applyFont="1" applyFill="1" applyBorder="1" applyAlignment="1">
      <alignment horizontal="right" wrapText="1"/>
    </xf>
    <xf numFmtId="0" fontId="8" fillId="5" borderId="3" xfId="1" applyFont="1" applyFill="1" applyBorder="1" applyAlignment="1">
      <alignment horizontal="right" wrapText="1"/>
    </xf>
    <xf numFmtId="0" fontId="8" fillId="5" borderId="4" xfId="1" applyFont="1" applyFill="1" applyBorder="1" applyAlignment="1">
      <alignment horizontal="right" wrapText="1"/>
    </xf>
    <xf numFmtId="0" fontId="8" fillId="5" borderId="15" xfId="1" applyFont="1" applyFill="1" applyBorder="1" applyAlignment="1">
      <alignment horizontal="center" wrapText="1"/>
    </xf>
    <xf numFmtId="0" fontId="8" fillId="5" borderId="4" xfId="1" applyFont="1" applyFill="1" applyBorder="1" applyAlignment="1">
      <alignment horizontal="center" wrapText="1"/>
    </xf>
    <xf numFmtId="0" fontId="8" fillId="6" borderId="2" xfId="1" applyFont="1" applyFill="1" applyBorder="1" applyAlignment="1">
      <alignment horizontal="right" wrapText="1"/>
    </xf>
    <xf numFmtId="0" fontId="8" fillId="6" borderId="3" xfId="1" applyFont="1" applyFill="1" applyBorder="1" applyAlignment="1">
      <alignment horizontal="right" wrapText="1"/>
    </xf>
    <xf numFmtId="0" fontId="8" fillId="6" borderId="4" xfId="1" applyFont="1" applyFill="1" applyBorder="1" applyAlignment="1">
      <alignment horizontal="right" wrapText="1"/>
    </xf>
    <xf numFmtId="0" fontId="8" fillId="6" borderId="19" xfId="1" applyFont="1" applyFill="1" applyBorder="1" applyAlignment="1">
      <alignment horizontal="center" wrapText="1"/>
    </xf>
    <xf numFmtId="0" fontId="8" fillId="6" borderId="20" xfId="1" applyFont="1" applyFill="1" applyBorder="1" applyAlignment="1">
      <alignment horizontal="center" wrapText="1"/>
    </xf>
    <xf numFmtId="0" fontId="13" fillId="0" borderId="0" xfId="0" applyFont="1" applyAlignment="1">
      <alignment horizontal="right" wrapText="1"/>
    </xf>
    <xf numFmtId="0" fontId="17" fillId="0" borderId="0" xfId="0" applyFont="1" applyAlignment="1">
      <alignment horizontal="left"/>
    </xf>
    <xf numFmtId="0" fontId="1" fillId="0" borderId="0" xfId="0" applyFont="1" applyAlignment="1">
      <alignment horizontal="right" wrapText="1"/>
    </xf>
    <xf numFmtId="0" fontId="13" fillId="0" borderId="0" xfId="0" applyFont="1" applyAlignment="1">
      <alignment horizontal="right"/>
    </xf>
    <xf numFmtId="0" fontId="18" fillId="0" borderId="0" xfId="0" applyFont="1" applyAlignment="1">
      <alignment horizontal="left"/>
    </xf>
    <xf numFmtId="0" fontId="18" fillId="0" borderId="0" xfId="0" applyFont="1" applyAlignment="1">
      <alignment horizontal="right"/>
    </xf>
    <xf numFmtId="0" fontId="18" fillId="0" borderId="0" xfId="0" applyFont="1" applyAlignment="1">
      <alignment horizontal="center"/>
    </xf>
    <xf numFmtId="0" fontId="16" fillId="0" borderId="0" xfId="2" applyAlignment="1">
      <alignment horizontal="left"/>
    </xf>
  </cellXfs>
  <cellStyles count="3">
    <cellStyle name="Hipersaite" xfId="2" builtinId="8"/>
    <cellStyle name="Normal_Sheet1" xfId="1" xr:uid="{00000000-0005-0000-0000-000001000000}"/>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TD/Starptautisko%20un%20procesu&#257;lo%20ties&#299;bu%20noda&#316;a/ELINA/_VARDARBIBA_CPL/Likumprojekts/drosm&#299;g&#257;k/Uz_VSS/CPL/Pielikums_Nr.1.1.unNr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elik_1.1_grozs_pakalpojums"/>
      <sheetName val="Pielik_1.2_apmācība"/>
      <sheetName val="Statistika2015_2016"/>
    </sheetNames>
    <sheetDataSet>
      <sheetData sheetId="0"/>
      <sheetData sheetId="1"/>
      <sheetData sheetId="2">
        <row r="10">
          <cell r="M10">
            <v>816</v>
          </cell>
        </row>
        <row r="11">
          <cell r="M11">
            <v>352</v>
          </cell>
        </row>
        <row r="52">
          <cell r="M52">
            <v>39</v>
          </cell>
        </row>
        <row r="60">
          <cell r="M60">
            <v>9.5299999999999994</v>
          </cell>
        </row>
        <row r="61">
          <cell r="M61">
            <v>15.35</v>
          </cell>
        </row>
      </sheetData>
    </sheetDataSet>
  </externalBook>
</externalLink>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vita.Drobisevska@t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6"/>
  <sheetViews>
    <sheetView tabSelected="1" topLeftCell="A25" workbookViewId="0">
      <selection activeCell="A42" sqref="A42:L42"/>
    </sheetView>
  </sheetViews>
  <sheetFormatPr defaultRowHeight="15" x14ac:dyDescent="0.25"/>
  <cols>
    <col min="1" max="1" width="32.140625" style="1" customWidth="1"/>
    <col min="2" max="2" width="12.5703125" style="1" customWidth="1"/>
    <col min="3" max="3" width="9.5703125" style="1" customWidth="1"/>
    <col min="4" max="4" width="12.5703125" style="1" customWidth="1"/>
    <col min="5" max="5" width="9" style="1" customWidth="1"/>
    <col min="6" max="6" width="12.5703125" style="1" customWidth="1"/>
    <col min="7" max="7" width="9" style="1" customWidth="1"/>
    <col min="8" max="8" width="12.5703125" style="1" customWidth="1"/>
    <col min="9" max="9" width="29.85546875" style="1" customWidth="1"/>
    <col min="10" max="10" width="3.5703125" style="1" customWidth="1"/>
    <col min="11" max="11" width="9" style="1" customWidth="1"/>
    <col min="12" max="13" width="13" style="1" customWidth="1"/>
    <col min="14" max="14" width="31.7109375" style="1" customWidth="1"/>
    <col min="15" max="256" width="9.140625" style="1"/>
    <col min="257" max="257" width="32.140625" style="1" customWidth="1"/>
    <col min="258" max="258" width="12.5703125" style="1" customWidth="1"/>
    <col min="259" max="259" width="9.5703125" style="1" customWidth="1"/>
    <col min="260" max="260" width="12.5703125" style="1" customWidth="1"/>
    <col min="261" max="261" width="9" style="1" customWidth="1"/>
    <col min="262" max="262" width="12.5703125" style="1" customWidth="1"/>
    <col min="263" max="263" width="9" style="1" customWidth="1"/>
    <col min="264" max="264" width="12.5703125" style="1" customWidth="1"/>
    <col min="265" max="265" width="29.85546875" style="1" customWidth="1"/>
    <col min="266" max="266" width="3.5703125" style="1" customWidth="1"/>
    <col min="267" max="267" width="9" style="1" customWidth="1"/>
    <col min="268" max="269" width="13" style="1" customWidth="1"/>
    <col min="270" max="270" width="27" style="1" customWidth="1"/>
    <col min="271" max="512" width="9.140625" style="1"/>
    <col min="513" max="513" width="32.140625" style="1" customWidth="1"/>
    <col min="514" max="514" width="12.5703125" style="1" customWidth="1"/>
    <col min="515" max="515" width="9.5703125" style="1" customWidth="1"/>
    <col min="516" max="516" width="12.5703125" style="1" customWidth="1"/>
    <col min="517" max="517" width="9" style="1" customWidth="1"/>
    <col min="518" max="518" width="12.5703125" style="1" customWidth="1"/>
    <col min="519" max="519" width="9" style="1" customWidth="1"/>
    <col min="520" max="520" width="12.5703125" style="1" customWidth="1"/>
    <col min="521" max="521" width="29.85546875" style="1" customWidth="1"/>
    <col min="522" max="522" width="3.5703125" style="1" customWidth="1"/>
    <col min="523" max="523" width="9" style="1" customWidth="1"/>
    <col min="524" max="525" width="13" style="1" customWidth="1"/>
    <col min="526" max="526" width="27" style="1" customWidth="1"/>
    <col min="527" max="768" width="9.140625" style="1"/>
    <col min="769" max="769" width="32.140625" style="1" customWidth="1"/>
    <col min="770" max="770" width="12.5703125" style="1" customWidth="1"/>
    <col min="771" max="771" width="9.5703125" style="1" customWidth="1"/>
    <col min="772" max="772" width="12.5703125" style="1" customWidth="1"/>
    <col min="773" max="773" width="9" style="1" customWidth="1"/>
    <col min="774" max="774" width="12.5703125" style="1" customWidth="1"/>
    <col min="775" max="775" width="9" style="1" customWidth="1"/>
    <col min="776" max="776" width="12.5703125" style="1" customWidth="1"/>
    <col min="777" max="777" width="29.85546875" style="1" customWidth="1"/>
    <col min="778" max="778" width="3.5703125" style="1" customWidth="1"/>
    <col min="779" max="779" width="9" style="1" customWidth="1"/>
    <col min="780" max="781" width="13" style="1" customWidth="1"/>
    <col min="782" max="782" width="27" style="1" customWidth="1"/>
    <col min="783" max="1024" width="9.140625" style="1"/>
    <col min="1025" max="1025" width="32.140625" style="1" customWidth="1"/>
    <col min="1026" max="1026" width="12.5703125" style="1" customWidth="1"/>
    <col min="1027" max="1027" width="9.5703125" style="1" customWidth="1"/>
    <col min="1028" max="1028" width="12.5703125" style="1" customWidth="1"/>
    <col min="1029" max="1029" width="9" style="1" customWidth="1"/>
    <col min="1030" max="1030" width="12.5703125" style="1" customWidth="1"/>
    <col min="1031" max="1031" width="9" style="1" customWidth="1"/>
    <col min="1032" max="1032" width="12.5703125" style="1" customWidth="1"/>
    <col min="1033" max="1033" width="29.85546875" style="1" customWidth="1"/>
    <col min="1034" max="1034" width="3.5703125" style="1" customWidth="1"/>
    <col min="1035" max="1035" width="9" style="1" customWidth="1"/>
    <col min="1036" max="1037" width="13" style="1" customWidth="1"/>
    <col min="1038" max="1038" width="27" style="1" customWidth="1"/>
    <col min="1039" max="1280" width="9.140625" style="1"/>
    <col min="1281" max="1281" width="32.140625" style="1" customWidth="1"/>
    <col min="1282" max="1282" width="12.5703125" style="1" customWidth="1"/>
    <col min="1283" max="1283" width="9.5703125" style="1" customWidth="1"/>
    <col min="1284" max="1284" width="12.5703125" style="1" customWidth="1"/>
    <col min="1285" max="1285" width="9" style="1" customWidth="1"/>
    <col min="1286" max="1286" width="12.5703125" style="1" customWidth="1"/>
    <col min="1287" max="1287" width="9" style="1" customWidth="1"/>
    <col min="1288" max="1288" width="12.5703125" style="1" customWidth="1"/>
    <col min="1289" max="1289" width="29.85546875" style="1" customWidth="1"/>
    <col min="1290" max="1290" width="3.5703125" style="1" customWidth="1"/>
    <col min="1291" max="1291" width="9" style="1" customWidth="1"/>
    <col min="1292" max="1293" width="13" style="1" customWidth="1"/>
    <col min="1294" max="1294" width="27" style="1" customWidth="1"/>
    <col min="1295" max="1536" width="9.140625" style="1"/>
    <col min="1537" max="1537" width="32.140625" style="1" customWidth="1"/>
    <col min="1538" max="1538" width="12.5703125" style="1" customWidth="1"/>
    <col min="1539" max="1539" width="9.5703125" style="1" customWidth="1"/>
    <col min="1540" max="1540" width="12.5703125" style="1" customWidth="1"/>
    <col min="1541" max="1541" width="9" style="1" customWidth="1"/>
    <col min="1542" max="1542" width="12.5703125" style="1" customWidth="1"/>
    <col min="1543" max="1543" width="9" style="1" customWidth="1"/>
    <col min="1544" max="1544" width="12.5703125" style="1" customWidth="1"/>
    <col min="1545" max="1545" width="29.85546875" style="1" customWidth="1"/>
    <col min="1546" max="1546" width="3.5703125" style="1" customWidth="1"/>
    <col min="1547" max="1547" width="9" style="1" customWidth="1"/>
    <col min="1548" max="1549" width="13" style="1" customWidth="1"/>
    <col min="1550" max="1550" width="27" style="1" customWidth="1"/>
    <col min="1551" max="1792" width="9.140625" style="1"/>
    <col min="1793" max="1793" width="32.140625" style="1" customWidth="1"/>
    <col min="1794" max="1794" width="12.5703125" style="1" customWidth="1"/>
    <col min="1795" max="1795" width="9.5703125" style="1" customWidth="1"/>
    <col min="1796" max="1796" width="12.5703125" style="1" customWidth="1"/>
    <col min="1797" max="1797" width="9" style="1" customWidth="1"/>
    <col min="1798" max="1798" width="12.5703125" style="1" customWidth="1"/>
    <col min="1799" max="1799" width="9" style="1" customWidth="1"/>
    <col min="1800" max="1800" width="12.5703125" style="1" customWidth="1"/>
    <col min="1801" max="1801" width="29.85546875" style="1" customWidth="1"/>
    <col min="1802" max="1802" width="3.5703125" style="1" customWidth="1"/>
    <col min="1803" max="1803" width="9" style="1" customWidth="1"/>
    <col min="1804" max="1805" width="13" style="1" customWidth="1"/>
    <col min="1806" max="1806" width="27" style="1" customWidth="1"/>
    <col min="1807" max="2048" width="9.140625" style="1"/>
    <col min="2049" max="2049" width="32.140625" style="1" customWidth="1"/>
    <col min="2050" max="2050" width="12.5703125" style="1" customWidth="1"/>
    <col min="2051" max="2051" width="9.5703125" style="1" customWidth="1"/>
    <col min="2052" max="2052" width="12.5703125" style="1" customWidth="1"/>
    <col min="2053" max="2053" width="9" style="1" customWidth="1"/>
    <col min="2054" max="2054" width="12.5703125" style="1" customWidth="1"/>
    <col min="2055" max="2055" width="9" style="1" customWidth="1"/>
    <col min="2056" max="2056" width="12.5703125" style="1" customWidth="1"/>
    <col min="2057" max="2057" width="29.85546875" style="1" customWidth="1"/>
    <col min="2058" max="2058" width="3.5703125" style="1" customWidth="1"/>
    <col min="2059" max="2059" width="9" style="1" customWidth="1"/>
    <col min="2060" max="2061" width="13" style="1" customWidth="1"/>
    <col min="2062" max="2062" width="27" style="1" customWidth="1"/>
    <col min="2063" max="2304" width="9.140625" style="1"/>
    <col min="2305" max="2305" width="32.140625" style="1" customWidth="1"/>
    <col min="2306" max="2306" width="12.5703125" style="1" customWidth="1"/>
    <col min="2307" max="2307" width="9.5703125" style="1" customWidth="1"/>
    <col min="2308" max="2308" width="12.5703125" style="1" customWidth="1"/>
    <col min="2309" max="2309" width="9" style="1" customWidth="1"/>
    <col min="2310" max="2310" width="12.5703125" style="1" customWidth="1"/>
    <col min="2311" max="2311" width="9" style="1" customWidth="1"/>
    <col min="2312" max="2312" width="12.5703125" style="1" customWidth="1"/>
    <col min="2313" max="2313" width="29.85546875" style="1" customWidth="1"/>
    <col min="2314" max="2314" width="3.5703125" style="1" customWidth="1"/>
    <col min="2315" max="2315" width="9" style="1" customWidth="1"/>
    <col min="2316" max="2317" width="13" style="1" customWidth="1"/>
    <col min="2318" max="2318" width="27" style="1" customWidth="1"/>
    <col min="2319" max="2560" width="9.140625" style="1"/>
    <col min="2561" max="2561" width="32.140625" style="1" customWidth="1"/>
    <col min="2562" max="2562" width="12.5703125" style="1" customWidth="1"/>
    <col min="2563" max="2563" width="9.5703125" style="1" customWidth="1"/>
    <col min="2564" max="2564" width="12.5703125" style="1" customWidth="1"/>
    <col min="2565" max="2565" width="9" style="1" customWidth="1"/>
    <col min="2566" max="2566" width="12.5703125" style="1" customWidth="1"/>
    <col min="2567" max="2567" width="9" style="1" customWidth="1"/>
    <col min="2568" max="2568" width="12.5703125" style="1" customWidth="1"/>
    <col min="2569" max="2569" width="29.85546875" style="1" customWidth="1"/>
    <col min="2570" max="2570" width="3.5703125" style="1" customWidth="1"/>
    <col min="2571" max="2571" width="9" style="1" customWidth="1"/>
    <col min="2572" max="2573" width="13" style="1" customWidth="1"/>
    <col min="2574" max="2574" width="27" style="1" customWidth="1"/>
    <col min="2575" max="2816" width="9.140625" style="1"/>
    <col min="2817" max="2817" width="32.140625" style="1" customWidth="1"/>
    <col min="2818" max="2818" width="12.5703125" style="1" customWidth="1"/>
    <col min="2819" max="2819" width="9.5703125" style="1" customWidth="1"/>
    <col min="2820" max="2820" width="12.5703125" style="1" customWidth="1"/>
    <col min="2821" max="2821" width="9" style="1" customWidth="1"/>
    <col min="2822" max="2822" width="12.5703125" style="1" customWidth="1"/>
    <col min="2823" max="2823" width="9" style="1" customWidth="1"/>
    <col min="2824" max="2824" width="12.5703125" style="1" customWidth="1"/>
    <col min="2825" max="2825" width="29.85546875" style="1" customWidth="1"/>
    <col min="2826" max="2826" width="3.5703125" style="1" customWidth="1"/>
    <col min="2827" max="2827" width="9" style="1" customWidth="1"/>
    <col min="2828" max="2829" width="13" style="1" customWidth="1"/>
    <col min="2830" max="2830" width="27" style="1" customWidth="1"/>
    <col min="2831" max="3072" width="9.140625" style="1"/>
    <col min="3073" max="3073" width="32.140625" style="1" customWidth="1"/>
    <col min="3074" max="3074" width="12.5703125" style="1" customWidth="1"/>
    <col min="3075" max="3075" width="9.5703125" style="1" customWidth="1"/>
    <col min="3076" max="3076" width="12.5703125" style="1" customWidth="1"/>
    <col min="3077" max="3077" width="9" style="1" customWidth="1"/>
    <col min="3078" max="3078" width="12.5703125" style="1" customWidth="1"/>
    <col min="3079" max="3079" width="9" style="1" customWidth="1"/>
    <col min="3080" max="3080" width="12.5703125" style="1" customWidth="1"/>
    <col min="3081" max="3081" width="29.85546875" style="1" customWidth="1"/>
    <col min="3082" max="3082" width="3.5703125" style="1" customWidth="1"/>
    <col min="3083" max="3083" width="9" style="1" customWidth="1"/>
    <col min="3084" max="3085" width="13" style="1" customWidth="1"/>
    <col min="3086" max="3086" width="27" style="1" customWidth="1"/>
    <col min="3087" max="3328" width="9.140625" style="1"/>
    <col min="3329" max="3329" width="32.140625" style="1" customWidth="1"/>
    <col min="3330" max="3330" width="12.5703125" style="1" customWidth="1"/>
    <col min="3331" max="3331" width="9.5703125" style="1" customWidth="1"/>
    <col min="3332" max="3332" width="12.5703125" style="1" customWidth="1"/>
    <col min="3333" max="3333" width="9" style="1" customWidth="1"/>
    <col min="3334" max="3334" width="12.5703125" style="1" customWidth="1"/>
    <col min="3335" max="3335" width="9" style="1" customWidth="1"/>
    <col min="3336" max="3336" width="12.5703125" style="1" customWidth="1"/>
    <col min="3337" max="3337" width="29.85546875" style="1" customWidth="1"/>
    <col min="3338" max="3338" width="3.5703125" style="1" customWidth="1"/>
    <col min="3339" max="3339" width="9" style="1" customWidth="1"/>
    <col min="3340" max="3341" width="13" style="1" customWidth="1"/>
    <col min="3342" max="3342" width="27" style="1" customWidth="1"/>
    <col min="3343" max="3584" width="9.140625" style="1"/>
    <col min="3585" max="3585" width="32.140625" style="1" customWidth="1"/>
    <col min="3586" max="3586" width="12.5703125" style="1" customWidth="1"/>
    <col min="3587" max="3587" width="9.5703125" style="1" customWidth="1"/>
    <col min="3588" max="3588" width="12.5703125" style="1" customWidth="1"/>
    <col min="3589" max="3589" width="9" style="1" customWidth="1"/>
    <col min="3590" max="3590" width="12.5703125" style="1" customWidth="1"/>
    <col min="3591" max="3591" width="9" style="1" customWidth="1"/>
    <col min="3592" max="3592" width="12.5703125" style="1" customWidth="1"/>
    <col min="3593" max="3593" width="29.85546875" style="1" customWidth="1"/>
    <col min="3594" max="3594" width="3.5703125" style="1" customWidth="1"/>
    <col min="3595" max="3595" width="9" style="1" customWidth="1"/>
    <col min="3596" max="3597" width="13" style="1" customWidth="1"/>
    <col min="3598" max="3598" width="27" style="1" customWidth="1"/>
    <col min="3599" max="3840" width="9.140625" style="1"/>
    <col min="3841" max="3841" width="32.140625" style="1" customWidth="1"/>
    <col min="3842" max="3842" width="12.5703125" style="1" customWidth="1"/>
    <col min="3843" max="3843" width="9.5703125" style="1" customWidth="1"/>
    <col min="3844" max="3844" width="12.5703125" style="1" customWidth="1"/>
    <col min="3845" max="3845" width="9" style="1" customWidth="1"/>
    <col min="3846" max="3846" width="12.5703125" style="1" customWidth="1"/>
    <col min="3847" max="3847" width="9" style="1" customWidth="1"/>
    <col min="3848" max="3848" width="12.5703125" style="1" customWidth="1"/>
    <col min="3849" max="3849" width="29.85546875" style="1" customWidth="1"/>
    <col min="3850" max="3850" width="3.5703125" style="1" customWidth="1"/>
    <col min="3851" max="3851" width="9" style="1" customWidth="1"/>
    <col min="3852" max="3853" width="13" style="1" customWidth="1"/>
    <col min="3854" max="3854" width="27" style="1" customWidth="1"/>
    <col min="3855" max="4096" width="9.140625" style="1"/>
    <col min="4097" max="4097" width="32.140625" style="1" customWidth="1"/>
    <col min="4098" max="4098" width="12.5703125" style="1" customWidth="1"/>
    <col min="4099" max="4099" width="9.5703125" style="1" customWidth="1"/>
    <col min="4100" max="4100" width="12.5703125" style="1" customWidth="1"/>
    <col min="4101" max="4101" width="9" style="1" customWidth="1"/>
    <col min="4102" max="4102" width="12.5703125" style="1" customWidth="1"/>
    <col min="4103" max="4103" width="9" style="1" customWidth="1"/>
    <col min="4104" max="4104" width="12.5703125" style="1" customWidth="1"/>
    <col min="4105" max="4105" width="29.85546875" style="1" customWidth="1"/>
    <col min="4106" max="4106" width="3.5703125" style="1" customWidth="1"/>
    <col min="4107" max="4107" width="9" style="1" customWidth="1"/>
    <col min="4108" max="4109" width="13" style="1" customWidth="1"/>
    <col min="4110" max="4110" width="27" style="1" customWidth="1"/>
    <col min="4111" max="4352" width="9.140625" style="1"/>
    <col min="4353" max="4353" width="32.140625" style="1" customWidth="1"/>
    <col min="4354" max="4354" width="12.5703125" style="1" customWidth="1"/>
    <col min="4355" max="4355" width="9.5703125" style="1" customWidth="1"/>
    <col min="4356" max="4356" width="12.5703125" style="1" customWidth="1"/>
    <col min="4357" max="4357" width="9" style="1" customWidth="1"/>
    <col min="4358" max="4358" width="12.5703125" style="1" customWidth="1"/>
    <col min="4359" max="4359" width="9" style="1" customWidth="1"/>
    <col min="4360" max="4360" width="12.5703125" style="1" customWidth="1"/>
    <col min="4361" max="4361" width="29.85546875" style="1" customWidth="1"/>
    <col min="4362" max="4362" width="3.5703125" style="1" customWidth="1"/>
    <col min="4363" max="4363" width="9" style="1" customWidth="1"/>
    <col min="4364" max="4365" width="13" style="1" customWidth="1"/>
    <col min="4366" max="4366" width="27" style="1" customWidth="1"/>
    <col min="4367" max="4608" width="9.140625" style="1"/>
    <col min="4609" max="4609" width="32.140625" style="1" customWidth="1"/>
    <col min="4610" max="4610" width="12.5703125" style="1" customWidth="1"/>
    <col min="4611" max="4611" width="9.5703125" style="1" customWidth="1"/>
    <col min="4612" max="4612" width="12.5703125" style="1" customWidth="1"/>
    <col min="4613" max="4613" width="9" style="1" customWidth="1"/>
    <col min="4614" max="4614" width="12.5703125" style="1" customWidth="1"/>
    <col min="4615" max="4615" width="9" style="1" customWidth="1"/>
    <col min="4616" max="4616" width="12.5703125" style="1" customWidth="1"/>
    <col min="4617" max="4617" width="29.85546875" style="1" customWidth="1"/>
    <col min="4618" max="4618" width="3.5703125" style="1" customWidth="1"/>
    <col min="4619" max="4619" width="9" style="1" customWidth="1"/>
    <col min="4620" max="4621" width="13" style="1" customWidth="1"/>
    <col min="4622" max="4622" width="27" style="1" customWidth="1"/>
    <col min="4623" max="4864" width="9.140625" style="1"/>
    <col min="4865" max="4865" width="32.140625" style="1" customWidth="1"/>
    <col min="4866" max="4866" width="12.5703125" style="1" customWidth="1"/>
    <col min="4867" max="4867" width="9.5703125" style="1" customWidth="1"/>
    <col min="4868" max="4868" width="12.5703125" style="1" customWidth="1"/>
    <col min="4869" max="4869" width="9" style="1" customWidth="1"/>
    <col min="4870" max="4870" width="12.5703125" style="1" customWidth="1"/>
    <col min="4871" max="4871" width="9" style="1" customWidth="1"/>
    <col min="4872" max="4872" width="12.5703125" style="1" customWidth="1"/>
    <col min="4873" max="4873" width="29.85546875" style="1" customWidth="1"/>
    <col min="4874" max="4874" width="3.5703125" style="1" customWidth="1"/>
    <col min="4875" max="4875" width="9" style="1" customWidth="1"/>
    <col min="4876" max="4877" width="13" style="1" customWidth="1"/>
    <col min="4878" max="4878" width="27" style="1" customWidth="1"/>
    <col min="4879" max="5120" width="9.140625" style="1"/>
    <col min="5121" max="5121" width="32.140625" style="1" customWidth="1"/>
    <col min="5122" max="5122" width="12.5703125" style="1" customWidth="1"/>
    <col min="5123" max="5123" width="9.5703125" style="1" customWidth="1"/>
    <col min="5124" max="5124" width="12.5703125" style="1" customWidth="1"/>
    <col min="5125" max="5125" width="9" style="1" customWidth="1"/>
    <col min="5126" max="5126" width="12.5703125" style="1" customWidth="1"/>
    <col min="5127" max="5127" width="9" style="1" customWidth="1"/>
    <col min="5128" max="5128" width="12.5703125" style="1" customWidth="1"/>
    <col min="5129" max="5129" width="29.85546875" style="1" customWidth="1"/>
    <col min="5130" max="5130" width="3.5703125" style="1" customWidth="1"/>
    <col min="5131" max="5131" width="9" style="1" customWidth="1"/>
    <col min="5132" max="5133" width="13" style="1" customWidth="1"/>
    <col min="5134" max="5134" width="27" style="1" customWidth="1"/>
    <col min="5135" max="5376" width="9.140625" style="1"/>
    <col min="5377" max="5377" width="32.140625" style="1" customWidth="1"/>
    <col min="5378" max="5378" width="12.5703125" style="1" customWidth="1"/>
    <col min="5379" max="5379" width="9.5703125" style="1" customWidth="1"/>
    <col min="5380" max="5380" width="12.5703125" style="1" customWidth="1"/>
    <col min="5381" max="5381" width="9" style="1" customWidth="1"/>
    <col min="5382" max="5382" width="12.5703125" style="1" customWidth="1"/>
    <col min="5383" max="5383" width="9" style="1" customWidth="1"/>
    <col min="5384" max="5384" width="12.5703125" style="1" customWidth="1"/>
    <col min="5385" max="5385" width="29.85546875" style="1" customWidth="1"/>
    <col min="5386" max="5386" width="3.5703125" style="1" customWidth="1"/>
    <col min="5387" max="5387" width="9" style="1" customWidth="1"/>
    <col min="5388" max="5389" width="13" style="1" customWidth="1"/>
    <col min="5390" max="5390" width="27" style="1" customWidth="1"/>
    <col min="5391" max="5632" width="9.140625" style="1"/>
    <col min="5633" max="5633" width="32.140625" style="1" customWidth="1"/>
    <col min="5634" max="5634" width="12.5703125" style="1" customWidth="1"/>
    <col min="5635" max="5635" width="9.5703125" style="1" customWidth="1"/>
    <col min="5636" max="5636" width="12.5703125" style="1" customWidth="1"/>
    <col min="5637" max="5637" width="9" style="1" customWidth="1"/>
    <col min="5638" max="5638" width="12.5703125" style="1" customWidth="1"/>
    <col min="5639" max="5639" width="9" style="1" customWidth="1"/>
    <col min="5640" max="5640" width="12.5703125" style="1" customWidth="1"/>
    <col min="5641" max="5641" width="29.85546875" style="1" customWidth="1"/>
    <col min="5642" max="5642" width="3.5703125" style="1" customWidth="1"/>
    <col min="5643" max="5643" width="9" style="1" customWidth="1"/>
    <col min="5644" max="5645" width="13" style="1" customWidth="1"/>
    <col min="5646" max="5646" width="27" style="1" customWidth="1"/>
    <col min="5647" max="5888" width="9.140625" style="1"/>
    <col min="5889" max="5889" width="32.140625" style="1" customWidth="1"/>
    <col min="5890" max="5890" width="12.5703125" style="1" customWidth="1"/>
    <col min="5891" max="5891" width="9.5703125" style="1" customWidth="1"/>
    <col min="5892" max="5892" width="12.5703125" style="1" customWidth="1"/>
    <col min="5893" max="5893" width="9" style="1" customWidth="1"/>
    <col min="5894" max="5894" width="12.5703125" style="1" customWidth="1"/>
    <col min="5895" max="5895" width="9" style="1" customWidth="1"/>
    <col min="5896" max="5896" width="12.5703125" style="1" customWidth="1"/>
    <col min="5897" max="5897" width="29.85546875" style="1" customWidth="1"/>
    <col min="5898" max="5898" width="3.5703125" style="1" customWidth="1"/>
    <col min="5899" max="5899" width="9" style="1" customWidth="1"/>
    <col min="5900" max="5901" width="13" style="1" customWidth="1"/>
    <col min="5902" max="5902" width="27" style="1" customWidth="1"/>
    <col min="5903" max="6144" width="9.140625" style="1"/>
    <col min="6145" max="6145" width="32.140625" style="1" customWidth="1"/>
    <col min="6146" max="6146" width="12.5703125" style="1" customWidth="1"/>
    <col min="6147" max="6147" width="9.5703125" style="1" customWidth="1"/>
    <col min="6148" max="6148" width="12.5703125" style="1" customWidth="1"/>
    <col min="6149" max="6149" width="9" style="1" customWidth="1"/>
    <col min="6150" max="6150" width="12.5703125" style="1" customWidth="1"/>
    <col min="6151" max="6151" width="9" style="1" customWidth="1"/>
    <col min="6152" max="6152" width="12.5703125" style="1" customWidth="1"/>
    <col min="6153" max="6153" width="29.85546875" style="1" customWidth="1"/>
    <col min="6154" max="6154" width="3.5703125" style="1" customWidth="1"/>
    <col min="6155" max="6155" width="9" style="1" customWidth="1"/>
    <col min="6156" max="6157" width="13" style="1" customWidth="1"/>
    <col min="6158" max="6158" width="27" style="1" customWidth="1"/>
    <col min="6159" max="6400" width="9.140625" style="1"/>
    <col min="6401" max="6401" width="32.140625" style="1" customWidth="1"/>
    <col min="6402" max="6402" width="12.5703125" style="1" customWidth="1"/>
    <col min="6403" max="6403" width="9.5703125" style="1" customWidth="1"/>
    <col min="6404" max="6404" width="12.5703125" style="1" customWidth="1"/>
    <col min="6405" max="6405" width="9" style="1" customWidth="1"/>
    <col min="6406" max="6406" width="12.5703125" style="1" customWidth="1"/>
    <col min="6407" max="6407" width="9" style="1" customWidth="1"/>
    <col min="6408" max="6408" width="12.5703125" style="1" customWidth="1"/>
    <col min="6409" max="6409" width="29.85546875" style="1" customWidth="1"/>
    <col min="6410" max="6410" width="3.5703125" style="1" customWidth="1"/>
    <col min="6411" max="6411" width="9" style="1" customWidth="1"/>
    <col min="6412" max="6413" width="13" style="1" customWidth="1"/>
    <col min="6414" max="6414" width="27" style="1" customWidth="1"/>
    <col min="6415" max="6656" width="9.140625" style="1"/>
    <col min="6657" max="6657" width="32.140625" style="1" customWidth="1"/>
    <col min="6658" max="6658" width="12.5703125" style="1" customWidth="1"/>
    <col min="6659" max="6659" width="9.5703125" style="1" customWidth="1"/>
    <col min="6660" max="6660" width="12.5703125" style="1" customWidth="1"/>
    <col min="6661" max="6661" width="9" style="1" customWidth="1"/>
    <col min="6662" max="6662" width="12.5703125" style="1" customWidth="1"/>
    <col min="6663" max="6663" width="9" style="1" customWidth="1"/>
    <col min="6664" max="6664" width="12.5703125" style="1" customWidth="1"/>
    <col min="6665" max="6665" width="29.85546875" style="1" customWidth="1"/>
    <col min="6666" max="6666" width="3.5703125" style="1" customWidth="1"/>
    <col min="6667" max="6667" width="9" style="1" customWidth="1"/>
    <col min="6668" max="6669" width="13" style="1" customWidth="1"/>
    <col min="6670" max="6670" width="27" style="1" customWidth="1"/>
    <col min="6671" max="6912" width="9.140625" style="1"/>
    <col min="6913" max="6913" width="32.140625" style="1" customWidth="1"/>
    <col min="6914" max="6914" width="12.5703125" style="1" customWidth="1"/>
    <col min="6915" max="6915" width="9.5703125" style="1" customWidth="1"/>
    <col min="6916" max="6916" width="12.5703125" style="1" customWidth="1"/>
    <col min="6917" max="6917" width="9" style="1" customWidth="1"/>
    <col min="6918" max="6918" width="12.5703125" style="1" customWidth="1"/>
    <col min="6919" max="6919" width="9" style="1" customWidth="1"/>
    <col min="6920" max="6920" width="12.5703125" style="1" customWidth="1"/>
    <col min="6921" max="6921" width="29.85546875" style="1" customWidth="1"/>
    <col min="6922" max="6922" width="3.5703125" style="1" customWidth="1"/>
    <col min="6923" max="6923" width="9" style="1" customWidth="1"/>
    <col min="6924" max="6925" width="13" style="1" customWidth="1"/>
    <col min="6926" max="6926" width="27" style="1" customWidth="1"/>
    <col min="6927" max="7168" width="9.140625" style="1"/>
    <col min="7169" max="7169" width="32.140625" style="1" customWidth="1"/>
    <col min="7170" max="7170" width="12.5703125" style="1" customWidth="1"/>
    <col min="7171" max="7171" width="9.5703125" style="1" customWidth="1"/>
    <col min="7172" max="7172" width="12.5703125" style="1" customWidth="1"/>
    <col min="7173" max="7173" width="9" style="1" customWidth="1"/>
    <col min="7174" max="7174" width="12.5703125" style="1" customWidth="1"/>
    <col min="7175" max="7175" width="9" style="1" customWidth="1"/>
    <col min="7176" max="7176" width="12.5703125" style="1" customWidth="1"/>
    <col min="7177" max="7177" width="29.85546875" style="1" customWidth="1"/>
    <col min="7178" max="7178" width="3.5703125" style="1" customWidth="1"/>
    <col min="7179" max="7179" width="9" style="1" customWidth="1"/>
    <col min="7180" max="7181" width="13" style="1" customWidth="1"/>
    <col min="7182" max="7182" width="27" style="1" customWidth="1"/>
    <col min="7183" max="7424" width="9.140625" style="1"/>
    <col min="7425" max="7425" width="32.140625" style="1" customWidth="1"/>
    <col min="7426" max="7426" width="12.5703125" style="1" customWidth="1"/>
    <col min="7427" max="7427" width="9.5703125" style="1" customWidth="1"/>
    <col min="7428" max="7428" width="12.5703125" style="1" customWidth="1"/>
    <col min="7429" max="7429" width="9" style="1" customWidth="1"/>
    <col min="7430" max="7430" width="12.5703125" style="1" customWidth="1"/>
    <col min="7431" max="7431" width="9" style="1" customWidth="1"/>
    <col min="7432" max="7432" width="12.5703125" style="1" customWidth="1"/>
    <col min="7433" max="7433" width="29.85546875" style="1" customWidth="1"/>
    <col min="7434" max="7434" width="3.5703125" style="1" customWidth="1"/>
    <col min="7435" max="7435" width="9" style="1" customWidth="1"/>
    <col min="7436" max="7437" width="13" style="1" customWidth="1"/>
    <col min="7438" max="7438" width="27" style="1" customWidth="1"/>
    <col min="7439" max="7680" width="9.140625" style="1"/>
    <col min="7681" max="7681" width="32.140625" style="1" customWidth="1"/>
    <col min="7682" max="7682" width="12.5703125" style="1" customWidth="1"/>
    <col min="7683" max="7683" width="9.5703125" style="1" customWidth="1"/>
    <col min="7684" max="7684" width="12.5703125" style="1" customWidth="1"/>
    <col min="7685" max="7685" width="9" style="1" customWidth="1"/>
    <col min="7686" max="7686" width="12.5703125" style="1" customWidth="1"/>
    <col min="7687" max="7687" width="9" style="1" customWidth="1"/>
    <col min="7688" max="7688" width="12.5703125" style="1" customWidth="1"/>
    <col min="7689" max="7689" width="29.85546875" style="1" customWidth="1"/>
    <col min="7690" max="7690" width="3.5703125" style="1" customWidth="1"/>
    <col min="7691" max="7691" width="9" style="1" customWidth="1"/>
    <col min="7692" max="7693" width="13" style="1" customWidth="1"/>
    <col min="7694" max="7694" width="27" style="1" customWidth="1"/>
    <col min="7695" max="7936" width="9.140625" style="1"/>
    <col min="7937" max="7937" width="32.140625" style="1" customWidth="1"/>
    <col min="7938" max="7938" width="12.5703125" style="1" customWidth="1"/>
    <col min="7939" max="7939" width="9.5703125" style="1" customWidth="1"/>
    <col min="7940" max="7940" width="12.5703125" style="1" customWidth="1"/>
    <col min="7941" max="7941" width="9" style="1" customWidth="1"/>
    <col min="7942" max="7942" width="12.5703125" style="1" customWidth="1"/>
    <col min="7943" max="7943" width="9" style="1" customWidth="1"/>
    <col min="7944" max="7944" width="12.5703125" style="1" customWidth="1"/>
    <col min="7945" max="7945" width="29.85546875" style="1" customWidth="1"/>
    <col min="7946" max="7946" width="3.5703125" style="1" customWidth="1"/>
    <col min="7947" max="7947" width="9" style="1" customWidth="1"/>
    <col min="7948" max="7949" width="13" style="1" customWidth="1"/>
    <col min="7950" max="7950" width="27" style="1" customWidth="1"/>
    <col min="7951" max="8192" width="9.140625" style="1"/>
    <col min="8193" max="8193" width="32.140625" style="1" customWidth="1"/>
    <col min="8194" max="8194" width="12.5703125" style="1" customWidth="1"/>
    <col min="8195" max="8195" width="9.5703125" style="1" customWidth="1"/>
    <col min="8196" max="8196" width="12.5703125" style="1" customWidth="1"/>
    <col min="8197" max="8197" width="9" style="1" customWidth="1"/>
    <col min="8198" max="8198" width="12.5703125" style="1" customWidth="1"/>
    <col min="8199" max="8199" width="9" style="1" customWidth="1"/>
    <col min="8200" max="8200" width="12.5703125" style="1" customWidth="1"/>
    <col min="8201" max="8201" width="29.85546875" style="1" customWidth="1"/>
    <col min="8202" max="8202" width="3.5703125" style="1" customWidth="1"/>
    <col min="8203" max="8203" width="9" style="1" customWidth="1"/>
    <col min="8204" max="8205" width="13" style="1" customWidth="1"/>
    <col min="8206" max="8206" width="27" style="1" customWidth="1"/>
    <col min="8207" max="8448" width="9.140625" style="1"/>
    <col min="8449" max="8449" width="32.140625" style="1" customWidth="1"/>
    <col min="8450" max="8450" width="12.5703125" style="1" customWidth="1"/>
    <col min="8451" max="8451" width="9.5703125" style="1" customWidth="1"/>
    <col min="8452" max="8452" width="12.5703125" style="1" customWidth="1"/>
    <col min="8453" max="8453" width="9" style="1" customWidth="1"/>
    <col min="8454" max="8454" width="12.5703125" style="1" customWidth="1"/>
    <col min="8455" max="8455" width="9" style="1" customWidth="1"/>
    <col min="8456" max="8456" width="12.5703125" style="1" customWidth="1"/>
    <col min="8457" max="8457" width="29.85546875" style="1" customWidth="1"/>
    <col min="8458" max="8458" width="3.5703125" style="1" customWidth="1"/>
    <col min="8459" max="8459" width="9" style="1" customWidth="1"/>
    <col min="8460" max="8461" width="13" style="1" customWidth="1"/>
    <col min="8462" max="8462" width="27" style="1" customWidth="1"/>
    <col min="8463" max="8704" width="9.140625" style="1"/>
    <col min="8705" max="8705" width="32.140625" style="1" customWidth="1"/>
    <col min="8706" max="8706" width="12.5703125" style="1" customWidth="1"/>
    <col min="8707" max="8707" width="9.5703125" style="1" customWidth="1"/>
    <col min="8708" max="8708" width="12.5703125" style="1" customWidth="1"/>
    <col min="8709" max="8709" width="9" style="1" customWidth="1"/>
    <col min="8710" max="8710" width="12.5703125" style="1" customWidth="1"/>
    <col min="8711" max="8711" width="9" style="1" customWidth="1"/>
    <col min="8712" max="8712" width="12.5703125" style="1" customWidth="1"/>
    <col min="8713" max="8713" width="29.85546875" style="1" customWidth="1"/>
    <col min="8714" max="8714" width="3.5703125" style="1" customWidth="1"/>
    <col min="8715" max="8715" width="9" style="1" customWidth="1"/>
    <col min="8716" max="8717" width="13" style="1" customWidth="1"/>
    <col min="8718" max="8718" width="27" style="1" customWidth="1"/>
    <col min="8719" max="8960" width="9.140625" style="1"/>
    <col min="8961" max="8961" width="32.140625" style="1" customWidth="1"/>
    <col min="8962" max="8962" width="12.5703125" style="1" customWidth="1"/>
    <col min="8963" max="8963" width="9.5703125" style="1" customWidth="1"/>
    <col min="8964" max="8964" width="12.5703125" style="1" customWidth="1"/>
    <col min="8965" max="8965" width="9" style="1" customWidth="1"/>
    <col min="8966" max="8966" width="12.5703125" style="1" customWidth="1"/>
    <col min="8967" max="8967" width="9" style="1" customWidth="1"/>
    <col min="8968" max="8968" width="12.5703125" style="1" customWidth="1"/>
    <col min="8969" max="8969" width="29.85546875" style="1" customWidth="1"/>
    <col min="8970" max="8970" width="3.5703125" style="1" customWidth="1"/>
    <col min="8971" max="8971" width="9" style="1" customWidth="1"/>
    <col min="8972" max="8973" width="13" style="1" customWidth="1"/>
    <col min="8974" max="8974" width="27" style="1" customWidth="1"/>
    <col min="8975" max="9216" width="9.140625" style="1"/>
    <col min="9217" max="9217" width="32.140625" style="1" customWidth="1"/>
    <col min="9218" max="9218" width="12.5703125" style="1" customWidth="1"/>
    <col min="9219" max="9219" width="9.5703125" style="1" customWidth="1"/>
    <col min="9220" max="9220" width="12.5703125" style="1" customWidth="1"/>
    <col min="9221" max="9221" width="9" style="1" customWidth="1"/>
    <col min="9222" max="9222" width="12.5703125" style="1" customWidth="1"/>
    <col min="9223" max="9223" width="9" style="1" customWidth="1"/>
    <col min="9224" max="9224" width="12.5703125" style="1" customWidth="1"/>
    <col min="9225" max="9225" width="29.85546875" style="1" customWidth="1"/>
    <col min="9226" max="9226" width="3.5703125" style="1" customWidth="1"/>
    <col min="9227" max="9227" width="9" style="1" customWidth="1"/>
    <col min="9228" max="9229" width="13" style="1" customWidth="1"/>
    <col min="9230" max="9230" width="27" style="1" customWidth="1"/>
    <col min="9231" max="9472" width="9.140625" style="1"/>
    <col min="9473" max="9473" width="32.140625" style="1" customWidth="1"/>
    <col min="9474" max="9474" width="12.5703125" style="1" customWidth="1"/>
    <col min="9475" max="9475" width="9.5703125" style="1" customWidth="1"/>
    <col min="9476" max="9476" width="12.5703125" style="1" customWidth="1"/>
    <col min="9477" max="9477" width="9" style="1" customWidth="1"/>
    <col min="9478" max="9478" width="12.5703125" style="1" customWidth="1"/>
    <col min="9479" max="9479" width="9" style="1" customWidth="1"/>
    <col min="9480" max="9480" width="12.5703125" style="1" customWidth="1"/>
    <col min="9481" max="9481" width="29.85546875" style="1" customWidth="1"/>
    <col min="9482" max="9482" width="3.5703125" style="1" customWidth="1"/>
    <col min="9483" max="9483" width="9" style="1" customWidth="1"/>
    <col min="9484" max="9485" width="13" style="1" customWidth="1"/>
    <col min="9486" max="9486" width="27" style="1" customWidth="1"/>
    <col min="9487" max="9728" width="9.140625" style="1"/>
    <col min="9729" max="9729" width="32.140625" style="1" customWidth="1"/>
    <col min="9730" max="9730" width="12.5703125" style="1" customWidth="1"/>
    <col min="9731" max="9731" width="9.5703125" style="1" customWidth="1"/>
    <col min="9732" max="9732" width="12.5703125" style="1" customWidth="1"/>
    <col min="9733" max="9733" width="9" style="1" customWidth="1"/>
    <col min="9734" max="9734" width="12.5703125" style="1" customWidth="1"/>
    <col min="9735" max="9735" width="9" style="1" customWidth="1"/>
    <col min="9736" max="9736" width="12.5703125" style="1" customWidth="1"/>
    <col min="9737" max="9737" width="29.85546875" style="1" customWidth="1"/>
    <col min="9738" max="9738" width="3.5703125" style="1" customWidth="1"/>
    <col min="9739" max="9739" width="9" style="1" customWidth="1"/>
    <col min="9740" max="9741" width="13" style="1" customWidth="1"/>
    <col min="9742" max="9742" width="27" style="1" customWidth="1"/>
    <col min="9743" max="9984" width="9.140625" style="1"/>
    <col min="9985" max="9985" width="32.140625" style="1" customWidth="1"/>
    <col min="9986" max="9986" width="12.5703125" style="1" customWidth="1"/>
    <col min="9987" max="9987" width="9.5703125" style="1" customWidth="1"/>
    <col min="9988" max="9988" width="12.5703125" style="1" customWidth="1"/>
    <col min="9989" max="9989" width="9" style="1" customWidth="1"/>
    <col min="9990" max="9990" width="12.5703125" style="1" customWidth="1"/>
    <col min="9991" max="9991" width="9" style="1" customWidth="1"/>
    <col min="9992" max="9992" width="12.5703125" style="1" customWidth="1"/>
    <col min="9993" max="9993" width="29.85546875" style="1" customWidth="1"/>
    <col min="9994" max="9994" width="3.5703125" style="1" customWidth="1"/>
    <col min="9995" max="9995" width="9" style="1" customWidth="1"/>
    <col min="9996" max="9997" width="13" style="1" customWidth="1"/>
    <col min="9998" max="9998" width="27" style="1" customWidth="1"/>
    <col min="9999" max="10240" width="9.140625" style="1"/>
    <col min="10241" max="10241" width="32.140625" style="1" customWidth="1"/>
    <col min="10242" max="10242" width="12.5703125" style="1" customWidth="1"/>
    <col min="10243" max="10243" width="9.5703125" style="1" customWidth="1"/>
    <col min="10244" max="10244" width="12.5703125" style="1" customWidth="1"/>
    <col min="10245" max="10245" width="9" style="1" customWidth="1"/>
    <col min="10246" max="10246" width="12.5703125" style="1" customWidth="1"/>
    <col min="10247" max="10247" width="9" style="1" customWidth="1"/>
    <col min="10248" max="10248" width="12.5703125" style="1" customWidth="1"/>
    <col min="10249" max="10249" width="29.85546875" style="1" customWidth="1"/>
    <col min="10250" max="10250" width="3.5703125" style="1" customWidth="1"/>
    <col min="10251" max="10251" width="9" style="1" customWidth="1"/>
    <col min="10252" max="10253" width="13" style="1" customWidth="1"/>
    <col min="10254" max="10254" width="27" style="1" customWidth="1"/>
    <col min="10255" max="10496" width="9.140625" style="1"/>
    <col min="10497" max="10497" width="32.140625" style="1" customWidth="1"/>
    <col min="10498" max="10498" width="12.5703125" style="1" customWidth="1"/>
    <col min="10499" max="10499" width="9.5703125" style="1" customWidth="1"/>
    <col min="10500" max="10500" width="12.5703125" style="1" customWidth="1"/>
    <col min="10501" max="10501" width="9" style="1" customWidth="1"/>
    <col min="10502" max="10502" width="12.5703125" style="1" customWidth="1"/>
    <col min="10503" max="10503" width="9" style="1" customWidth="1"/>
    <col min="10504" max="10504" width="12.5703125" style="1" customWidth="1"/>
    <col min="10505" max="10505" width="29.85546875" style="1" customWidth="1"/>
    <col min="10506" max="10506" width="3.5703125" style="1" customWidth="1"/>
    <col min="10507" max="10507" width="9" style="1" customWidth="1"/>
    <col min="10508" max="10509" width="13" style="1" customWidth="1"/>
    <col min="10510" max="10510" width="27" style="1" customWidth="1"/>
    <col min="10511" max="10752" width="9.140625" style="1"/>
    <col min="10753" max="10753" width="32.140625" style="1" customWidth="1"/>
    <col min="10754" max="10754" width="12.5703125" style="1" customWidth="1"/>
    <col min="10755" max="10755" width="9.5703125" style="1" customWidth="1"/>
    <col min="10756" max="10756" width="12.5703125" style="1" customWidth="1"/>
    <col min="10757" max="10757" width="9" style="1" customWidth="1"/>
    <col min="10758" max="10758" width="12.5703125" style="1" customWidth="1"/>
    <col min="10759" max="10759" width="9" style="1" customWidth="1"/>
    <col min="10760" max="10760" width="12.5703125" style="1" customWidth="1"/>
    <col min="10761" max="10761" width="29.85546875" style="1" customWidth="1"/>
    <col min="10762" max="10762" width="3.5703125" style="1" customWidth="1"/>
    <col min="10763" max="10763" width="9" style="1" customWidth="1"/>
    <col min="10764" max="10765" width="13" style="1" customWidth="1"/>
    <col min="10766" max="10766" width="27" style="1" customWidth="1"/>
    <col min="10767" max="11008" width="9.140625" style="1"/>
    <col min="11009" max="11009" width="32.140625" style="1" customWidth="1"/>
    <col min="11010" max="11010" width="12.5703125" style="1" customWidth="1"/>
    <col min="11011" max="11011" width="9.5703125" style="1" customWidth="1"/>
    <col min="11012" max="11012" width="12.5703125" style="1" customWidth="1"/>
    <col min="11013" max="11013" width="9" style="1" customWidth="1"/>
    <col min="11014" max="11014" width="12.5703125" style="1" customWidth="1"/>
    <col min="11015" max="11015" width="9" style="1" customWidth="1"/>
    <col min="11016" max="11016" width="12.5703125" style="1" customWidth="1"/>
    <col min="11017" max="11017" width="29.85546875" style="1" customWidth="1"/>
    <col min="11018" max="11018" width="3.5703125" style="1" customWidth="1"/>
    <col min="11019" max="11019" width="9" style="1" customWidth="1"/>
    <col min="11020" max="11021" width="13" style="1" customWidth="1"/>
    <col min="11022" max="11022" width="27" style="1" customWidth="1"/>
    <col min="11023" max="11264" width="9.140625" style="1"/>
    <col min="11265" max="11265" width="32.140625" style="1" customWidth="1"/>
    <col min="11266" max="11266" width="12.5703125" style="1" customWidth="1"/>
    <col min="11267" max="11267" width="9.5703125" style="1" customWidth="1"/>
    <col min="11268" max="11268" width="12.5703125" style="1" customWidth="1"/>
    <col min="11269" max="11269" width="9" style="1" customWidth="1"/>
    <col min="11270" max="11270" width="12.5703125" style="1" customWidth="1"/>
    <col min="11271" max="11271" width="9" style="1" customWidth="1"/>
    <col min="11272" max="11272" width="12.5703125" style="1" customWidth="1"/>
    <col min="11273" max="11273" width="29.85546875" style="1" customWidth="1"/>
    <col min="11274" max="11274" width="3.5703125" style="1" customWidth="1"/>
    <col min="11275" max="11275" width="9" style="1" customWidth="1"/>
    <col min="11276" max="11277" width="13" style="1" customWidth="1"/>
    <col min="11278" max="11278" width="27" style="1" customWidth="1"/>
    <col min="11279" max="11520" width="9.140625" style="1"/>
    <col min="11521" max="11521" width="32.140625" style="1" customWidth="1"/>
    <col min="11522" max="11522" width="12.5703125" style="1" customWidth="1"/>
    <col min="11523" max="11523" width="9.5703125" style="1" customWidth="1"/>
    <col min="11524" max="11524" width="12.5703125" style="1" customWidth="1"/>
    <col min="11525" max="11525" width="9" style="1" customWidth="1"/>
    <col min="11526" max="11526" width="12.5703125" style="1" customWidth="1"/>
    <col min="11527" max="11527" width="9" style="1" customWidth="1"/>
    <col min="11528" max="11528" width="12.5703125" style="1" customWidth="1"/>
    <col min="11529" max="11529" width="29.85546875" style="1" customWidth="1"/>
    <col min="11530" max="11530" width="3.5703125" style="1" customWidth="1"/>
    <col min="11531" max="11531" width="9" style="1" customWidth="1"/>
    <col min="11532" max="11533" width="13" style="1" customWidth="1"/>
    <col min="11534" max="11534" width="27" style="1" customWidth="1"/>
    <col min="11535" max="11776" width="9.140625" style="1"/>
    <col min="11777" max="11777" width="32.140625" style="1" customWidth="1"/>
    <col min="11778" max="11778" width="12.5703125" style="1" customWidth="1"/>
    <col min="11779" max="11779" width="9.5703125" style="1" customWidth="1"/>
    <col min="11780" max="11780" width="12.5703125" style="1" customWidth="1"/>
    <col min="11781" max="11781" width="9" style="1" customWidth="1"/>
    <col min="11782" max="11782" width="12.5703125" style="1" customWidth="1"/>
    <col min="11783" max="11783" width="9" style="1" customWidth="1"/>
    <col min="11784" max="11784" width="12.5703125" style="1" customWidth="1"/>
    <col min="11785" max="11785" width="29.85546875" style="1" customWidth="1"/>
    <col min="11786" max="11786" width="3.5703125" style="1" customWidth="1"/>
    <col min="11787" max="11787" width="9" style="1" customWidth="1"/>
    <col min="11788" max="11789" width="13" style="1" customWidth="1"/>
    <col min="11790" max="11790" width="27" style="1" customWidth="1"/>
    <col min="11791" max="12032" width="9.140625" style="1"/>
    <col min="12033" max="12033" width="32.140625" style="1" customWidth="1"/>
    <col min="12034" max="12034" width="12.5703125" style="1" customWidth="1"/>
    <col min="12035" max="12035" width="9.5703125" style="1" customWidth="1"/>
    <col min="12036" max="12036" width="12.5703125" style="1" customWidth="1"/>
    <col min="12037" max="12037" width="9" style="1" customWidth="1"/>
    <col min="12038" max="12038" width="12.5703125" style="1" customWidth="1"/>
    <col min="12039" max="12039" width="9" style="1" customWidth="1"/>
    <col min="12040" max="12040" width="12.5703125" style="1" customWidth="1"/>
    <col min="12041" max="12041" width="29.85546875" style="1" customWidth="1"/>
    <col min="12042" max="12042" width="3.5703125" style="1" customWidth="1"/>
    <col min="12043" max="12043" width="9" style="1" customWidth="1"/>
    <col min="12044" max="12045" width="13" style="1" customWidth="1"/>
    <col min="12046" max="12046" width="27" style="1" customWidth="1"/>
    <col min="12047" max="12288" width="9.140625" style="1"/>
    <col min="12289" max="12289" width="32.140625" style="1" customWidth="1"/>
    <col min="12290" max="12290" width="12.5703125" style="1" customWidth="1"/>
    <col min="12291" max="12291" width="9.5703125" style="1" customWidth="1"/>
    <col min="12292" max="12292" width="12.5703125" style="1" customWidth="1"/>
    <col min="12293" max="12293" width="9" style="1" customWidth="1"/>
    <col min="12294" max="12294" width="12.5703125" style="1" customWidth="1"/>
    <col min="12295" max="12295" width="9" style="1" customWidth="1"/>
    <col min="12296" max="12296" width="12.5703125" style="1" customWidth="1"/>
    <col min="12297" max="12297" width="29.85546875" style="1" customWidth="1"/>
    <col min="12298" max="12298" width="3.5703125" style="1" customWidth="1"/>
    <col min="12299" max="12299" width="9" style="1" customWidth="1"/>
    <col min="12300" max="12301" width="13" style="1" customWidth="1"/>
    <col min="12302" max="12302" width="27" style="1" customWidth="1"/>
    <col min="12303" max="12544" width="9.140625" style="1"/>
    <col min="12545" max="12545" width="32.140625" style="1" customWidth="1"/>
    <col min="12546" max="12546" width="12.5703125" style="1" customWidth="1"/>
    <col min="12547" max="12547" width="9.5703125" style="1" customWidth="1"/>
    <col min="12548" max="12548" width="12.5703125" style="1" customWidth="1"/>
    <col min="12549" max="12549" width="9" style="1" customWidth="1"/>
    <col min="12550" max="12550" width="12.5703125" style="1" customWidth="1"/>
    <col min="12551" max="12551" width="9" style="1" customWidth="1"/>
    <col min="12552" max="12552" width="12.5703125" style="1" customWidth="1"/>
    <col min="12553" max="12553" width="29.85546875" style="1" customWidth="1"/>
    <col min="12554" max="12554" width="3.5703125" style="1" customWidth="1"/>
    <col min="12555" max="12555" width="9" style="1" customWidth="1"/>
    <col min="12556" max="12557" width="13" style="1" customWidth="1"/>
    <col min="12558" max="12558" width="27" style="1" customWidth="1"/>
    <col min="12559" max="12800" width="9.140625" style="1"/>
    <col min="12801" max="12801" width="32.140625" style="1" customWidth="1"/>
    <col min="12802" max="12802" width="12.5703125" style="1" customWidth="1"/>
    <col min="12803" max="12803" width="9.5703125" style="1" customWidth="1"/>
    <col min="12804" max="12804" width="12.5703125" style="1" customWidth="1"/>
    <col min="12805" max="12805" width="9" style="1" customWidth="1"/>
    <col min="12806" max="12806" width="12.5703125" style="1" customWidth="1"/>
    <col min="12807" max="12807" width="9" style="1" customWidth="1"/>
    <col min="12808" max="12808" width="12.5703125" style="1" customWidth="1"/>
    <col min="12809" max="12809" width="29.85546875" style="1" customWidth="1"/>
    <col min="12810" max="12810" width="3.5703125" style="1" customWidth="1"/>
    <col min="12811" max="12811" width="9" style="1" customWidth="1"/>
    <col min="12812" max="12813" width="13" style="1" customWidth="1"/>
    <col min="12814" max="12814" width="27" style="1" customWidth="1"/>
    <col min="12815" max="13056" width="9.140625" style="1"/>
    <col min="13057" max="13057" width="32.140625" style="1" customWidth="1"/>
    <col min="13058" max="13058" width="12.5703125" style="1" customWidth="1"/>
    <col min="13059" max="13059" width="9.5703125" style="1" customWidth="1"/>
    <col min="13060" max="13060" width="12.5703125" style="1" customWidth="1"/>
    <col min="13061" max="13061" width="9" style="1" customWidth="1"/>
    <col min="13062" max="13062" width="12.5703125" style="1" customWidth="1"/>
    <col min="13063" max="13063" width="9" style="1" customWidth="1"/>
    <col min="13064" max="13064" width="12.5703125" style="1" customWidth="1"/>
    <col min="13065" max="13065" width="29.85546875" style="1" customWidth="1"/>
    <col min="13066" max="13066" width="3.5703125" style="1" customWidth="1"/>
    <col min="13067" max="13067" width="9" style="1" customWidth="1"/>
    <col min="13068" max="13069" width="13" style="1" customWidth="1"/>
    <col min="13070" max="13070" width="27" style="1" customWidth="1"/>
    <col min="13071" max="13312" width="9.140625" style="1"/>
    <col min="13313" max="13313" width="32.140625" style="1" customWidth="1"/>
    <col min="13314" max="13314" width="12.5703125" style="1" customWidth="1"/>
    <col min="13315" max="13315" width="9.5703125" style="1" customWidth="1"/>
    <col min="13316" max="13316" width="12.5703125" style="1" customWidth="1"/>
    <col min="13317" max="13317" width="9" style="1" customWidth="1"/>
    <col min="13318" max="13318" width="12.5703125" style="1" customWidth="1"/>
    <col min="13319" max="13319" width="9" style="1" customWidth="1"/>
    <col min="13320" max="13320" width="12.5703125" style="1" customWidth="1"/>
    <col min="13321" max="13321" width="29.85546875" style="1" customWidth="1"/>
    <col min="13322" max="13322" width="3.5703125" style="1" customWidth="1"/>
    <col min="13323" max="13323" width="9" style="1" customWidth="1"/>
    <col min="13324" max="13325" width="13" style="1" customWidth="1"/>
    <col min="13326" max="13326" width="27" style="1" customWidth="1"/>
    <col min="13327" max="13568" width="9.140625" style="1"/>
    <col min="13569" max="13569" width="32.140625" style="1" customWidth="1"/>
    <col min="13570" max="13570" width="12.5703125" style="1" customWidth="1"/>
    <col min="13571" max="13571" width="9.5703125" style="1" customWidth="1"/>
    <col min="13572" max="13572" width="12.5703125" style="1" customWidth="1"/>
    <col min="13573" max="13573" width="9" style="1" customWidth="1"/>
    <col min="13574" max="13574" width="12.5703125" style="1" customWidth="1"/>
    <col min="13575" max="13575" width="9" style="1" customWidth="1"/>
    <col min="13576" max="13576" width="12.5703125" style="1" customWidth="1"/>
    <col min="13577" max="13577" width="29.85546875" style="1" customWidth="1"/>
    <col min="13578" max="13578" width="3.5703125" style="1" customWidth="1"/>
    <col min="13579" max="13579" width="9" style="1" customWidth="1"/>
    <col min="13580" max="13581" width="13" style="1" customWidth="1"/>
    <col min="13582" max="13582" width="27" style="1" customWidth="1"/>
    <col min="13583" max="13824" width="9.140625" style="1"/>
    <col min="13825" max="13825" width="32.140625" style="1" customWidth="1"/>
    <col min="13826" max="13826" width="12.5703125" style="1" customWidth="1"/>
    <col min="13827" max="13827" width="9.5703125" style="1" customWidth="1"/>
    <col min="13828" max="13828" width="12.5703125" style="1" customWidth="1"/>
    <col min="13829" max="13829" width="9" style="1" customWidth="1"/>
    <col min="13830" max="13830" width="12.5703125" style="1" customWidth="1"/>
    <col min="13831" max="13831" width="9" style="1" customWidth="1"/>
    <col min="13832" max="13832" width="12.5703125" style="1" customWidth="1"/>
    <col min="13833" max="13833" width="29.85546875" style="1" customWidth="1"/>
    <col min="13834" max="13834" width="3.5703125" style="1" customWidth="1"/>
    <col min="13835" max="13835" width="9" style="1" customWidth="1"/>
    <col min="13836" max="13837" width="13" style="1" customWidth="1"/>
    <col min="13838" max="13838" width="27" style="1" customWidth="1"/>
    <col min="13839" max="14080" width="9.140625" style="1"/>
    <col min="14081" max="14081" width="32.140625" style="1" customWidth="1"/>
    <col min="14082" max="14082" width="12.5703125" style="1" customWidth="1"/>
    <col min="14083" max="14083" width="9.5703125" style="1" customWidth="1"/>
    <col min="14084" max="14084" width="12.5703125" style="1" customWidth="1"/>
    <col min="14085" max="14085" width="9" style="1" customWidth="1"/>
    <col min="14086" max="14086" width="12.5703125" style="1" customWidth="1"/>
    <col min="14087" max="14087" width="9" style="1" customWidth="1"/>
    <col min="14088" max="14088" width="12.5703125" style="1" customWidth="1"/>
    <col min="14089" max="14089" width="29.85546875" style="1" customWidth="1"/>
    <col min="14090" max="14090" width="3.5703125" style="1" customWidth="1"/>
    <col min="14091" max="14091" width="9" style="1" customWidth="1"/>
    <col min="14092" max="14093" width="13" style="1" customWidth="1"/>
    <col min="14094" max="14094" width="27" style="1" customWidth="1"/>
    <col min="14095" max="14336" width="9.140625" style="1"/>
    <col min="14337" max="14337" width="32.140625" style="1" customWidth="1"/>
    <col min="14338" max="14338" width="12.5703125" style="1" customWidth="1"/>
    <col min="14339" max="14339" width="9.5703125" style="1" customWidth="1"/>
    <col min="14340" max="14340" width="12.5703125" style="1" customWidth="1"/>
    <col min="14341" max="14341" width="9" style="1" customWidth="1"/>
    <col min="14342" max="14342" width="12.5703125" style="1" customWidth="1"/>
    <col min="14343" max="14343" width="9" style="1" customWidth="1"/>
    <col min="14344" max="14344" width="12.5703125" style="1" customWidth="1"/>
    <col min="14345" max="14345" width="29.85546875" style="1" customWidth="1"/>
    <col min="14346" max="14346" width="3.5703125" style="1" customWidth="1"/>
    <col min="14347" max="14347" width="9" style="1" customWidth="1"/>
    <col min="14348" max="14349" width="13" style="1" customWidth="1"/>
    <col min="14350" max="14350" width="27" style="1" customWidth="1"/>
    <col min="14351" max="14592" width="9.140625" style="1"/>
    <col min="14593" max="14593" width="32.140625" style="1" customWidth="1"/>
    <col min="14594" max="14594" width="12.5703125" style="1" customWidth="1"/>
    <col min="14595" max="14595" width="9.5703125" style="1" customWidth="1"/>
    <col min="14596" max="14596" width="12.5703125" style="1" customWidth="1"/>
    <col min="14597" max="14597" width="9" style="1" customWidth="1"/>
    <col min="14598" max="14598" width="12.5703125" style="1" customWidth="1"/>
    <col min="14599" max="14599" width="9" style="1" customWidth="1"/>
    <col min="14600" max="14600" width="12.5703125" style="1" customWidth="1"/>
    <col min="14601" max="14601" width="29.85546875" style="1" customWidth="1"/>
    <col min="14602" max="14602" width="3.5703125" style="1" customWidth="1"/>
    <col min="14603" max="14603" width="9" style="1" customWidth="1"/>
    <col min="14604" max="14605" width="13" style="1" customWidth="1"/>
    <col min="14606" max="14606" width="27" style="1" customWidth="1"/>
    <col min="14607" max="14848" width="9.140625" style="1"/>
    <col min="14849" max="14849" width="32.140625" style="1" customWidth="1"/>
    <col min="14850" max="14850" width="12.5703125" style="1" customWidth="1"/>
    <col min="14851" max="14851" width="9.5703125" style="1" customWidth="1"/>
    <col min="14852" max="14852" width="12.5703125" style="1" customWidth="1"/>
    <col min="14853" max="14853" width="9" style="1" customWidth="1"/>
    <col min="14854" max="14854" width="12.5703125" style="1" customWidth="1"/>
    <col min="14855" max="14855" width="9" style="1" customWidth="1"/>
    <col min="14856" max="14856" width="12.5703125" style="1" customWidth="1"/>
    <col min="14857" max="14857" width="29.85546875" style="1" customWidth="1"/>
    <col min="14858" max="14858" width="3.5703125" style="1" customWidth="1"/>
    <col min="14859" max="14859" width="9" style="1" customWidth="1"/>
    <col min="14860" max="14861" width="13" style="1" customWidth="1"/>
    <col min="14862" max="14862" width="27" style="1" customWidth="1"/>
    <col min="14863" max="15104" width="9.140625" style="1"/>
    <col min="15105" max="15105" width="32.140625" style="1" customWidth="1"/>
    <col min="15106" max="15106" width="12.5703125" style="1" customWidth="1"/>
    <col min="15107" max="15107" width="9.5703125" style="1" customWidth="1"/>
    <col min="15108" max="15108" width="12.5703125" style="1" customWidth="1"/>
    <col min="15109" max="15109" width="9" style="1" customWidth="1"/>
    <col min="15110" max="15110" width="12.5703125" style="1" customWidth="1"/>
    <col min="15111" max="15111" width="9" style="1" customWidth="1"/>
    <col min="15112" max="15112" width="12.5703125" style="1" customWidth="1"/>
    <col min="15113" max="15113" width="29.85546875" style="1" customWidth="1"/>
    <col min="15114" max="15114" width="3.5703125" style="1" customWidth="1"/>
    <col min="15115" max="15115" width="9" style="1" customWidth="1"/>
    <col min="15116" max="15117" width="13" style="1" customWidth="1"/>
    <col min="15118" max="15118" width="27" style="1" customWidth="1"/>
    <col min="15119" max="15360" width="9.140625" style="1"/>
    <col min="15361" max="15361" width="32.140625" style="1" customWidth="1"/>
    <col min="15362" max="15362" width="12.5703125" style="1" customWidth="1"/>
    <col min="15363" max="15363" width="9.5703125" style="1" customWidth="1"/>
    <col min="15364" max="15364" width="12.5703125" style="1" customWidth="1"/>
    <col min="15365" max="15365" width="9" style="1" customWidth="1"/>
    <col min="15366" max="15366" width="12.5703125" style="1" customWidth="1"/>
    <col min="15367" max="15367" width="9" style="1" customWidth="1"/>
    <col min="15368" max="15368" width="12.5703125" style="1" customWidth="1"/>
    <col min="15369" max="15369" width="29.85546875" style="1" customWidth="1"/>
    <col min="15370" max="15370" width="3.5703125" style="1" customWidth="1"/>
    <col min="15371" max="15371" width="9" style="1" customWidth="1"/>
    <col min="15372" max="15373" width="13" style="1" customWidth="1"/>
    <col min="15374" max="15374" width="27" style="1" customWidth="1"/>
    <col min="15375" max="15616" width="9.140625" style="1"/>
    <col min="15617" max="15617" width="32.140625" style="1" customWidth="1"/>
    <col min="15618" max="15618" width="12.5703125" style="1" customWidth="1"/>
    <col min="15619" max="15619" width="9.5703125" style="1" customWidth="1"/>
    <col min="15620" max="15620" width="12.5703125" style="1" customWidth="1"/>
    <col min="15621" max="15621" width="9" style="1" customWidth="1"/>
    <col min="15622" max="15622" width="12.5703125" style="1" customWidth="1"/>
    <col min="15623" max="15623" width="9" style="1" customWidth="1"/>
    <col min="15624" max="15624" width="12.5703125" style="1" customWidth="1"/>
    <col min="15625" max="15625" width="29.85546875" style="1" customWidth="1"/>
    <col min="15626" max="15626" width="3.5703125" style="1" customWidth="1"/>
    <col min="15627" max="15627" width="9" style="1" customWidth="1"/>
    <col min="15628" max="15629" width="13" style="1" customWidth="1"/>
    <col min="15630" max="15630" width="27" style="1" customWidth="1"/>
    <col min="15631" max="15872" width="9.140625" style="1"/>
    <col min="15873" max="15873" width="32.140625" style="1" customWidth="1"/>
    <col min="15874" max="15874" width="12.5703125" style="1" customWidth="1"/>
    <col min="15875" max="15875" width="9.5703125" style="1" customWidth="1"/>
    <col min="15876" max="15876" width="12.5703125" style="1" customWidth="1"/>
    <col min="15877" max="15877" width="9" style="1" customWidth="1"/>
    <col min="15878" max="15878" width="12.5703125" style="1" customWidth="1"/>
    <col min="15879" max="15879" width="9" style="1" customWidth="1"/>
    <col min="15880" max="15880" width="12.5703125" style="1" customWidth="1"/>
    <col min="15881" max="15881" width="29.85546875" style="1" customWidth="1"/>
    <col min="15882" max="15882" width="3.5703125" style="1" customWidth="1"/>
    <col min="15883" max="15883" width="9" style="1" customWidth="1"/>
    <col min="15884" max="15885" width="13" style="1" customWidth="1"/>
    <col min="15886" max="15886" width="27" style="1" customWidth="1"/>
    <col min="15887" max="16128" width="9.140625" style="1"/>
    <col min="16129" max="16129" width="32.140625" style="1" customWidth="1"/>
    <col min="16130" max="16130" width="12.5703125" style="1" customWidth="1"/>
    <col min="16131" max="16131" width="9.5703125" style="1" customWidth="1"/>
    <col min="16132" max="16132" width="12.5703125" style="1" customWidth="1"/>
    <col min="16133" max="16133" width="9" style="1" customWidth="1"/>
    <col min="16134" max="16134" width="12.5703125" style="1" customWidth="1"/>
    <col min="16135" max="16135" width="9" style="1" customWidth="1"/>
    <col min="16136" max="16136" width="12.5703125" style="1" customWidth="1"/>
    <col min="16137" max="16137" width="29.85546875" style="1" customWidth="1"/>
    <col min="16138" max="16138" width="3.5703125" style="1" customWidth="1"/>
    <col min="16139" max="16139" width="9" style="1" customWidth="1"/>
    <col min="16140" max="16141" width="13" style="1" customWidth="1"/>
    <col min="16142" max="16142" width="27" style="1" customWidth="1"/>
    <col min="16143" max="16384" width="9.140625" style="1"/>
  </cols>
  <sheetData>
    <row r="1" spans="1:14" ht="15.75" x14ac:dyDescent="0.25">
      <c r="A1" s="65" t="s">
        <v>59</v>
      </c>
      <c r="B1" s="65"/>
      <c r="C1" s="65"/>
      <c r="D1" s="65"/>
      <c r="E1" s="65"/>
      <c r="F1" s="65"/>
      <c r="G1" s="65"/>
      <c r="H1" s="65"/>
      <c r="I1" s="65"/>
      <c r="J1" s="65"/>
      <c r="K1" s="65"/>
      <c r="L1" s="65"/>
      <c r="M1" s="65"/>
      <c r="N1" s="65"/>
    </row>
    <row r="2" spans="1:14" x14ac:dyDescent="0.25">
      <c r="A2" s="64"/>
      <c r="B2" s="64"/>
      <c r="C2" s="64"/>
      <c r="D2" s="64"/>
      <c r="E2" s="64"/>
      <c r="F2" s="64"/>
      <c r="G2" s="64"/>
      <c r="H2" s="64"/>
      <c r="I2" s="64"/>
      <c r="J2" s="64"/>
      <c r="K2" s="64"/>
      <c r="L2" s="64"/>
      <c r="M2" s="64"/>
      <c r="N2" s="64"/>
    </row>
    <row r="3" spans="1:14" ht="19.5" thickBot="1" x14ac:dyDescent="0.35">
      <c r="A3" s="66" t="s">
        <v>61</v>
      </c>
      <c r="B3" s="66"/>
      <c r="C3" s="66"/>
      <c r="D3" s="66"/>
      <c r="E3" s="66"/>
      <c r="F3" s="66"/>
      <c r="G3" s="66"/>
      <c r="H3" s="66"/>
      <c r="I3" s="66"/>
      <c r="J3" s="66"/>
      <c r="K3" s="66"/>
      <c r="L3" s="66"/>
      <c r="M3" s="66"/>
      <c r="N3" s="66"/>
    </row>
    <row r="4" spans="1:14" ht="16.5" x14ac:dyDescent="0.3">
      <c r="A4" s="67" t="s">
        <v>0</v>
      </c>
      <c r="B4" s="70" t="s">
        <v>1</v>
      </c>
      <c r="C4" s="71"/>
      <c r="D4" s="71"/>
      <c r="E4" s="71"/>
      <c r="F4" s="71"/>
      <c r="G4" s="71"/>
      <c r="H4" s="72"/>
      <c r="I4" s="67" t="s">
        <v>2</v>
      </c>
      <c r="J4" s="2"/>
      <c r="K4" s="73" t="s">
        <v>3</v>
      </c>
      <c r="L4" s="74"/>
      <c r="M4" s="74"/>
      <c r="N4" s="75"/>
    </row>
    <row r="5" spans="1:14" ht="60.75" customHeight="1" x14ac:dyDescent="0.25">
      <c r="A5" s="68"/>
      <c r="B5" s="67" t="s">
        <v>4</v>
      </c>
      <c r="C5" s="67" t="s">
        <v>5</v>
      </c>
      <c r="D5" s="67" t="s">
        <v>6</v>
      </c>
      <c r="E5" s="67" t="s">
        <v>7</v>
      </c>
      <c r="F5" s="67" t="s">
        <v>8</v>
      </c>
      <c r="G5" s="67" t="s">
        <v>9</v>
      </c>
      <c r="H5" s="67" t="s">
        <v>10</v>
      </c>
      <c r="I5" s="68"/>
      <c r="J5" s="2"/>
      <c r="K5" s="78" t="s">
        <v>7</v>
      </c>
      <c r="L5" s="67" t="s">
        <v>8</v>
      </c>
      <c r="M5" s="67" t="s">
        <v>10</v>
      </c>
      <c r="N5" s="80" t="s">
        <v>2</v>
      </c>
    </row>
    <row r="6" spans="1:14" ht="19.5" customHeight="1" x14ac:dyDescent="0.25">
      <c r="A6" s="69"/>
      <c r="B6" s="69"/>
      <c r="C6" s="69"/>
      <c r="D6" s="69"/>
      <c r="E6" s="69"/>
      <c r="F6" s="69"/>
      <c r="G6" s="69"/>
      <c r="H6" s="69"/>
      <c r="I6" s="69"/>
      <c r="J6" s="2"/>
      <c r="K6" s="79"/>
      <c r="L6" s="69"/>
      <c r="M6" s="69"/>
      <c r="N6" s="81"/>
    </row>
    <row r="7" spans="1:14" ht="15.75" x14ac:dyDescent="0.25">
      <c r="A7" s="82" t="s">
        <v>11</v>
      </c>
      <c r="B7" s="83"/>
      <c r="C7" s="83"/>
      <c r="D7" s="83"/>
      <c r="E7" s="83"/>
      <c r="F7" s="83"/>
      <c r="G7" s="83"/>
      <c r="H7" s="84"/>
      <c r="I7" s="3"/>
      <c r="J7" s="2"/>
      <c r="K7" s="85"/>
      <c r="L7" s="86"/>
      <c r="M7" s="86"/>
      <c r="N7" s="87"/>
    </row>
    <row r="8" spans="1:14" ht="15.75" x14ac:dyDescent="0.25">
      <c r="A8" s="82" t="s">
        <v>12</v>
      </c>
      <c r="B8" s="83"/>
      <c r="C8" s="83"/>
      <c r="D8" s="83"/>
      <c r="E8" s="83"/>
      <c r="F8" s="83"/>
      <c r="G8" s="84"/>
      <c r="H8" s="4">
        <f>H9+H14</f>
        <v>328303.85600000003</v>
      </c>
      <c r="I8" s="3"/>
      <c r="J8" s="2"/>
      <c r="K8" s="5" t="s">
        <v>13</v>
      </c>
      <c r="L8" s="6" t="s">
        <v>13</v>
      </c>
      <c r="M8" s="7">
        <f>M9+M14</f>
        <v>293158.05825999996</v>
      </c>
      <c r="N8" s="8"/>
    </row>
    <row r="9" spans="1:14" ht="26.25" x14ac:dyDescent="0.25">
      <c r="A9" s="9" t="s">
        <v>14</v>
      </c>
      <c r="B9" s="10" t="s">
        <v>13</v>
      </c>
      <c r="C9" s="10">
        <v>1</v>
      </c>
      <c r="D9" s="11">
        <f>SUM(D10:D13)</f>
        <v>39.179749999999999</v>
      </c>
      <c r="E9" s="12">
        <v>10</v>
      </c>
      <c r="F9" s="13">
        <f>SUM(F10:F13)</f>
        <v>391.79750000000001</v>
      </c>
      <c r="G9" s="12">
        <f>[1]Statistika2015_2016!M11</f>
        <v>352</v>
      </c>
      <c r="H9" s="13">
        <f>SUM(H10:H13)</f>
        <v>137912.72</v>
      </c>
      <c r="I9" s="14" t="s">
        <v>15</v>
      </c>
      <c r="J9" s="2"/>
      <c r="K9" s="15">
        <f>[1]Statistika2015_2016!M60</f>
        <v>9.5299999999999994</v>
      </c>
      <c r="L9" s="16">
        <f>SUM(L10:L13)</f>
        <v>301.90801749999997</v>
      </c>
      <c r="M9" s="16">
        <f>SUM(M10:M13)</f>
        <v>106271.62216</v>
      </c>
      <c r="N9" s="17" t="s">
        <v>16</v>
      </c>
    </row>
    <row r="10" spans="1:14" ht="64.5" x14ac:dyDescent="0.25">
      <c r="A10" s="18" t="s">
        <v>17</v>
      </c>
      <c r="B10" s="19">
        <v>23.4</v>
      </c>
      <c r="C10" s="20">
        <v>1</v>
      </c>
      <c r="D10" s="19">
        <f>B10*C10</f>
        <v>23.4</v>
      </c>
      <c r="E10" s="21">
        <v>10</v>
      </c>
      <c r="F10" s="22">
        <f>D10*E10</f>
        <v>234</v>
      </c>
      <c r="G10" s="21">
        <f>G9</f>
        <v>352</v>
      </c>
      <c r="H10" s="22">
        <f>F10*G10</f>
        <v>82368</v>
      </c>
      <c r="I10" s="23" t="s">
        <v>18</v>
      </c>
      <c r="J10" s="2"/>
      <c r="K10" s="24">
        <f>K9</f>
        <v>9.5299999999999994</v>
      </c>
      <c r="L10" s="22">
        <f>D10*K10</f>
        <v>223.00199999999998</v>
      </c>
      <c r="M10" s="4">
        <f>G10*L10</f>
        <v>78496.703999999998</v>
      </c>
      <c r="N10" s="88" t="s">
        <v>19</v>
      </c>
    </row>
    <row r="11" spans="1:14" ht="115.5" x14ac:dyDescent="0.25">
      <c r="A11" s="18" t="s">
        <v>20</v>
      </c>
      <c r="B11" s="25">
        <f>(20.34*0.7)/8</f>
        <v>1.7797499999999999</v>
      </c>
      <c r="C11" s="26">
        <v>1</v>
      </c>
      <c r="D11" s="19">
        <f>B11*C11</f>
        <v>1.7797499999999999</v>
      </c>
      <c r="E11" s="21">
        <v>10</v>
      </c>
      <c r="F11" s="22">
        <f t="shared" ref="F11:H13" si="0">D11*E11</f>
        <v>17.797499999999999</v>
      </c>
      <c r="G11" s="21">
        <f>G10</f>
        <v>352</v>
      </c>
      <c r="H11" s="22">
        <f t="shared" si="0"/>
        <v>6264.7199999999993</v>
      </c>
      <c r="I11" s="27" t="s">
        <v>21</v>
      </c>
      <c r="J11" s="2"/>
      <c r="K11" s="24">
        <f>K9</f>
        <v>9.5299999999999994</v>
      </c>
      <c r="L11" s="22">
        <f>D11*K11</f>
        <v>16.961017499999997</v>
      </c>
      <c r="M11" s="4">
        <f>G11*L11</f>
        <v>5970.2781599999989</v>
      </c>
      <c r="N11" s="89"/>
    </row>
    <row r="12" spans="1:14" ht="90" x14ac:dyDescent="0.25">
      <c r="A12" s="28" t="s">
        <v>22</v>
      </c>
      <c r="B12" s="25">
        <v>7</v>
      </c>
      <c r="C12" s="26">
        <v>1</v>
      </c>
      <c r="D12" s="19">
        <f>B12*C12</f>
        <v>7</v>
      </c>
      <c r="E12" s="21">
        <v>10</v>
      </c>
      <c r="F12" s="22">
        <f t="shared" si="0"/>
        <v>70</v>
      </c>
      <c r="G12" s="21">
        <f>G11</f>
        <v>352</v>
      </c>
      <c r="H12" s="22">
        <f t="shared" si="0"/>
        <v>24640</v>
      </c>
      <c r="I12" s="27" t="s">
        <v>23</v>
      </c>
      <c r="J12" s="2"/>
      <c r="K12" s="24">
        <f>K10</f>
        <v>9.5299999999999994</v>
      </c>
      <c r="L12" s="22">
        <f>K12*3.5</f>
        <v>33.354999999999997</v>
      </c>
      <c r="M12" s="4">
        <f>G12*L12</f>
        <v>11740.96</v>
      </c>
      <c r="N12" s="29" t="s">
        <v>24</v>
      </c>
    </row>
    <row r="13" spans="1:14" ht="77.25" x14ac:dyDescent="0.25">
      <c r="A13" s="28" t="s">
        <v>25</v>
      </c>
      <c r="B13" s="19">
        <v>7</v>
      </c>
      <c r="C13" s="20">
        <v>1</v>
      </c>
      <c r="D13" s="19">
        <f>B13*C13</f>
        <v>7</v>
      </c>
      <c r="E13" s="21">
        <v>10</v>
      </c>
      <c r="F13" s="22">
        <f t="shared" si="0"/>
        <v>70</v>
      </c>
      <c r="G13" s="21">
        <f>G12</f>
        <v>352</v>
      </c>
      <c r="H13" s="22">
        <f t="shared" si="0"/>
        <v>24640</v>
      </c>
      <c r="I13" s="27" t="s">
        <v>26</v>
      </c>
      <c r="J13" s="2"/>
      <c r="K13" s="24">
        <f>K12</f>
        <v>9.5299999999999994</v>
      </c>
      <c r="L13" s="22">
        <f>K13*3</f>
        <v>28.589999999999996</v>
      </c>
      <c r="M13" s="4">
        <f>G13*L13</f>
        <v>10063.679999999998</v>
      </c>
      <c r="N13" s="29" t="s">
        <v>27</v>
      </c>
    </row>
    <row r="14" spans="1:14" ht="51.75" x14ac:dyDescent="0.25">
      <c r="A14" s="30" t="s">
        <v>28</v>
      </c>
      <c r="B14" s="31" t="s">
        <v>13</v>
      </c>
      <c r="C14" s="32">
        <v>1</v>
      </c>
      <c r="D14" s="11">
        <f>SUM(D15:D20)</f>
        <v>305.11399999999998</v>
      </c>
      <c r="E14" s="32">
        <v>16</v>
      </c>
      <c r="F14" s="13">
        <f>SUM(F15:F20)</f>
        <v>4881.8239999999996</v>
      </c>
      <c r="G14" s="32">
        <f>[1]Statistika2015_2016!M52</f>
        <v>39</v>
      </c>
      <c r="H14" s="13">
        <f>SUM(H15:H20)</f>
        <v>190391.136</v>
      </c>
      <c r="I14" s="33" t="s">
        <v>29</v>
      </c>
      <c r="J14" s="2"/>
      <c r="K14" s="34">
        <v>16</v>
      </c>
      <c r="L14" s="16">
        <f>SUM(L15:L20)</f>
        <v>3593.9699249999999</v>
      </c>
      <c r="M14" s="16">
        <f>SUM(M15:M20)</f>
        <v>186886.43609999999</v>
      </c>
      <c r="N14" s="17" t="s">
        <v>30</v>
      </c>
    </row>
    <row r="15" spans="1:14" ht="90" x14ac:dyDescent="0.25">
      <c r="A15" s="28" t="s">
        <v>31</v>
      </c>
      <c r="B15" s="25">
        <f>B10*2</f>
        <v>46.8</v>
      </c>
      <c r="C15" s="26">
        <v>2</v>
      </c>
      <c r="D15" s="25">
        <f t="shared" ref="D15:D20" si="1">B15*C15</f>
        <v>93.6</v>
      </c>
      <c r="E15" s="26">
        <v>16</v>
      </c>
      <c r="F15" s="35">
        <f>D15*E15</f>
        <v>1497.6</v>
      </c>
      <c r="G15" s="36">
        <f t="shared" ref="G15:G20" si="2">G14</f>
        <v>39</v>
      </c>
      <c r="H15" s="35">
        <f>F15*G15</f>
        <v>58406.399999999994</v>
      </c>
      <c r="I15" s="27" t="s">
        <v>32</v>
      </c>
      <c r="J15" s="2"/>
      <c r="K15" s="37">
        <v>16</v>
      </c>
      <c r="L15" s="35">
        <f>B15*C15*K15</f>
        <v>1497.6</v>
      </c>
      <c r="M15" s="4">
        <f t="shared" ref="M15:M20" si="3">L15*52</f>
        <v>77875.199999999997</v>
      </c>
      <c r="N15" s="76" t="s">
        <v>33</v>
      </c>
    </row>
    <row r="16" spans="1:14" ht="77.25" x14ac:dyDescent="0.25">
      <c r="A16" s="38" t="s">
        <v>34</v>
      </c>
      <c r="B16" s="39">
        <f>B10*2</f>
        <v>46.8</v>
      </c>
      <c r="C16" s="40">
        <v>1</v>
      </c>
      <c r="D16" s="25">
        <f t="shared" si="1"/>
        <v>46.8</v>
      </c>
      <c r="E16" s="26">
        <v>16</v>
      </c>
      <c r="F16" s="35">
        <f t="shared" ref="F16:H20" si="4">D16*E16</f>
        <v>748.8</v>
      </c>
      <c r="G16" s="36">
        <f t="shared" si="2"/>
        <v>39</v>
      </c>
      <c r="H16" s="35">
        <f t="shared" si="4"/>
        <v>29203.199999999997</v>
      </c>
      <c r="I16" s="27" t="s">
        <v>35</v>
      </c>
      <c r="J16" s="2"/>
      <c r="K16" s="37">
        <v>16</v>
      </c>
      <c r="L16" s="35">
        <f>B16*K16</f>
        <v>748.8</v>
      </c>
      <c r="M16" s="4">
        <f t="shared" si="3"/>
        <v>38937.599999999999</v>
      </c>
      <c r="N16" s="77"/>
    </row>
    <row r="17" spans="1:14" s="42" customFormat="1" ht="153.75" x14ac:dyDescent="0.25">
      <c r="A17" s="18" t="s">
        <v>20</v>
      </c>
      <c r="B17" s="25">
        <f>(20.34*0.7)/8*2</f>
        <v>3.5594999999999999</v>
      </c>
      <c r="C17" s="26">
        <v>12</v>
      </c>
      <c r="D17" s="25">
        <f t="shared" si="1"/>
        <v>42.713999999999999</v>
      </c>
      <c r="E17" s="26">
        <v>16</v>
      </c>
      <c r="F17" s="35">
        <f>D17*E17</f>
        <v>683.42399999999998</v>
      </c>
      <c r="G17" s="36">
        <f t="shared" si="2"/>
        <v>39</v>
      </c>
      <c r="H17" s="35">
        <f t="shared" si="4"/>
        <v>26653.536</v>
      </c>
      <c r="I17" s="27" t="s">
        <v>36</v>
      </c>
      <c r="J17" s="41"/>
      <c r="K17" s="37">
        <f>[1]Statistika2015_2016!M61</f>
        <v>15.35</v>
      </c>
      <c r="L17" s="35">
        <f>B17*K17*9</f>
        <v>491.74492499999997</v>
      </c>
      <c r="M17" s="4">
        <f t="shared" si="3"/>
        <v>25570.736099999998</v>
      </c>
      <c r="N17" s="76" t="s">
        <v>37</v>
      </c>
    </row>
    <row r="18" spans="1:14" s="42" customFormat="1" ht="204.75" x14ac:dyDescent="0.25">
      <c r="A18" s="18" t="s">
        <v>38</v>
      </c>
      <c r="B18" s="25">
        <f>2</f>
        <v>2</v>
      </c>
      <c r="C18" s="26">
        <v>12</v>
      </c>
      <c r="D18" s="25">
        <f t="shared" si="1"/>
        <v>24</v>
      </c>
      <c r="E18" s="26">
        <v>16</v>
      </c>
      <c r="F18" s="35">
        <f t="shared" si="4"/>
        <v>384</v>
      </c>
      <c r="G18" s="36">
        <f t="shared" si="2"/>
        <v>39</v>
      </c>
      <c r="H18" s="35">
        <f t="shared" si="4"/>
        <v>14976</v>
      </c>
      <c r="I18" s="27" t="s">
        <v>39</v>
      </c>
      <c r="J18" s="41"/>
      <c r="K18" s="37">
        <f>K17</f>
        <v>15.35</v>
      </c>
      <c r="L18" s="35">
        <f>B18*K18*9</f>
        <v>276.3</v>
      </c>
      <c r="M18" s="4">
        <f t="shared" si="3"/>
        <v>14367.6</v>
      </c>
      <c r="N18" s="77"/>
    </row>
    <row r="19" spans="1:14" ht="90" x14ac:dyDescent="0.25">
      <c r="A19" s="28" t="s">
        <v>22</v>
      </c>
      <c r="B19" s="25">
        <f>7</f>
        <v>7</v>
      </c>
      <c r="C19" s="26">
        <v>12</v>
      </c>
      <c r="D19" s="25">
        <f>B19*C19</f>
        <v>84</v>
      </c>
      <c r="E19" s="26">
        <v>16</v>
      </c>
      <c r="F19" s="35">
        <f t="shared" si="4"/>
        <v>1344</v>
      </c>
      <c r="G19" s="36">
        <f t="shared" si="2"/>
        <v>39</v>
      </c>
      <c r="H19" s="35">
        <f>F19*G19</f>
        <v>52416</v>
      </c>
      <c r="I19" s="27" t="s">
        <v>40</v>
      </c>
      <c r="J19" s="2"/>
      <c r="K19" s="37">
        <f>K18</f>
        <v>15.35</v>
      </c>
      <c r="L19" s="22">
        <f>9*K19*3.5</f>
        <v>483.52500000000003</v>
      </c>
      <c r="M19" s="4">
        <f t="shared" si="3"/>
        <v>25143.300000000003</v>
      </c>
      <c r="N19" s="29" t="s">
        <v>41</v>
      </c>
    </row>
    <row r="20" spans="1:14" ht="77.25" x14ac:dyDescent="0.25">
      <c r="A20" s="28" t="s">
        <v>25</v>
      </c>
      <c r="B20" s="25">
        <v>7</v>
      </c>
      <c r="C20" s="26">
        <v>2</v>
      </c>
      <c r="D20" s="25">
        <f t="shared" si="1"/>
        <v>14</v>
      </c>
      <c r="E20" s="26">
        <v>16</v>
      </c>
      <c r="F20" s="35">
        <f t="shared" si="4"/>
        <v>224</v>
      </c>
      <c r="G20" s="36">
        <f t="shared" si="2"/>
        <v>39</v>
      </c>
      <c r="H20" s="35">
        <f t="shared" si="4"/>
        <v>8736</v>
      </c>
      <c r="I20" s="27" t="s">
        <v>42</v>
      </c>
      <c r="J20" s="2"/>
      <c r="K20" s="37">
        <f>K15</f>
        <v>16</v>
      </c>
      <c r="L20" s="22">
        <f>C20*K20*3</f>
        <v>96</v>
      </c>
      <c r="M20" s="4">
        <f t="shared" si="3"/>
        <v>4992</v>
      </c>
      <c r="N20" s="29" t="s">
        <v>43</v>
      </c>
    </row>
    <row r="21" spans="1:14" ht="15.75" x14ac:dyDescent="0.25">
      <c r="A21" s="82" t="s">
        <v>44</v>
      </c>
      <c r="B21" s="83"/>
      <c r="C21" s="83"/>
      <c r="D21" s="83"/>
      <c r="E21" s="83"/>
      <c r="F21" s="83"/>
      <c r="G21" s="83"/>
      <c r="H21" s="84"/>
      <c r="I21" s="3"/>
      <c r="J21" s="2"/>
      <c r="K21" s="91"/>
      <c r="L21" s="92"/>
      <c r="M21" s="92"/>
      <c r="N21" s="93"/>
    </row>
    <row r="22" spans="1:14" ht="47.25" x14ac:dyDescent="0.25">
      <c r="A22" s="43" t="s">
        <v>45</v>
      </c>
      <c r="B22" s="6" t="s">
        <v>13</v>
      </c>
      <c r="C22" s="6">
        <v>1</v>
      </c>
      <c r="D22" s="44">
        <f>SUM(D23:D26)</f>
        <v>39.179749999999999</v>
      </c>
      <c r="E22" s="45">
        <v>3</v>
      </c>
      <c r="F22" s="44">
        <f>SUM(F23:F26)</f>
        <v>117.53924999999998</v>
      </c>
      <c r="G22" s="45">
        <f>[1]Statistika2015_2016!M10</f>
        <v>816</v>
      </c>
      <c r="H22" s="4">
        <f>SUM(H23:H26)</f>
        <v>95912.027999999991</v>
      </c>
      <c r="I22" s="46" t="s">
        <v>46</v>
      </c>
      <c r="J22" s="2"/>
      <c r="K22" s="47">
        <v>3</v>
      </c>
      <c r="L22" s="7">
        <f>SUM(L23:L26)</f>
        <v>95.039249999999981</v>
      </c>
      <c r="M22" s="7">
        <f>SUM(M23:M26)</f>
        <v>25850.675999999999</v>
      </c>
      <c r="N22" s="48" t="s">
        <v>47</v>
      </c>
    </row>
    <row r="23" spans="1:14" ht="64.5" x14ac:dyDescent="0.25">
      <c r="A23" s="18" t="s">
        <v>17</v>
      </c>
      <c r="B23" s="25">
        <f>B10</f>
        <v>23.4</v>
      </c>
      <c r="C23" s="20">
        <v>1</v>
      </c>
      <c r="D23" s="19">
        <f>B23*C23</f>
        <v>23.4</v>
      </c>
      <c r="E23" s="21">
        <v>3</v>
      </c>
      <c r="F23" s="19">
        <f>D23*E23</f>
        <v>70.199999999999989</v>
      </c>
      <c r="G23" s="21">
        <f>G22</f>
        <v>816</v>
      </c>
      <c r="H23" s="22">
        <f>F23*G23</f>
        <v>57283.19999999999</v>
      </c>
      <c r="I23" s="23" t="s">
        <v>48</v>
      </c>
      <c r="J23" s="2"/>
      <c r="K23" s="49">
        <v>3</v>
      </c>
      <c r="L23" s="35">
        <f>B23*K23</f>
        <v>70.199999999999989</v>
      </c>
      <c r="M23" s="4">
        <f>L23*272</f>
        <v>19094.399999999998</v>
      </c>
      <c r="N23" s="88" t="s">
        <v>49</v>
      </c>
    </row>
    <row r="24" spans="1:14" ht="115.5" x14ac:dyDescent="0.25">
      <c r="A24" s="18" t="s">
        <v>20</v>
      </c>
      <c r="B24" s="25">
        <f>(20.34*0.7)/8</f>
        <v>1.7797499999999999</v>
      </c>
      <c r="C24" s="26">
        <v>1</v>
      </c>
      <c r="D24" s="19">
        <f>B24*C24</f>
        <v>1.7797499999999999</v>
      </c>
      <c r="E24" s="21">
        <v>3</v>
      </c>
      <c r="F24" s="19">
        <f t="shared" ref="F24:H26" si="5">D24*E24</f>
        <v>5.3392499999999998</v>
      </c>
      <c r="G24" s="21">
        <f>G23</f>
        <v>816</v>
      </c>
      <c r="H24" s="22">
        <f t="shared" si="5"/>
        <v>4356.8279999999995</v>
      </c>
      <c r="I24" s="27" t="s">
        <v>21</v>
      </c>
      <c r="J24" s="2"/>
      <c r="K24" s="49">
        <v>3</v>
      </c>
      <c r="L24" s="35">
        <f>B24*K24</f>
        <v>5.3392499999999998</v>
      </c>
      <c r="M24" s="4">
        <f>L24*272</f>
        <v>1452.2759999999998</v>
      </c>
      <c r="N24" s="89"/>
    </row>
    <row r="25" spans="1:14" ht="90" x14ac:dyDescent="0.25">
      <c r="A25" s="28" t="s">
        <v>22</v>
      </c>
      <c r="B25" s="25">
        <v>7</v>
      </c>
      <c r="C25" s="26">
        <v>1</v>
      </c>
      <c r="D25" s="19">
        <f>B25*C25</f>
        <v>7</v>
      </c>
      <c r="E25" s="21">
        <v>3</v>
      </c>
      <c r="F25" s="19">
        <f t="shared" si="5"/>
        <v>21</v>
      </c>
      <c r="G25" s="21">
        <f>G24</f>
        <v>816</v>
      </c>
      <c r="H25" s="22">
        <f t="shared" si="5"/>
        <v>17136</v>
      </c>
      <c r="I25" s="27" t="s">
        <v>50</v>
      </c>
      <c r="J25" s="2"/>
      <c r="K25" s="49">
        <v>3</v>
      </c>
      <c r="L25" s="35">
        <f>K25*3.5</f>
        <v>10.5</v>
      </c>
      <c r="M25" s="4">
        <f>L25*272</f>
        <v>2856</v>
      </c>
      <c r="N25" s="29" t="s">
        <v>24</v>
      </c>
    </row>
    <row r="26" spans="1:14" ht="77.25" x14ac:dyDescent="0.25">
      <c r="A26" s="28" t="s">
        <v>25</v>
      </c>
      <c r="B26" s="19">
        <v>7</v>
      </c>
      <c r="C26" s="20">
        <v>1</v>
      </c>
      <c r="D26" s="19">
        <f>B26*C26</f>
        <v>7</v>
      </c>
      <c r="E26" s="21">
        <v>3</v>
      </c>
      <c r="F26" s="19">
        <f t="shared" si="5"/>
        <v>21</v>
      </c>
      <c r="G26" s="21">
        <f>G24</f>
        <v>816</v>
      </c>
      <c r="H26" s="22">
        <f t="shared" si="5"/>
        <v>17136</v>
      </c>
      <c r="I26" s="27" t="s">
        <v>51</v>
      </c>
      <c r="J26" s="2"/>
      <c r="K26" s="49">
        <v>3</v>
      </c>
      <c r="L26" s="35">
        <f>K26*3</f>
        <v>9</v>
      </c>
      <c r="M26" s="4">
        <f>L26*272</f>
        <v>2448</v>
      </c>
      <c r="N26" s="29" t="s">
        <v>27</v>
      </c>
    </row>
    <row r="27" spans="1:14" ht="15.75" x14ac:dyDescent="0.25">
      <c r="A27" s="94" t="s">
        <v>52</v>
      </c>
      <c r="B27" s="95"/>
      <c r="C27" s="95"/>
      <c r="D27" s="95"/>
      <c r="E27" s="95"/>
      <c r="F27" s="95"/>
      <c r="G27" s="96"/>
      <c r="H27" s="50">
        <f>H22+H8</f>
        <v>424215.88400000002</v>
      </c>
      <c r="I27" s="51" t="s">
        <v>53</v>
      </c>
      <c r="J27" s="2"/>
      <c r="K27" s="97"/>
      <c r="L27" s="98"/>
      <c r="M27" s="52">
        <f>M22+M8</f>
        <v>319008.73425999994</v>
      </c>
      <c r="N27" s="53" t="s">
        <v>53</v>
      </c>
    </row>
    <row r="28" spans="1:14" ht="15.75" x14ac:dyDescent="0.25">
      <c r="A28" s="94" t="s">
        <v>54</v>
      </c>
      <c r="B28" s="95"/>
      <c r="C28" s="95"/>
      <c r="D28" s="95"/>
      <c r="E28" s="95"/>
      <c r="F28" s="95"/>
      <c r="G28" s="96"/>
      <c r="H28" s="50">
        <f>H27*10%</f>
        <v>42421.588400000008</v>
      </c>
      <c r="I28" s="51" t="s">
        <v>53</v>
      </c>
      <c r="J28" s="2"/>
      <c r="K28" s="97"/>
      <c r="L28" s="98"/>
      <c r="M28" s="52">
        <f>M27*10%</f>
        <v>31900.873425999995</v>
      </c>
      <c r="N28" s="53" t="s">
        <v>53</v>
      </c>
    </row>
    <row r="29" spans="1:14" ht="16.5" thickBot="1" x14ac:dyDescent="0.3">
      <c r="A29" s="99" t="s">
        <v>55</v>
      </c>
      <c r="B29" s="100"/>
      <c r="C29" s="100"/>
      <c r="D29" s="100"/>
      <c r="E29" s="100"/>
      <c r="F29" s="100"/>
      <c r="G29" s="101"/>
      <c r="H29" s="54">
        <f>H27+H28</f>
        <v>466637.47240000003</v>
      </c>
      <c r="I29" s="55" t="s">
        <v>53</v>
      </c>
      <c r="J29" s="2"/>
      <c r="K29" s="102"/>
      <c r="L29" s="103"/>
      <c r="M29" s="56">
        <f>M27+M28</f>
        <v>350909.60768599994</v>
      </c>
      <c r="N29" s="57" t="s">
        <v>53</v>
      </c>
    </row>
    <row r="30" spans="1:14" x14ac:dyDescent="0.25">
      <c r="A30" s="2"/>
      <c r="B30" s="2"/>
      <c r="C30" s="2"/>
      <c r="D30" s="2"/>
      <c r="E30" s="2"/>
      <c r="F30" s="2"/>
      <c r="G30" s="2"/>
      <c r="H30" s="58"/>
      <c r="I30" s="2"/>
      <c r="J30" s="2"/>
      <c r="K30" s="2"/>
      <c r="L30" s="2"/>
      <c r="M30" s="59"/>
      <c r="N30" s="2"/>
    </row>
    <row r="31" spans="1:14" x14ac:dyDescent="0.25">
      <c r="A31" s="104" t="s">
        <v>56</v>
      </c>
      <c r="B31" s="104"/>
      <c r="C31" s="104"/>
      <c r="D31" s="104"/>
      <c r="E31" s="104"/>
      <c r="F31" s="104"/>
      <c r="G31" s="104"/>
      <c r="H31" s="104"/>
      <c r="I31" s="104"/>
      <c r="J31" s="104"/>
      <c r="K31" s="104"/>
      <c r="L31" s="104"/>
      <c r="M31" s="59"/>
      <c r="N31" s="2"/>
    </row>
    <row r="32" spans="1:14" x14ac:dyDescent="0.25">
      <c r="A32" s="90" t="s">
        <v>57</v>
      </c>
      <c r="B32" s="90"/>
      <c r="C32" s="90"/>
      <c r="D32" s="90"/>
      <c r="E32" s="90"/>
      <c r="F32" s="90"/>
      <c r="G32" s="90"/>
      <c r="H32" s="90"/>
      <c r="I32" s="90"/>
      <c r="J32" s="90"/>
      <c r="K32" s="90"/>
      <c r="L32" s="90"/>
      <c r="M32" s="60">
        <f>M29/816</f>
        <v>430.03628392892148</v>
      </c>
      <c r="N32" s="2"/>
    </row>
    <row r="33" spans="1:14" x14ac:dyDescent="0.25">
      <c r="A33" s="61"/>
      <c r="B33" s="61"/>
      <c r="C33" s="61"/>
      <c r="D33" s="61"/>
      <c r="E33" s="61"/>
      <c r="F33" s="61"/>
      <c r="G33" s="61"/>
      <c r="H33" s="61"/>
      <c r="I33" s="61"/>
      <c r="J33" s="61"/>
      <c r="K33" s="61"/>
      <c r="L33" s="61"/>
      <c r="M33" s="62"/>
      <c r="N33" s="2"/>
    </row>
    <row r="34" spans="1:14" x14ac:dyDescent="0.25">
      <c r="A34" s="104" t="str">
        <f>A7</f>
        <v>1.posms - sociālās rehabilitācijas pakalpojuma sniegšana</v>
      </c>
      <c r="B34" s="104"/>
      <c r="C34" s="104"/>
      <c r="D34" s="104"/>
      <c r="E34" s="104"/>
      <c r="F34" s="104"/>
      <c r="G34" s="104"/>
      <c r="H34" s="104"/>
      <c r="I34" s="104"/>
      <c r="J34" s="104"/>
      <c r="K34" s="104"/>
      <c r="L34" s="104"/>
      <c r="M34" s="62">
        <f>(M8 +(M8*0.1))/816</f>
        <v>395.18855892892151</v>
      </c>
      <c r="N34" s="2"/>
    </row>
    <row r="35" spans="1:14" x14ac:dyDescent="0.25">
      <c r="A35" s="104" t="s">
        <v>58</v>
      </c>
      <c r="B35" s="104"/>
      <c r="C35" s="104"/>
      <c r="D35" s="104"/>
      <c r="E35" s="104"/>
      <c r="F35" s="104"/>
      <c r="G35" s="104"/>
      <c r="H35" s="104"/>
      <c r="I35" s="104"/>
      <c r="J35" s="104"/>
      <c r="K35" s="104"/>
      <c r="L35" s="104"/>
      <c r="M35" s="2"/>
      <c r="N35" s="2"/>
    </row>
    <row r="36" spans="1:14" x14ac:dyDescent="0.25">
      <c r="A36" s="106" t="str">
        <f>A9</f>
        <v>Individuālās konsultācijas kopā</v>
      </c>
      <c r="B36" s="106"/>
      <c r="C36" s="106"/>
      <c r="D36" s="106"/>
      <c r="E36" s="106"/>
      <c r="F36" s="106"/>
      <c r="G36" s="106"/>
      <c r="H36" s="106"/>
      <c r="I36" s="106"/>
      <c r="J36" s="106"/>
      <c r="K36" s="106"/>
      <c r="L36" s="106"/>
      <c r="M36" s="63">
        <f>(M9+(M9*0.1))/352</f>
        <v>332.09881924999996</v>
      </c>
      <c r="N36" s="2"/>
    </row>
    <row r="37" spans="1:14" x14ac:dyDescent="0.25">
      <c r="A37" s="106" t="str">
        <f>A14</f>
        <v>Konsultācijas grupās (grupu terapija) kopā</v>
      </c>
      <c r="B37" s="106"/>
      <c r="C37" s="106"/>
      <c r="D37" s="106"/>
      <c r="E37" s="106"/>
      <c r="F37" s="106"/>
      <c r="G37" s="106"/>
      <c r="H37" s="106"/>
      <c r="I37" s="106"/>
      <c r="J37" s="106"/>
      <c r="K37" s="106"/>
      <c r="L37" s="106"/>
      <c r="M37" s="63">
        <f>(M14+(M14*0.1))/464</f>
        <v>443.04974075431033</v>
      </c>
      <c r="N37" s="2"/>
    </row>
    <row r="38" spans="1:14" x14ac:dyDescent="0.25">
      <c r="A38" s="104"/>
      <c r="B38" s="104"/>
      <c r="C38" s="104"/>
      <c r="D38" s="104"/>
      <c r="E38" s="104"/>
      <c r="F38" s="104"/>
      <c r="G38" s="104"/>
      <c r="H38" s="104"/>
      <c r="I38" s="104"/>
      <c r="J38" s="104"/>
      <c r="K38" s="104"/>
      <c r="L38" s="104"/>
      <c r="M38" s="2"/>
      <c r="N38" s="2"/>
    </row>
    <row r="39" spans="1:14" x14ac:dyDescent="0.25">
      <c r="A39" s="104" t="str">
        <f>A21</f>
        <v>2.posms - konsultāciju nodrošinājums pēc sociālās rehabilitācijas pakalpojuma kursa pabeigšanas</v>
      </c>
      <c r="B39" s="104"/>
      <c r="C39" s="104"/>
      <c r="D39" s="104"/>
      <c r="E39" s="104"/>
      <c r="F39" s="104"/>
      <c r="G39" s="104"/>
      <c r="H39" s="104"/>
      <c r="I39" s="104"/>
      <c r="J39" s="104"/>
      <c r="K39" s="104"/>
      <c r="L39" s="104"/>
      <c r="M39" s="62">
        <f>M22/272</f>
        <v>95.039249999999996</v>
      </c>
      <c r="N39" s="2"/>
    </row>
    <row r="40" spans="1:14" ht="58.5" customHeight="1" x14ac:dyDescent="0.25">
      <c r="A40" s="107"/>
      <c r="B40" s="107"/>
      <c r="C40" s="107"/>
      <c r="D40" s="107"/>
      <c r="E40" s="107"/>
      <c r="F40" s="107"/>
      <c r="G40" s="107"/>
      <c r="H40" s="107"/>
      <c r="I40" s="107"/>
      <c r="J40" s="107"/>
      <c r="K40" s="107"/>
      <c r="L40" s="107"/>
    </row>
    <row r="41" spans="1:14" ht="15.75" x14ac:dyDescent="0.25">
      <c r="A41" s="105" t="s">
        <v>60</v>
      </c>
      <c r="B41" s="105"/>
      <c r="C41" s="105"/>
      <c r="D41" s="105"/>
      <c r="E41" s="105"/>
      <c r="F41" s="105"/>
      <c r="G41" s="105"/>
      <c r="H41" s="105"/>
      <c r="I41" s="105"/>
      <c r="J41" s="105"/>
      <c r="K41" s="105"/>
      <c r="L41" s="105"/>
    </row>
    <row r="42" spans="1:14" ht="15.75" x14ac:dyDescent="0.25">
      <c r="A42" s="105" t="s">
        <v>62</v>
      </c>
      <c r="B42" s="108"/>
      <c r="C42" s="108"/>
      <c r="D42" s="108"/>
      <c r="E42" s="108"/>
      <c r="F42" s="108"/>
      <c r="G42" s="108"/>
      <c r="H42" s="108"/>
      <c r="I42" s="108"/>
      <c r="J42" s="108"/>
      <c r="K42" s="108"/>
      <c r="L42" s="108"/>
    </row>
    <row r="43" spans="1:14" ht="15.75" x14ac:dyDescent="0.25">
      <c r="A43" s="109"/>
      <c r="B43" s="109"/>
      <c r="C43" s="109"/>
      <c r="D43" s="109"/>
      <c r="E43" s="109"/>
      <c r="F43" s="109"/>
      <c r="G43" s="109"/>
      <c r="H43" s="109"/>
      <c r="I43" s="109"/>
      <c r="J43" s="109"/>
      <c r="K43" s="109"/>
      <c r="L43" s="109"/>
    </row>
    <row r="44" spans="1:14" ht="15.75" x14ac:dyDescent="0.25">
      <c r="A44" s="110"/>
      <c r="B44" s="110"/>
      <c r="C44" s="110"/>
      <c r="D44" s="110"/>
      <c r="E44" s="110"/>
      <c r="F44" s="110"/>
      <c r="G44" s="110"/>
      <c r="H44" s="110"/>
      <c r="I44" s="110"/>
      <c r="J44" s="110"/>
      <c r="K44" s="110"/>
      <c r="L44" s="110"/>
    </row>
    <row r="45" spans="1:14" ht="15.75" x14ac:dyDescent="0.25">
      <c r="A45" s="105" t="s">
        <v>63</v>
      </c>
      <c r="B45" s="105"/>
      <c r="C45" s="105"/>
      <c r="D45" s="105"/>
      <c r="E45" s="105"/>
      <c r="F45" s="105"/>
      <c r="G45" s="105"/>
      <c r="H45" s="105"/>
      <c r="I45" s="105"/>
      <c r="J45" s="105"/>
      <c r="K45" s="105"/>
      <c r="L45" s="105"/>
    </row>
    <row r="46" spans="1:14" ht="15.75" x14ac:dyDescent="0.25">
      <c r="A46" s="111" t="s">
        <v>64</v>
      </c>
      <c r="B46" s="105"/>
      <c r="C46" s="105"/>
      <c r="D46" s="105"/>
      <c r="E46" s="105"/>
      <c r="F46" s="105"/>
      <c r="G46" s="105"/>
      <c r="H46" s="105"/>
      <c r="I46" s="105"/>
      <c r="J46" s="105"/>
      <c r="K46" s="105"/>
      <c r="L46" s="105"/>
    </row>
  </sheetData>
  <mergeCells count="47">
    <mergeCell ref="A46:L46"/>
    <mergeCell ref="A34:L34"/>
    <mergeCell ref="A35:L35"/>
    <mergeCell ref="A36:L36"/>
    <mergeCell ref="A37:L37"/>
    <mergeCell ref="A38:L38"/>
    <mergeCell ref="A39:L39"/>
    <mergeCell ref="A40:L40"/>
    <mergeCell ref="A41:L41"/>
    <mergeCell ref="A42:L42"/>
    <mergeCell ref="A43:L43"/>
    <mergeCell ref="A45:L45"/>
    <mergeCell ref="A44:L44"/>
    <mergeCell ref="A32:L32"/>
    <mergeCell ref="N17:N18"/>
    <mergeCell ref="A21:H21"/>
    <mergeCell ref="K21:N21"/>
    <mergeCell ref="N23:N24"/>
    <mergeCell ref="A27:G27"/>
    <mergeCell ref="K27:L27"/>
    <mergeCell ref="A28:G28"/>
    <mergeCell ref="K28:L28"/>
    <mergeCell ref="A29:G29"/>
    <mergeCell ref="K29:L29"/>
    <mergeCell ref="A31:L31"/>
    <mergeCell ref="N15:N16"/>
    <mergeCell ref="F5:F6"/>
    <mergeCell ref="G5:G6"/>
    <mergeCell ref="H5:H6"/>
    <mergeCell ref="K5:K6"/>
    <mergeCell ref="L5:L6"/>
    <mergeCell ref="M5:M6"/>
    <mergeCell ref="N5:N6"/>
    <mergeCell ref="A7:H7"/>
    <mergeCell ref="K7:N7"/>
    <mergeCell ref="A8:G8"/>
    <mergeCell ref="N10:N11"/>
    <mergeCell ref="A1:N1"/>
    <mergeCell ref="A3:N3"/>
    <mergeCell ref="A4:A6"/>
    <mergeCell ref="B4:H4"/>
    <mergeCell ref="I4:I6"/>
    <mergeCell ref="K4:N4"/>
    <mergeCell ref="B5:B6"/>
    <mergeCell ref="C5:C6"/>
    <mergeCell ref="D5:D6"/>
    <mergeCell ref="E5:E6"/>
  </mergeCells>
  <hyperlinks>
    <hyperlink ref="A46" r:id="rId1" xr:uid="{00000000-0004-0000-0000-000000000000}"/>
  </hyperlinks>
  <pageMargins left="0.7" right="0.7" top="0.75" bottom="0.75" header="0.3" footer="0.3"/>
  <pageSetup paperSize="9" scale="62"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Tieslietu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 likumprojekta "Grozījumi Civilprocesa likumā" sākotnējās ietekmes novērtējuma ziņojumam (anotācijai)</dc:title>
  <dc:subject>Anotācijas 1.pielikums</dc:subject>
  <dc:creator>Elina Feldmane</dc:creator>
  <dc:description>Elina.Feldmane@tm.gov.lv
67036945</dc:description>
  <cp:lastModifiedBy>Evita Drobiševska</cp:lastModifiedBy>
  <cp:lastPrinted>2017-05-19T08:40:16Z</cp:lastPrinted>
  <dcterms:created xsi:type="dcterms:W3CDTF">2017-04-21T07:53:40Z</dcterms:created>
  <dcterms:modified xsi:type="dcterms:W3CDTF">2018-04-21T09:40:07Z</dcterms:modified>
</cp:coreProperties>
</file>