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S:\BD_BPnod\LNG_DATUBAZES\"/>
    </mc:Choice>
  </mc:AlternateContent>
  <bookViews>
    <workbookView xWindow="0" yWindow="0" windowWidth="28800" windowHeight="12210"/>
  </bookViews>
  <sheets>
    <sheet name="Pielikums" sheetId="2" r:id="rId1"/>
  </sheets>
  <definedNames>
    <definedName name="_xlnm.Print_Area" localSheetId="0">Pielikums!$A$1:$J$67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5" i="2" l="1"/>
  <c r="H37" i="2"/>
  <c r="H39" i="2"/>
  <c r="H51" i="2"/>
  <c r="H53" i="2"/>
  <c r="H25" i="2"/>
  <c r="H9" i="2"/>
  <c r="H45" i="2"/>
  <c r="H22" i="2"/>
  <c r="H30" i="2"/>
  <c r="H59" i="2"/>
  <c r="H49" i="2"/>
  <c r="H47" i="2"/>
  <c r="H54" i="2" l="1"/>
  <c r="H64" i="2" s="1"/>
  <c r="H56" i="2"/>
  <c r="G53" i="2"/>
  <c r="J67" i="2" l="1"/>
  <c r="J66" i="2" l="1"/>
  <c r="J61" i="2"/>
  <c r="J54" i="2"/>
  <c r="J55" i="2" s="1"/>
  <c r="J24" i="2" l="1"/>
  <c r="G19" i="2"/>
  <c r="H19" i="2" s="1"/>
  <c r="G20" i="2"/>
  <c r="H20" i="2" s="1"/>
  <c r="G21" i="2"/>
  <c r="H21" i="2" s="1"/>
  <c r="G22" i="2"/>
  <c r="G18" i="2"/>
  <c r="H18" i="2" s="1"/>
  <c r="F39" i="2" l="1"/>
  <c r="G60" i="2" l="1"/>
  <c r="H60" i="2" s="1"/>
  <c r="G59" i="2"/>
  <c r="H62" i="2" s="1"/>
  <c r="G51" i="2"/>
  <c r="G49" i="2"/>
  <c r="G47" i="2"/>
  <c r="G45" i="2"/>
  <c r="G37" i="2"/>
  <c r="G35" i="2"/>
  <c r="H29" i="2"/>
  <c r="H32" i="2" s="1"/>
  <c r="H66" i="2" s="1"/>
  <c r="H42" i="2" l="1"/>
  <c r="H63" i="2"/>
  <c r="H40" i="2"/>
  <c r="H61" i="2"/>
  <c r="H31" i="2"/>
  <c r="G15" i="2"/>
  <c r="H15" i="2" s="1"/>
  <c r="J15" i="2" s="1"/>
  <c r="G9" i="2"/>
  <c r="G14" i="2"/>
  <c r="H14" i="2" s="1"/>
  <c r="G13" i="2"/>
  <c r="H13" i="2" s="1"/>
  <c r="G12" i="2"/>
  <c r="H12" i="2" s="1"/>
  <c r="H26" i="2" l="1"/>
  <c r="H65" i="2" s="1"/>
  <c r="G11" i="2"/>
  <c r="H11" i="2" l="1"/>
  <c r="G17" i="2"/>
  <c r="H17" i="2" s="1"/>
  <c r="G16" i="2"/>
  <c r="D23" i="2" s="1"/>
  <c r="J23" i="2" l="1"/>
  <c r="J25" i="2" s="1"/>
  <c r="H16" i="2"/>
  <c r="J64" i="2" l="1"/>
  <c r="J26" i="2"/>
  <c r="J65" i="2"/>
  <c r="H27" i="2"/>
  <c r="H67" i="2" s="1"/>
</calcChain>
</file>

<file path=xl/sharedStrings.xml><?xml version="1.0" encoding="utf-8"?>
<sst xmlns="http://schemas.openxmlformats.org/spreadsheetml/2006/main" count="114" uniqueCount="76">
  <si>
    <t>Nr.p.k.</t>
  </si>
  <si>
    <t>Vienības cena</t>
  </si>
  <si>
    <t>Drošības risinājums</t>
  </si>
  <si>
    <t>Aparatūras un licenču izmaksas</t>
  </si>
  <si>
    <t>Uzturēšanas izmaksas</t>
  </si>
  <si>
    <t>Nosaukums</t>
  </si>
  <si>
    <t>Precizēts apraksts</t>
  </si>
  <si>
    <t>Drošības uzraudzīšanas mehānisms transakcijām, piekļuvēm un auditācijai (tiek paplašināts risinājums, kas tiek izmantots E-veselības sistēmas darbības nodrošināšanai)</t>
  </si>
  <si>
    <t>Atbalsta pakalpojumi un konsultācijas risinājumu pielāgošanā saistībā ar dažāda veida izmaiņām (normatīvie, sistēmiskie u.c.)</t>
  </si>
  <si>
    <t>Papildu komponentes NVD rīcībā esošajām datu glabātuvēm, lenšu un virtuālajām lenšu bibliotēkām, lai nodrošinātu augstas pieejamības disku masīva paplašināšanu (t.sk.disku lādes, diski LFF/SFF, disku komplekti)</t>
  </si>
  <si>
    <t>Disku lādes</t>
  </si>
  <si>
    <t>Disku komplekti LFF</t>
  </si>
  <si>
    <t xml:space="preserve"> Disku komplekti SFF HDD</t>
  </si>
  <si>
    <t>Disku komplekti SFF SSD</t>
  </si>
  <si>
    <t>Integrācijas risinājums</t>
  </si>
  <si>
    <t>Sistēmu integrācijas konstruktors savstarpējo saskarņu izstrādei un piegādei</t>
  </si>
  <si>
    <t>Licences noma ikgadēji</t>
  </si>
  <si>
    <t>ČAES reģistra modernizācijas izstrādes darbi</t>
  </si>
  <si>
    <t>Datu migrācijas failu sagatavošana</t>
  </si>
  <si>
    <t>Vienību skaits</t>
  </si>
  <si>
    <t>Vienību nosaukums</t>
  </si>
  <si>
    <t>gab</t>
  </si>
  <si>
    <t>komplekti</t>
  </si>
  <si>
    <t>cilvēkdienas</t>
  </si>
  <si>
    <t>procenti</t>
  </si>
  <si>
    <t>cilvēkstundas</t>
  </si>
  <si>
    <t>Nepieciešamais finansējums</t>
  </si>
  <si>
    <t>Nepieciešamais finansējums ar PVN</t>
  </si>
  <si>
    <t>NVD darbības nodrošināšana</t>
  </si>
  <si>
    <t>EKK 2000</t>
  </si>
  <si>
    <t>EKK 5000</t>
  </si>
  <si>
    <t>Informatīvi - Papildu nepieciešamais finansējums 2019.gadam  un turpmāk ik gadu</t>
  </si>
  <si>
    <t>Infrastruktūras atjaunošana /pilnveide (izvērtējot konkrētā brīža vajadzības sistēmas darbības nodrošināšanai (t.sk.veiktspējas, datu uzglabāšanās u.c. nosacījumus) un piedāvājumu tirgū - noma vai iegāde, izvērojot ekonomiskā izdevīguma nosacījumus vairāku gadu griezumā) - Pēc nepieciešamības</t>
  </si>
  <si>
    <t>2.1.</t>
  </si>
  <si>
    <t>2.3.</t>
  </si>
  <si>
    <t>2.2.</t>
  </si>
  <si>
    <t>2.4.</t>
  </si>
  <si>
    <t>2.6.</t>
  </si>
  <si>
    <t>EKK</t>
  </si>
  <si>
    <t>Veselības ministrija</t>
  </si>
  <si>
    <t>Labklājības ministrija</t>
  </si>
  <si>
    <t>Saskarnes pielāgošana</t>
  </si>
  <si>
    <t>Valsts sociālās politikas monitoringa informācijas sistēma</t>
  </si>
  <si>
    <t>Saskarnes izstrāde</t>
  </si>
  <si>
    <t>Veselības un darbspēju ekspertīzes ārstu valsts komisija</t>
  </si>
  <si>
    <t>Sistēmas adptēšana</t>
  </si>
  <si>
    <t>Darbu apmaksa</t>
  </si>
  <si>
    <t>drošības risinājuma ieviešana</t>
  </si>
  <si>
    <t>Risinājuma komponenšu izveides un pielāgošanas darbi (t.sk.risinājuma integrēšana, datu atspoguļošana E-veselības sistēmā / starpsistēmu lietotājiem, sasaiste ar E-veselības biznesa procesiem, paziņojumu kanāla pilnveide, sasaiste ar Vadības informācijas sistēmas biznesa procesiem,  atbalsta pieteikumu darba plūsmas izveide un integrācija ar datiem no pamatintegrācijas platformas, maksājumu apstrādes plūsmas izveide)</t>
  </si>
  <si>
    <t>Nodarbinātības valsts aģentūra - Bezdarbnieku uzskaites un reģistrēto vakanču informācijas sistēma</t>
  </si>
  <si>
    <t>Iekšlietu ministrija</t>
  </si>
  <si>
    <t>Nepilngadīgo personu atbalsta informācijas sistēma</t>
  </si>
  <si>
    <t>Sistēmas pilnveidošana</t>
  </si>
  <si>
    <t>Kriminālprocesa informācijas sistēma</t>
  </si>
  <si>
    <t>Iedzīvotāju reģistra informācijas sistēma</t>
  </si>
  <si>
    <t>Izglītības un zinātnes ministrija</t>
  </si>
  <si>
    <t>Monitortinga izstrādei</t>
  </si>
  <si>
    <t>Nacionālais veselības dienests kopā</t>
  </si>
  <si>
    <t>EKK 3000</t>
  </si>
  <si>
    <t>Paula Stradiņa klīniskā universitātes slimnīca kopā (NVD)</t>
  </si>
  <si>
    <t>disku masīva paplašināšanas darbi</t>
  </si>
  <si>
    <t>VIS biznesa procesu izmaiņu izpēte, veikšana un pielāgošana</t>
  </si>
  <si>
    <t xml:space="preserve"> Eveselības procesu izpēte, veikšana un pielāgošana</t>
  </si>
  <si>
    <t>sistēmu platformu integrēšanas darbi</t>
  </si>
  <si>
    <t>Kopā, tai skaitā:</t>
  </si>
  <si>
    <t>Ministru kabineta rīkojuma projekta “Par finanšu līdzekļu piešķiršanu no valsts budžeta programmas “Līdzekļi neparedzētiem gadījumiem”” sākotnējās ietekmes novērtējuma ziņojums (anotācija)</t>
  </si>
  <si>
    <t>Pielikums</t>
  </si>
  <si>
    <t>4.1.</t>
  </si>
  <si>
    <t>4.2.</t>
  </si>
  <si>
    <t>4.5.</t>
  </si>
  <si>
    <t>4.3.</t>
  </si>
  <si>
    <t>4.4.</t>
  </si>
  <si>
    <t>Papildus nepieciešamis finansējums 2018.gadam un indikatīvais novērtējums par papildus nepieciešamo finansējumu 2019.gadam un turmākiem gadiem veselības aprūpes pakalpojumu saņēmēju datubāzē iekļaujamo un aktualizējamo informāciju, kas nepieciešama, lai personu identificētu un lai apliecinātu personas atbilstību apdrošinātās personas statusam</t>
  </si>
  <si>
    <t xml:space="preserve">Atbilstoši VARAM metodoloģijai lielo IT sistēmu uzturēšanas izmaksas, ja sistēmai ir arī starpsistēmu integrācijas saskarnes, kuras tiek izmantotas citās sistēmās (šajā gadījumā - vairāki datu avoti, ārstniecībsa iestāžu/aptieku IS) sastāda 15-17% no kopējām izmaksām. NVD piemēro 16%, kas paredzēti izstrādātās programmatūras uzturēšanas nodrošināšanai atbilstoši tehniskās realizācijas un drošības prasībām, t.sk. līdzekļi funkcionēšanas problēmu profilaksei, kļūdu novēršanai un sistēmas lietotāju atbalstam, sistēmas ekspluatācijas laikā konstatēto kļūdu novēršanai,  sistēmas darbības nepārtrauktības nodrošināšanai, pielāgošanas darbiem, kas saistīti izmaiņām izmantotajos tehnoloģiskajos risinājumos, sistēmas darbības pielāgojumi atbilstoši lietotāju vajadzībām u.c
</t>
  </si>
  <si>
    <t>Disku masīva paplašināšanai nepieciešamā licence un ikgadēja uzturēšana</t>
  </si>
  <si>
    <t>Patvēruma meklētāju reģistrs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</si>
</sst>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86"/>
      <scheme val="minor"/>
    </font>
    <font>
      <sz val="11"/>
      <color theme="1"/>
      <name val="Times New Roman"/>
      <family val="1"/>
      <charset val="186"/>
    </font>
    <font>
      <sz val="12"/>
      <color theme="1"/>
      <name val="Times New Roman"/>
      <family val="1"/>
      <charset val="186"/>
    </font>
    <font>
      <b/>
      <sz val="11"/>
      <color theme="1"/>
      <name val="Times New Roman"/>
      <family val="1"/>
      <charset val="186"/>
    </font>
    <font>
      <b/>
      <sz val="12"/>
      <color theme="1"/>
      <name val="Times New Roman"/>
      <family val="1"/>
      <charset val="186"/>
    </font>
    <font>
      <b/>
      <sz val="14"/>
      <color theme="1"/>
      <name val="Times New Roman"/>
      <family val="1"/>
      <charset val="186"/>
    </font>
    <font>
      <b/>
      <sz val="12"/>
      <name val="Times New Roman"/>
      <family val="1"/>
      <charset val="186"/>
    </font>
    <font>
      <b/>
      <sz val="16"/>
      <color theme="1"/>
      <name val="Times New Roman"/>
      <family val="1"/>
      <charset val="186"/>
    </font>
    <font>
      <b/>
      <sz val="11"/>
      <name val="Times New Roman"/>
      <family val="1"/>
      <charset val="186"/>
    </font>
    <font>
      <i/>
      <sz val="11"/>
      <color theme="1"/>
      <name val="Times New Roman"/>
      <family val="1"/>
      <charset val="186"/>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6">
    <xf numFmtId="0" fontId="0" fillId="0" borderId="0" xfId="0"/>
    <xf numFmtId="0" fontId="1" fillId="0" borderId="1" xfId="0" applyFont="1" applyBorder="1"/>
    <xf numFmtId="0" fontId="2" fillId="0" borderId="1" xfId="0" applyFont="1" applyBorder="1" applyAlignment="1">
      <alignment horizontal="center" vertical="center"/>
    </xf>
    <xf numFmtId="0" fontId="1" fillId="0" borderId="0" xfId="0" applyFont="1"/>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0" xfId="0" applyFont="1" applyAlignment="1">
      <alignment horizontal="center"/>
    </xf>
    <xf numFmtId="0" fontId="0" fillId="3" borderId="0" xfId="0" applyFill="1" applyBorder="1"/>
    <xf numFmtId="0" fontId="4"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xf>
    <xf numFmtId="1" fontId="1" fillId="0" borderId="1" xfId="0" applyNumberFormat="1" applyFont="1" applyBorder="1" applyAlignment="1">
      <alignment horizontal="center"/>
    </xf>
    <xf numFmtId="3" fontId="1" fillId="3" borderId="1" xfId="0" applyNumberFormat="1" applyFont="1" applyFill="1" applyBorder="1" applyAlignment="1">
      <alignment horizontal="center"/>
    </xf>
    <xf numFmtId="3" fontId="1" fillId="0" borderId="1" xfId="0" applyNumberFormat="1" applyFont="1" applyBorder="1" applyAlignment="1">
      <alignment horizontal="center"/>
    </xf>
    <xf numFmtId="3" fontId="1" fillId="0" borderId="0" xfId="0" applyNumberFormat="1" applyFont="1" applyAlignment="1">
      <alignment horizontal="center"/>
    </xf>
    <xf numFmtId="3" fontId="3" fillId="0"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xf>
    <xf numFmtId="3" fontId="1" fillId="0" borderId="1" xfId="0" applyNumberFormat="1" applyFont="1" applyBorder="1" applyAlignment="1">
      <alignment horizontal="left" vertical="center"/>
    </xf>
    <xf numFmtId="3" fontId="1" fillId="0" borderId="1" xfId="0" applyNumberFormat="1" applyFont="1" applyBorder="1"/>
    <xf numFmtId="3" fontId="1" fillId="0" borderId="4" xfId="0" applyNumberFormat="1" applyFont="1" applyBorder="1" applyAlignment="1">
      <alignment horizontal="center"/>
    </xf>
    <xf numFmtId="3" fontId="3" fillId="0" borderId="1" xfId="0" applyNumberFormat="1" applyFont="1" applyBorder="1" applyAlignment="1">
      <alignment horizontal="center"/>
    </xf>
    <xf numFmtId="3" fontId="8" fillId="0" borderId="1" xfId="0" applyNumberFormat="1" applyFont="1" applyBorder="1" applyAlignment="1">
      <alignment horizontal="center"/>
    </xf>
    <xf numFmtId="0" fontId="1" fillId="0" borderId="6" xfId="0" applyFont="1" applyBorder="1" applyAlignment="1">
      <alignment horizontal="center" wrapText="1"/>
    </xf>
    <xf numFmtId="0" fontId="4" fillId="0" borderId="0" xfId="0" applyFont="1" applyAlignment="1">
      <alignment horizontal="right"/>
    </xf>
    <xf numFmtId="3" fontId="5" fillId="0" borderId="0" xfId="0" applyNumberFormat="1" applyFont="1" applyAlignment="1">
      <alignment horizontal="center"/>
    </xf>
    <xf numFmtId="0" fontId="1" fillId="0" borderId="0" xfId="0" applyFont="1" applyAlignment="1">
      <alignment horizontal="right"/>
    </xf>
    <xf numFmtId="0" fontId="1" fillId="0" borderId="0" xfId="0" applyFont="1" applyBorder="1" applyAlignment="1">
      <alignment wrapText="1"/>
    </xf>
    <xf numFmtId="3" fontId="3" fillId="0" borderId="4" xfId="0" applyNumberFormat="1" applyFont="1" applyBorder="1" applyAlignment="1">
      <alignment horizontal="center"/>
    </xf>
    <xf numFmtId="3" fontId="1" fillId="3"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9" fillId="2" borderId="1" xfId="0" applyFont="1" applyFill="1" applyBorder="1" applyAlignment="1">
      <alignment horizontal="right" wrapText="1"/>
    </xf>
    <xf numFmtId="0" fontId="9" fillId="2" borderId="1" xfId="0" applyFont="1" applyFill="1" applyBorder="1" applyAlignment="1">
      <alignment horizontal="center"/>
    </xf>
    <xf numFmtId="3" fontId="9" fillId="2" borderId="1" xfId="0" applyNumberFormat="1" applyFont="1" applyFill="1" applyBorder="1" applyAlignment="1">
      <alignment horizontal="center"/>
    </xf>
    <xf numFmtId="3" fontId="1" fillId="2" borderId="1" xfId="0" applyNumberFormat="1" applyFont="1" applyFill="1" applyBorder="1" applyAlignment="1">
      <alignment horizontal="center"/>
    </xf>
    <xf numFmtId="0" fontId="1" fillId="0" borderId="1" xfId="0" applyFont="1" applyBorder="1" applyAlignment="1">
      <alignment vertical="top" wrapText="1"/>
    </xf>
    <xf numFmtId="0" fontId="1" fillId="0" borderId="1" xfId="0" applyFont="1" applyFill="1" applyBorder="1" applyAlignment="1">
      <alignment horizontal="center" vertical="top" wrapText="1"/>
    </xf>
    <xf numFmtId="0" fontId="9" fillId="3" borderId="1" xfId="0" applyFont="1" applyFill="1" applyBorder="1" applyAlignment="1">
      <alignment horizontal="center"/>
    </xf>
    <xf numFmtId="0" fontId="9" fillId="6" borderId="1" xfId="0" applyFont="1" applyFill="1" applyBorder="1" applyAlignment="1">
      <alignment horizontal="center" vertical="center"/>
    </xf>
    <xf numFmtId="0" fontId="9" fillId="6" borderId="1" xfId="0" applyFont="1" applyFill="1" applyBorder="1" applyAlignment="1">
      <alignment horizontal="right" vertical="top" wrapText="1"/>
    </xf>
    <xf numFmtId="3" fontId="9" fillId="6" borderId="1" xfId="0" applyNumberFormat="1" applyFont="1" applyFill="1" applyBorder="1" applyAlignment="1">
      <alignment horizontal="center"/>
    </xf>
    <xf numFmtId="3" fontId="9" fillId="7" borderId="1" xfId="0" applyNumberFormat="1" applyFont="1" applyFill="1" applyBorder="1" applyAlignment="1">
      <alignment horizontal="center"/>
    </xf>
    <xf numFmtId="3" fontId="1" fillId="6" borderId="1" xfId="0" applyNumberFormat="1"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4" fontId="1" fillId="0" borderId="1" xfId="0" applyNumberFormat="1" applyFont="1" applyBorder="1" applyAlignment="1">
      <alignment horizontal="center"/>
    </xf>
    <xf numFmtId="3" fontId="3" fillId="3" borderId="1" xfId="0" applyNumberFormat="1" applyFont="1" applyFill="1" applyBorder="1" applyAlignment="1">
      <alignment horizontal="center"/>
    </xf>
    <xf numFmtId="3" fontId="1" fillId="3" borderId="4" xfId="0" applyNumberFormat="1" applyFont="1" applyFill="1" applyBorder="1" applyAlignment="1">
      <alignment horizontal="center" vertical="center"/>
    </xf>
    <xf numFmtId="0" fontId="1" fillId="0" borderId="1" xfId="0" applyFont="1" applyFill="1" applyBorder="1" applyAlignment="1">
      <alignment vertical="center"/>
    </xf>
    <xf numFmtId="3" fontId="1" fillId="0" borderId="1" xfId="0" applyNumberFormat="1" applyFont="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horizontal="center"/>
    </xf>
    <xf numFmtId="0" fontId="1" fillId="3" borderId="2" xfId="0" applyFont="1" applyFill="1" applyBorder="1" applyAlignment="1">
      <alignment vertical="center"/>
    </xf>
    <xf numFmtId="0" fontId="1" fillId="3" borderId="3" xfId="0" applyFont="1" applyFill="1" applyBorder="1" applyAlignment="1">
      <alignment vertical="center"/>
    </xf>
    <xf numFmtId="3" fontId="3" fillId="3" borderId="1" xfId="0" applyNumberFormat="1" applyFont="1" applyFill="1" applyBorder="1" applyAlignment="1">
      <alignment horizontal="center" vertical="center"/>
    </xf>
    <xf numFmtId="0" fontId="1" fillId="3" borderId="1" xfId="0" applyFont="1" applyFill="1" applyBorder="1" applyAlignment="1">
      <alignment vertical="center"/>
    </xf>
    <xf numFmtId="2" fontId="1" fillId="0" borderId="1" xfId="0" applyNumberFormat="1" applyFont="1" applyBorder="1" applyAlignment="1">
      <alignment horizontal="center"/>
    </xf>
    <xf numFmtId="3" fontId="2" fillId="0" borderId="2" xfId="0" applyNumberFormat="1" applyFont="1" applyBorder="1" applyAlignment="1">
      <alignment horizontal="center" vertical="center"/>
    </xf>
    <xf numFmtId="3" fontId="1" fillId="0" borderId="3" xfId="0" applyNumberFormat="1"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3" fontId="4" fillId="5" borderId="2" xfId="0" applyNumberFormat="1" applyFont="1" applyFill="1" applyBorder="1" applyAlignment="1">
      <alignment horizontal="center" vertical="center"/>
    </xf>
    <xf numFmtId="3" fontId="4" fillId="5" borderId="3" xfId="0" applyNumberFormat="1" applyFont="1" applyFill="1" applyBorder="1" applyAlignment="1">
      <alignment horizontal="center" vertical="center"/>
    </xf>
    <xf numFmtId="3" fontId="4" fillId="5" borderId="4" xfId="0" applyNumberFormat="1" applyFont="1" applyFill="1" applyBorder="1" applyAlignment="1">
      <alignment horizontal="center" vertical="center"/>
    </xf>
    <xf numFmtId="0" fontId="4" fillId="3" borderId="1" xfId="0" applyFont="1" applyFill="1" applyBorder="1" applyAlignment="1">
      <alignment horizontal="right" vertic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3" fillId="3" borderId="1" xfId="0" applyFont="1" applyFill="1" applyBorder="1" applyAlignment="1">
      <alignment horizontal="right" vertical="center"/>
    </xf>
    <xf numFmtId="0" fontId="7"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7"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9" fillId="6" borderId="7" xfId="0" applyFont="1" applyFill="1" applyBorder="1" applyAlignment="1">
      <alignment horizontal="left" vertical="center"/>
    </xf>
    <xf numFmtId="0" fontId="9" fillId="6" borderId="8" xfId="0" applyFont="1" applyFill="1" applyBorder="1" applyAlignment="1">
      <alignment horizontal="left" vertical="center"/>
    </xf>
    <xf numFmtId="0" fontId="9" fillId="6" borderId="9" xfId="0" applyFont="1" applyFill="1" applyBorder="1" applyAlignment="1">
      <alignment horizontal="left" vertical="center"/>
    </xf>
    <xf numFmtId="3" fontId="4" fillId="3" borderId="1" xfId="0" applyNumberFormat="1" applyFont="1" applyFill="1" applyBorder="1" applyAlignment="1">
      <alignment horizontal="right" vertical="center"/>
    </xf>
    <xf numFmtId="0" fontId="5" fillId="0" borderId="5" xfId="0" applyFont="1" applyBorder="1" applyAlignment="1">
      <alignment horizontal="right"/>
    </xf>
    <xf numFmtId="0" fontId="5" fillId="0" borderId="6" xfId="0" applyFont="1" applyBorder="1" applyAlignment="1">
      <alignment horizontal="center" vertical="center" wrapText="1"/>
    </xf>
    <xf numFmtId="0" fontId="1" fillId="0" borderId="0" xfId="0" applyFont="1" applyBorder="1" applyAlignment="1">
      <alignment horizontal="right" wrapText="1"/>
    </xf>
    <xf numFmtId="3" fontId="7" fillId="4" borderId="5" xfId="0" applyNumberFormat="1" applyFont="1" applyFill="1" applyBorder="1" applyAlignment="1">
      <alignment horizontal="center" vertical="center"/>
    </xf>
    <xf numFmtId="3" fontId="2" fillId="5" borderId="0" xfId="0" applyNumberFormat="1" applyFont="1" applyFill="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4" fontId="1" fillId="3"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tabSelected="1" zoomScale="90" zoomScaleNormal="90" workbookViewId="0">
      <pane ySplit="5" topLeftCell="A27" activePane="bottomLeft" state="frozen"/>
      <selection pane="bottomLeft" activeCell="O36" sqref="O36"/>
    </sheetView>
  </sheetViews>
  <sheetFormatPr defaultRowHeight="15.75" x14ac:dyDescent="0.25"/>
  <cols>
    <col min="1" max="1" width="14.85546875" style="5" customWidth="1"/>
    <col min="2" max="2" width="31.5703125" style="4" customWidth="1"/>
    <col min="3" max="3" width="44.42578125" style="3" customWidth="1"/>
    <col min="4" max="7" width="17.28515625" style="7" customWidth="1"/>
    <col min="8" max="8" width="19.28515625" style="16" customWidth="1"/>
    <col min="9" max="9" width="19.28515625" style="7" customWidth="1"/>
    <col min="10" max="10" width="31.28515625" style="7" customWidth="1"/>
  </cols>
  <sheetData>
    <row r="1" spans="1:10" x14ac:dyDescent="0.25">
      <c r="J1" s="27" t="s">
        <v>66</v>
      </c>
    </row>
    <row r="2" spans="1:10" ht="15.75" customHeight="1" x14ac:dyDescent="0.25">
      <c r="H2" s="28"/>
      <c r="I2" s="99" t="s">
        <v>65</v>
      </c>
      <c r="J2" s="99"/>
    </row>
    <row r="3" spans="1:10" ht="43.5" customHeight="1" x14ac:dyDescent="0.25">
      <c r="H3" s="28"/>
      <c r="I3" s="99"/>
      <c r="J3" s="99"/>
    </row>
    <row r="4" spans="1:10" ht="69" customHeight="1" x14ac:dyDescent="0.25">
      <c r="B4" s="98" t="s">
        <v>72</v>
      </c>
      <c r="C4" s="98"/>
      <c r="D4" s="98"/>
      <c r="E4" s="98"/>
      <c r="F4" s="98"/>
      <c r="G4" s="98"/>
      <c r="H4" s="98"/>
      <c r="I4" s="98"/>
      <c r="J4" s="24"/>
    </row>
    <row r="5" spans="1:10" ht="57" x14ac:dyDescent="0.25">
      <c r="A5" s="9" t="s">
        <v>0</v>
      </c>
      <c r="B5" s="6" t="s">
        <v>5</v>
      </c>
      <c r="C5" s="6" t="s">
        <v>6</v>
      </c>
      <c r="D5" s="10" t="s">
        <v>19</v>
      </c>
      <c r="E5" s="10" t="s">
        <v>20</v>
      </c>
      <c r="F5" s="10" t="s">
        <v>1</v>
      </c>
      <c r="G5" s="10" t="s">
        <v>26</v>
      </c>
      <c r="H5" s="17" t="s">
        <v>27</v>
      </c>
      <c r="I5" s="10" t="s">
        <v>38</v>
      </c>
      <c r="J5" s="10" t="s">
        <v>31</v>
      </c>
    </row>
    <row r="6" spans="1:10" x14ac:dyDescent="0.25">
      <c r="A6" s="84" t="s">
        <v>39</v>
      </c>
      <c r="B6" s="85"/>
      <c r="C6" s="85"/>
      <c r="D6" s="85"/>
      <c r="E6" s="85"/>
      <c r="F6" s="85"/>
      <c r="G6" s="85"/>
      <c r="H6" s="85"/>
      <c r="I6" s="85"/>
      <c r="J6" s="86"/>
    </row>
    <row r="7" spans="1:10" ht="18.75" x14ac:dyDescent="0.3">
      <c r="A7" s="77" t="s">
        <v>57</v>
      </c>
      <c r="B7" s="78"/>
      <c r="C7" s="78"/>
      <c r="D7" s="78"/>
      <c r="E7" s="78"/>
      <c r="F7" s="78"/>
      <c r="G7" s="78"/>
      <c r="H7" s="78"/>
      <c r="I7" s="78"/>
      <c r="J7" s="79"/>
    </row>
    <row r="8" spans="1:10" ht="65.25" customHeight="1" x14ac:dyDescent="0.25">
      <c r="A8" s="31">
        <v>1</v>
      </c>
      <c r="B8" s="11" t="s">
        <v>2</v>
      </c>
      <c r="C8" s="32" t="s">
        <v>7</v>
      </c>
      <c r="D8" s="12"/>
      <c r="E8" s="12"/>
      <c r="F8" s="15"/>
      <c r="G8" s="15"/>
      <c r="H8" s="15"/>
      <c r="I8" s="15"/>
      <c r="J8" s="15"/>
    </row>
    <row r="9" spans="1:10" ht="15" x14ac:dyDescent="0.25">
      <c r="A9" s="33"/>
      <c r="B9" s="34"/>
      <c r="C9" s="35" t="s">
        <v>16</v>
      </c>
      <c r="D9" s="36">
        <v>1</v>
      </c>
      <c r="E9" s="36" t="s">
        <v>21</v>
      </c>
      <c r="F9" s="37">
        <v>38000</v>
      </c>
      <c r="G9" s="37">
        <f>D9*F9</f>
        <v>38000</v>
      </c>
      <c r="H9" s="38">
        <f>G9*1.21</f>
        <v>45980</v>
      </c>
      <c r="I9" s="38">
        <v>2000</v>
      </c>
      <c r="J9" s="38">
        <v>45980</v>
      </c>
    </row>
    <row r="10" spans="1:10" ht="158.25" customHeight="1" x14ac:dyDescent="0.25">
      <c r="A10" s="31">
        <v>2</v>
      </c>
      <c r="B10" s="11" t="s">
        <v>3</v>
      </c>
      <c r="C10" s="39" t="s">
        <v>9</v>
      </c>
      <c r="D10" s="12"/>
      <c r="E10" s="12"/>
      <c r="F10" s="15"/>
      <c r="G10" s="15"/>
      <c r="H10" s="15"/>
      <c r="I10" s="15"/>
      <c r="J10" s="40" t="s">
        <v>32</v>
      </c>
    </row>
    <row r="11" spans="1:10" ht="15" x14ac:dyDescent="0.25">
      <c r="A11" s="33" t="s">
        <v>33</v>
      </c>
      <c r="B11" s="34"/>
      <c r="C11" s="35" t="s">
        <v>10</v>
      </c>
      <c r="D11" s="36">
        <v>3</v>
      </c>
      <c r="E11" s="36" t="s">
        <v>21</v>
      </c>
      <c r="F11" s="37">
        <v>5204</v>
      </c>
      <c r="G11" s="37">
        <f>D11*F11</f>
        <v>15612</v>
      </c>
      <c r="H11" s="38">
        <f t="shared" ref="H11:H15" si="0">G11*1.21</f>
        <v>18890.52</v>
      </c>
      <c r="I11" s="38">
        <v>5000</v>
      </c>
      <c r="J11" s="38"/>
    </row>
    <row r="12" spans="1:10" ht="15" x14ac:dyDescent="0.25">
      <c r="A12" s="33" t="s">
        <v>35</v>
      </c>
      <c r="B12" s="34"/>
      <c r="C12" s="35" t="s">
        <v>11</v>
      </c>
      <c r="D12" s="36">
        <v>12</v>
      </c>
      <c r="E12" s="36" t="s">
        <v>22</v>
      </c>
      <c r="F12" s="37">
        <v>3537</v>
      </c>
      <c r="G12" s="37">
        <f>D12*F12</f>
        <v>42444</v>
      </c>
      <c r="H12" s="38">
        <f t="shared" si="0"/>
        <v>51357.24</v>
      </c>
      <c r="I12" s="38">
        <v>5000</v>
      </c>
      <c r="J12" s="38"/>
    </row>
    <row r="13" spans="1:10" ht="15" x14ac:dyDescent="0.25">
      <c r="A13" s="33" t="s">
        <v>34</v>
      </c>
      <c r="B13" s="34"/>
      <c r="C13" s="35" t="s">
        <v>12</v>
      </c>
      <c r="D13" s="36">
        <v>66</v>
      </c>
      <c r="E13" s="36" t="s">
        <v>22</v>
      </c>
      <c r="F13" s="37">
        <v>2417</v>
      </c>
      <c r="G13" s="37">
        <f>D13*F13</f>
        <v>159522</v>
      </c>
      <c r="H13" s="38">
        <f t="shared" si="0"/>
        <v>193021.62</v>
      </c>
      <c r="I13" s="38">
        <v>5000</v>
      </c>
      <c r="J13" s="38"/>
    </row>
    <row r="14" spans="1:10" ht="15" x14ac:dyDescent="0.25">
      <c r="A14" s="33" t="s">
        <v>36</v>
      </c>
      <c r="B14" s="34"/>
      <c r="C14" s="35" t="s">
        <v>13</v>
      </c>
      <c r="D14" s="36">
        <v>6</v>
      </c>
      <c r="E14" s="36" t="s">
        <v>22</v>
      </c>
      <c r="F14" s="37">
        <v>12843</v>
      </c>
      <c r="G14" s="37">
        <f>D14*F14</f>
        <v>77058</v>
      </c>
      <c r="H14" s="38">
        <f t="shared" si="0"/>
        <v>93240.18</v>
      </c>
      <c r="I14" s="38">
        <v>5000</v>
      </c>
      <c r="J14" s="38"/>
    </row>
    <row r="15" spans="1:10" ht="30" x14ac:dyDescent="0.25">
      <c r="A15" s="33" t="s">
        <v>37</v>
      </c>
      <c r="B15" s="34"/>
      <c r="C15" s="35" t="s">
        <v>74</v>
      </c>
      <c r="D15" s="36">
        <v>1</v>
      </c>
      <c r="E15" s="36" t="s">
        <v>21</v>
      </c>
      <c r="F15" s="37">
        <v>104000</v>
      </c>
      <c r="G15" s="37">
        <f>D15*F15</f>
        <v>104000</v>
      </c>
      <c r="H15" s="38">
        <f t="shared" si="0"/>
        <v>125840</v>
      </c>
      <c r="I15" s="38">
        <v>5000</v>
      </c>
      <c r="J15" s="38">
        <f>H15*0.15</f>
        <v>18876</v>
      </c>
    </row>
    <row r="16" spans="1:10" ht="30" x14ac:dyDescent="0.25">
      <c r="A16" s="31">
        <v>3</v>
      </c>
      <c r="B16" s="11" t="s">
        <v>14</v>
      </c>
      <c r="C16" s="32" t="s">
        <v>15</v>
      </c>
      <c r="D16" s="12">
        <v>2</v>
      </c>
      <c r="E16" s="41" t="s">
        <v>21</v>
      </c>
      <c r="F16" s="15">
        <v>25000</v>
      </c>
      <c r="G16" s="15">
        <f t="shared" ref="G16:G17" si="1">D16*F16</f>
        <v>50000</v>
      </c>
      <c r="H16" s="15">
        <f t="shared" ref="H16" si="2">G16*1.21</f>
        <v>60500</v>
      </c>
      <c r="I16" s="15">
        <v>5000</v>
      </c>
      <c r="J16" s="15"/>
    </row>
    <row r="17" spans="1:11" ht="159" customHeight="1" x14ac:dyDescent="0.25">
      <c r="A17" s="31">
        <v>4</v>
      </c>
      <c r="B17" s="11" t="s">
        <v>28</v>
      </c>
      <c r="C17" s="39" t="s">
        <v>48</v>
      </c>
      <c r="D17" s="15">
        <v>1800</v>
      </c>
      <c r="E17" s="15" t="s">
        <v>23</v>
      </c>
      <c r="F17" s="15">
        <v>480</v>
      </c>
      <c r="G17" s="15">
        <f t="shared" si="1"/>
        <v>864000</v>
      </c>
      <c r="H17" s="15">
        <f>G17*1.21</f>
        <v>1045440</v>
      </c>
      <c r="I17" s="15">
        <v>5000</v>
      </c>
      <c r="J17" s="15"/>
    </row>
    <row r="18" spans="1:11" ht="18.75" customHeight="1" x14ac:dyDescent="0.25">
      <c r="A18" s="42" t="s">
        <v>67</v>
      </c>
      <c r="B18" s="93" t="s">
        <v>46</v>
      </c>
      <c r="C18" s="43" t="s">
        <v>63</v>
      </c>
      <c r="D18" s="44">
        <v>520</v>
      </c>
      <c r="E18" s="45" t="s">
        <v>23</v>
      </c>
      <c r="F18" s="45">
        <v>480</v>
      </c>
      <c r="G18" s="44">
        <f>D18*F18</f>
        <v>249600</v>
      </c>
      <c r="H18" s="44">
        <f>G18*1.21</f>
        <v>302016</v>
      </c>
      <c r="I18" s="46">
        <v>5000</v>
      </c>
      <c r="J18" s="46"/>
    </row>
    <row r="19" spans="1:11" ht="18.75" customHeight="1" x14ac:dyDescent="0.25">
      <c r="A19" s="42" t="s">
        <v>68</v>
      </c>
      <c r="B19" s="94"/>
      <c r="C19" s="43" t="s">
        <v>60</v>
      </c>
      <c r="D19" s="44">
        <v>20</v>
      </c>
      <c r="E19" s="45" t="s">
        <v>23</v>
      </c>
      <c r="F19" s="45">
        <v>480</v>
      </c>
      <c r="G19" s="44">
        <f t="shared" ref="G19:G22" si="3">D19*F19</f>
        <v>9600</v>
      </c>
      <c r="H19" s="44">
        <f t="shared" ref="H19:H22" si="4">G19*1.21</f>
        <v>11616</v>
      </c>
      <c r="I19" s="46">
        <v>5000</v>
      </c>
      <c r="J19" s="46"/>
    </row>
    <row r="20" spans="1:11" ht="16.5" customHeight="1" x14ac:dyDescent="0.25">
      <c r="A20" s="42" t="s">
        <v>70</v>
      </c>
      <c r="B20" s="94"/>
      <c r="C20" s="43" t="s">
        <v>47</v>
      </c>
      <c r="D20" s="44">
        <v>220</v>
      </c>
      <c r="E20" s="45" t="s">
        <v>23</v>
      </c>
      <c r="F20" s="45">
        <v>480</v>
      </c>
      <c r="G20" s="44">
        <f t="shared" si="3"/>
        <v>105600</v>
      </c>
      <c r="H20" s="44">
        <f t="shared" si="4"/>
        <v>127776</v>
      </c>
      <c r="I20" s="46">
        <v>5000</v>
      </c>
      <c r="J20" s="46"/>
    </row>
    <row r="21" spans="1:11" ht="30" x14ac:dyDescent="0.25">
      <c r="A21" s="42" t="s">
        <v>71</v>
      </c>
      <c r="B21" s="94"/>
      <c r="C21" s="43" t="s">
        <v>61</v>
      </c>
      <c r="D21" s="44">
        <v>520</v>
      </c>
      <c r="E21" s="45" t="s">
        <v>23</v>
      </c>
      <c r="F21" s="45">
        <v>480</v>
      </c>
      <c r="G21" s="44">
        <f t="shared" si="3"/>
        <v>249600</v>
      </c>
      <c r="H21" s="44">
        <f t="shared" si="4"/>
        <v>302016</v>
      </c>
      <c r="I21" s="46">
        <v>5000</v>
      </c>
      <c r="J21" s="46"/>
    </row>
    <row r="22" spans="1:11" ht="30" x14ac:dyDescent="0.25">
      <c r="A22" s="42" t="s">
        <v>69</v>
      </c>
      <c r="B22" s="95"/>
      <c r="C22" s="43" t="s">
        <v>62</v>
      </c>
      <c r="D22" s="44">
        <v>520</v>
      </c>
      <c r="E22" s="45" t="s">
        <v>23</v>
      </c>
      <c r="F22" s="45">
        <v>480</v>
      </c>
      <c r="G22" s="44">
        <f t="shared" si="3"/>
        <v>249600</v>
      </c>
      <c r="H22" s="44">
        <f>G22*1.21</f>
        <v>302016</v>
      </c>
      <c r="I22" s="46">
        <v>5000</v>
      </c>
      <c r="J22" s="46"/>
    </row>
    <row r="23" spans="1:11" ht="237.75" customHeight="1" x14ac:dyDescent="0.25">
      <c r="A23" s="47">
        <v>5</v>
      </c>
      <c r="B23" s="48" t="s">
        <v>4</v>
      </c>
      <c r="C23" s="39" t="s">
        <v>73</v>
      </c>
      <c r="D23" s="15">
        <f>G16+G17-G19</f>
        <v>904400</v>
      </c>
      <c r="E23" s="15" t="s">
        <v>24</v>
      </c>
      <c r="F23" s="49">
        <v>0.16</v>
      </c>
      <c r="G23" s="15"/>
      <c r="H23" s="15"/>
      <c r="I23" s="15">
        <v>2000</v>
      </c>
      <c r="J23" s="15">
        <f>(D23*F23)*1.21</f>
        <v>175091.84</v>
      </c>
    </row>
    <row r="24" spans="1:11" ht="47.25" customHeight="1" x14ac:dyDescent="0.25">
      <c r="A24" s="47">
        <v>6</v>
      </c>
      <c r="B24" s="48" t="s">
        <v>4</v>
      </c>
      <c r="C24" s="32" t="s">
        <v>8</v>
      </c>
      <c r="D24" s="12">
        <v>800</v>
      </c>
      <c r="E24" s="12" t="s">
        <v>25</v>
      </c>
      <c r="F24" s="15">
        <v>80</v>
      </c>
      <c r="G24" s="15"/>
      <c r="H24" s="15"/>
      <c r="I24" s="15">
        <v>2000</v>
      </c>
      <c r="J24" s="15">
        <f>(D24*F24)*1.21</f>
        <v>77440</v>
      </c>
    </row>
    <row r="25" spans="1:11" ht="15" x14ac:dyDescent="0.25">
      <c r="A25" s="90"/>
      <c r="B25" s="91"/>
      <c r="C25" s="91"/>
      <c r="D25" s="91"/>
      <c r="E25" s="91"/>
      <c r="F25" s="91"/>
      <c r="G25" s="92"/>
      <c r="H25" s="50">
        <f>H9+H11+H12+H13+H14+H15+H16+H17</f>
        <v>1634269.56</v>
      </c>
      <c r="I25" s="50"/>
      <c r="J25" s="50">
        <f>J24+J23+J9+J15</f>
        <v>317387.83999999997</v>
      </c>
    </row>
    <row r="26" spans="1:11" ht="24" customHeight="1" x14ac:dyDescent="0.25">
      <c r="A26" s="83" t="s">
        <v>29</v>
      </c>
      <c r="B26" s="83"/>
      <c r="C26" s="83"/>
      <c r="D26" s="83"/>
      <c r="E26" s="83"/>
      <c r="F26" s="83"/>
      <c r="G26" s="83"/>
      <c r="H26" s="105">
        <f>H9</f>
        <v>45980</v>
      </c>
      <c r="I26" s="50"/>
      <c r="J26" s="51">
        <f>J25</f>
        <v>317387.83999999997</v>
      </c>
    </row>
    <row r="27" spans="1:11" ht="18.75" customHeight="1" x14ac:dyDescent="0.25">
      <c r="A27" s="83" t="s">
        <v>30</v>
      </c>
      <c r="B27" s="83"/>
      <c r="C27" s="83"/>
      <c r="D27" s="83"/>
      <c r="E27" s="83"/>
      <c r="F27" s="83"/>
      <c r="G27" s="83"/>
      <c r="H27" s="30">
        <f>H11+H12+H13+H14+H15+H16+H17</f>
        <v>1588289.56</v>
      </c>
      <c r="I27" s="50"/>
      <c r="J27" s="50"/>
    </row>
    <row r="28" spans="1:11" ht="21.75" customHeight="1" x14ac:dyDescent="0.25">
      <c r="A28" s="80" t="s">
        <v>59</v>
      </c>
      <c r="B28" s="81"/>
      <c r="C28" s="81"/>
      <c r="D28" s="81"/>
      <c r="E28" s="81"/>
      <c r="F28" s="81"/>
      <c r="G28" s="81"/>
      <c r="H28" s="81"/>
      <c r="I28" s="81"/>
      <c r="J28" s="82"/>
    </row>
    <row r="29" spans="1:11" ht="30" customHeight="1" x14ac:dyDescent="0.25">
      <c r="A29" s="47">
        <v>7</v>
      </c>
      <c r="B29" s="39" t="s">
        <v>17</v>
      </c>
      <c r="C29" s="52"/>
      <c r="D29" s="47">
        <v>1</v>
      </c>
      <c r="E29" s="47" t="s">
        <v>21</v>
      </c>
      <c r="F29" s="53">
        <v>10000</v>
      </c>
      <c r="G29" s="53">
        <v>10000</v>
      </c>
      <c r="H29" s="53">
        <f>G29*1.21</f>
        <v>12100</v>
      </c>
      <c r="I29" s="53">
        <v>2000</v>
      </c>
      <c r="J29" s="22"/>
    </row>
    <row r="30" spans="1:11" ht="15" x14ac:dyDescent="0.25">
      <c r="A30" s="54">
        <v>8</v>
      </c>
      <c r="B30" s="32" t="s">
        <v>18</v>
      </c>
      <c r="C30" s="55"/>
      <c r="D30" s="56">
        <v>1</v>
      </c>
      <c r="E30" s="56" t="s">
        <v>21</v>
      </c>
      <c r="F30" s="53">
        <v>5000</v>
      </c>
      <c r="G30" s="53">
        <v>5000</v>
      </c>
      <c r="H30" s="53">
        <f>G30*1.21</f>
        <v>6050</v>
      </c>
      <c r="I30" s="30">
        <v>2000</v>
      </c>
      <c r="J30" s="14"/>
      <c r="K30" s="8"/>
    </row>
    <row r="31" spans="1:11" ht="19.5" customHeight="1" x14ac:dyDescent="0.25">
      <c r="A31" s="57"/>
      <c r="B31" s="58"/>
      <c r="C31" s="58"/>
      <c r="D31" s="58"/>
      <c r="E31" s="58"/>
      <c r="F31" s="58"/>
      <c r="G31" s="58"/>
      <c r="H31" s="59">
        <f>H29+H30</f>
        <v>18150</v>
      </c>
      <c r="I31" s="60"/>
      <c r="J31" s="60"/>
      <c r="K31" s="8"/>
    </row>
    <row r="32" spans="1:11" ht="15" x14ac:dyDescent="0.25">
      <c r="A32" s="83" t="s">
        <v>58</v>
      </c>
      <c r="B32" s="83"/>
      <c r="C32" s="83"/>
      <c r="D32" s="83"/>
      <c r="E32" s="83"/>
      <c r="F32" s="83"/>
      <c r="G32" s="83"/>
      <c r="H32" s="14">
        <f>H29+H30</f>
        <v>18150</v>
      </c>
      <c r="I32" s="14"/>
      <c r="J32" s="14"/>
      <c r="K32" s="8"/>
    </row>
    <row r="33" spans="1:10" ht="20.25" x14ac:dyDescent="0.25">
      <c r="A33" s="87" t="s">
        <v>40</v>
      </c>
      <c r="B33" s="88"/>
      <c r="C33" s="88"/>
      <c r="D33" s="88"/>
      <c r="E33" s="88"/>
      <c r="F33" s="88"/>
      <c r="G33" s="88"/>
      <c r="H33" s="88"/>
      <c r="I33" s="88"/>
      <c r="J33" s="89"/>
    </row>
    <row r="34" spans="1:10" x14ac:dyDescent="0.25">
      <c r="A34" s="70" t="s">
        <v>49</v>
      </c>
      <c r="B34" s="71"/>
      <c r="C34" s="71"/>
      <c r="D34" s="71"/>
      <c r="E34" s="71"/>
      <c r="F34" s="71"/>
      <c r="G34" s="71"/>
      <c r="H34" s="71"/>
      <c r="I34" s="71"/>
      <c r="J34" s="72"/>
    </row>
    <row r="35" spans="1:10" x14ac:dyDescent="0.25">
      <c r="A35" s="2">
        <v>9</v>
      </c>
      <c r="B35" s="11" t="s">
        <v>41</v>
      </c>
      <c r="C35" s="1"/>
      <c r="D35" s="12">
        <v>160</v>
      </c>
      <c r="E35" s="12" t="s">
        <v>25</v>
      </c>
      <c r="F35" s="13">
        <v>38</v>
      </c>
      <c r="G35" s="15">
        <f>F35*D35</f>
        <v>6080</v>
      </c>
      <c r="H35" s="15">
        <f>G35*1.21</f>
        <v>7356.8</v>
      </c>
      <c r="I35" s="15">
        <v>5000</v>
      </c>
      <c r="J35" s="12"/>
    </row>
    <row r="36" spans="1:10" x14ac:dyDescent="0.25">
      <c r="A36" s="70" t="s">
        <v>42</v>
      </c>
      <c r="B36" s="71"/>
      <c r="C36" s="71"/>
      <c r="D36" s="71"/>
      <c r="E36" s="71"/>
      <c r="F36" s="71"/>
      <c r="G36" s="71"/>
      <c r="H36" s="71"/>
      <c r="I36" s="71"/>
      <c r="J36" s="72"/>
    </row>
    <row r="37" spans="1:10" x14ac:dyDescent="0.25">
      <c r="A37" s="2">
        <v>10</v>
      </c>
      <c r="B37" s="11" t="s">
        <v>43</v>
      </c>
      <c r="C37" s="1"/>
      <c r="D37" s="12">
        <v>240</v>
      </c>
      <c r="E37" s="12" t="s">
        <v>25</v>
      </c>
      <c r="F37" s="61">
        <v>55.09</v>
      </c>
      <c r="G37" s="15">
        <f>D37*F37</f>
        <v>13221.6</v>
      </c>
      <c r="H37" s="15">
        <f>(G37*1.21)</f>
        <v>15998.136</v>
      </c>
      <c r="I37" s="15">
        <v>5000</v>
      </c>
      <c r="J37" s="12"/>
    </row>
    <row r="38" spans="1:10" x14ac:dyDescent="0.25">
      <c r="A38" s="70" t="s">
        <v>44</v>
      </c>
      <c r="B38" s="71"/>
      <c r="C38" s="71"/>
      <c r="D38" s="71"/>
      <c r="E38" s="71"/>
      <c r="F38" s="71"/>
      <c r="G38" s="71"/>
      <c r="H38" s="71"/>
      <c r="I38" s="71"/>
      <c r="J38" s="72"/>
    </row>
    <row r="39" spans="1:10" x14ac:dyDescent="0.25">
      <c r="A39" s="2">
        <v>11</v>
      </c>
      <c r="B39" s="11" t="s">
        <v>45</v>
      </c>
      <c r="C39" s="1"/>
      <c r="D39" s="12">
        <v>115</v>
      </c>
      <c r="E39" s="12" t="s">
        <v>25</v>
      </c>
      <c r="F39" s="61">
        <f>G39/D39</f>
        <v>43.478260869565219</v>
      </c>
      <c r="G39" s="12">
        <v>5000</v>
      </c>
      <c r="H39" s="15">
        <f>G39*1.21</f>
        <v>6050</v>
      </c>
      <c r="I39" s="15">
        <v>5000</v>
      </c>
      <c r="J39" s="12"/>
    </row>
    <row r="40" spans="1:10" x14ac:dyDescent="0.25">
      <c r="A40" s="64"/>
      <c r="B40" s="65"/>
      <c r="C40" s="65"/>
      <c r="D40" s="65"/>
      <c r="E40" s="65"/>
      <c r="F40" s="65"/>
      <c r="G40" s="66"/>
      <c r="H40" s="22">
        <f>H35+H37+H39</f>
        <v>29404.936000000002</v>
      </c>
      <c r="I40" s="12"/>
      <c r="J40" s="12"/>
    </row>
    <row r="41" spans="1:10" x14ac:dyDescent="0.25">
      <c r="A41" s="76" t="s">
        <v>29</v>
      </c>
      <c r="B41" s="76"/>
      <c r="C41" s="76"/>
      <c r="D41" s="76"/>
      <c r="E41" s="76"/>
      <c r="F41" s="76"/>
      <c r="G41" s="76"/>
      <c r="H41" s="22"/>
      <c r="I41" s="12"/>
      <c r="J41" s="12"/>
    </row>
    <row r="42" spans="1:10" x14ac:dyDescent="0.25">
      <c r="A42" s="76" t="s">
        <v>30</v>
      </c>
      <c r="B42" s="76"/>
      <c r="C42" s="76"/>
      <c r="D42" s="76"/>
      <c r="E42" s="76"/>
      <c r="F42" s="76"/>
      <c r="G42" s="76"/>
      <c r="H42" s="15">
        <f>H35+H37+H39</f>
        <v>29404.936000000002</v>
      </c>
      <c r="I42" s="12"/>
      <c r="J42" s="12"/>
    </row>
    <row r="43" spans="1:10" ht="20.25" x14ac:dyDescent="0.25">
      <c r="A43" s="87" t="s">
        <v>50</v>
      </c>
      <c r="B43" s="88"/>
      <c r="C43" s="88"/>
      <c r="D43" s="88"/>
      <c r="E43" s="88"/>
      <c r="F43" s="88"/>
      <c r="G43" s="88"/>
      <c r="H43" s="88"/>
      <c r="I43" s="88"/>
      <c r="J43" s="89"/>
    </row>
    <row r="44" spans="1:10" x14ac:dyDescent="0.25">
      <c r="A44" s="102" t="s">
        <v>51</v>
      </c>
      <c r="B44" s="103"/>
      <c r="C44" s="103"/>
      <c r="D44" s="103"/>
      <c r="E44" s="103"/>
      <c r="F44" s="103"/>
      <c r="G44" s="103"/>
      <c r="H44" s="103"/>
      <c r="I44" s="103"/>
      <c r="J44" s="104"/>
    </row>
    <row r="45" spans="1:10" x14ac:dyDescent="0.25">
      <c r="A45" s="2">
        <v>12</v>
      </c>
      <c r="B45" s="11" t="s">
        <v>52</v>
      </c>
      <c r="C45" s="1"/>
      <c r="D45" s="12">
        <v>21</v>
      </c>
      <c r="E45" s="12" t="s">
        <v>23</v>
      </c>
      <c r="F45" s="12">
        <v>445</v>
      </c>
      <c r="G45" s="15">
        <f>F45*D45</f>
        <v>9345</v>
      </c>
      <c r="H45" s="15">
        <f>ROUNDUP(G45*1.21,1)</f>
        <v>11307.5</v>
      </c>
      <c r="I45" s="15">
        <v>5000</v>
      </c>
      <c r="J45" s="12"/>
    </row>
    <row r="46" spans="1:10" x14ac:dyDescent="0.25">
      <c r="A46" s="70" t="s">
        <v>53</v>
      </c>
      <c r="B46" s="71"/>
      <c r="C46" s="71"/>
      <c r="D46" s="71"/>
      <c r="E46" s="71"/>
      <c r="F46" s="71"/>
      <c r="G46" s="71"/>
      <c r="H46" s="71"/>
      <c r="I46" s="71"/>
      <c r="J46" s="72"/>
    </row>
    <row r="47" spans="1:10" x14ac:dyDescent="0.25">
      <c r="A47" s="2">
        <v>13</v>
      </c>
      <c r="B47" s="11" t="s">
        <v>52</v>
      </c>
      <c r="C47" s="1"/>
      <c r="D47" s="12">
        <v>71</v>
      </c>
      <c r="E47" s="12" t="s">
        <v>23</v>
      </c>
      <c r="F47" s="12">
        <v>445</v>
      </c>
      <c r="G47" s="15">
        <f>D47*F47</f>
        <v>31595</v>
      </c>
      <c r="H47" s="15">
        <f>ROUNDUP(G47*1.21,0)</f>
        <v>38230</v>
      </c>
      <c r="I47" s="15">
        <v>5000</v>
      </c>
      <c r="J47" s="12"/>
    </row>
    <row r="48" spans="1:10" x14ac:dyDescent="0.25">
      <c r="A48" s="70" t="s">
        <v>75</v>
      </c>
      <c r="B48" s="71"/>
      <c r="C48" s="71"/>
      <c r="D48" s="71"/>
      <c r="E48" s="71"/>
      <c r="F48" s="71"/>
      <c r="G48" s="71"/>
      <c r="H48" s="71"/>
      <c r="I48" s="71"/>
      <c r="J48" s="72"/>
    </row>
    <row r="49" spans="1:10" x14ac:dyDescent="0.25">
      <c r="A49" s="18">
        <v>14</v>
      </c>
      <c r="B49" s="19" t="s">
        <v>52</v>
      </c>
      <c r="C49" s="20"/>
      <c r="D49" s="15">
        <v>40</v>
      </c>
      <c r="E49" s="15" t="s">
        <v>23</v>
      </c>
      <c r="F49" s="15">
        <v>450</v>
      </c>
      <c r="G49" s="15">
        <f>F49*D49</f>
        <v>18000</v>
      </c>
      <c r="H49" s="15">
        <f>ROUNDUP(G49*1.21,0)</f>
        <v>21780</v>
      </c>
      <c r="I49" s="15">
        <v>5000</v>
      </c>
      <c r="J49" s="15">
        <v>2178</v>
      </c>
    </row>
    <row r="50" spans="1:10" x14ac:dyDescent="0.25">
      <c r="A50" s="73" t="s">
        <v>54</v>
      </c>
      <c r="B50" s="74"/>
      <c r="C50" s="74"/>
      <c r="D50" s="74"/>
      <c r="E50" s="74"/>
      <c r="F50" s="74"/>
      <c r="G50" s="74"/>
      <c r="H50" s="74"/>
      <c r="I50" s="74"/>
      <c r="J50" s="75"/>
    </row>
    <row r="51" spans="1:10" x14ac:dyDescent="0.25">
      <c r="A51" s="18">
        <v>15</v>
      </c>
      <c r="B51" s="19" t="s">
        <v>52</v>
      </c>
      <c r="C51" s="20"/>
      <c r="D51" s="15">
        <v>38</v>
      </c>
      <c r="E51" s="15" t="s">
        <v>23</v>
      </c>
      <c r="F51" s="15">
        <v>450</v>
      </c>
      <c r="G51" s="15">
        <f>D51*F51</f>
        <v>17100</v>
      </c>
      <c r="H51" s="15">
        <f>ROUNDUP(G51*1.21,0)</f>
        <v>20691</v>
      </c>
      <c r="I51" s="15">
        <v>5000</v>
      </c>
      <c r="J51" s="15">
        <v>2069</v>
      </c>
    </row>
    <row r="52" spans="1:10" x14ac:dyDescent="0.25">
      <c r="A52" s="73" t="s">
        <v>54</v>
      </c>
      <c r="B52" s="74"/>
      <c r="C52" s="74"/>
      <c r="D52" s="74"/>
      <c r="E52" s="74"/>
      <c r="F52" s="74"/>
      <c r="G52" s="74"/>
      <c r="H52" s="74"/>
      <c r="I52" s="74"/>
      <c r="J52" s="75"/>
    </row>
    <row r="53" spans="1:10" x14ac:dyDescent="0.25">
      <c r="A53" s="62">
        <v>16</v>
      </c>
      <c r="B53" s="19" t="s">
        <v>52</v>
      </c>
      <c r="C53" s="63"/>
      <c r="D53" s="15">
        <v>45</v>
      </c>
      <c r="E53" s="15" t="s">
        <v>23</v>
      </c>
      <c r="F53" s="15">
        <v>450</v>
      </c>
      <c r="G53" s="21">
        <f>F53*D53</f>
        <v>20250</v>
      </c>
      <c r="H53" s="15">
        <f>ROUNDUP(G53*1.21,0)</f>
        <v>24503</v>
      </c>
      <c r="I53" s="15">
        <v>5000</v>
      </c>
      <c r="J53" s="21"/>
    </row>
    <row r="54" spans="1:10" x14ac:dyDescent="0.25">
      <c r="A54" s="67"/>
      <c r="B54" s="68"/>
      <c r="C54" s="68"/>
      <c r="D54" s="68"/>
      <c r="E54" s="68"/>
      <c r="F54" s="68"/>
      <c r="G54" s="69"/>
      <c r="H54" s="23">
        <f>ROUNDUP((H45+H47+H49+H51+H53),0)</f>
        <v>116512</v>
      </c>
      <c r="I54" s="15"/>
      <c r="J54" s="29">
        <f>J51+J49</f>
        <v>4247</v>
      </c>
    </row>
    <row r="55" spans="1:10" x14ac:dyDescent="0.25">
      <c r="A55" s="96" t="s">
        <v>29</v>
      </c>
      <c r="B55" s="96"/>
      <c r="C55" s="96"/>
      <c r="D55" s="96"/>
      <c r="E55" s="96"/>
      <c r="F55" s="96"/>
      <c r="G55" s="96"/>
      <c r="H55" s="15"/>
      <c r="I55" s="15"/>
      <c r="J55" s="21">
        <f>J54</f>
        <v>4247</v>
      </c>
    </row>
    <row r="56" spans="1:10" x14ac:dyDescent="0.25">
      <c r="A56" s="96" t="s">
        <v>30</v>
      </c>
      <c r="B56" s="96"/>
      <c r="C56" s="96"/>
      <c r="D56" s="96"/>
      <c r="E56" s="96"/>
      <c r="F56" s="96"/>
      <c r="G56" s="96"/>
      <c r="H56" s="15">
        <f>(H45+H47+H49+H51+H53)</f>
        <v>116511.5</v>
      </c>
      <c r="I56" s="15"/>
      <c r="J56" s="21"/>
    </row>
    <row r="57" spans="1:10" ht="20.25" x14ac:dyDescent="0.25">
      <c r="A57" s="100" t="s">
        <v>55</v>
      </c>
      <c r="B57" s="100"/>
      <c r="C57" s="100"/>
      <c r="D57" s="100"/>
      <c r="E57" s="100"/>
      <c r="F57" s="100"/>
      <c r="G57" s="100"/>
      <c r="H57" s="100"/>
      <c r="I57" s="100"/>
      <c r="J57" s="100"/>
    </row>
    <row r="58" spans="1:10" x14ac:dyDescent="0.25">
      <c r="A58" s="101"/>
      <c r="B58" s="101"/>
      <c r="C58" s="101"/>
      <c r="D58" s="101"/>
      <c r="E58" s="101"/>
      <c r="F58" s="101"/>
      <c r="G58" s="101"/>
      <c r="H58" s="101"/>
      <c r="I58" s="101"/>
      <c r="J58" s="101"/>
    </row>
    <row r="59" spans="1:10" x14ac:dyDescent="0.25">
      <c r="A59" s="18">
        <v>17</v>
      </c>
      <c r="B59" s="19" t="s">
        <v>41</v>
      </c>
      <c r="C59" s="20"/>
      <c r="D59" s="15">
        <v>150</v>
      </c>
      <c r="E59" s="15" t="s">
        <v>25</v>
      </c>
      <c r="F59" s="15">
        <v>50</v>
      </c>
      <c r="G59" s="15">
        <f>F59*D59</f>
        <v>7500</v>
      </c>
      <c r="H59" s="15">
        <f>G59*1.21</f>
        <v>9075</v>
      </c>
      <c r="I59" s="15">
        <v>2000</v>
      </c>
      <c r="J59" s="15"/>
    </row>
    <row r="60" spans="1:10" x14ac:dyDescent="0.25">
      <c r="A60" s="18">
        <v>18</v>
      </c>
      <c r="B60" s="19" t="s">
        <v>56</v>
      </c>
      <c r="C60" s="20"/>
      <c r="D60" s="15">
        <v>1150</v>
      </c>
      <c r="E60" s="15" t="s">
        <v>25</v>
      </c>
      <c r="F60" s="15">
        <v>50</v>
      </c>
      <c r="G60" s="15">
        <f>F60*D60</f>
        <v>57500</v>
      </c>
      <c r="H60" s="15">
        <f>G60*1.21</f>
        <v>69575</v>
      </c>
      <c r="I60" s="15">
        <v>5000</v>
      </c>
      <c r="J60" s="15">
        <v>6960</v>
      </c>
    </row>
    <row r="61" spans="1:10" x14ac:dyDescent="0.25">
      <c r="A61" s="67"/>
      <c r="B61" s="68"/>
      <c r="C61" s="68"/>
      <c r="D61" s="68"/>
      <c r="E61" s="68"/>
      <c r="F61" s="68"/>
      <c r="G61" s="69"/>
      <c r="H61" s="22">
        <f>H59+H60</f>
        <v>78650</v>
      </c>
      <c r="I61" s="15"/>
      <c r="J61" s="22">
        <f>J60</f>
        <v>6960</v>
      </c>
    </row>
    <row r="62" spans="1:10" x14ac:dyDescent="0.25">
      <c r="A62" s="96" t="s">
        <v>29</v>
      </c>
      <c r="B62" s="96"/>
      <c r="C62" s="96"/>
      <c r="D62" s="96"/>
      <c r="E62" s="96"/>
      <c r="F62" s="96"/>
      <c r="G62" s="96"/>
      <c r="H62" s="15">
        <f>H59</f>
        <v>9075</v>
      </c>
      <c r="I62" s="15"/>
      <c r="J62" s="21"/>
    </row>
    <row r="63" spans="1:10" x14ac:dyDescent="0.25">
      <c r="A63" s="96" t="s">
        <v>30</v>
      </c>
      <c r="B63" s="96"/>
      <c r="C63" s="96"/>
      <c r="D63" s="96"/>
      <c r="E63" s="96"/>
      <c r="F63" s="96"/>
      <c r="G63" s="96"/>
      <c r="H63" s="15">
        <f>H60</f>
        <v>69575</v>
      </c>
      <c r="I63" s="15"/>
      <c r="J63" s="21"/>
    </row>
    <row r="64" spans="1:10" ht="15.75" customHeight="1" x14ac:dyDescent="0.3">
      <c r="F64" s="97" t="s">
        <v>64</v>
      </c>
      <c r="G64" s="97"/>
      <c r="H64" s="26">
        <f>ROUNDUP(H25+H31+H40+H54+H61,0)</f>
        <v>1876987</v>
      </c>
      <c r="J64" s="26">
        <f>J25+J31+J40+J54+J61</f>
        <v>328594.83999999997</v>
      </c>
    </row>
    <row r="65" spans="7:10" x14ac:dyDescent="0.25">
      <c r="G65" s="25" t="s">
        <v>29</v>
      </c>
      <c r="H65" s="16">
        <f>H26+H41+H62</f>
        <v>55055</v>
      </c>
      <c r="J65" s="16">
        <f>J61+J54+J25</f>
        <v>328594.83999999997</v>
      </c>
    </row>
    <row r="66" spans="7:10" x14ac:dyDescent="0.25">
      <c r="G66" s="25" t="s">
        <v>58</v>
      </c>
      <c r="H66" s="16">
        <f>H32</f>
        <v>18150</v>
      </c>
      <c r="J66" s="16">
        <f>J32</f>
        <v>0</v>
      </c>
    </row>
    <row r="67" spans="7:10" x14ac:dyDescent="0.25">
      <c r="G67" s="25" t="s">
        <v>30</v>
      </c>
      <c r="H67" s="16">
        <f>H27+H42+H56+H63</f>
        <v>1803780.996</v>
      </c>
      <c r="J67" s="16">
        <f>J27+J42+J56</f>
        <v>0</v>
      </c>
    </row>
  </sheetData>
  <mergeCells count="32">
    <mergeCell ref="A62:G62"/>
    <mergeCell ref="A63:G63"/>
    <mergeCell ref="F64:G64"/>
    <mergeCell ref="B4:I4"/>
    <mergeCell ref="I2:J3"/>
    <mergeCell ref="A61:G61"/>
    <mergeCell ref="A57:J57"/>
    <mergeCell ref="A58:J58"/>
    <mergeCell ref="A56:G56"/>
    <mergeCell ref="A34:J34"/>
    <mergeCell ref="A36:J36"/>
    <mergeCell ref="A38:J38"/>
    <mergeCell ref="A44:J44"/>
    <mergeCell ref="A43:J43"/>
    <mergeCell ref="A41:G41"/>
    <mergeCell ref="A55:G55"/>
    <mergeCell ref="A7:J7"/>
    <mergeCell ref="A28:J28"/>
    <mergeCell ref="A32:G32"/>
    <mergeCell ref="A6:J6"/>
    <mergeCell ref="A33:J33"/>
    <mergeCell ref="A26:G26"/>
    <mergeCell ref="A27:G27"/>
    <mergeCell ref="A25:G25"/>
    <mergeCell ref="B18:B22"/>
    <mergeCell ref="A40:G40"/>
    <mergeCell ref="A54:G54"/>
    <mergeCell ref="A46:J46"/>
    <mergeCell ref="A48:J48"/>
    <mergeCell ref="A50:J50"/>
    <mergeCell ref="A42:G42"/>
    <mergeCell ref="A52:J52"/>
  </mergeCells>
  <pageMargins left="0.70866141732283472" right="0.70866141732283472" top="0.74803149606299213" bottom="0.74803149606299213" header="0.31496062992125984" footer="0.31496062992125984"/>
  <pageSetup paperSize="9" scale="37" orientation="portrait" r:id="rId1"/>
  <headerFooter differentOddEven="1">
    <oddFooter>&amp;L&amp;"Times New Roman,Regular"&amp;10VManotp_150518_LNG_datubazes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Pielikums</vt:lpstr>
      <vt:lpstr>Pielikums!Print_Area</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anotācijas pielikums</dc:subject>
  <dc:creator>Lāsma Zandberga</dc:creator>
  <dc:description>Lasma.Zandberga@vm.gov.lv, 67876041</dc:description>
  <cp:lastModifiedBy>Lāsma Zandberga</cp:lastModifiedBy>
  <cp:lastPrinted>2018-05-15T06:51:09Z</cp:lastPrinted>
  <dcterms:created xsi:type="dcterms:W3CDTF">2018-03-28T15:16:53Z</dcterms:created>
  <dcterms:modified xsi:type="dcterms:W3CDTF">2018-05-15T07:23:10Z</dcterms:modified>
</cp:coreProperties>
</file>