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rba grupa_Vagners\vagnera zino_mans\000_iesniegts MK prec\"/>
    </mc:Choice>
  </mc:AlternateContent>
  <bookViews>
    <workbookView xWindow="-210" yWindow="-60" windowWidth="13845" windowHeight="12885" tabRatio="726" firstSheet="1" activeTab="5"/>
  </bookViews>
  <sheets>
    <sheet name="Tabula Nr.1_Valsts dotacija" sheetId="13" r:id="rId1"/>
    <sheet name="Tabula Nr.2,3._PPP modelis" sheetId="2" r:id="rId2"/>
    <sheet name="Tabula Nr.4_Iznomasana" sheetId="6" r:id="rId3"/>
    <sheet name="Tabula Nr.5_Maina" sheetId="11" r:id="rId4"/>
    <sheet name="Tabula Nr.6_Pardosana" sheetId="7" r:id="rId5"/>
    <sheet name="Tabula Nr.7_Naudas plusma" sheetId="15" r:id="rId6"/>
  </sheets>
  <externalReferences>
    <externalReference r:id="rId7"/>
  </externalReferences>
  <definedNames>
    <definedName name="a" localSheetId="0">IF(#REF!&lt;&gt;"",DATE(YEAR('Tabula Nr.1_Valsts dotacija'!First_payment_due),MONTH('Tabula Nr.1_Valsts dotacija'!First_payment_due)+(#REF!-1)*12/'Tabula Nr.1_Valsts dotacija'!Payments_per_year,DAY('Tabula Nr.1_Valsts dotacija'!First_payment_due)),"")</definedName>
    <definedName name="a" localSheetId="3">IF(#REF!&lt;&gt;"",DATE(YEAR('Tabula Nr.5_Maina'!First_payment_due),MONTH('Tabula Nr.5_Maina'!First_payment_due)+(#REF!-1)*12/'Tabula Nr.5_Maina'!Payments_per_year,DAY('Tabula Nr.5_Maina'!First_payment_due)),"")</definedName>
    <definedName name="a" localSheetId="5">IF(#REF!&lt;&gt;"",DATE(YEAR('Tabula Nr.7_Naudas plusma'!First_payment_due),MONTH('Tabula Nr.7_Naudas plusma'!First_payment_due)+(#REF!-1)*12/'Tabula Nr.7_Naudas plusma'!Payments_per_year,DAY('Tabula Nr.7_Naudas plusma'!First_payment_due)),"")</definedName>
    <definedName name="a">IF(#REF!&lt;&gt;"",DATE(YEAR(First_payment_due),MONTH(First_payment_due)+(#REF!-1)*12/Payments_per_year,DAY(First_payment_due)),"")</definedName>
    <definedName name="aa" localSheetId="0">IF(#REF!&lt;&gt;"",DATE(YEAR('Tabula Nr.1_Valsts dotacija'!First_payment_due),MONTH('Tabula Nr.1_Valsts dotacija'!First_payment_due)+(#REF!-1)*12/'Tabula Nr.1_Valsts dotacija'!Payments_per_year,DAY('Tabula Nr.1_Valsts dotacija'!First_payment_due)),"")</definedName>
    <definedName name="aa" localSheetId="3">IF(#REF!&lt;&gt;"",DATE(YEAR('Tabula Nr.5_Maina'!First_payment_due),MONTH('Tabula Nr.5_Maina'!First_payment_due)+(#REF!-1)*12/'Tabula Nr.5_Maina'!Payments_per_year,DAY('Tabula Nr.5_Maina'!First_payment_due)),"")</definedName>
    <definedName name="aa" localSheetId="5">IF(#REF!&lt;&gt;"",DATE(YEAR('Tabula Nr.7_Naudas plusma'!First_payment_due),MONTH('Tabula Nr.7_Naudas plusma'!First_payment_due)+(#REF!-1)*12/'Tabula Nr.7_Naudas plusma'!Payments_per_year,DAY('Tabula Nr.7_Naudas plusma'!First_payment_due)),"")</definedName>
    <definedName name="aa">IF(#REF!&lt;&gt;"",DATE(YEAR(First_payment_due),MONTH(First_payment_due)+(#REF!-1)*12/Payments_per_year,DAY(First_payment_due)),"")</definedName>
    <definedName name="aaa" localSheetId="0">IF(OR(#REF!="",#REF!='Tabula Nr.1_Valsts dotacija'!Total_payments),"",#REF!+1)</definedName>
    <definedName name="aaa" localSheetId="3">IF(OR(#REF!="",#REF!='Tabula Nr.5_Maina'!Total_payments),"",#REF!+1)</definedName>
    <definedName name="aaa" localSheetId="5">IF(OR(#REF!="",#REF!='Tabula Nr.7_Naudas plusma'!Total_payments),"",#REF!+1)</definedName>
    <definedName name="aaa">IF(OR(#REF!="",#REF!=[0]!Total_payments),"",#REF!+1)</definedName>
    <definedName name="Aktualizētā" localSheetId="0">IF(#REF!&lt;&gt;"",#REF!,"")</definedName>
    <definedName name="Aktualizētā" localSheetId="3">IF(#REF!&lt;&gt;"",#REF!,"")</definedName>
    <definedName name="Aktualizētā" localSheetId="5">IF(#REF!&lt;&gt;"",#REF!,"")</definedName>
    <definedName name="Aktualizētā">IF(#REF!&lt;&gt;"",#REF!,"")</definedName>
    <definedName name="Annual_interest_rate" localSheetId="0">#REF!</definedName>
    <definedName name="Annual_interest_rate" localSheetId="3">#REF!</definedName>
    <definedName name="Annual_interest_rate" localSheetId="5">#REF!</definedName>
    <definedName name="Annual_interest_rate">#REF!</definedName>
    <definedName name="asasasas" localSheetId="0">IF(#REF!&lt;&gt;"",#REF!*'Tabula Nr.1_Valsts dotacija'!Periodic_rate,"")</definedName>
    <definedName name="asasasas" localSheetId="3">IF(#REF!&lt;&gt;"",#REF!*'Tabula Nr.5_Maina'!Periodic_rate,"")</definedName>
    <definedName name="asasasas" localSheetId="5">IF(#REF!&lt;&gt;"",#REF!*'Tabula Nr.7_Naudas plusma'!Periodic_rate,"")</definedName>
    <definedName name="asasasas">IF(#REF!&lt;&gt;"",#REF!*Periodic_rate,"")</definedName>
    <definedName name="Beg.Bal" localSheetId="0">IF(#REF!&lt;&gt;"",#REF!,"")</definedName>
    <definedName name="Beg.Bal" localSheetId="3">IF(#REF!&lt;&gt;"",#REF!,"")</definedName>
    <definedName name="Beg.Bal" localSheetId="5">IF(#REF!&lt;&gt;"",#REF!,"")</definedName>
    <definedName name="Beg.Bal">IF(#REF!&lt;&gt;"",#REF!,"")</definedName>
    <definedName name="Buvn.likme" localSheetId="0">#REF!</definedName>
    <definedName name="Buvn.likme" localSheetId="3">#REF!</definedName>
    <definedName name="Buvn.likme" localSheetId="5">#REF!</definedName>
    <definedName name="Buvn.likme">#REF!</definedName>
    <definedName name="Calculated_payment" localSheetId="0">#REF!</definedName>
    <definedName name="Calculated_payment" localSheetId="3">#REF!</definedName>
    <definedName name="Calculated_payment" localSheetId="5">#REF!</definedName>
    <definedName name="Calculated_payment">#REF!</definedName>
    <definedName name="Constr.fee" localSheetId="0">#REF!</definedName>
    <definedName name="Constr.fee" localSheetId="3">#REF!</definedName>
    <definedName name="Constr.fee" localSheetId="5">#REF!</definedName>
    <definedName name="Constr.fee">#REF!</definedName>
    <definedName name="Constr.rate" localSheetId="0">#REF!</definedName>
    <definedName name="Constr.rate" localSheetId="3">#REF!</definedName>
    <definedName name="Constr.rate" localSheetId="5">#REF!</definedName>
    <definedName name="Constr.rate">#REF!</definedName>
    <definedName name="Cum.Interest" localSheetId="0">IF(#REF!&lt;&gt;"",#REF!+#REF!,"")</definedName>
    <definedName name="Cum.Interest" localSheetId="3">IF(#REF!&lt;&gt;"",#REF!+#REF!,"")</definedName>
    <definedName name="Cum.Interest" localSheetId="5">IF(#REF!&lt;&gt;"",#REF!+#REF!,"")</definedName>
    <definedName name="Cum.Interest">IF(#REF!&lt;&gt;"",#REF!+#REF!,"")</definedName>
    <definedName name="ddd" localSheetId="0">IF(#REF!&lt;&gt;"",DATE(YEAR('Tabula Nr.1_Valsts dotacija'!First_payment_due),MONTH('Tabula Nr.1_Valsts dotacija'!First_payment_due)+(#REF!-1)*12/'Tabula Nr.1_Valsts dotacija'!Payments_per_year,DAY('Tabula Nr.1_Valsts dotacija'!First_payment_due)),"")</definedName>
    <definedName name="ddd" localSheetId="3">IF(#REF!&lt;&gt;"",DATE(YEAR('Tabula Nr.5_Maina'!First_payment_due),MONTH('Tabula Nr.5_Maina'!First_payment_due)+(#REF!-1)*12/'Tabula Nr.5_Maina'!Payments_per_year,DAY('Tabula Nr.5_Maina'!First_payment_due)),"")</definedName>
    <definedName name="ddd" localSheetId="5">IF(#REF!&lt;&gt;"",DATE(YEAR('Tabula Nr.7_Naudas plusma'!First_payment_due),MONTH('Tabula Nr.7_Naudas plusma'!First_payment_due)+(#REF!-1)*12/'Tabula Nr.7_Naudas plusma'!Payments_per_year,DAY('Tabula Nr.7_Naudas plusma'!First_payment_due)),"")</definedName>
    <definedName name="ddd">IF(#REF!&lt;&gt;"",DATE(YEAR(First_payment_due),MONTH(First_payment_due)+(#REF!-1)*12/Payments_per_year,DAY(First_payment_due)),"")</definedName>
    <definedName name="Ending.Balance" localSheetId="0">IF(#REF!&lt;&gt;"",#REF!-#REF!,"")</definedName>
    <definedName name="Ending.Balance" localSheetId="3">IF(#REF!&lt;&gt;"",#REF!-#REF!,"")</definedName>
    <definedName name="Ending.Balance" localSheetId="5">IF(#REF!&lt;&gt;"",#REF!-#REF!,"")</definedName>
    <definedName name="Ending.Balance">IF(#REF!&lt;&gt;"",#REF!-#REF!,"")</definedName>
    <definedName name="Entered_payment" localSheetId="0">#REF!</definedName>
    <definedName name="Entered_payment" localSheetId="3">#REF!</definedName>
    <definedName name="Entered_payment" localSheetId="5">#REF!</definedName>
    <definedName name="Entered_payment">#REF!</definedName>
    <definedName name="First_payment_due" localSheetId="0">#REF!</definedName>
    <definedName name="First_payment_due" localSheetId="3">#REF!</definedName>
    <definedName name="First_payment_due" localSheetId="5">#REF!</definedName>
    <definedName name="First_payment_due">#REF!</definedName>
    <definedName name="First_payment_no" localSheetId="0">#REF!</definedName>
    <definedName name="First_payment_no" localSheetId="3">#REF!</definedName>
    <definedName name="First_payment_no" localSheetId="5">#REF!</definedName>
    <definedName name="First_payment_no">#REF!</definedName>
    <definedName name="gujm" localSheetId="0">IF(#REF!&lt;&gt;"",DATE(YEAR('Tabula Nr.1_Valsts dotacija'!First_payment_due),MONTH('Tabula Nr.1_Valsts dotacija'!First_payment_due)+(#REF!-1)*12/'Tabula Nr.1_Valsts dotacija'!Payments_per_year,DAY('Tabula Nr.1_Valsts dotacija'!First_payment_due)),"")</definedName>
    <definedName name="gujm" localSheetId="3">IF(#REF!&lt;&gt;"",DATE(YEAR('Tabula Nr.5_Maina'!First_payment_due),MONTH('Tabula Nr.5_Maina'!First_payment_due)+(#REF!-1)*12/'Tabula Nr.5_Maina'!Payments_per_year,DAY('Tabula Nr.5_Maina'!First_payment_due)),"")</definedName>
    <definedName name="gujm" localSheetId="5">IF(#REF!&lt;&gt;"",DATE(YEAR('Tabula Nr.7_Naudas plusma'!First_payment_due),MONTH('Tabula Nr.7_Naudas plusma'!First_payment_due)+(#REF!-1)*12/'Tabula Nr.7_Naudas plusma'!Payments_per_year,DAY('Tabula Nr.7_Naudas plusma'!First_payment_due)),"")</definedName>
    <definedName name="gujm">IF(#REF!&lt;&gt;"",DATE(YEAR(First_payment_due),MONTH(First_payment_due)+(#REF!-1)*12/Payments_per_year,DAY(First_payment_due)),"")</definedName>
    <definedName name="gujuj" localSheetId="0">IF(#REF!&lt;&gt;"",MIN(#REF!,'Tabula Nr.1_Valsts dotacija'!Pmt_to_use-#REF!),"")</definedName>
    <definedName name="gujuj" localSheetId="3">IF(#REF!&lt;&gt;"",MIN(#REF!,'Tabula Nr.5_Maina'!Pmt_to_use-#REF!),"")</definedName>
    <definedName name="gujuj" localSheetId="5">IF(#REF!&lt;&gt;"",MIN(#REF!,'Tabula Nr.7_Naudas plusma'!Pmt_to_use-#REF!),"")</definedName>
    <definedName name="gujuj">IF(#REF!&lt;&gt;"",MIN(#REF!,Pmt_to_use-#REF!),"")</definedName>
    <definedName name="hgmgjm" localSheetId="0">IF(#REF!&lt;&gt;"",#REF!*'Tabula Nr.1_Valsts dotacija'!Periodic_rate,"")</definedName>
    <definedName name="hgmgjm" localSheetId="3">IF(#REF!&lt;&gt;"",#REF!*'Tabula Nr.5_Maina'!Periodic_rate,"")</definedName>
    <definedName name="hgmgjm" localSheetId="5">IF(#REF!&lt;&gt;"",#REF!*'Tabula Nr.7_Naudas plusma'!Periodic_rate,"")</definedName>
    <definedName name="hgmgjm">IF(#REF!&lt;&gt;"",#REF!*Periodic_rate,"")</definedName>
    <definedName name="HTML_CodePage" hidden="1">1252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nterest" localSheetId="0">IF(#REF!&lt;&gt;"",#REF!*'Tabula Nr.1_Valsts dotacija'!Periodic_rate,"")</definedName>
    <definedName name="Interest" localSheetId="3">IF(#REF!&lt;&gt;"",#REF!*'Tabula Nr.5_Maina'!Periodic_rate,"")</definedName>
    <definedName name="Interest" localSheetId="5">IF(#REF!&lt;&gt;"",#REF!*'Tabula Nr.7_Naudas plusma'!Periodic_rate,"")</definedName>
    <definedName name="Interest">IF(#REF!&lt;&gt;"",#REF!*Periodic_rate,"")</definedName>
    <definedName name="Interest_2013" localSheetId="0">IF(#REF!&lt;&gt;"",#REF!*[0]!Periodiska_likme,"")</definedName>
    <definedName name="Interest_2013" localSheetId="3">IF(#REF!&lt;&gt;"",#REF!*[0]!Periodiska_likme,"")</definedName>
    <definedName name="Interest_2013" localSheetId="5">IF(#REF!&lt;&gt;"",#REF!*[0]!Periodiska_likme,"")</definedName>
    <definedName name="Interest_2013">IF(#REF!&lt;&gt;"",#REF!*Periodiska_likme,"")</definedName>
    <definedName name="Jāņa14" localSheetId="0">#REF!</definedName>
    <definedName name="Jāņa14" localSheetId="3">#REF!</definedName>
    <definedName name="Jāņa14" localSheetId="5">#REF!</definedName>
    <definedName name="Jāņa14">#REF!</definedName>
    <definedName name="Limit1" localSheetId="0">#REF!</definedName>
    <definedName name="Limit1" localSheetId="3">#REF!</definedName>
    <definedName name="Limit1" localSheetId="5">#REF!</definedName>
    <definedName name="Limit1">#REF!</definedName>
    <definedName name="Limit1a">[1]VPP!$M$8</definedName>
    <definedName name="Limit2" localSheetId="0">#REF!</definedName>
    <definedName name="Limit2" localSheetId="3">#REF!</definedName>
    <definedName name="Limit2" localSheetId="5">#REF!</definedName>
    <definedName name="Limit2">#REF!</definedName>
    <definedName name="Limit2a">[1]VPP!$A$14</definedName>
    <definedName name="Limit3" localSheetId="0">#REF!</definedName>
    <definedName name="Limit3" localSheetId="3">#REF!</definedName>
    <definedName name="Limit3" localSheetId="5">#REF!</definedName>
    <definedName name="Limit3">#REF!</definedName>
    <definedName name="Limit3a">[1]VPP!$A$25</definedName>
    <definedName name="Limit4" localSheetId="0">#REF!</definedName>
    <definedName name="Limit4" localSheetId="3">#REF!</definedName>
    <definedName name="Limit4" localSheetId="5">#REF!</definedName>
    <definedName name="Limit4">#REF!</definedName>
    <definedName name="Limit4a">[1]VPP!$A$29</definedName>
    <definedName name="Loan_amount" localSheetId="0">#REF!</definedName>
    <definedName name="Loan_amount" localSheetId="3">#REF!</definedName>
    <definedName name="Loan_amount" localSheetId="5">#REF!</definedName>
    <definedName name="Loan_amount">#REF!</definedName>
    <definedName name="Maksajuma_num" localSheetId="0">IF(OR(#REF!="",#REF!=[0]!Maksajumi_kopa),"",#REF!+1)</definedName>
    <definedName name="Maksajuma_num" localSheetId="3">IF(OR(#REF!="",#REF!=[0]!Maksajumi_kopa),"",#REF!+1)</definedName>
    <definedName name="Maksajuma_num" localSheetId="5">IF(OR(#REF!="",#REF!=[0]!Maksajumi_kopa),"",#REF!+1)</definedName>
    <definedName name="Maksajuma_num">IF(OR(#REF!="",#REF!=Maksajumi_kopa),"",#REF!+1)</definedName>
    <definedName name="Maksajumi_kopa">#N/A</definedName>
    <definedName name="Pamatsumma">#N/A</definedName>
    <definedName name="payment.Num" localSheetId="0">IF(OR(#REF!="",#REF!='Tabula Nr.1_Valsts dotacija'!Total_payments),"",#REF!+1)</definedName>
    <definedName name="payment.Num" localSheetId="3">IF(OR(#REF!="",#REF!='Tabula Nr.5_Maina'!Total_payments),"",#REF!+1)</definedName>
    <definedName name="payment.Num" localSheetId="5">IF(OR(#REF!="",#REF!='Tabula Nr.7_Naudas plusma'!Total_payments),"",#REF!+1)</definedName>
    <definedName name="payment.Num">IF(OR(#REF!="",#REF!=Total_payments),"",#REF!+1)</definedName>
    <definedName name="Payments_per_year" localSheetId="0">#REF!</definedName>
    <definedName name="Payments_per_year" localSheetId="3">#REF!</definedName>
    <definedName name="Payments_per_year" localSheetId="5">#REF!</definedName>
    <definedName name="Payments_per_year">#REF!</definedName>
    <definedName name="Periodic_rate" localSheetId="0">'Tabula Nr.1_Valsts dotacija'!Annual_interest_rate/'Tabula Nr.1_Valsts dotacija'!Payments_per_year</definedName>
    <definedName name="Periodic_rate" localSheetId="3">'Tabula Nr.5_Maina'!Annual_interest_rate/'Tabula Nr.5_Maina'!Payments_per_year</definedName>
    <definedName name="Periodic_rate" localSheetId="5">'Tabula Nr.7_Naudas plusma'!Annual_interest_rate/'Tabula Nr.7_Naudas plusma'!Payments_per_year</definedName>
    <definedName name="Periodic_rate">Annual_interest_rate/Payments_per_year</definedName>
    <definedName name="Periodiska_likme">#N/A</definedName>
    <definedName name="Pmt_to_use" localSheetId="0">#REF!</definedName>
    <definedName name="Pmt_to_use" localSheetId="3">#REF!</definedName>
    <definedName name="Pmt_to_use" localSheetId="5">#REF!</definedName>
    <definedName name="Pmt_to_use">#REF!</definedName>
    <definedName name="Present_value_after_construction" localSheetId="0">#REF!</definedName>
    <definedName name="Present_value_after_construction" localSheetId="3">#REF!</definedName>
    <definedName name="Present_value_after_construction" localSheetId="5">#REF!</definedName>
    <definedName name="Present_value_after_construction">#REF!</definedName>
    <definedName name="Principal" localSheetId="0">IF(#REF!&lt;&gt;"",MIN(#REF!,'Tabula Nr.1_Valsts dotacija'!Pmt_to_use-#REF!),"")</definedName>
    <definedName name="Principal" localSheetId="3">IF(#REF!&lt;&gt;"",MIN(#REF!,'Tabula Nr.5_Maina'!Pmt_to_use-#REF!),"")</definedName>
    <definedName name="Principal" localSheetId="5">IF(#REF!&lt;&gt;"",MIN(#REF!,'Tabula Nr.7_Naudas plusma'!Pmt_to_use-#REF!),"")</definedName>
    <definedName name="Principal">IF(#REF!&lt;&gt;"",MIN(#REF!,Pmt_to_use-#REF!),"")</definedName>
    <definedName name="_xlnm.Print_Area" localSheetId="0">'Tabula Nr.1_Valsts dotacija'!$A$1:$AL$36</definedName>
    <definedName name="_xlnm.Print_Area" localSheetId="1">'Tabula Nr.2,3._PPP modelis'!$A$1:$AL$54</definedName>
    <definedName name="_xlnm.Print_Area" localSheetId="2">'Tabula Nr.4_Iznomasana'!$A$1:$AI$33</definedName>
    <definedName name="_xlnm.Print_Area" localSheetId="3">'Tabula Nr.5_Maina'!$A$1:$E$31</definedName>
    <definedName name="_xlnm.Print_Area" localSheetId="4">'Tabula Nr.6_Pardosana'!$A$1:$E$31</definedName>
    <definedName name="_xlnm.Print_Area" localSheetId="5">'Tabula Nr.7_Naudas plusma'!$A$2:$U$30</definedName>
    <definedName name="Show.Date" localSheetId="0">IF(#REF!&lt;&gt;"",DATE(YEAR('Tabula Nr.1_Valsts dotacija'!First_payment_due),MONTH('Tabula Nr.1_Valsts dotacija'!First_payment_due)+(#REF!-1)*12/'Tabula Nr.1_Valsts dotacija'!Payments_per_year,DAY('Tabula Nr.1_Valsts dotacija'!First_payment_due)),"")</definedName>
    <definedName name="Show.Date" localSheetId="3">IF(#REF!&lt;&gt;"",DATE(YEAR('Tabula Nr.5_Maina'!First_payment_due),MONTH('Tabula Nr.5_Maina'!First_payment_due)+(#REF!-1)*12/'Tabula Nr.5_Maina'!Payments_per_year,DAY('Tabula Nr.5_Maina'!First_payment_due)),"")</definedName>
    <definedName name="Show.Date" localSheetId="5">IF(#REF!&lt;&gt;"",DATE(YEAR('Tabula Nr.7_Naudas plusma'!First_payment_due),MONTH('Tabula Nr.7_Naudas plusma'!First_payment_due)+(#REF!-1)*12/'Tabula Nr.7_Naudas plusma'!Payments_per_year,DAY('Tabula Nr.7_Naudas plusma'!First_payment_due)),"")</definedName>
    <definedName name="Show.Date">IF(#REF!&lt;&gt;"",DATE(YEAR(First_payment_due),MONTH(First_payment_due)+(#REF!-1)*12/Payments_per_year,DAY(First_payment_due)),"")</definedName>
    <definedName name="Show.datums">#N/A</definedName>
    <definedName name="Table_beg_bal" localSheetId="0">#REF!</definedName>
    <definedName name="Table_beg_bal" localSheetId="3">#REF!</definedName>
    <definedName name="Table_beg_bal" localSheetId="5">#REF!</definedName>
    <definedName name="Table_beg_bal">#REF!</definedName>
    <definedName name="Table_prior_interest" localSheetId="0">#REF!</definedName>
    <definedName name="Table_prior_interest" localSheetId="3">#REF!</definedName>
    <definedName name="Table_prior_interest" localSheetId="5">#REF!</definedName>
    <definedName name="Table_prior_interest">#REF!</definedName>
    <definedName name="Table_start_date" localSheetId="0">#REF!</definedName>
    <definedName name="Table_start_date" localSheetId="3">#REF!</definedName>
    <definedName name="Table_start_date" localSheetId="5">#REF!</definedName>
    <definedName name="Table_start_date">#REF!</definedName>
    <definedName name="Table_start_pmt" localSheetId="0">#REF!</definedName>
    <definedName name="Table_start_pmt" localSheetId="3">#REF!</definedName>
    <definedName name="Table_start_pmt" localSheetId="5">#REF!</definedName>
    <definedName name="Table_start_pmt">#REF!</definedName>
    <definedName name="Term_in_years" localSheetId="0">#REF!</definedName>
    <definedName name="Term_in_years" localSheetId="3">#REF!</definedName>
    <definedName name="Term_in_years" localSheetId="5">#REF!</definedName>
    <definedName name="Term_in_years">#REF!</definedName>
    <definedName name="Total_payments" localSheetId="0">'Tabula Nr.1_Valsts dotacija'!Payments_per_year*'Tabula Nr.1_Valsts dotacija'!Term_in_years</definedName>
    <definedName name="Total_payments" localSheetId="3">'Tabula Nr.5_Maina'!Payments_per_year*'Tabula Nr.5_Maina'!Term_in_years</definedName>
    <definedName name="Total_payments" localSheetId="5">'Tabula Nr.7_Naudas plusma'!Payments_per_year*'Tabula Nr.7_Naudas plusma'!Term_in_years</definedName>
    <definedName name="Total_payments">Payments_per_year*Term_in_years</definedName>
    <definedName name="tv" localSheetId="0">#REF!</definedName>
    <definedName name="tv" localSheetId="3">#REF!</definedName>
    <definedName name="tv" localSheetId="5">#REF!</definedName>
    <definedName name="tv">#REF!</definedName>
    <definedName name="www" localSheetId="0">#REF!</definedName>
    <definedName name="www" localSheetId="3">#REF!</definedName>
    <definedName name="www" localSheetId="5">#REF!</definedName>
    <definedName name="www">#REF!</definedName>
    <definedName name="yuj" localSheetId="0">'Tabula Nr.1_Valsts dotacija'!Payments_per_year*'Tabula Nr.1_Valsts dotacija'!Term_in_years</definedName>
    <definedName name="yuj" localSheetId="3">'Tabula Nr.5_Maina'!Payments_per_year*'Tabula Nr.5_Maina'!Term_in_years</definedName>
    <definedName name="yuj" localSheetId="5">'Tabula Nr.7_Naudas plusma'!Payments_per_year*'Tabula Nr.7_Naudas plusma'!Term_in_years</definedName>
    <definedName name="yuj">Payments_per_year*Term_in_years</definedName>
  </definedNames>
  <calcPr calcId="162913" iterate="1" iterateDelta="9.9999999999999995E-7"/>
</workbook>
</file>

<file path=xl/calcChain.xml><?xml version="1.0" encoding="utf-8"?>
<calcChain xmlns="http://schemas.openxmlformats.org/spreadsheetml/2006/main">
  <c r="T18" i="15" l="1"/>
  <c r="Q16" i="15"/>
  <c r="R16" i="15"/>
  <c r="S16" i="15"/>
  <c r="T16" i="15"/>
  <c r="Q17" i="15"/>
  <c r="R17" i="15"/>
  <c r="S17" i="15"/>
  <c r="T17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C18" i="15"/>
  <c r="C17" i="15"/>
  <c r="C16" i="15"/>
  <c r="C29" i="2" l="1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AL23" i="13"/>
  <c r="E10" i="15" l="1"/>
  <c r="D10" i="15"/>
  <c r="C10" i="15" s="1"/>
  <c r="E9" i="15"/>
  <c r="D9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I6" i="15"/>
  <c r="J6" i="15"/>
  <c r="K6" i="15"/>
  <c r="L6" i="15"/>
  <c r="M6" i="15"/>
  <c r="N6" i="15"/>
  <c r="O6" i="15"/>
  <c r="P6" i="15"/>
  <c r="Q6" i="15"/>
  <c r="R6" i="15"/>
  <c r="S6" i="15"/>
  <c r="T6" i="15"/>
  <c r="AK48" i="2"/>
  <c r="AL48" i="2"/>
  <c r="E19" i="7"/>
  <c r="E18" i="7"/>
  <c r="E17" i="7"/>
  <c r="E16" i="7"/>
  <c r="E13" i="7"/>
  <c r="C16" i="11"/>
  <c r="D19" i="11"/>
  <c r="E17" i="11"/>
  <c r="E18" i="11"/>
  <c r="E19" i="11"/>
  <c r="E16" i="11"/>
  <c r="AH18" i="6"/>
  <c r="AH17" i="6"/>
  <c r="D19" i="6"/>
  <c r="D18" i="6"/>
  <c r="D17" i="6"/>
  <c r="AH13" i="6"/>
  <c r="E13" i="6"/>
  <c r="D13" i="6"/>
  <c r="C43" i="2"/>
  <c r="AK43" i="2"/>
  <c r="J43" i="2"/>
  <c r="C16" i="2"/>
  <c r="C18" i="2"/>
  <c r="C17" i="2"/>
  <c r="C10" i="2"/>
  <c r="C9" i="2"/>
  <c r="C13" i="2"/>
  <c r="C19" i="2"/>
  <c r="AK47" i="2"/>
  <c r="AK41" i="2"/>
  <c r="AK45" i="2" s="1"/>
  <c r="AK38" i="2"/>
  <c r="AK23" i="2"/>
  <c r="AK16" i="2"/>
  <c r="AK12" i="2"/>
  <c r="AK8" i="2"/>
  <c r="C17" i="13"/>
  <c r="C18" i="13"/>
  <c r="C12" i="13"/>
  <c r="C9" i="13"/>
  <c r="AL11" i="13"/>
  <c r="AK20" i="13"/>
  <c r="AK23" i="13" s="1"/>
  <c r="AK22" i="13"/>
  <c r="AK18" i="13"/>
  <c r="AI18" i="13"/>
  <c r="AK16" i="13"/>
  <c r="AK12" i="13"/>
  <c r="AK17" i="13"/>
  <c r="AK15" i="13"/>
  <c r="AK11" i="13"/>
  <c r="AK8" i="13"/>
  <c r="C9" i="15" l="1"/>
  <c r="AK21" i="2"/>
  <c r="AK24" i="2"/>
  <c r="C28" i="13"/>
  <c r="K12" i="13" s="1"/>
  <c r="J12" i="13" s="1"/>
  <c r="L12" i="13" l="1"/>
  <c r="J17" i="13"/>
  <c r="J16" i="13"/>
  <c r="L16" i="13"/>
  <c r="M16" i="13" s="1"/>
  <c r="L17" i="13"/>
  <c r="M17" i="13"/>
  <c r="M12" i="13" l="1"/>
  <c r="AI14" i="6"/>
  <c r="AL39" i="2"/>
  <c r="Y18" i="13"/>
  <c r="AD18" i="13" s="1"/>
  <c r="N16" i="13"/>
  <c r="O16" i="13" s="1"/>
  <c r="P16" i="13" s="1"/>
  <c r="Q16" i="13" s="1"/>
  <c r="R16" i="13" s="1"/>
  <c r="S16" i="13" s="1"/>
  <c r="T16" i="13" s="1"/>
  <c r="U16" i="13" s="1"/>
  <c r="V16" i="13" s="1"/>
  <c r="W16" i="13" s="1"/>
  <c r="X16" i="13" s="1"/>
  <c r="Y16" i="13" s="1"/>
  <c r="Z16" i="13" s="1"/>
  <c r="AA16" i="13" s="1"/>
  <c r="AB16" i="13" s="1"/>
  <c r="AC16" i="13" s="1"/>
  <c r="AD16" i="13" s="1"/>
  <c r="AE16" i="13" s="1"/>
  <c r="AF16" i="13" s="1"/>
  <c r="AG16" i="13" s="1"/>
  <c r="AH16" i="13" s="1"/>
  <c r="AI16" i="13" s="1"/>
  <c r="AJ16" i="13" s="1"/>
  <c r="N17" i="13"/>
  <c r="O17" i="13" s="1"/>
  <c r="P17" i="13" s="1"/>
  <c r="Q17" i="13" s="1"/>
  <c r="R17" i="13" s="1"/>
  <c r="S17" i="13" s="1"/>
  <c r="T17" i="13" s="1"/>
  <c r="U17" i="13" s="1"/>
  <c r="V17" i="13" s="1"/>
  <c r="W17" i="13" s="1"/>
  <c r="X17" i="13" s="1"/>
  <c r="Y17" i="13" s="1"/>
  <c r="Z17" i="13" s="1"/>
  <c r="AA17" i="13" s="1"/>
  <c r="AB17" i="13" s="1"/>
  <c r="AC17" i="13" s="1"/>
  <c r="AD17" i="13" s="1"/>
  <c r="AE17" i="13" s="1"/>
  <c r="AF17" i="13" s="1"/>
  <c r="AG17" i="13" s="1"/>
  <c r="AH17" i="13" s="1"/>
  <c r="AI17" i="13" s="1"/>
  <c r="AJ17" i="13" s="1"/>
  <c r="N12" i="13"/>
  <c r="C26" i="11" l="1"/>
  <c r="D17" i="11" s="1"/>
  <c r="E18" i="6"/>
  <c r="E17" i="6"/>
  <c r="D19" i="7"/>
  <c r="D18" i="7"/>
  <c r="D16" i="11" l="1"/>
  <c r="D18" i="11"/>
  <c r="E16" i="6" l="1"/>
  <c r="C19" i="7" l="1"/>
  <c r="C18" i="11"/>
  <c r="C19" i="11"/>
  <c r="E23" i="7"/>
  <c r="AH23" i="6"/>
  <c r="AH8" i="6"/>
  <c r="F18" i="6"/>
  <c r="K15" i="13"/>
  <c r="C18" i="7" l="1"/>
  <c r="AJ22" i="13" l="1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J15" i="13"/>
  <c r="I15" i="13"/>
  <c r="I11" i="13"/>
  <c r="H11" i="13"/>
  <c r="G11" i="13"/>
  <c r="F11" i="13"/>
  <c r="E11" i="13"/>
  <c r="D11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C8" i="13" l="1"/>
  <c r="K11" i="13"/>
  <c r="J11" i="13"/>
  <c r="K20" i="13" l="1"/>
  <c r="K23" i="13" s="1"/>
  <c r="L11" i="13"/>
  <c r="M11" i="13" l="1"/>
  <c r="O12" i="13" l="1"/>
  <c r="N11" i="13"/>
  <c r="P12" i="13" l="1"/>
  <c r="O11" i="13"/>
  <c r="Q12" i="13" l="1"/>
  <c r="P11" i="13"/>
  <c r="R12" i="13" l="1"/>
  <c r="Q11" i="13"/>
  <c r="AI38" i="2"/>
  <c r="AJ38" i="2"/>
  <c r="AI47" i="2"/>
  <c r="AJ47" i="2"/>
  <c r="AI23" i="2"/>
  <c r="AJ23" i="2"/>
  <c r="AI8" i="2"/>
  <c r="S12" i="13" l="1"/>
  <c r="R11" i="13"/>
  <c r="F8" i="13" l="1"/>
  <c r="G8" i="13"/>
  <c r="J8" i="13"/>
  <c r="H8" i="13"/>
  <c r="E8" i="13"/>
  <c r="D8" i="13"/>
  <c r="T12" i="13"/>
  <c r="S11" i="13"/>
  <c r="J20" i="13" l="1"/>
  <c r="J23" i="13" s="1"/>
  <c r="I8" i="13"/>
  <c r="I20" i="13" s="1"/>
  <c r="I23" i="13" s="1"/>
  <c r="U12" i="13"/>
  <c r="T11" i="13"/>
  <c r="V12" i="13" l="1"/>
  <c r="U11" i="13"/>
  <c r="AJ8" i="2" l="1"/>
  <c r="W12" i="13"/>
  <c r="V11" i="13"/>
  <c r="AI12" i="6"/>
  <c r="AI24" i="6" s="1"/>
  <c r="AH47" i="2"/>
  <c r="C26" i="7"/>
  <c r="D16" i="7" s="1"/>
  <c r="D12" i="6"/>
  <c r="E12" i="6"/>
  <c r="F13" i="6"/>
  <c r="G13" i="6" s="1"/>
  <c r="G12" i="6" s="1"/>
  <c r="F17" i="6"/>
  <c r="G18" i="6"/>
  <c r="D38" i="2"/>
  <c r="E38" i="2"/>
  <c r="F38" i="2"/>
  <c r="G38" i="2"/>
  <c r="H38" i="2"/>
  <c r="H41" i="2"/>
  <c r="I38" i="2"/>
  <c r="I41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N8" i="2"/>
  <c r="AH8" i="2"/>
  <c r="C13" i="7"/>
  <c r="AG23" i="6"/>
  <c r="D8" i="6"/>
  <c r="E8" i="6"/>
  <c r="E21" i="6" s="1"/>
  <c r="E23" i="6"/>
  <c r="F8" i="6"/>
  <c r="F23" i="6"/>
  <c r="G8" i="6"/>
  <c r="G23" i="6"/>
  <c r="H8" i="6"/>
  <c r="H23" i="6"/>
  <c r="I8" i="6"/>
  <c r="I23" i="6"/>
  <c r="J8" i="6"/>
  <c r="J23" i="6"/>
  <c r="K8" i="6"/>
  <c r="K23" i="6"/>
  <c r="L8" i="6"/>
  <c r="L23" i="6"/>
  <c r="M8" i="6"/>
  <c r="M23" i="6"/>
  <c r="N8" i="6"/>
  <c r="N23" i="6"/>
  <c r="O8" i="6"/>
  <c r="O23" i="6"/>
  <c r="P8" i="6"/>
  <c r="P23" i="6"/>
  <c r="Q8" i="6"/>
  <c r="Q23" i="6"/>
  <c r="R8" i="6"/>
  <c r="R23" i="6"/>
  <c r="S8" i="6"/>
  <c r="S23" i="6"/>
  <c r="T8" i="6"/>
  <c r="T23" i="6"/>
  <c r="U8" i="6"/>
  <c r="U23" i="6"/>
  <c r="V8" i="6"/>
  <c r="V23" i="6"/>
  <c r="W8" i="6"/>
  <c r="W23" i="6"/>
  <c r="X8" i="6"/>
  <c r="X23" i="6"/>
  <c r="Y8" i="6"/>
  <c r="Y23" i="6"/>
  <c r="Z8" i="6"/>
  <c r="Z23" i="6"/>
  <c r="AA8" i="6"/>
  <c r="AA23" i="6"/>
  <c r="AB8" i="6"/>
  <c r="AB23" i="6"/>
  <c r="AC8" i="6"/>
  <c r="AC23" i="6"/>
  <c r="AD8" i="6"/>
  <c r="AD23" i="6"/>
  <c r="AE8" i="6"/>
  <c r="AE23" i="6"/>
  <c r="AF8" i="6"/>
  <c r="AF23" i="6"/>
  <c r="AG8" i="6"/>
  <c r="D16" i="2"/>
  <c r="E16" i="2"/>
  <c r="F16" i="2"/>
  <c r="G16" i="2"/>
  <c r="H16" i="2"/>
  <c r="I16" i="2"/>
  <c r="AG12" i="11"/>
  <c r="AG15" i="11"/>
  <c r="AF12" i="11"/>
  <c r="AF15" i="11"/>
  <c r="AE12" i="11"/>
  <c r="AE15" i="11"/>
  <c r="AD12" i="11"/>
  <c r="AD15" i="11"/>
  <c r="AC12" i="11"/>
  <c r="AC15" i="11"/>
  <c r="AB12" i="11"/>
  <c r="AB15" i="11"/>
  <c r="AA12" i="11"/>
  <c r="AA15" i="11"/>
  <c r="Z12" i="11"/>
  <c r="Z15" i="11"/>
  <c r="Y12" i="11"/>
  <c r="Y15" i="11"/>
  <c r="X12" i="11"/>
  <c r="X15" i="11"/>
  <c r="W12" i="11"/>
  <c r="W15" i="11"/>
  <c r="V12" i="11"/>
  <c r="V15" i="11"/>
  <c r="U12" i="11"/>
  <c r="U15" i="11"/>
  <c r="T12" i="11"/>
  <c r="T15" i="11"/>
  <c r="S12" i="11"/>
  <c r="S15" i="11"/>
  <c r="R12" i="11"/>
  <c r="R15" i="11"/>
  <c r="Q12" i="11"/>
  <c r="Q15" i="11"/>
  <c r="P12" i="11"/>
  <c r="P15" i="11"/>
  <c r="O12" i="11"/>
  <c r="O15" i="11"/>
  <c r="N12" i="11"/>
  <c r="N15" i="11"/>
  <c r="M12" i="11"/>
  <c r="M15" i="11"/>
  <c r="L12" i="11"/>
  <c r="L15" i="11"/>
  <c r="K12" i="11"/>
  <c r="K15" i="11"/>
  <c r="J12" i="11"/>
  <c r="J15" i="11"/>
  <c r="I12" i="11"/>
  <c r="I15" i="11"/>
  <c r="H12" i="11"/>
  <c r="H15" i="11"/>
  <c r="G12" i="11"/>
  <c r="G15" i="11"/>
  <c r="F12" i="11"/>
  <c r="F15" i="11"/>
  <c r="E12" i="11"/>
  <c r="D12" i="11"/>
  <c r="D8" i="11"/>
  <c r="E8" i="11"/>
  <c r="E23" i="11"/>
  <c r="F8" i="11"/>
  <c r="F21" i="11"/>
  <c r="F24" i="11" s="1"/>
  <c r="F23" i="11"/>
  <c r="G8" i="11"/>
  <c r="G23" i="11"/>
  <c r="H8" i="11"/>
  <c r="H23" i="11"/>
  <c r="I8" i="11"/>
  <c r="I23" i="11"/>
  <c r="J8" i="11"/>
  <c r="J23" i="11"/>
  <c r="K8" i="11"/>
  <c r="K23" i="11"/>
  <c r="L8" i="11"/>
  <c r="L23" i="11"/>
  <c r="M8" i="11"/>
  <c r="M23" i="11"/>
  <c r="N8" i="11"/>
  <c r="N21" i="11" s="1"/>
  <c r="N24" i="11" s="1"/>
  <c r="N23" i="11"/>
  <c r="O8" i="11"/>
  <c r="O21" i="11" s="1"/>
  <c r="O23" i="11"/>
  <c r="P8" i="11"/>
  <c r="P23" i="11"/>
  <c r="Q8" i="11"/>
  <c r="Q23" i="11"/>
  <c r="R8" i="11"/>
  <c r="R23" i="11"/>
  <c r="S8" i="11"/>
  <c r="S23" i="11"/>
  <c r="T8" i="11"/>
  <c r="T23" i="11"/>
  <c r="U8" i="11"/>
  <c r="U23" i="11"/>
  <c r="V8" i="11"/>
  <c r="V23" i="11"/>
  <c r="W8" i="11"/>
  <c r="W21" i="11" s="1"/>
  <c r="W23" i="11"/>
  <c r="X8" i="11"/>
  <c r="X23" i="11"/>
  <c r="Y8" i="11"/>
  <c r="Y23" i="11"/>
  <c r="Z8" i="11"/>
  <c r="Z23" i="11"/>
  <c r="AA8" i="11"/>
  <c r="AA23" i="11"/>
  <c r="AB8" i="11"/>
  <c r="AB23" i="11"/>
  <c r="AC8" i="11"/>
  <c r="AC23" i="11"/>
  <c r="AD8" i="11"/>
  <c r="AD23" i="11"/>
  <c r="AE8" i="11"/>
  <c r="AE23" i="11"/>
  <c r="AF8" i="11"/>
  <c r="AF23" i="11"/>
  <c r="AG8" i="11"/>
  <c r="AG23" i="11"/>
  <c r="AH12" i="11"/>
  <c r="C13" i="11"/>
  <c r="C12" i="11" s="1"/>
  <c r="C10" i="11"/>
  <c r="C9" i="11"/>
  <c r="H12" i="2"/>
  <c r="I12" i="2"/>
  <c r="C38" i="2"/>
  <c r="J47" i="2"/>
  <c r="H47" i="2"/>
  <c r="I47" i="2"/>
  <c r="H8" i="2"/>
  <c r="I8" i="2"/>
  <c r="H23" i="2"/>
  <c r="I23" i="2"/>
  <c r="E12" i="7"/>
  <c r="F12" i="7"/>
  <c r="F15" i="7"/>
  <c r="G12" i="7"/>
  <c r="G15" i="7"/>
  <c r="H12" i="7"/>
  <c r="H15" i="7"/>
  <c r="I12" i="7"/>
  <c r="I15" i="7"/>
  <c r="J12" i="7"/>
  <c r="J15" i="7"/>
  <c r="K12" i="7"/>
  <c r="K15" i="7"/>
  <c r="L12" i="7"/>
  <c r="L15" i="7"/>
  <c r="M12" i="7"/>
  <c r="M15" i="7"/>
  <c r="N12" i="7"/>
  <c r="N15" i="7"/>
  <c r="O12" i="7"/>
  <c r="O15" i="7"/>
  <c r="P12" i="7"/>
  <c r="P15" i="7"/>
  <c r="Q12" i="7"/>
  <c r="Q15" i="7"/>
  <c r="R12" i="7"/>
  <c r="R15" i="7"/>
  <c r="S12" i="7"/>
  <c r="S15" i="7"/>
  <c r="T12" i="7"/>
  <c r="T15" i="7"/>
  <c r="U12" i="7"/>
  <c r="U15" i="7"/>
  <c r="V12" i="7"/>
  <c r="V15" i="7"/>
  <c r="W12" i="7"/>
  <c r="W15" i="7"/>
  <c r="X12" i="7"/>
  <c r="X15" i="7"/>
  <c r="Y12" i="7"/>
  <c r="Y15" i="7"/>
  <c r="Z12" i="7"/>
  <c r="Z15" i="7"/>
  <c r="AA12" i="7"/>
  <c r="AA15" i="7"/>
  <c r="AB12" i="7"/>
  <c r="AB15" i="7"/>
  <c r="AC12" i="7"/>
  <c r="AC15" i="7"/>
  <c r="AD12" i="7"/>
  <c r="AD15" i="7"/>
  <c r="AE12" i="7"/>
  <c r="AE15" i="7"/>
  <c r="AF12" i="7"/>
  <c r="AF15" i="7"/>
  <c r="AG12" i="7"/>
  <c r="AG15" i="7"/>
  <c r="D12" i="7"/>
  <c r="J12" i="2"/>
  <c r="J8" i="2"/>
  <c r="J23" i="2"/>
  <c r="K8" i="2"/>
  <c r="K23" i="2"/>
  <c r="L8" i="2"/>
  <c r="L23" i="2"/>
  <c r="M8" i="2"/>
  <c r="M23" i="2"/>
  <c r="N23" i="2"/>
  <c r="O8" i="2"/>
  <c r="O23" i="2"/>
  <c r="P8" i="2"/>
  <c r="P23" i="2"/>
  <c r="Q8" i="2"/>
  <c r="Q23" i="2"/>
  <c r="R8" i="2"/>
  <c r="R23" i="2"/>
  <c r="S23" i="2"/>
  <c r="T8" i="2"/>
  <c r="T23" i="2"/>
  <c r="U8" i="2"/>
  <c r="U23" i="2"/>
  <c r="V8" i="2"/>
  <c r="V23" i="2"/>
  <c r="W8" i="2"/>
  <c r="W23" i="2"/>
  <c r="X23" i="2"/>
  <c r="Y8" i="2"/>
  <c r="Y23" i="2"/>
  <c r="Z8" i="2"/>
  <c r="Z23" i="2"/>
  <c r="AA8" i="2"/>
  <c r="AA23" i="2"/>
  <c r="AB8" i="2"/>
  <c r="AB23" i="2"/>
  <c r="AC23" i="2"/>
  <c r="AD8" i="2"/>
  <c r="AD23" i="2"/>
  <c r="AE8" i="2"/>
  <c r="AE23" i="2"/>
  <c r="AF8" i="2"/>
  <c r="AF23" i="2"/>
  <c r="AG8" i="2"/>
  <c r="AG23" i="2"/>
  <c r="AH23" i="2"/>
  <c r="D12" i="2"/>
  <c r="D8" i="2"/>
  <c r="D23" i="2"/>
  <c r="E8" i="2"/>
  <c r="E12" i="2"/>
  <c r="E23" i="2"/>
  <c r="F8" i="2"/>
  <c r="F12" i="2"/>
  <c r="F23" i="2"/>
  <c r="G8" i="2"/>
  <c r="G12" i="2"/>
  <c r="G23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D47" i="2"/>
  <c r="E47" i="2"/>
  <c r="F47" i="2"/>
  <c r="G47" i="2"/>
  <c r="C12" i="2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AH12" i="7"/>
  <c r="AH24" i="7" s="1"/>
  <c r="C10" i="7"/>
  <c r="C9" i="7"/>
  <c r="C8" i="7" s="1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10" i="6"/>
  <c r="C9" i="6"/>
  <c r="I21" i="7" l="1"/>
  <c r="I24" i="7" s="1"/>
  <c r="M21" i="7"/>
  <c r="M24" i="7" s="1"/>
  <c r="Q21" i="7"/>
  <c r="Q24" i="7" s="1"/>
  <c r="U21" i="7"/>
  <c r="U24" i="7" s="1"/>
  <c r="Y21" i="7"/>
  <c r="Y24" i="7" s="1"/>
  <c r="AC21" i="7"/>
  <c r="AC24" i="7" s="1"/>
  <c r="AG21" i="7"/>
  <c r="AG24" i="7" s="1"/>
  <c r="AF21" i="7"/>
  <c r="AF24" i="7" s="1"/>
  <c r="AB21" i="7"/>
  <c r="AB24" i="7" s="1"/>
  <c r="X21" i="7"/>
  <c r="X24" i="7" s="1"/>
  <c r="T21" i="7"/>
  <c r="T24" i="7" s="1"/>
  <c r="P21" i="7"/>
  <c r="P24" i="7" s="1"/>
  <c r="L21" i="7"/>
  <c r="L24" i="7" s="1"/>
  <c r="H21" i="7"/>
  <c r="H24" i="7" s="1"/>
  <c r="R21" i="11"/>
  <c r="V21" i="11"/>
  <c r="V24" i="11" s="1"/>
  <c r="AD21" i="11"/>
  <c r="D21" i="2"/>
  <c r="D24" i="2" s="1"/>
  <c r="G21" i="7"/>
  <c r="G24" i="7" s="1"/>
  <c r="K21" i="7"/>
  <c r="K24" i="7" s="1"/>
  <c r="O21" i="7"/>
  <c r="O24" i="7" s="1"/>
  <c r="S21" i="7"/>
  <c r="S24" i="7" s="1"/>
  <c r="W21" i="7"/>
  <c r="W24" i="7" s="1"/>
  <c r="AA21" i="7"/>
  <c r="AA24" i="7" s="1"/>
  <c r="AE21" i="7"/>
  <c r="AE24" i="7" s="1"/>
  <c r="AD21" i="7"/>
  <c r="AD24" i="7" s="1"/>
  <c r="Z21" i="7"/>
  <c r="Z24" i="7" s="1"/>
  <c r="V21" i="7"/>
  <c r="V24" i="7" s="1"/>
  <c r="R21" i="7"/>
  <c r="R24" i="7" s="1"/>
  <c r="N21" i="7"/>
  <c r="N24" i="7" s="1"/>
  <c r="J21" i="7"/>
  <c r="J24" i="7" s="1"/>
  <c r="F21" i="7"/>
  <c r="F24" i="7" s="1"/>
  <c r="AH24" i="11"/>
  <c r="G21" i="11"/>
  <c r="G24" i="11" s="1"/>
  <c r="J21" i="11"/>
  <c r="J24" i="11" s="1"/>
  <c r="AE21" i="11"/>
  <c r="AD24" i="11"/>
  <c r="R24" i="11"/>
  <c r="C8" i="11"/>
  <c r="AA21" i="11"/>
  <c r="Y21" i="11"/>
  <c r="Y24" i="11" s="1"/>
  <c r="K21" i="11"/>
  <c r="K24" i="11" s="1"/>
  <c r="I21" i="11"/>
  <c r="I24" i="11" s="1"/>
  <c r="AG21" i="11"/>
  <c r="Z21" i="11"/>
  <c r="Z24" i="11" s="1"/>
  <c r="S21" i="11"/>
  <c r="S24" i="11" s="1"/>
  <c r="Q21" i="11"/>
  <c r="Q24" i="11" s="1"/>
  <c r="AG24" i="11"/>
  <c r="AC21" i="11"/>
  <c r="AC24" i="11" s="1"/>
  <c r="U21" i="11"/>
  <c r="U24" i="11" s="1"/>
  <c r="M21" i="11"/>
  <c r="M24" i="11" s="1"/>
  <c r="C8" i="6"/>
  <c r="AE24" i="11"/>
  <c r="AF21" i="11"/>
  <c r="AF24" i="11" s="1"/>
  <c r="AB21" i="11"/>
  <c r="AB24" i="11" s="1"/>
  <c r="X21" i="11"/>
  <c r="X24" i="11" s="1"/>
  <c r="T21" i="11"/>
  <c r="T24" i="11" s="1"/>
  <c r="P21" i="11"/>
  <c r="P24" i="11" s="1"/>
  <c r="L21" i="11"/>
  <c r="L24" i="11" s="1"/>
  <c r="H21" i="11"/>
  <c r="H24" i="11" s="1"/>
  <c r="AA24" i="11"/>
  <c r="W24" i="11"/>
  <c r="O24" i="11"/>
  <c r="E24" i="6"/>
  <c r="D17" i="7"/>
  <c r="C17" i="7" s="1"/>
  <c r="H18" i="6"/>
  <c r="I18" i="6" s="1"/>
  <c r="J18" i="6" s="1"/>
  <c r="K18" i="6" s="1"/>
  <c r="L18" i="6" s="1"/>
  <c r="M18" i="6" s="1"/>
  <c r="N18" i="6" s="1"/>
  <c r="O18" i="6" s="1"/>
  <c r="P18" i="6" s="1"/>
  <c r="Q18" i="6" s="1"/>
  <c r="R18" i="6" s="1"/>
  <c r="S18" i="6" s="1"/>
  <c r="T18" i="6" s="1"/>
  <c r="U18" i="6" s="1"/>
  <c r="V18" i="6" s="1"/>
  <c r="W18" i="6" s="1"/>
  <c r="X18" i="6" s="1"/>
  <c r="Y18" i="6" s="1"/>
  <c r="Z18" i="6" s="1"/>
  <c r="AA18" i="6" s="1"/>
  <c r="AB18" i="6" s="1"/>
  <c r="AC18" i="6" s="1"/>
  <c r="AD18" i="6" s="1"/>
  <c r="AE18" i="6" s="1"/>
  <c r="AF18" i="6" s="1"/>
  <c r="AG18" i="6" s="1"/>
  <c r="F16" i="6"/>
  <c r="F12" i="6"/>
  <c r="D15" i="7"/>
  <c r="D16" i="13" s="1"/>
  <c r="C12" i="7"/>
  <c r="D15" i="11"/>
  <c r="G17" i="6"/>
  <c r="G16" i="6" s="1"/>
  <c r="H13" i="6"/>
  <c r="H21" i="2"/>
  <c r="H24" i="2" s="1"/>
  <c r="AL38" i="2"/>
  <c r="X12" i="13"/>
  <c r="W11" i="13"/>
  <c r="I45" i="2"/>
  <c r="I48" i="2" s="1"/>
  <c r="J16" i="2"/>
  <c r="J21" i="2" s="1"/>
  <c r="J24" i="2" s="1"/>
  <c r="H45" i="2"/>
  <c r="H48" i="2" s="1"/>
  <c r="E21" i="2"/>
  <c r="E24" i="2" s="1"/>
  <c r="F21" i="2"/>
  <c r="F24" i="2" s="1"/>
  <c r="G21" i="2"/>
  <c r="G24" i="2" s="1"/>
  <c r="J41" i="2"/>
  <c r="K43" i="2"/>
  <c r="K12" i="2"/>
  <c r="I21" i="2"/>
  <c r="I24" i="2" s="1"/>
  <c r="S8" i="2"/>
  <c r="AC8" i="2"/>
  <c r="X8" i="2"/>
  <c r="E16" i="13" l="1"/>
  <c r="C18" i="6"/>
  <c r="F21" i="6"/>
  <c r="F24" i="6" s="1"/>
  <c r="D21" i="7"/>
  <c r="D24" i="7" s="1"/>
  <c r="E15" i="7"/>
  <c r="C16" i="7"/>
  <c r="C15" i="7" s="1"/>
  <c r="D16" i="6"/>
  <c r="D15" i="13"/>
  <c r="D20" i="13" s="1"/>
  <c r="D23" i="13" s="1"/>
  <c r="D42" i="2"/>
  <c r="C17" i="11"/>
  <c r="C15" i="11" s="1"/>
  <c r="L15" i="13"/>
  <c r="H17" i="6"/>
  <c r="H16" i="6" s="1"/>
  <c r="D21" i="11"/>
  <c r="H12" i="6"/>
  <c r="I13" i="6"/>
  <c r="Y12" i="13"/>
  <c r="X11" i="13"/>
  <c r="L16" i="2"/>
  <c r="K16" i="2"/>
  <c r="K21" i="2" s="1"/>
  <c r="K24" i="2" s="1"/>
  <c r="L43" i="2"/>
  <c r="L12" i="2"/>
  <c r="K41" i="2"/>
  <c r="J45" i="2"/>
  <c r="C8" i="2"/>
  <c r="D41" i="2" l="1"/>
  <c r="D45" i="2" s="1"/>
  <c r="D48" i="2" s="1"/>
  <c r="D6" i="15"/>
  <c r="F16" i="13"/>
  <c r="E15" i="13"/>
  <c r="E20" i="13" s="1"/>
  <c r="E23" i="13" s="1"/>
  <c r="E6" i="15" s="1"/>
  <c r="C19" i="6"/>
  <c r="E15" i="11"/>
  <c r="E21" i="7"/>
  <c r="E24" i="7" s="1"/>
  <c r="C29" i="7" s="1"/>
  <c r="E42" i="2"/>
  <c r="E41" i="2" s="1"/>
  <c r="E45" i="2" s="1"/>
  <c r="E48" i="2" s="1"/>
  <c r="E7" i="15" s="1"/>
  <c r="M15" i="13"/>
  <c r="M20" i="13" s="1"/>
  <c r="M23" i="13" s="1"/>
  <c r="D21" i="6"/>
  <c r="D24" i="6" s="1"/>
  <c r="L20" i="13"/>
  <c r="L23" i="13" s="1"/>
  <c r="D24" i="11"/>
  <c r="I17" i="6"/>
  <c r="I16" i="6" s="1"/>
  <c r="G21" i="6"/>
  <c r="G24" i="6" s="1"/>
  <c r="I12" i="6"/>
  <c r="J13" i="6"/>
  <c r="H21" i="6"/>
  <c r="M16" i="2"/>
  <c r="Z12" i="13"/>
  <c r="Y11" i="13"/>
  <c r="L21" i="2"/>
  <c r="L24" i="2" s="1"/>
  <c r="N16" i="2"/>
  <c r="K45" i="2"/>
  <c r="K48" i="2" s="1"/>
  <c r="L41" i="2"/>
  <c r="J48" i="2"/>
  <c r="M43" i="2"/>
  <c r="M12" i="2"/>
  <c r="D7" i="15" l="1"/>
  <c r="C30" i="6"/>
  <c r="D8" i="15"/>
  <c r="C8" i="15" s="1"/>
  <c r="G16" i="13"/>
  <c r="F15" i="13"/>
  <c r="F20" i="13" s="1"/>
  <c r="F23" i="13" s="1"/>
  <c r="E21" i="11"/>
  <c r="F42" i="2"/>
  <c r="C21" i="7"/>
  <c r="N15" i="13"/>
  <c r="M21" i="2"/>
  <c r="M24" i="2" s="1"/>
  <c r="I21" i="6"/>
  <c r="I24" i="6" s="1"/>
  <c r="J17" i="6"/>
  <c r="H24" i="6"/>
  <c r="J12" i="6"/>
  <c r="K13" i="6"/>
  <c r="AA12" i="13"/>
  <c r="Z11" i="13"/>
  <c r="O16" i="2"/>
  <c r="N12" i="2"/>
  <c r="N21" i="2" s="1"/>
  <c r="N24" i="2" s="1"/>
  <c r="N43" i="2"/>
  <c r="M41" i="2"/>
  <c r="L45" i="2"/>
  <c r="L48" i="2" s="1"/>
  <c r="F6" i="15" l="1"/>
  <c r="F41" i="2"/>
  <c r="F45" i="2" s="1"/>
  <c r="F48" i="2" s="1"/>
  <c r="G42" i="2"/>
  <c r="H16" i="13"/>
  <c r="C16" i="13" s="1"/>
  <c r="G15" i="13"/>
  <c r="G20" i="13" s="1"/>
  <c r="G23" i="13" s="1"/>
  <c r="G6" i="15" s="1"/>
  <c r="E24" i="11"/>
  <c r="C29" i="11" s="1"/>
  <c r="C21" i="11"/>
  <c r="J16" i="6"/>
  <c r="O15" i="13"/>
  <c r="N20" i="13"/>
  <c r="N23" i="13" s="1"/>
  <c r="K17" i="6"/>
  <c r="K16" i="6" s="1"/>
  <c r="K12" i="6"/>
  <c r="L13" i="6"/>
  <c r="AB12" i="13"/>
  <c r="AA11" i="13"/>
  <c r="P16" i="2"/>
  <c r="N41" i="2"/>
  <c r="M45" i="2"/>
  <c r="M48" i="2" s="1"/>
  <c r="O43" i="2"/>
  <c r="O12" i="2"/>
  <c r="O21" i="2" s="1"/>
  <c r="O24" i="2" s="1"/>
  <c r="G41" i="2" l="1"/>
  <c r="G45" i="2" s="1"/>
  <c r="G48" i="2" s="1"/>
  <c r="G7" i="15" s="1"/>
  <c r="C42" i="2"/>
  <c r="F7" i="15"/>
  <c r="H15" i="13"/>
  <c r="H20" i="13" s="1"/>
  <c r="H23" i="13" s="1"/>
  <c r="O20" i="13"/>
  <c r="O23" i="13" s="1"/>
  <c r="P15" i="13"/>
  <c r="J21" i="6"/>
  <c r="J24" i="6" s="1"/>
  <c r="L17" i="6"/>
  <c r="L16" i="6" s="1"/>
  <c r="L12" i="6"/>
  <c r="M13" i="6"/>
  <c r="AC12" i="13"/>
  <c r="AB11" i="13"/>
  <c r="Q16" i="2"/>
  <c r="P43" i="2"/>
  <c r="P12" i="2"/>
  <c r="P21" i="2" s="1"/>
  <c r="P24" i="2" s="1"/>
  <c r="O41" i="2"/>
  <c r="N45" i="2"/>
  <c r="H6" i="15" l="1"/>
  <c r="C6" i="15" s="1"/>
  <c r="C33" i="13"/>
  <c r="C51" i="2"/>
  <c r="C7" i="15"/>
  <c r="P20" i="13"/>
  <c r="P23" i="13" s="1"/>
  <c r="Q15" i="13"/>
  <c r="Q20" i="13" s="1"/>
  <c r="Q23" i="13" s="1"/>
  <c r="K21" i="6"/>
  <c r="K24" i="6" s="1"/>
  <c r="M17" i="6"/>
  <c r="M16" i="6" s="1"/>
  <c r="L21" i="6"/>
  <c r="L24" i="6" s="1"/>
  <c r="M12" i="6"/>
  <c r="N13" i="6"/>
  <c r="AD12" i="13"/>
  <c r="AC11" i="13"/>
  <c r="R16" i="2"/>
  <c r="O45" i="2"/>
  <c r="O48" i="2" s="1"/>
  <c r="Q12" i="2"/>
  <c r="Q21" i="2" s="1"/>
  <c r="Q43" i="2"/>
  <c r="N48" i="2"/>
  <c r="P41" i="2"/>
  <c r="R15" i="13" l="1"/>
  <c r="M21" i="6"/>
  <c r="N17" i="6"/>
  <c r="N16" i="6" s="1"/>
  <c r="N12" i="6"/>
  <c r="O13" i="6"/>
  <c r="AE12" i="13"/>
  <c r="AD11" i="13"/>
  <c r="S16" i="2"/>
  <c r="P45" i="2"/>
  <c r="Q41" i="2"/>
  <c r="Q24" i="2"/>
  <c r="R12" i="2"/>
  <c r="R21" i="2" s="1"/>
  <c r="R24" i="2" s="1"/>
  <c r="R43" i="2"/>
  <c r="S15" i="13" l="1"/>
  <c r="S20" i="13" s="1"/>
  <c r="S23" i="13" s="1"/>
  <c r="R20" i="13"/>
  <c r="R23" i="13" s="1"/>
  <c r="O17" i="6"/>
  <c r="O16" i="6" s="1"/>
  <c r="O12" i="6"/>
  <c r="P13" i="6"/>
  <c r="M24" i="6"/>
  <c r="AF12" i="13"/>
  <c r="AE11" i="13"/>
  <c r="T16" i="2"/>
  <c r="Q45" i="2"/>
  <c r="Q48" i="2" s="1"/>
  <c r="R41" i="2"/>
  <c r="S43" i="2"/>
  <c r="S12" i="2"/>
  <c r="S21" i="2" s="1"/>
  <c r="S24" i="2" s="1"/>
  <c r="P48" i="2"/>
  <c r="T15" i="13" l="1"/>
  <c r="N21" i="6"/>
  <c r="N24" i="6" s="1"/>
  <c r="O21" i="6"/>
  <c r="O24" i="6" s="1"/>
  <c r="P17" i="6"/>
  <c r="P16" i="6" s="1"/>
  <c r="P12" i="6"/>
  <c r="Q13" i="6"/>
  <c r="AG12" i="13"/>
  <c r="AF11" i="13"/>
  <c r="U16" i="2"/>
  <c r="T43" i="2"/>
  <c r="T12" i="2"/>
  <c r="T21" i="2" s="1"/>
  <c r="T24" i="2" s="1"/>
  <c r="R45" i="2"/>
  <c r="R48" i="2" s="1"/>
  <c r="S41" i="2"/>
  <c r="T20" i="13" l="1"/>
  <c r="T23" i="13" s="1"/>
  <c r="U15" i="13"/>
  <c r="P21" i="6"/>
  <c r="P24" i="6" s="1"/>
  <c r="Q17" i="6"/>
  <c r="Q16" i="6" s="1"/>
  <c r="Q12" i="6"/>
  <c r="R13" i="6"/>
  <c r="AH12" i="13"/>
  <c r="AG11" i="13"/>
  <c r="V16" i="2"/>
  <c r="S45" i="2"/>
  <c r="S48" i="2" s="1"/>
  <c r="U12" i="2"/>
  <c r="U21" i="2" s="1"/>
  <c r="U24" i="2" s="1"/>
  <c r="U43" i="2"/>
  <c r="T41" i="2"/>
  <c r="V15" i="13" l="1"/>
  <c r="U20" i="13"/>
  <c r="U23" i="13" s="1"/>
  <c r="R17" i="6"/>
  <c r="R16" i="6" s="1"/>
  <c r="Q21" i="6"/>
  <c r="Q24" i="6" s="1"/>
  <c r="R12" i="6"/>
  <c r="S13" i="6"/>
  <c r="AI12" i="13"/>
  <c r="AJ12" i="13" s="1"/>
  <c r="AH11" i="13"/>
  <c r="W16" i="2"/>
  <c r="U41" i="2"/>
  <c r="T45" i="2"/>
  <c r="T48" i="2" s="1"/>
  <c r="V43" i="2"/>
  <c r="V12" i="2"/>
  <c r="V21" i="2" s="1"/>
  <c r="V24" i="2" s="1"/>
  <c r="W15" i="13" l="1"/>
  <c r="W20" i="13" s="1"/>
  <c r="W23" i="13" s="1"/>
  <c r="V20" i="13"/>
  <c r="V23" i="13" s="1"/>
  <c r="S17" i="6"/>
  <c r="S16" i="6" s="1"/>
  <c r="S12" i="6"/>
  <c r="T13" i="6"/>
  <c r="R21" i="6"/>
  <c r="R24" i="6" s="1"/>
  <c r="AI11" i="13"/>
  <c r="X16" i="2"/>
  <c r="V41" i="2"/>
  <c r="U45" i="2"/>
  <c r="U48" i="2" s="1"/>
  <c r="W43" i="2"/>
  <c r="W12" i="2"/>
  <c r="W21" i="2" s="1"/>
  <c r="W24" i="2" s="1"/>
  <c r="X15" i="13" l="1"/>
  <c r="X20" i="13"/>
  <c r="X23" i="13" s="1"/>
  <c r="T17" i="6"/>
  <c r="T16" i="6" s="1"/>
  <c r="S21" i="6"/>
  <c r="S24" i="6" s="1"/>
  <c r="T12" i="6"/>
  <c r="U13" i="6"/>
  <c r="C11" i="13"/>
  <c r="AJ11" i="13"/>
  <c r="Y16" i="2"/>
  <c r="X43" i="2"/>
  <c r="X12" i="2"/>
  <c r="X21" i="2" s="1"/>
  <c r="X24" i="2" s="1"/>
  <c r="W41" i="2"/>
  <c r="V45" i="2"/>
  <c r="V48" i="2" s="1"/>
  <c r="Y15" i="13" l="1"/>
  <c r="U17" i="6"/>
  <c r="U16" i="6" s="1"/>
  <c r="U12" i="6"/>
  <c r="V13" i="6"/>
  <c r="T21" i="6"/>
  <c r="T24" i="6" s="1"/>
  <c r="Z16" i="2"/>
  <c r="Y12" i="2"/>
  <c r="Y21" i="2" s="1"/>
  <c r="Y24" i="2" s="1"/>
  <c r="Y43" i="2"/>
  <c r="W45" i="2"/>
  <c r="W48" i="2" s="1"/>
  <c r="X41" i="2"/>
  <c r="Z15" i="13" l="1"/>
  <c r="Y20" i="13"/>
  <c r="V17" i="6"/>
  <c r="V16" i="6" s="1"/>
  <c r="V12" i="6"/>
  <c r="W13" i="6"/>
  <c r="AA15" i="13"/>
  <c r="AA16" i="2"/>
  <c r="Z43" i="2"/>
  <c r="Z12" i="2"/>
  <c r="Z21" i="2" s="1"/>
  <c r="Z24" i="2" s="1"/>
  <c r="X45" i="2"/>
  <c r="X48" i="2" s="1"/>
  <c r="Y41" i="2"/>
  <c r="AA20" i="13" l="1"/>
  <c r="AA23" i="13" s="1"/>
  <c r="Y23" i="13"/>
  <c r="Z20" i="13"/>
  <c r="Z23" i="13" s="1"/>
  <c r="U21" i="6"/>
  <c r="U24" i="6" s="1"/>
  <c r="W17" i="6"/>
  <c r="W16" i="6" s="1"/>
  <c r="W12" i="6"/>
  <c r="X13" i="6"/>
  <c r="AB16" i="2"/>
  <c r="Y45" i="2"/>
  <c r="Y48" i="2" s="1"/>
  <c r="Z41" i="2"/>
  <c r="AA43" i="2"/>
  <c r="AA12" i="2"/>
  <c r="AA21" i="2" s="1"/>
  <c r="AA24" i="2" s="1"/>
  <c r="AB15" i="13" l="1"/>
  <c r="V21" i="6"/>
  <c r="V24" i="6" s="1"/>
  <c r="W21" i="6"/>
  <c r="W24" i="6" s="1"/>
  <c r="X17" i="6"/>
  <c r="X16" i="6" s="1"/>
  <c r="X12" i="6"/>
  <c r="Y13" i="6"/>
  <c r="AC16" i="2"/>
  <c r="Z45" i="2"/>
  <c r="Z48" i="2" s="1"/>
  <c r="AB43" i="2"/>
  <c r="AB12" i="2"/>
  <c r="AB21" i="2" s="1"/>
  <c r="AB24" i="2" s="1"/>
  <c r="AA41" i="2"/>
  <c r="AC15" i="13" l="1"/>
  <c r="AC20" i="13" s="1"/>
  <c r="AC23" i="13" s="1"/>
  <c r="AB20" i="13"/>
  <c r="Y17" i="6"/>
  <c r="Y16" i="6" s="1"/>
  <c r="Y12" i="6"/>
  <c r="Z13" i="6"/>
  <c r="X21" i="6"/>
  <c r="X24" i="6" s="1"/>
  <c r="AD16" i="2"/>
  <c r="AA45" i="2"/>
  <c r="AA48" i="2" s="1"/>
  <c r="AC43" i="2"/>
  <c r="AC12" i="2"/>
  <c r="AC21" i="2" s="1"/>
  <c r="AC24" i="2" s="1"/>
  <c r="AB41" i="2"/>
  <c r="AD15" i="13" l="1"/>
  <c r="AB23" i="13"/>
  <c r="Z17" i="6"/>
  <c r="Z16" i="6" s="1"/>
  <c r="Y21" i="6"/>
  <c r="Y24" i="6" s="1"/>
  <c r="Z12" i="6"/>
  <c r="AA13" i="6"/>
  <c r="AE15" i="13"/>
  <c r="AE16" i="2"/>
  <c r="AB45" i="2"/>
  <c r="AB48" i="2" s="1"/>
  <c r="AD12" i="2"/>
  <c r="AD21" i="2" s="1"/>
  <c r="AD24" i="2" s="1"/>
  <c r="AD43" i="2"/>
  <c r="AC41" i="2"/>
  <c r="AE20" i="13" l="1"/>
  <c r="AE23" i="13" s="1"/>
  <c r="AD20" i="13"/>
  <c r="AA17" i="6"/>
  <c r="AA16" i="6" s="1"/>
  <c r="AA12" i="6"/>
  <c r="AB13" i="6"/>
  <c r="Z21" i="6"/>
  <c r="Z24" i="6" s="1"/>
  <c r="AF16" i="2"/>
  <c r="AE43" i="2"/>
  <c r="AE12" i="2"/>
  <c r="AE21" i="2" s="1"/>
  <c r="AE24" i="2" s="1"/>
  <c r="AC45" i="2"/>
  <c r="AC48" i="2" s="1"/>
  <c r="AD41" i="2"/>
  <c r="AD23" i="13" l="1"/>
  <c r="AF15" i="13"/>
  <c r="AB17" i="6"/>
  <c r="AB16" i="6" s="1"/>
  <c r="AB12" i="6"/>
  <c r="AC13" i="6"/>
  <c r="AG16" i="2"/>
  <c r="AD45" i="2"/>
  <c r="AD48" i="2" s="1"/>
  <c r="AF43" i="2"/>
  <c r="AF12" i="2"/>
  <c r="AF21" i="2" s="1"/>
  <c r="AF24" i="2" s="1"/>
  <c r="AE41" i="2"/>
  <c r="AG15" i="13" l="1"/>
  <c r="AF20" i="13"/>
  <c r="AA21" i="6"/>
  <c r="AA24" i="6" s="1"/>
  <c r="AC17" i="6"/>
  <c r="AC16" i="6" s="1"/>
  <c r="AC12" i="6"/>
  <c r="AD13" i="6"/>
  <c r="AB21" i="6"/>
  <c r="AB24" i="6" s="1"/>
  <c r="AI16" i="2"/>
  <c r="AH16" i="2"/>
  <c r="AG43" i="2"/>
  <c r="AG12" i="2"/>
  <c r="AG21" i="2" s="1"/>
  <c r="AG24" i="2" s="1"/>
  <c r="AE45" i="2"/>
  <c r="AE48" i="2" s="1"/>
  <c r="AF41" i="2"/>
  <c r="AG20" i="13" l="1"/>
  <c r="AG23" i="13" s="1"/>
  <c r="AF23" i="13"/>
  <c r="AH15" i="13"/>
  <c r="AC21" i="6"/>
  <c r="AC24" i="6" s="1"/>
  <c r="AD17" i="6"/>
  <c r="AD16" i="6" s="1"/>
  <c r="AD12" i="6"/>
  <c r="AE13" i="6"/>
  <c r="AJ16" i="2"/>
  <c r="AI43" i="2"/>
  <c r="AI12" i="2"/>
  <c r="AI21" i="2" s="1"/>
  <c r="AI24" i="2" s="1"/>
  <c r="AH43" i="2"/>
  <c r="AH12" i="2"/>
  <c r="AH21" i="2" s="1"/>
  <c r="AF45" i="2"/>
  <c r="AF48" i="2" s="1"/>
  <c r="AG41" i="2"/>
  <c r="C15" i="13" l="1"/>
  <c r="AH20" i="13"/>
  <c r="AI15" i="13"/>
  <c r="AI20" i="13" s="1"/>
  <c r="AI23" i="13" s="1"/>
  <c r="AD21" i="6"/>
  <c r="AD24" i="6" s="1"/>
  <c r="AE17" i="6"/>
  <c r="AE16" i="6" s="1"/>
  <c r="AE12" i="6"/>
  <c r="AF13" i="6"/>
  <c r="AI41" i="2"/>
  <c r="AI45" i="2" s="1"/>
  <c r="AI48" i="2" s="1"/>
  <c r="AJ12" i="2"/>
  <c r="AJ21" i="2" s="1"/>
  <c r="AJ24" i="2" s="1"/>
  <c r="AJ43" i="2"/>
  <c r="AG45" i="2"/>
  <c r="AG48" i="2" s="1"/>
  <c r="AH24" i="2"/>
  <c r="C21" i="2"/>
  <c r="AH41" i="2"/>
  <c r="AJ15" i="13" l="1"/>
  <c r="AH23" i="13"/>
  <c r="C20" i="13"/>
  <c r="AE21" i="6"/>
  <c r="AE24" i="6" s="1"/>
  <c r="AF17" i="6"/>
  <c r="AF16" i="6" s="1"/>
  <c r="AF12" i="6"/>
  <c r="AG13" i="6"/>
  <c r="AJ41" i="2"/>
  <c r="AH45" i="2"/>
  <c r="C41" i="2"/>
  <c r="AH12" i="6" l="1"/>
  <c r="C13" i="6"/>
  <c r="C12" i="6" s="1"/>
  <c r="AJ20" i="13"/>
  <c r="AJ23" i="13" s="1"/>
  <c r="AG17" i="6"/>
  <c r="AF21" i="6"/>
  <c r="AF24" i="6" s="1"/>
  <c r="AG12" i="6"/>
  <c r="AJ45" i="2"/>
  <c r="AJ48" i="2" s="1"/>
  <c r="AH48" i="2"/>
  <c r="C45" i="2"/>
  <c r="AG16" i="6" l="1"/>
  <c r="AG21" i="6" s="1"/>
  <c r="AH16" i="6" l="1"/>
  <c r="AH21" i="6" s="1"/>
  <c r="AH24" i="6" s="1"/>
  <c r="C17" i="6"/>
  <c r="C16" i="6" s="1"/>
  <c r="AG24" i="6"/>
  <c r="C21" i="6"/>
</calcChain>
</file>

<file path=xl/comments1.xml><?xml version="1.0" encoding="utf-8"?>
<comments xmlns="http://schemas.openxmlformats.org/spreadsheetml/2006/main">
  <authors>
    <author>Līga Auzāne</author>
  </authors>
  <commentList>
    <comment ref="J11" authorId="0" shapeId="0">
      <text>
        <r>
          <rPr>
            <sz val="9"/>
            <color indexed="81"/>
            <rFont val="Tahoma"/>
            <family val="2"/>
            <charset val="186"/>
          </rPr>
          <t xml:space="preserve">noma no novembra
</t>
        </r>
      </text>
    </comment>
  </commentList>
</comments>
</file>

<file path=xl/comments2.xml><?xml version="1.0" encoding="utf-8"?>
<comments xmlns="http://schemas.openxmlformats.org/spreadsheetml/2006/main">
  <authors>
    <author>Līga Kokte</author>
  </authors>
  <commentList>
    <comment ref="J12" authorId="0" shapeId="0">
      <text>
        <r>
          <rPr>
            <sz val="9"/>
            <color indexed="81"/>
            <rFont val="Tahoma"/>
            <charset val="1"/>
          </rPr>
          <t>no aprīļa</t>
        </r>
      </text>
    </comment>
  </commentList>
</comments>
</file>

<file path=xl/comments3.xml><?xml version="1.0" encoding="utf-8"?>
<comments xmlns="http://schemas.openxmlformats.org/spreadsheetml/2006/main">
  <authors>
    <author>Līga Auzāne</author>
  </authors>
  <commentList>
    <comment ref="D12" authorId="0" shapeId="0">
      <text>
        <r>
          <rPr>
            <sz val="9"/>
            <color indexed="81"/>
            <rFont val="Tahoma"/>
            <family val="2"/>
            <charset val="186"/>
          </rPr>
          <t xml:space="preserve">no jūnija </t>
        </r>
      </text>
    </comment>
  </commentList>
</comments>
</file>

<file path=xl/comments4.xml><?xml version="1.0" encoding="utf-8"?>
<comments xmlns="http://schemas.openxmlformats.org/spreadsheetml/2006/main">
  <authors>
    <author>Līga Auzāne</author>
  </authors>
  <commentList>
    <comment ref="E15" authorId="0" shapeId="0">
      <text>
        <r>
          <rPr>
            <sz val="9"/>
            <color indexed="81"/>
            <rFont val="Tahoma"/>
            <family val="2"/>
            <charset val="186"/>
          </rPr>
          <t xml:space="preserve">
maiņa jūnijā</t>
        </r>
      </text>
    </comment>
  </commentList>
</comments>
</file>

<file path=xl/comments5.xml><?xml version="1.0" encoding="utf-8"?>
<comments xmlns="http://schemas.openxmlformats.org/spreadsheetml/2006/main">
  <authors>
    <author>Līga Auzāne</author>
  </authors>
  <commentLis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pārdošana jūlijā</t>
        </r>
      </text>
    </comment>
  </commentList>
</comments>
</file>

<file path=xl/connections.xml><?xml version="1.0" encoding="utf-8"?>
<connections xmlns="http://schemas.openxmlformats.org/spreadsheetml/2006/main">
  <connection id="1" odcFile="\\vni.lv\FldrRedir\auzane\My Documents\My Data Sources\VNIAXAPTA12DB_AX2012 VNI Virsgrāmata.odc" keepAlive="1" name="VNIAXAPTA12DB_AX2012 VNI Virsgrāmata" type="5" refreshedVersion="4" background="1">
    <dbPr connection="Provider=MSOLAP.4;Integrated Security=SSPI;Persist Security Info=True;Initial Catalog=VNI;Data Source=VNIAXAPTA12DB\AX2012;MDX Compatibility=1;Safety Options=2;MDX Missing Member Mode=Error" command="Virsgrāmata" commandType="1"/>
    <olapPr sendLocale="1" rowDrillCount="1000"/>
  </connection>
</connections>
</file>

<file path=xl/sharedStrings.xml><?xml version="1.0" encoding="utf-8"?>
<sst xmlns="http://schemas.openxmlformats.org/spreadsheetml/2006/main" count="164" uniqueCount="59">
  <si>
    <t>EUR, bez PVN</t>
  </si>
  <si>
    <t>Diskonta gads</t>
  </si>
  <si>
    <t>CAPEX</t>
  </si>
  <si>
    <t>Diskonta faktors</t>
  </si>
  <si>
    <t>Diskontētā naudas plūsma</t>
  </si>
  <si>
    <t>NPV</t>
  </si>
  <si>
    <t>Ēkas uzturēšanas ivestīcijas</t>
  </si>
  <si>
    <t>Ēkas atjaunošanas investīcijas</t>
  </si>
  <si>
    <t>Nekustamais īpašums: Riharda Vāgnera iela 4, Rīga</t>
  </si>
  <si>
    <t>IEŅĒMUMI</t>
  </si>
  <si>
    <t>Ieņēmumi no nomas</t>
  </si>
  <si>
    <t>Uzturēšanas izmaksas</t>
  </si>
  <si>
    <t>Diskonta likme</t>
  </si>
  <si>
    <t>TĪRĀ NAUDAS PLŪSMA</t>
  </si>
  <si>
    <t>Atlikusī NP</t>
  </si>
  <si>
    <t>Projekta gads</t>
  </si>
  <si>
    <t>OPERATĪVĀS IZMAKSAS</t>
  </si>
  <si>
    <t>Privātais partneris</t>
  </si>
  <si>
    <t>Publiskais partneris</t>
  </si>
  <si>
    <t xml:space="preserve">Publiskā partnera maksājums </t>
  </si>
  <si>
    <t>IZMAKSAS</t>
  </si>
  <si>
    <t>Atlikusī NĪ vērtība</t>
  </si>
  <si>
    <t>Nomas maksa</t>
  </si>
  <si>
    <t>Platība, m2</t>
  </si>
  <si>
    <t xml:space="preserve">Apdrošināšana </t>
  </si>
  <si>
    <t>Naudas plūsma - Iznomāšana esošajā stāvoklī (nomnieks veic kapitālieguldījumus)</t>
  </si>
  <si>
    <t>Naudas plūsma - Pārdošana</t>
  </si>
  <si>
    <t>Pārdošanas ieņēmumi</t>
  </si>
  <si>
    <t>Komunālie maksājumi</t>
  </si>
  <si>
    <t>Kopējās investīcijas</t>
  </si>
  <si>
    <t>KOPĀ</t>
  </si>
  <si>
    <t>Naudas plūsma - Valsts dotācija</t>
  </si>
  <si>
    <t>Naudas plūsma - PPP</t>
  </si>
  <si>
    <t>Ieņēmumi no saimnieciskās darbības</t>
  </si>
  <si>
    <t>Apdrošināšana</t>
  </si>
  <si>
    <t>Tiešās pers. izmaksas</t>
  </si>
  <si>
    <t>Citas uzturēšanas izmaksas</t>
  </si>
  <si>
    <t>Citas operatīvās izmaksas darbības nodrošināšanai (no SIA "PKC")</t>
  </si>
  <si>
    <t>Naudas plūsma - Maiņa</t>
  </si>
  <si>
    <t>Iznomājamā platība pēc ēkas atjaunošanas</t>
  </si>
  <si>
    <t>Neiznomātās telpas no pārējās platības</t>
  </si>
  <si>
    <t>Uzturēšanas, apsaimniekošanas izmaksas</t>
  </si>
  <si>
    <t>Uzturēšanas, apsaimniekošanas tiešās izmaksas</t>
  </si>
  <si>
    <t>Platība, ko nomā VSIA „Latvijas Koncerti”</t>
  </si>
  <si>
    <t xml:space="preserve">Ieņēmumi no nomas </t>
  </si>
  <si>
    <t>Diskontētā naudas plūsma - Valsts dotācija</t>
  </si>
  <si>
    <t>Diskontētā naudas plūsma - PPP modelis</t>
  </si>
  <si>
    <t>Diskontētā naudas plūsma - Iznomāšana</t>
  </si>
  <si>
    <t>Diskontētā naudas plūsma - Maiņa</t>
  </si>
  <si>
    <t>Diskontētā naudas plūsma - Pārdošana</t>
  </si>
  <si>
    <t>Finanšu ministre</t>
  </si>
  <si>
    <t xml:space="preserve">  Dana Reizniece-Ozola</t>
  </si>
  <si>
    <t>1.tabula. VALSTS DOTĀCIJA</t>
  </si>
  <si>
    <t xml:space="preserve">2.tabula. PUBLISKĀ UN PRIVĀTĀ PARTNERĪBA </t>
  </si>
  <si>
    <t xml:space="preserve">3.tabula. PUBLISKĀ UN PRIVĀTĀ PARTNERĪBA </t>
  </si>
  <si>
    <t>4.tabula. IZNOMĀŠANA</t>
  </si>
  <si>
    <t>5.tabula. MAIŅA</t>
  </si>
  <si>
    <t>6.tabula. PĀRDOŠANA</t>
  </si>
  <si>
    <t>7.tabula. ALTERNATĪVU DISKONTĒTĀS NAUDAS PLŪSMAS SALĪDZINĀJUMS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</si>
</sst>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(* #,##0.0_);_(* \(#,##0.0\);_(* &quot;-&quot;?_);@_)"/>
    <numFmt numFmtId="166" formatCode="_(* #,##0.00_);_(* \(#,##0.00\);_(* &quot;-&quot;??_);_(@_)"/>
    <numFmt numFmtId="167" formatCode="0.000_)"/>
    <numFmt numFmtId="168" formatCode="_-* #,##0.00\ _L_s_-;\-* #,##0.00\ _L_s_-;_-* &quot;-&quot;??\ _L_s_-;_-@_-"/>
    <numFmt numFmtId="169" formatCode="_-* #,##0.00\ _z_ł_-;\-* #,##0.00\ _z_ł_-;_-* &quot;-&quot;??\ _z_ł_-;_-@_-"/>
    <numFmt numFmtId="170" formatCode="_([$€-2]* #,##0.00_);_([$€-2]* \(#,##0.00\);_([$€-2]* &quot;-&quot;??_)"/>
    <numFmt numFmtId="171" formatCode="_(&quot;$&quot;* #,##0.00_);_(&quot;$&quot;* \(#,##0.00\);_(&quot;$&quot;* &quot;-&quot;??_);_(@_)"/>
    <numFmt numFmtId="172" formatCode="0.00_)"/>
    <numFmt numFmtId="173" formatCode="_-&quot;DM&quot;* #,##0_-;\-&quot;DM&quot;* #,##0_-;_-&quot;DM&quot;* &quot;-&quot;_-;_-@_-"/>
    <numFmt numFmtId="174" formatCode="_-&quot;DM&quot;* #,##0.00_-;\-&quot;DM&quot;* #,##0.00_-;_-&quot;DM&quot;* &quot;-&quot;??_-;_-@_-"/>
    <numFmt numFmtId="175" formatCode="_-* #,##0.00\ &quot;zł&quot;_-;\-* #,##0.00\ &quot;zł&quot;_-;_-* &quot;-&quot;??\ &quot;zł&quot;_-;_-@_-"/>
  </numFmts>
  <fonts count="5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sz val="9"/>
      <name val="Geneva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u/>
      <sz val="10"/>
      <color theme="10"/>
      <name val="Arial"/>
      <family val="2"/>
      <charset val="186"/>
    </font>
    <font>
      <sz val="10"/>
      <name val="Arial"/>
      <family val="2"/>
      <charset val="204"/>
    </font>
    <font>
      <b/>
      <sz val="12"/>
      <color theme="0"/>
      <name val="Calibri"/>
      <family val="2"/>
      <charset val="186"/>
      <scheme val="minor"/>
    </font>
    <font>
      <sz val="11"/>
      <color indexed="10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name val="Tms Rmn"/>
    </font>
    <font>
      <sz val="10"/>
      <name val="Arial CE"/>
      <charset val="238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i/>
      <sz val="16"/>
      <name val="Helv"/>
    </font>
    <font>
      <b/>
      <sz val="18"/>
      <color indexed="56"/>
      <name val="Cambria"/>
      <family val="2"/>
      <charset val="186"/>
    </font>
    <font>
      <i/>
      <sz val="11"/>
      <color indexed="23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0"/>
      <name val="MS Sans Serif"/>
      <family val="2"/>
      <charset val="186"/>
    </font>
    <font>
      <i/>
      <sz val="8"/>
      <name val="CorpoS"/>
    </font>
    <font>
      <sz val="10"/>
      <name val="Helv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1"/>
      <color indexed="9"/>
      <name val="Calibri"/>
      <family val="2"/>
    </font>
    <font>
      <i/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sz val="9"/>
      <color indexed="81"/>
      <name val="Tahoma"/>
      <charset val="1"/>
    </font>
    <font>
      <sz val="14"/>
      <color theme="1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>
        <bgColor theme="0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2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5">
    <xf numFmtId="0" fontId="0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49" fontId="7" fillId="0" borderId="0" applyFont="0" applyFill="0" applyBorder="0" applyAlignment="0" applyProtection="0">
      <alignment horizontal="left"/>
    </xf>
    <xf numFmtId="165" fontId="8" fillId="0" borderId="0" applyAlignment="0" applyProtection="0"/>
    <xf numFmtId="164" fontId="9" fillId="0" borderId="0" applyFill="0" applyBorder="0" applyAlignment="0" applyProtection="0"/>
    <xf numFmtId="49" fontId="9" fillId="0" borderId="0" applyNumberFormat="0" applyAlignment="0" applyProtection="0">
      <alignment horizontal="left"/>
    </xf>
    <xf numFmtId="49" fontId="10" fillId="0" borderId="9" applyNumberFormat="0" applyAlignment="0" applyProtection="0">
      <alignment horizontal="left" wrapText="1"/>
    </xf>
    <xf numFmtId="49" fontId="10" fillId="0" borderId="0" applyNumberFormat="0" applyAlignment="0" applyProtection="0">
      <alignment horizontal="left" wrapText="1"/>
    </xf>
    <xf numFmtId="49" fontId="11" fillId="0" borderId="0" applyAlignment="0" applyProtection="0">
      <alignment horizontal="left"/>
    </xf>
    <xf numFmtId="166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2" fillId="0" borderId="0"/>
    <xf numFmtId="9" fontId="12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3" fillId="24" borderId="14" applyNumberFormat="0" applyAlignment="0" applyProtection="0"/>
    <xf numFmtId="43" fontId="1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6" fillId="13" borderId="14" applyNumberFormat="0" applyAlignment="0" applyProtection="0"/>
    <xf numFmtId="0" fontId="27" fillId="24" borderId="15" applyNumberFormat="0" applyAlignment="0" applyProtection="0"/>
    <xf numFmtId="0" fontId="28" fillId="0" borderId="16" applyNumberFormat="0" applyFill="0" applyAlignment="0" applyProtection="0"/>
    <xf numFmtId="0" fontId="29" fillId="10" borderId="0" applyNumberFormat="0" applyBorder="0" applyAlignment="0" applyProtection="0"/>
    <xf numFmtId="171" fontId="16" fillId="0" borderId="0" applyFont="0" applyFill="0" applyBorder="0" applyAlignment="0" applyProtection="0"/>
    <xf numFmtId="0" fontId="30" fillId="25" borderId="0" applyNumberFormat="0" applyBorder="0" applyAlignment="0" applyProtection="0"/>
    <xf numFmtId="172" fontId="31" fillId="0" borderId="0"/>
    <xf numFmtId="0" fontId="16" fillId="0" borderId="0"/>
    <xf numFmtId="0" fontId="1" fillId="0" borderId="0"/>
    <xf numFmtId="0" fontId="16" fillId="0" borderId="0"/>
    <xf numFmtId="0" fontId="4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25" fillId="0" borderId="0"/>
    <xf numFmtId="0" fontId="25" fillId="0" borderId="0"/>
    <xf numFmtId="0" fontId="32" fillId="0" borderId="0" applyNumberFormat="0" applyFill="0" applyBorder="0" applyAlignment="0" applyProtection="0"/>
    <xf numFmtId="0" fontId="16" fillId="2" borderId="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33" fillId="0" borderId="0" applyNumberFormat="0" applyFill="0" applyBorder="0" applyAlignment="0" applyProtection="0"/>
    <xf numFmtId="0" fontId="34" fillId="26" borderId="1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27" borderId="18" applyNumberFormat="0" applyFont="0" applyAlignment="0" applyProtection="0"/>
    <xf numFmtId="0" fontId="35" fillId="0" borderId="19" applyNumberFormat="0" applyFill="0" applyAlignment="0" applyProtection="0"/>
    <xf numFmtId="0" fontId="36" fillId="9" borderId="0" applyNumberFormat="0" applyBorder="0" applyAlignment="0" applyProtection="0"/>
    <xf numFmtId="0" fontId="37" fillId="0" borderId="0"/>
    <xf numFmtId="0" fontId="38" fillId="0" borderId="0" applyNumberFormat="0" applyBorder="0">
      <alignment horizontal="center" vertical="top" wrapText="1"/>
    </xf>
    <xf numFmtId="0" fontId="39" fillId="0" borderId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2" fillId="0" borderId="22" applyNumberFormat="0" applyFill="0" applyAlignment="0" applyProtection="0"/>
    <xf numFmtId="0" fontId="42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28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3" fontId="1" fillId="0" borderId="25" xfId="2" applyNumberFormat="1" applyBorder="1"/>
    <xf numFmtId="3" fontId="3" fillId="4" borderId="25" xfId="2" applyNumberFormat="1" applyFont="1" applyFill="1" applyBorder="1" applyAlignment="1">
      <alignment horizontal="center" vertical="center"/>
    </xf>
    <xf numFmtId="3" fontId="2" fillId="5" borderId="25" xfId="2" applyNumberFormat="1" applyFont="1" applyFill="1" applyBorder="1" applyAlignment="1">
      <alignment horizontal="center"/>
    </xf>
    <xf numFmtId="0" fontId="1" fillId="0" borderId="6" xfId="2" applyFont="1" applyBorder="1" applyAlignment="1">
      <alignment horizontal="center" vertical="center"/>
    </xf>
    <xf numFmtId="0" fontId="3" fillId="3" borderId="0" xfId="2" applyFont="1" applyFill="1"/>
    <xf numFmtId="3" fontId="1" fillId="0" borderId="29" xfId="2" applyNumberFormat="1" applyFill="1" applyBorder="1"/>
    <xf numFmtId="3" fontId="1" fillId="0" borderId="23" xfId="2" applyNumberFormat="1" applyFill="1" applyBorder="1"/>
    <xf numFmtId="3" fontId="6" fillId="3" borderId="26" xfId="2" applyNumberFormat="1" applyFont="1" applyFill="1" applyBorder="1" applyAlignment="1">
      <alignment horizontal="center"/>
    </xf>
    <xf numFmtId="0" fontId="1" fillId="0" borderId="25" xfId="2" applyFont="1" applyBorder="1" applyAlignment="1">
      <alignment horizontal="center" vertical="center"/>
    </xf>
    <xf numFmtId="0" fontId="0" fillId="0" borderId="5" xfId="2" applyFont="1" applyBorder="1" applyAlignment="1">
      <alignment horizontal="left" vertical="center"/>
    </xf>
    <xf numFmtId="4" fontId="6" fillId="3" borderId="24" xfId="2" applyNumberFormat="1" applyFont="1" applyFill="1" applyBorder="1" applyAlignment="1">
      <alignment horizontal="center"/>
    </xf>
    <xf numFmtId="3" fontId="1" fillId="0" borderId="0" xfId="2" applyNumberFormat="1" applyFill="1" applyBorder="1"/>
    <xf numFmtId="3" fontId="1" fillId="0" borderId="0" xfId="2" applyNumberFormat="1" applyFill="1" applyBorder="1" applyAlignment="1">
      <alignment horizontal="center" vertical="center"/>
    </xf>
    <xf numFmtId="0" fontId="1" fillId="0" borderId="8" xfId="2" applyFill="1" applyBorder="1" applyAlignment="1">
      <alignment horizontal="left" vertical="center"/>
    </xf>
    <xf numFmtId="0" fontId="2" fillId="5" borderId="5" xfId="2" applyFont="1" applyFill="1" applyBorder="1" applyAlignment="1">
      <alignment horizontal="left"/>
    </xf>
    <xf numFmtId="3" fontId="6" fillId="3" borderId="12" xfId="16" applyNumberFormat="1" applyFont="1" applyFill="1" applyBorder="1" applyAlignment="1">
      <alignment horizontal="center" vertical="center"/>
    </xf>
    <xf numFmtId="0" fontId="3" fillId="4" borderId="10" xfId="2" applyFont="1" applyFill="1" applyBorder="1" applyAlignment="1">
      <alignment horizontal="left" vertical="center"/>
    </xf>
    <xf numFmtId="10" fontId="6" fillId="3" borderId="4" xfId="128" applyNumberFormat="1" applyFont="1" applyFill="1" applyBorder="1" applyAlignment="1">
      <alignment horizontal="center" vertical="center"/>
    </xf>
    <xf numFmtId="3" fontId="1" fillId="3" borderId="7" xfId="2" applyNumberFormat="1" applyFont="1" applyFill="1" applyBorder="1"/>
    <xf numFmtId="3" fontId="6" fillId="3" borderId="12" xfId="2" applyNumberFormat="1" applyFont="1" applyFill="1" applyBorder="1" applyAlignment="1">
      <alignment horizontal="center"/>
    </xf>
    <xf numFmtId="4" fontId="6" fillId="3" borderId="4" xfId="2" applyNumberFormat="1" applyFont="1" applyFill="1" applyBorder="1" applyAlignment="1">
      <alignment horizontal="center"/>
    </xf>
    <xf numFmtId="3" fontId="43" fillId="3" borderId="6" xfId="2" applyNumberFormat="1" applyFont="1" applyFill="1" applyBorder="1"/>
    <xf numFmtId="0" fontId="1" fillId="0" borderId="7" xfId="2" applyFont="1" applyBorder="1" applyAlignment="1">
      <alignment horizontal="center" vertical="center"/>
    </xf>
    <xf numFmtId="0" fontId="0" fillId="0" borderId="0" xfId="0" applyFont="1"/>
    <xf numFmtId="0" fontId="3" fillId="4" borderId="13" xfId="2" applyFont="1" applyFill="1" applyBorder="1" applyAlignment="1">
      <alignment horizontal="left" vertical="center"/>
    </xf>
    <xf numFmtId="3" fontId="1" fillId="3" borderId="6" xfId="2" applyNumberFormat="1" applyFont="1" applyFill="1" applyBorder="1"/>
    <xf numFmtId="3" fontId="1" fillId="0" borderId="6" xfId="2" applyNumberFormat="1" applyFont="1" applyBorder="1" applyAlignment="1">
      <alignment horizontal="center" vertical="center"/>
    </xf>
    <xf numFmtId="0" fontId="1" fillId="3" borderId="0" xfId="2" applyFill="1"/>
    <xf numFmtId="0" fontId="1" fillId="0" borderId="5" xfId="2" applyBorder="1" applyAlignment="1">
      <alignment horizontal="left" vertical="center"/>
    </xf>
    <xf numFmtId="0" fontId="1" fillId="0" borderId="6" xfId="2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3" fontId="5" fillId="0" borderId="6" xfId="2" applyNumberFormat="1" applyFont="1" applyFill="1" applyBorder="1" applyAlignment="1">
      <alignment horizontal="center" vertical="center"/>
    </xf>
    <xf numFmtId="3" fontId="1" fillId="0" borderId="6" xfId="2" applyNumberFormat="1" applyBorder="1"/>
    <xf numFmtId="3" fontId="1" fillId="0" borderId="7" xfId="2" applyNumberFormat="1" applyBorder="1"/>
    <xf numFmtId="3" fontId="2" fillId="5" borderId="6" xfId="2" applyNumberFormat="1" applyFont="1" applyFill="1" applyBorder="1" applyAlignment="1">
      <alignment horizontal="center"/>
    </xf>
    <xf numFmtId="3" fontId="2" fillId="5" borderId="7" xfId="2" applyNumberFormat="1" applyFont="1" applyFill="1" applyBorder="1" applyAlignment="1">
      <alignment horizontal="center"/>
    </xf>
    <xf numFmtId="0" fontId="3" fillId="0" borderId="7" xfId="2" applyFont="1" applyBorder="1" applyAlignment="1">
      <alignment horizontal="center" vertical="center"/>
    </xf>
    <xf numFmtId="3" fontId="3" fillId="4" borderId="6" xfId="2" applyNumberFormat="1" applyFont="1" applyFill="1" applyBorder="1" applyAlignment="1">
      <alignment horizontal="center" vertical="center"/>
    </xf>
    <xf numFmtId="3" fontId="3" fillId="4" borderId="7" xfId="2" applyNumberFormat="1" applyFont="1" applyFill="1" applyBorder="1" applyAlignment="1">
      <alignment horizontal="center" vertical="center"/>
    </xf>
    <xf numFmtId="0" fontId="3" fillId="4" borderId="5" xfId="2" applyFont="1" applyFill="1" applyBorder="1" applyAlignment="1">
      <alignment horizontal="left" vertical="center"/>
    </xf>
    <xf numFmtId="0" fontId="1" fillId="0" borderId="5" xfId="2" applyFont="1" applyBorder="1" applyAlignment="1">
      <alignment horizontal="left" vertical="center"/>
    </xf>
    <xf numFmtId="0" fontId="6" fillId="3" borderId="13" xfId="2" applyFont="1" applyFill="1" applyBorder="1" applyAlignment="1">
      <alignment horizontal="left"/>
    </xf>
    <xf numFmtId="3" fontId="6" fillId="3" borderId="3" xfId="2" applyNumberFormat="1" applyFont="1" applyFill="1" applyBorder="1" applyAlignment="1">
      <alignment horizontal="center"/>
    </xf>
    <xf numFmtId="4" fontId="6" fillId="3" borderId="3" xfId="2" applyNumberFormat="1" applyFont="1" applyFill="1" applyBorder="1" applyAlignment="1">
      <alignment horizontal="center"/>
    </xf>
    <xf numFmtId="0" fontId="3" fillId="3" borderId="10" xfId="2" applyFont="1" applyFill="1" applyBorder="1" applyAlignment="1">
      <alignment horizontal="left" vertical="top"/>
    </xf>
    <xf numFmtId="3" fontId="5" fillId="0" borderId="11" xfId="2" applyNumberFormat="1" applyFont="1" applyBorder="1" applyAlignment="1">
      <alignment horizontal="center" vertical="center"/>
    </xf>
    <xf numFmtId="3" fontId="6" fillId="3" borderId="11" xfId="2" applyNumberFormat="1" applyFont="1" applyFill="1" applyBorder="1" applyAlignment="1">
      <alignment horizontal="center"/>
    </xf>
    <xf numFmtId="0" fontId="1" fillId="0" borderId="8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29" xfId="2" applyFont="1" applyBorder="1" applyAlignment="1">
      <alignment horizontal="center" vertical="center"/>
    </xf>
    <xf numFmtId="3" fontId="0" fillId="0" borderId="0" xfId="0" applyNumberFormat="1"/>
    <xf numFmtId="3" fontId="1" fillId="0" borderId="7" xfId="2" applyNumberFormat="1" applyFill="1" applyBorder="1"/>
    <xf numFmtId="0" fontId="45" fillId="0" borderId="0" xfId="0" applyFont="1"/>
    <xf numFmtId="0" fontId="1" fillId="4" borderId="13" xfId="2" applyFont="1" applyFill="1" applyBorder="1" applyAlignment="1">
      <alignment horizontal="left" vertical="center"/>
    </xf>
    <xf numFmtId="0" fontId="1" fillId="4" borderId="10" xfId="2" applyFont="1" applyFill="1" applyBorder="1" applyAlignment="1">
      <alignment horizontal="left" vertical="center"/>
    </xf>
    <xf numFmtId="0" fontId="19" fillId="29" borderId="27" xfId="2" applyFont="1" applyFill="1" applyBorder="1" applyAlignment="1">
      <alignment horizontal="center" vertical="center" wrapText="1"/>
    </xf>
    <xf numFmtId="3" fontId="3" fillId="0" borderId="0" xfId="0" applyNumberFormat="1" applyFont="1" applyBorder="1"/>
    <xf numFmtId="10" fontId="6" fillId="3" borderId="0" xfId="128" applyNumberFormat="1" applyFont="1" applyFill="1" applyBorder="1" applyAlignment="1">
      <alignment horizontal="center" vertical="center"/>
    </xf>
    <xf numFmtId="3" fontId="6" fillId="3" borderId="0" xfId="16" applyNumberFormat="1" applyFont="1" applyFill="1" applyBorder="1" applyAlignment="1">
      <alignment horizontal="center" vertical="center"/>
    </xf>
    <xf numFmtId="0" fontId="0" fillId="0" borderId="6" xfId="2" applyFont="1" applyBorder="1" applyAlignment="1">
      <alignment horizontal="center" vertical="center"/>
    </xf>
    <xf numFmtId="0" fontId="0" fillId="0" borderId="5" xfId="2" applyFont="1" applyBorder="1" applyAlignment="1">
      <alignment horizontal="left" vertical="center" wrapText="1"/>
    </xf>
    <xf numFmtId="3" fontId="1" fillId="0" borderId="6" xfId="2" applyNumberFormat="1" applyFill="1" applyBorder="1"/>
    <xf numFmtId="0" fontId="0" fillId="4" borderId="13" xfId="2" applyFont="1" applyFill="1" applyBorder="1" applyAlignment="1">
      <alignment horizontal="left" vertical="center"/>
    </xf>
    <xf numFmtId="0" fontId="0" fillId="4" borderId="30" xfId="2" applyFont="1" applyFill="1" applyBorder="1" applyAlignment="1">
      <alignment horizontal="left" vertical="center"/>
    </xf>
    <xf numFmtId="9" fontId="0" fillId="0" borderId="31" xfId="154" applyFont="1" applyFill="1" applyBorder="1"/>
    <xf numFmtId="4" fontId="0" fillId="30" borderId="12" xfId="0" applyNumberFormat="1" applyFont="1" applyFill="1" applyBorder="1"/>
    <xf numFmtId="0" fontId="0" fillId="4" borderId="32" xfId="2" applyFont="1" applyFill="1" applyBorder="1" applyAlignment="1">
      <alignment horizontal="left" vertical="center"/>
    </xf>
    <xf numFmtId="4" fontId="46" fillId="3" borderId="12" xfId="16" applyNumberFormat="1" applyFont="1" applyFill="1" applyBorder="1" applyAlignment="1">
      <alignment horizontal="center" vertical="center"/>
    </xf>
    <xf numFmtId="3" fontId="1" fillId="31" borderId="6" xfId="2" applyNumberFormat="1" applyFill="1" applyBorder="1"/>
    <xf numFmtId="4" fontId="0" fillId="0" borderId="33" xfId="154" applyNumberFormat="1" applyFont="1" applyFill="1" applyBorder="1"/>
    <xf numFmtId="0" fontId="19" fillId="29" borderId="27" xfId="2" applyFont="1" applyFill="1" applyBorder="1" applyAlignment="1">
      <alignment horizontal="center" vertical="center" wrapText="1"/>
    </xf>
    <xf numFmtId="0" fontId="0" fillId="4" borderId="10" xfId="2" applyFont="1" applyFill="1" applyBorder="1" applyAlignment="1">
      <alignment horizontal="left" vertical="center"/>
    </xf>
    <xf numFmtId="0" fontId="3" fillId="4" borderId="34" xfId="2" applyFont="1" applyFill="1" applyBorder="1" applyAlignment="1">
      <alignment horizontal="left" vertical="center"/>
    </xf>
    <xf numFmtId="3" fontId="3" fillId="0" borderId="35" xfId="0" applyNumberFormat="1" applyFont="1" applyBorder="1"/>
    <xf numFmtId="3" fontId="1" fillId="0" borderId="6" xfId="2" applyNumberFormat="1" applyFont="1" applyFill="1" applyBorder="1"/>
    <xf numFmtId="3" fontId="1" fillId="0" borderId="25" xfId="2" applyNumberFormat="1" applyFill="1" applyBorder="1"/>
    <xf numFmtId="4" fontId="46" fillId="3" borderId="4" xfId="16" applyNumberFormat="1" applyFont="1" applyFill="1" applyBorder="1" applyAlignment="1">
      <alignment horizontal="center" vertical="center"/>
    </xf>
    <xf numFmtId="4" fontId="46" fillId="30" borderId="12" xfId="128" applyNumberFormat="1" applyFont="1" applyFill="1" applyBorder="1" applyAlignment="1">
      <alignment horizontal="center" vertical="center"/>
    </xf>
    <xf numFmtId="0" fontId="1" fillId="4" borderId="34" xfId="2" applyFont="1" applyFill="1" applyBorder="1" applyAlignment="1">
      <alignment horizontal="left" vertical="center"/>
    </xf>
    <xf numFmtId="4" fontId="46" fillId="3" borderId="35" xfId="16" applyNumberFormat="1" applyFont="1" applyFill="1" applyBorder="1" applyAlignment="1">
      <alignment horizontal="center" vertical="center"/>
    </xf>
    <xf numFmtId="4" fontId="0" fillId="0" borderId="4" xfId="154" applyNumberFormat="1" applyFont="1" applyFill="1" applyBorder="1"/>
    <xf numFmtId="3" fontId="1" fillId="0" borderId="25" xfId="2" applyNumberFormat="1" applyFont="1" applyFill="1" applyBorder="1"/>
    <xf numFmtId="3" fontId="1" fillId="3" borderId="25" xfId="2" applyNumberFormat="1" applyFont="1" applyFill="1" applyBorder="1"/>
    <xf numFmtId="0" fontId="3" fillId="3" borderId="5" xfId="2" applyFont="1" applyFill="1" applyBorder="1" applyAlignment="1">
      <alignment horizontal="left" vertical="top"/>
    </xf>
    <xf numFmtId="3" fontId="6" fillId="3" borderId="6" xfId="2" applyNumberFormat="1" applyFont="1" applyFill="1" applyBorder="1" applyAlignment="1">
      <alignment horizontal="center"/>
    </xf>
    <xf numFmtId="3" fontId="6" fillId="3" borderId="7" xfId="2" applyNumberFormat="1" applyFont="1" applyFill="1" applyBorder="1" applyAlignment="1">
      <alignment horizontal="center"/>
    </xf>
    <xf numFmtId="3" fontId="6" fillId="32" borderId="6" xfId="2" applyNumberFormat="1" applyFont="1" applyFill="1" applyBorder="1" applyAlignment="1">
      <alignment horizontal="center"/>
    </xf>
    <xf numFmtId="3" fontId="6" fillId="32" borderId="7" xfId="2" applyNumberFormat="1" applyFont="1" applyFill="1" applyBorder="1" applyAlignment="1">
      <alignment horizontal="center"/>
    </xf>
    <xf numFmtId="3" fontId="6" fillId="32" borderId="11" xfId="2" applyNumberFormat="1" applyFont="1" applyFill="1" applyBorder="1" applyAlignment="1">
      <alignment horizontal="center"/>
    </xf>
    <xf numFmtId="3" fontId="6" fillId="32" borderId="12" xfId="2" applyNumberFormat="1" applyFont="1" applyFill="1" applyBorder="1" applyAlignment="1">
      <alignment horizontal="center"/>
    </xf>
    <xf numFmtId="3" fontId="3" fillId="0" borderId="6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0" fontId="19" fillId="29" borderId="13" xfId="2" applyFont="1" applyFill="1" applyBorder="1" applyAlignment="1">
      <alignment vertical="center" wrapText="1"/>
    </xf>
    <xf numFmtId="0" fontId="0" fillId="0" borderId="0" xfId="0" applyAlignment="1"/>
    <xf numFmtId="0" fontId="49" fillId="0" borderId="0" xfId="0" applyFont="1" applyAlignment="1"/>
    <xf numFmtId="0" fontId="19" fillId="29" borderId="2" xfId="2" applyFont="1" applyFill="1" applyBorder="1" applyAlignment="1">
      <alignment horizontal="center" vertical="center" wrapText="1"/>
    </xf>
    <xf numFmtId="0" fontId="19" fillId="29" borderId="27" xfId="2" applyFont="1" applyFill="1" applyBorder="1" applyAlignment="1">
      <alignment horizontal="center" vertical="center" wrapText="1"/>
    </xf>
    <xf numFmtId="0" fontId="19" fillId="29" borderId="27" xfId="2" applyFont="1" applyFill="1" applyBorder="1" applyAlignment="1">
      <alignment horizontal="center" vertical="center"/>
    </xf>
    <xf numFmtId="0" fontId="19" fillId="29" borderId="28" xfId="2" applyFont="1" applyFill="1" applyBorder="1" applyAlignment="1">
      <alignment horizontal="center" vertical="center"/>
    </xf>
    <xf numFmtId="0" fontId="19" fillId="29" borderId="2" xfId="2" applyFont="1" applyFill="1" applyBorder="1" applyAlignment="1">
      <alignment horizontal="center" vertical="center"/>
    </xf>
    <xf numFmtId="0" fontId="19" fillId="29" borderId="24" xfId="2" applyFont="1" applyFill="1" applyBorder="1" applyAlignment="1">
      <alignment horizontal="center" vertical="center"/>
    </xf>
  </cellXfs>
  <cellStyles count="155">
    <cellStyle name="1. izcēlums" xfId="26"/>
    <cellStyle name="2. izcēlums" xfId="27"/>
    <cellStyle name="20% no 1. izcēluma" xfId="28"/>
    <cellStyle name="20% no 2. izcēluma" xfId="29"/>
    <cellStyle name="20% no 3. izcēluma" xfId="30"/>
    <cellStyle name="20% no 4. izcēluma" xfId="31"/>
    <cellStyle name="20% no 5. izcēluma" xfId="32"/>
    <cellStyle name="20% no 6. izcēluma" xfId="33"/>
    <cellStyle name="3. izcēlums " xfId="34"/>
    <cellStyle name="4. izcēlums" xfId="35"/>
    <cellStyle name="40% no 1. izcēluma" xfId="36"/>
    <cellStyle name="40% no 2. izcēluma" xfId="37"/>
    <cellStyle name="40% no 3. izcēluma" xfId="38"/>
    <cellStyle name="40% no 4. izcēluma" xfId="39"/>
    <cellStyle name="40% no 5. izcēluma" xfId="40"/>
    <cellStyle name="40% no 6. izcēluma" xfId="41"/>
    <cellStyle name="5. izcēlums" xfId="42"/>
    <cellStyle name="6. izcēlums" xfId="43"/>
    <cellStyle name="60% no 1. izcēluma" xfId="44"/>
    <cellStyle name="60% no 2. izcēluma" xfId="45"/>
    <cellStyle name="60% no 3. izcēluma" xfId="46"/>
    <cellStyle name="60% no 4. izcēluma" xfId="47"/>
    <cellStyle name="60% no 5. izcēluma" xfId="48"/>
    <cellStyle name="60% no 6. izcēluma" xfId="49"/>
    <cellStyle name="Aprēķināšana" xfId="50"/>
    <cellStyle name="Atdalītāji_VNI investiciju datu baze_uz 2009 08 06" xfId="51"/>
    <cellStyle name="blp_column_header" xfId="147"/>
    <cellStyle name="Brand Align Left Text" xfId="4"/>
    <cellStyle name="Brand Default" xfId="5"/>
    <cellStyle name="Brand Percent" xfId="6"/>
    <cellStyle name="Brand Source" xfId="7"/>
    <cellStyle name="Brand Subtitle with Underline" xfId="8"/>
    <cellStyle name="Brand Subtitle without Underline" xfId="9"/>
    <cellStyle name="Brand Title" xfId="10"/>
    <cellStyle name="Brīdinājuma teksts" xfId="52"/>
    <cellStyle name="Comma  - Style1" xfId="53"/>
    <cellStyle name="Comma  - Style2" xfId="54"/>
    <cellStyle name="Comma  - Style3" xfId="55"/>
    <cellStyle name="Comma  - Style4" xfId="56"/>
    <cellStyle name="Comma  - Style5" xfId="57"/>
    <cellStyle name="Comma  - Style6" xfId="58"/>
    <cellStyle name="Comma  - Style7" xfId="59"/>
    <cellStyle name="Comma  - Style8" xfId="60"/>
    <cellStyle name="Comma 2" xfId="11"/>
    <cellStyle name="Comma 2 2" xfId="61"/>
    <cellStyle name="Comma 3" xfId="25"/>
    <cellStyle name="Comma 3 2" xfId="130"/>
    <cellStyle name="Comma 4" xfId="62"/>
    <cellStyle name="Comma 5" xfId="63"/>
    <cellStyle name="Comma 5 2" xfId="131"/>
    <cellStyle name="Comma 6" xfId="64"/>
    <cellStyle name="Comma 6 2" xfId="132"/>
    <cellStyle name="Comma 7" xfId="120"/>
    <cellStyle name="Dezimal [0]_Tabelle4" xfId="65"/>
    <cellStyle name="Dezimal_Tabelle4" xfId="66"/>
    <cellStyle name="Dziesiętny_actual-budgetC,D,E" xfId="67"/>
    <cellStyle name="Euro" xfId="68"/>
    <cellStyle name="Hyperlink 2" xfId="12"/>
    <cellStyle name="Hyperlink 3" xfId="17"/>
    <cellStyle name="Ievade" xfId="69"/>
    <cellStyle name="Izvade" xfId="70"/>
    <cellStyle name="Kopsumma" xfId="71"/>
    <cellStyle name="Labs" xfId="72"/>
    <cellStyle name="meny_Zilina Budget 2004" xfId="73"/>
    <cellStyle name="Neitrāls" xfId="74"/>
    <cellStyle name="Normal" xfId="0" builtinId="0"/>
    <cellStyle name="Normal - Style1" xfId="75"/>
    <cellStyle name="Normal 10" xfId="76"/>
    <cellStyle name="Normal 11" xfId="77"/>
    <cellStyle name="Normal 11 2" xfId="133"/>
    <cellStyle name="Normal 12" xfId="78"/>
    <cellStyle name="Normal 12 3" xfId="79"/>
    <cellStyle name="Normal 13" xfId="80"/>
    <cellStyle name="Normal 13 2" xfId="134"/>
    <cellStyle name="Normal 14" xfId="81"/>
    <cellStyle name="Normal 148" xfId="18"/>
    <cellStyle name="Normal 15" xfId="82"/>
    <cellStyle name="Normal 15 2" xfId="135"/>
    <cellStyle name="Normal 16" xfId="83"/>
    <cellStyle name="Normal 16 2" xfId="136"/>
    <cellStyle name="Normal 17" xfId="84"/>
    <cellStyle name="Normal 17 2" xfId="137"/>
    <cellStyle name="Normal 18" xfId="85"/>
    <cellStyle name="Normal 18 2" xfId="138"/>
    <cellStyle name="Normal 19" xfId="86"/>
    <cellStyle name="Normal 2" xfId="2"/>
    <cellStyle name="Normal 2 2" xfId="14"/>
    <cellStyle name="Normal 2 3" xfId="125"/>
    <cellStyle name="Normal 2 4" xfId="150"/>
    <cellStyle name="Normal 20" xfId="119"/>
    <cellStyle name="Normal 20 2" xfId="143"/>
    <cellStyle name="Normal 21" xfId="122"/>
    <cellStyle name="Normal 21 2" xfId="144"/>
    <cellStyle name="Normal 22" xfId="124"/>
    <cellStyle name="Normal 23" xfId="123"/>
    <cellStyle name="Normal 24" xfId="127"/>
    <cellStyle name="Normal 25" xfId="145"/>
    <cellStyle name="Normal 26" xfId="148"/>
    <cellStyle name="Normal 27" xfId="149"/>
    <cellStyle name="Normal 28" xfId="151"/>
    <cellStyle name="Normal 29" xfId="152"/>
    <cellStyle name="Normal 3" xfId="13"/>
    <cellStyle name="Normal 30" xfId="1"/>
    <cellStyle name="Normal 31" xfId="153"/>
    <cellStyle name="Normal 4" xfId="16"/>
    <cellStyle name="Normal 5" xfId="24"/>
    <cellStyle name="Normal 5 2" xfId="129"/>
    <cellStyle name="Normal 6" xfId="87"/>
    <cellStyle name="Normal 7" xfId="88"/>
    <cellStyle name="Normal 8" xfId="19"/>
    <cellStyle name="Normal 8 2" xfId="89"/>
    <cellStyle name="Normal 8 2 2" xfId="139"/>
    <cellStyle name="Normal 9" xfId="90"/>
    <cellStyle name="Normal 9 2" xfId="140"/>
    <cellStyle name="normálne_Repayment Schedule HVB" xfId="91"/>
    <cellStyle name="normální_analysis_2005_050117" xfId="92"/>
    <cellStyle name="Normalny_actual-budgetC,D,E" xfId="93"/>
    <cellStyle name="Nosaukums" xfId="94"/>
    <cellStyle name="Note 2" xfId="95"/>
    <cellStyle name="Parastais 16" xfId="96"/>
    <cellStyle name="Parastais 2" xfId="97"/>
    <cellStyle name="Parastais 2 2" xfId="98"/>
    <cellStyle name="Parastais 4" xfId="99"/>
    <cellStyle name="Parastais_2009 21 10 _personala saraksts ardarbinieku un amata nosaukumiem" xfId="100"/>
    <cellStyle name="Parasts 2" xfId="101"/>
    <cellStyle name="Paskaidrojošs teksts" xfId="102"/>
    <cellStyle name="Pārbaudes šūna" xfId="103"/>
    <cellStyle name="Percent" xfId="154" builtinId="5"/>
    <cellStyle name="Percent 2" xfId="3"/>
    <cellStyle name="Percent 2 2" xfId="15"/>
    <cellStyle name="Percent 2 3" xfId="126"/>
    <cellStyle name="Percent 3" xfId="104"/>
    <cellStyle name="Percent 3 2" xfId="141"/>
    <cellStyle name="Percent 4" xfId="105"/>
    <cellStyle name="Percent 4 2" xfId="142"/>
    <cellStyle name="Percent 5" xfId="121"/>
    <cellStyle name="Percent 6" xfId="128"/>
    <cellStyle name="Percent 7" xfId="146"/>
    <cellStyle name="Percent 8" xfId="23"/>
    <cellStyle name="Piezīme" xfId="106"/>
    <cellStyle name="Saistītā šūna" xfId="107"/>
    <cellStyle name="Slikts" xfId="108"/>
    <cellStyle name="Standard_28.4-30.4" xfId="109"/>
    <cellStyle name="Standard1" xfId="110"/>
    <cellStyle name="Stils 1" xfId="111"/>
    <cellStyle name="Style 1" xfId="20"/>
    <cellStyle name="Virsraksts 1" xfId="112"/>
    <cellStyle name="Virsraksts 2" xfId="113"/>
    <cellStyle name="Virsraksts 3" xfId="114"/>
    <cellStyle name="Virsraksts 4" xfId="115"/>
    <cellStyle name="Währung [0]_Tabelle4" xfId="116"/>
    <cellStyle name="Währung_Tabelle4" xfId="117"/>
    <cellStyle name="Walutowy_Heitman CI" xfId="118"/>
    <cellStyle name="Обычный_33. OZOLNIEKU NOVADA DOME_OZO SKOLA_TELPU, GAITENU, KAPNU TELPU REMONTS_TAME_VADIMS_2011_02_25_melnraksts" xfId="21"/>
    <cellStyle name="Стиль 1" xfId="22"/>
  </cellStyles>
  <dxfs count="1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Skele\Desktop\PPP%20-EM\051206_Madara_IAV_izvertes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VADS"/>
      <sheetName val="VPP"/>
      <sheetName val="VISM"/>
      <sheetName val="VFM"/>
    </sheetNames>
    <sheetDataSet>
      <sheetData sheetId="0"/>
      <sheetData sheetId="1">
        <row r="14">
          <cell r="A14" t="str">
            <v>Kapitālieguldījumi kopā</v>
          </cell>
        </row>
        <row r="25">
          <cell r="A25" t="str">
            <v>PRIVĀTĀ SEKTORA PEĻŅA</v>
          </cell>
        </row>
        <row r="29">
          <cell r="A29" t="str">
            <v>IKGADĒJĀ NAUDAS PLŪSMA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L35"/>
  <sheetViews>
    <sheetView showGridLines="0" zoomScale="85" zoomScaleNormal="85" workbookViewId="0">
      <selection activeCell="G30" sqref="G30"/>
    </sheetView>
  </sheetViews>
  <sheetFormatPr defaultRowHeight="15"/>
  <cols>
    <col min="1" max="1" width="3.5703125" customWidth="1"/>
    <col min="2" max="2" width="50.28515625" bestFit="1" customWidth="1"/>
    <col min="3" max="3" width="12.42578125" bestFit="1" customWidth="1"/>
    <col min="4" max="37" width="10.140625" customWidth="1"/>
    <col min="38" max="38" width="10.7109375" bestFit="1" customWidth="1"/>
  </cols>
  <sheetData>
    <row r="1" spans="2:38">
      <c r="B1" s="5" t="s">
        <v>52</v>
      </c>
    </row>
    <row r="2" spans="2:38" ht="15.75" thickBot="1">
      <c r="B2" s="5" t="s">
        <v>8</v>
      </c>
      <c r="C2" s="5"/>
      <c r="D2" s="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</row>
    <row r="3" spans="2:38" ht="15.75">
      <c r="B3" s="97"/>
      <c r="C3" s="98"/>
      <c r="D3" s="72"/>
      <c r="E3" s="99" t="s">
        <v>31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100"/>
    </row>
    <row r="4" spans="2:38">
      <c r="B4" s="29" t="s">
        <v>0</v>
      </c>
      <c r="C4" s="61" t="s">
        <v>30</v>
      </c>
      <c r="D4" s="31">
        <v>2018</v>
      </c>
      <c r="E4" s="31">
        <v>2019</v>
      </c>
      <c r="F4" s="31">
        <v>2020</v>
      </c>
      <c r="G4" s="31">
        <v>2021</v>
      </c>
      <c r="H4" s="31">
        <v>2022</v>
      </c>
      <c r="I4" s="31">
        <v>2023</v>
      </c>
      <c r="J4" s="31">
        <v>2024</v>
      </c>
      <c r="K4" s="31">
        <v>2025</v>
      </c>
      <c r="L4" s="31">
        <v>2026</v>
      </c>
      <c r="M4" s="31">
        <v>2027</v>
      </c>
      <c r="N4" s="31">
        <v>2028</v>
      </c>
      <c r="O4" s="31">
        <v>2029</v>
      </c>
      <c r="P4" s="31">
        <v>2030</v>
      </c>
      <c r="Q4" s="31">
        <v>2031</v>
      </c>
      <c r="R4" s="31">
        <v>2032</v>
      </c>
      <c r="S4" s="31">
        <v>2033</v>
      </c>
      <c r="T4" s="31">
        <v>2034</v>
      </c>
      <c r="U4" s="31">
        <v>2035</v>
      </c>
      <c r="V4" s="31">
        <v>2036</v>
      </c>
      <c r="W4" s="31">
        <v>2037</v>
      </c>
      <c r="X4" s="31">
        <v>2038</v>
      </c>
      <c r="Y4" s="31">
        <v>2039</v>
      </c>
      <c r="Z4" s="31">
        <v>2040</v>
      </c>
      <c r="AA4" s="31">
        <v>2041</v>
      </c>
      <c r="AB4" s="31">
        <v>2042</v>
      </c>
      <c r="AC4" s="31">
        <v>2043</v>
      </c>
      <c r="AD4" s="31">
        <v>2044</v>
      </c>
      <c r="AE4" s="31">
        <v>2045</v>
      </c>
      <c r="AF4" s="31">
        <v>2046</v>
      </c>
      <c r="AG4" s="31">
        <v>2047</v>
      </c>
      <c r="AH4" s="31">
        <v>2048</v>
      </c>
      <c r="AI4" s="31">
        <v>2049</v>
      </c>
      <c r="AJ4" s="31">
        <v>2050</v>
      </c>
      <c r="AK4" s="31">
        <v>2051</v>
      </c>
      <c r="AL4" s="37" t="s">
        <v>14</v>
      </c>
    </row>
    <row r="5" spans="2:38">
      <c r="B5" s="10" t="s">
        <v>15</v>
      </c>
      <c r="C5" s="30"/>
      <c r="D5" s="30">
        <v>1</v>
      </c>
      <c r="E5" s="4">
        <v>2</v>
      </c>
      <c r="F5" s="30">
        <v>3</v>
      </c>
      <c r="G5" s="4">
        <v>4</v>
      </c>
      <c r="H5" s="30">
        <v>5</v>
      </c>
      <c r="I5" s="4">
        <v>6</v>
      </c>
      <c r="J5" s="30">
        <v>7</v>
      </c>
      <c r="K5" s="4">
        <v>8</v>
      </c>
      <c r="L5" s="30">
        <v>9</v>
      </c>
      <c r="M5" s="4">
        <v>10</v>
      </c>
      <c r="N5" s="30">
        <v>11</v>
      </c>
      <c r="O5" s="4">
        <v>12</v>
      </c>
      <c r="P5" s="30">
        <v>13</v>
      </c>
      <c r="Q5" s="4">
        <v>14</v>
      </c>
      <c r="R5" s="30">
        <v>15</v>
      </c>
      <c r="S5" s="4">
        <v>16</v>
      </c>
      <c r="T5" s="30">
        <v>17</v>
      </c>
      <c r="U5" s="4">
        <v>18</v>
      </c>
      <c r="V5" s="30">
        <v>19</v>
      </c>
      <c r="W5" s="4">
        <v>20</v>
      </c>
      <c r="X5" s="30">
        <v>21</v>
      </c>
      <c r="Y5" s="4">
        <v>22</v>
      </c>
      <c r="Z5" s="30">
        <v>23</v>
      </c>
      <c r="AA5" s="4">
        <v>24</v>
      </c>
      <c r="AB5" s="30">
        <v>25</v>
      </c>
      <c r="AC5" s="4">
        <v>26</v>
      </c>
      <c r="AD5" s="30">
        <v>27</v>
      </c>
      <c r="AE5" s="4">
        <v>28</v>
      </c>
      <c r="AF5" s="30">
        <v>29</v>
      </c>
      <c r="AG5" s="4">
        <v>30</v>
      </c>
      <c r="AH5" s="30">
        <v>31</v>
      </c>
      <c r="AI5" s="4">
        <v>32</v>
      </c>
      <c r="AJ5" s="30">
        <v>33</v>
      </c>
      <c r="AK5" s="4">
        <v>34</v>
      </c>
      <c r="AL5" s="23"/>
    </row>
    <row r="6" spans="2:38">
      <c r="B6" s="41" t="s">
        <v>1</v>
      </c>
      <c r="C6" s="30"/>
      <c r="D6" s="30">
        <v>0</v>
      </c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4">
        <v>29</v>
      </c>
      <c r="AH6" s="4">
        <v>30</v>
      </c>
      <c r="AI6" s="4">
        <v>31</v>
      </c>
      <c r="AJ6" s="4">
        <v>32</v>
      </c>
      <c r="AK6" s="4">
        <v>33</v>
      </c>
      <c r="AL6" s="23"/>
    </row>
    <row r="7" spans="2:38">
      <c r="B7" s="14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6"/>
    </row>
    <row r="8" spans="2:38">
      <c r="B8" s="40" t="s">
        <v>2</v>
      </c>
      <c r="C8" s="38">
        <f>SUM(C9:C9)</f>
        <v>-16536000</v>
      </c>
      <c r="D8" s="38">
        <f t="shared" ref="D8:AK8" si="0">SUM(D9:D9)</f>
        <v>0</v>
      </c>
      <c r="E8" s="38">
        <f t="shared" si="0"/>
        <v>-303160</v>
      </c>
      <c r="F8" s="38">
        <f t="shared" si="0"/>
        <v>-826800</v>
      </c>
      <c r="G8" s="38">
        <f t="shared" si="0"/>
        <v>-1240200</v>
      </c>
      <c r="H8" s="38">
        <f t="shared" si="0"/>
        <v>-3582800</v>
      </c>
      <c r="I8" s="38">
        <f t="shared" si="0"/>
        <v>-5208840</v>
      </c>
      <c r="J8" s="38">
        <f t="shared" si="0"/>
        <v>-5374200</v>
      </c>
      <c r="K8" s="38">
        <f t="shared" si="0"/>
        <v>0</v>
      </c>
      <c r="L8" s="38">
        <f t="shared" si="0"/>
        <v>0</v>
      </c>
      <c r="M8" s="38">
        <f t="shared" si="0"/>
        <v>0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  <c r="S8" s="38">
        <f t="shared" si="0"/>
        <v>0</v>
      </c>
      <c r="T8" s="38">
        <f t="shared" si="0"/>
        <v>0</v>
      </c>
      <c r="U8" s="38">
        <f t="shared" si="0"/>
        <v>0</v>
      </c>
      <c r="V8" s="38">
        <f t="shared" si="0"/>
        <v>0</v>
      </c>
      <c r="W8" s="38">
        <f t="shared" si="0"/>
        <v>0</v>
      </c>
      <c r="X8" s="38">
        <f t="shared" si="0"/>
        <v>0</v>
      </c>
      <c r="Y8" s="38">
        <f t="shared" si="0"/>
        <v>0</v>
      </c>
      <c r="Z8" s="38">
        <f t="shared" si="0"/>
        <v>0</v>
      </c>
      <c r="AA8" s="38">
        <f t="shared" si="0"/>
        <v>0</v>
      </c>
      <c r="AB8" s="38">
        <f t="shared" si="0"/>
        <v>0</v>
      </c>
      <c r="AC8" s="38">
        <f t="shared" si="0"/>
        <v>0</v>
      </c>
      <c r="AD8" s="38">
        <f t="shared" si="0"/>
        <v>0</v>
      </c>
      <c r="AE8" s="38">
        <f t="shared" si="0"/>
        <v>0</v>
      </c>
      <c r="AF8" s="38">
        <f t="shared" si="0"/>
        <v>0</v>
      </c>
      <c r="AG8" s="38">
        <f t="shared" si="0"/>
        <v>0</v>
      </c>
      <c r="AH8" s="38">
        <f t="shared" si="0"/>
        <v>0</v>
      </c>
      <c r="AI8" s="38">
        <f t="shared" si="0"/>
        <v>0</v>
      </c>
      <c r="AJ8" s="38">
        <f t="shared" si="0"/>
        <v>0</v>
      </c>
      <c r="AK8" s="38">
        <f t="shared" si="0"/>
        <v>0</v>
      </c>
      <c r="AL8" s="39"/>
    </row>
    <row r="9" spans="2:38">
      <c r="B9" s="41" t="s">
        <v>7</v>
      </c>
      <c r="C9" s="33">
        <f>C25:C25</f>
        <v>-16536000</v>
      </c>
      <c r="D9" s="63"/>
      <c r="E9" s="63">
        <v>-303160</v>
      </c>
      <c r="F9" s="63">
        <v>-826800</v>
      </c>
      <c r="G9" s="63">
        <v>-1240200</v>
      </c>
      <c r="H9" s="63">
        <v>-3582800</v>
      </c>
      <c r="I9" s="63">
        <v>-5208840</v>
      </c>
      <c r="J9" s="63">
        <v>-5374200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34"/>
    </row>
    <row r="10" spans="2:38">
      <c r="B10" s="14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6"/>
    </row>
    <row r="11" spans="2:38">
      <c r="B11" s="40" t="s">
        <v>9</v>
      </c>
      <c r="C11" s="38">
        <f>SUM(C12:C13)</f>
        <v>5748807.6800000025</v>
      </c>
      <c r="D11" s="38">
        <f t="shared" ref="D11:I11" si="1">SUM(D12:D13)</f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 t="shared" ref="J11:AK11" si="2">SUM(J12:J13)</f>
        <v>36270.079999999994</v>
      </c>
      <c r="K11" s="38">
        <f t="shared" si="2"/>
        <v>217620.47999999998</v>
      </c>
      <c r="L11" s="38">
        <f t="shared" si="2"/>
        <v>217620.47999999998</v>
      </c>
      <c r="M11" s="38">
        <f t="shared" si="2"/>
        <v>217620.47999999998</v>
      </c>
      <c r="N11" s="38">
        <f t="shared" si="2"/>
        <v>217620.47999999998</v>
      </c>
      <c r="O11" s="38">
        <f t="shared" si="2"/>
        <v>217620.47999999998</v>
      </c>
      <c r="P11" s="38">
        <f t="shared" si="2"/>
        <v>217620.47999999998</v>
      </c>
      <c r="Q11" s="38">
        <f t="shared" si="2"/>
        <v>217620.47999999998</v>
      </c>
      <c r="R11" s="38">
        <f t="shared" si="2"/>
        <v>217620.47999999998</v>
      </c>
      <c r="S11" s="38">
        <f t="shared" si="2"/>
        <v>217620.47999999998</v>
      </c>
      <c r="T11" s="38">
        <f t="shared" si="2"/>
        <v>217620.47999999998</v>
      </c>
      <c r="U11" s="38">
        <f t="shared" si="2"/>
        <v>217620.47999999998</v>
      </c>
      <c r="V11" s="38">
        <f t="shared" si="2"/>
        <v>217620.47999999998</v>
      </c>
      <c r="W11" s="38">
        <f t="shared" si="2"/>
        <v>217620.47999999998</v>
      </c>
      <c r="X11" s="38">
        <f t="shared" si="2"/>
        <v>217620.47999999998</v>
      </c>
      <c r="Y11" s="38">
        <f t="shared" si="2"/>
        <v>217620.47999999998</v>
      </c>
      <c r="Z11" s="38">
        <f t="shared" si="2"/>
        <v>217620.47999999998</v>
      </c>
      <c r="AA11" s="38">
        <f t="shared" si="2"/>
        <v>217620.47999999998</v>
      </c>
      <c r="AB11" s="38">
        <f t="shared" si="2"/>
        <v>217620.47999999998</v>
      </c>
      <c r="AC11" s="38">
        <f t="shared" si="2"/>
        <v>217620.47999999998</v>
      </c>
      <c r="AD11" s="38">
        <f t="shared" si="2"/>
        <v>217620.47999999998</v>
      </c>
      <c r="AE11" s="38">
        <f t="shared" si="2"/>
        <v>217620.47999999998</v>
      </c>
      <c r="AF11" s="38">
        <f t="shared" si="2"/>
        <v>217620.47999999998</v>
      </c>
      <c r="AG11" s="38">
        <f t="shared" si="2"/>
        <v>217620.47999999998</v>
      </c>
      <c r="AH11" s="38">
        <f t="shared" si="2"/>
        <v>217620.47999999998</v>
      </c>
      <c r="AI11" s="38">
        <f t="shared" si="2"/>
        <v>217620.47999999998</v>
      </c>
      <c r="AJ11" s="38">
        <f t="shared" si="2"/>
        <v>217620.47999999998</v>
      </c>
      <c r="AK11" s="38">
        <f t="shared" si="2"/>
        <v>54405.119999999995</v>
      </c>
      <c r="AL11" s="39">
        <f>SUM(AL13:AL13)</f>
        <v>1232511</v>
      </c>
    </row>
    <row r="12" spans="2:38">
      <c r="B12" s="10" t="s">
        <v>44</v>
      </c>
      <c r="C12" s="33">
        <f>SUM(D12:AK12)</f>
        <v>5748807.6800000025</v>
      </c>
      <c r="D12" s="27"/>
      <c r="E12" s="33"/>
      <c r="F12" s="33"/>
      <c r="G12" s="33"/>
      <c r="H12" s="33"/>
      <c r="I12" s="33"/>
      <c r="J12" s="63">
        <f>K12/12*2</f>
        <v>36270.079999999994</v>
      </c>
      <c r="K12" s="63">
        <f>C30*C28*12</f>
        <v>217620.47999999998</v>
      </c>
      <c r="L12" s="63">
        <f>K12</f>
        <v>217620.47999999998</v>
      </c>
      <c r="M12" s="63">
        <f>L12</f>
        <v>217620.47999999998</v>
      </c>
      <c r="N12" s="63">
        <f>M12</f>
        <v>217620.47999999998</v>
      </c>
      <c r="O12" s="63">
        <f t="shared" ref="O12:AJ12" si="3">N12</f>
        <v>217620.47999999998</v>
      </c>
      <c r="P12" s="63">
        <f t="shared" si="3"/>
        <v>217620.47999999998</v>
      </c>
      <c r="Q12" s="63">
        <f t="shared" si="3"/>
        <v>217620.47999999998</v>
      </c>
      <c r="R12" s="63">
        <f t="shared" si="3"/>
        <v>217620.47999999998</v>
      </c>
      <c r="S12" s="63">
        <f t="shared" si="3"/>
        <v>217620.47999999998</v>
      </c>
      <c r="T12" s="63">
        <f t="shared" si="3"/>
        <v>217620.47999999998</v>
      </c>
      <c r="U12" s="63">
        <f t="shared" si="3"/>
        <v>217620.47999999998</v>
      </c>
      <c r="V12" s="63">
        <f t="shared" si="3"/>
        <v>217620.47999999998</v>
      </c>
      <c r="W12" s="63">
        <f t="shared" si="3"/>
        <v>217620.47999999998</v>
      </c>
      <c r="X12" s="63">
        <f t="shared" si="3"/>
        <v>217620.47999999998</v>
      </c>
      <c r="Y12" s="63">
        <f t="shared" si="3"/>
        <v>217620.47999999998</v>
      </c>
      <c r="Z12" s="63">
        <f t="shared" si="3"/>
        <v>217620.47999999998</v>
      </c>
      <c r="AA12" s="63">
        <f t="shared" si="3"/>
        <v>217620.47999999998</v>
      </c>
      <c r="AB12" s="63">
        <f t="shared" si="3"/>
        <v>217620.47999999998</v>
      </c>
      <c r="AC12" s="63">
        <f t="shared" si="3"/>
        <v>217620.47999999998</v>
      </c>
      <c r="AD12" s="63">
        <f t="shared" si="3"/>
        <v>217620.47999999998</v>
      </c>
      <c r="AE12" s="63">
        <f t="shared" si="3"/>
        <v>217620.47999999998</v>
      </c>
      <c r="AF12" s="63">
        <f t="shared" si="3"/>
        <v>217620.47999999998</v>
      </c>
      <c r="AG12" s="63">
        <f t="shared" si="3"/>
        <v>217620.47999999998</v>
      </c>
      <c r="AH12" s="63">
        <f t="shared" si="3"/>
        <v>217620.47999999998</v>
      </c>
      <c r="AI12" s="63">
        <f t="shared" si="3"/>
        <v>217620.47999999998</v>
      </c>
      <c r="AJ12" s="63">
        <f t="shared" si="3"/>
        <v>217620.47999999998</v>
      </c>
      <c r="AK12" s="77">
        <f>AJ12/12*3</f>
        <v>54405.119999999995</v>
      </c>
      <c r="AL12" s="53"/>
    </row>
    <row r="13" spans="2:38">
      <c r="B13" s="10" t="s">
        <v>21</v>
      </c>
      <c r="C13" s="33"/>
      <c r="D13" s="27"/>
      <c r="E13" s="33"/>
      <c r="F13" s="33"/>
      <c r="G13" s="33"/>
      <c r="H13" s="33"/>
      <c r="I13" s="3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53">
        <v>1232511</v>
      </c>
    </row>
    <row r="14" spans="2:38">
      <c r="B14" s="14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6"/>
    </row>
    <row r="15" spans="2:38">
      <c r="B15" s="40" t="s">
        <v>16</v>
      </c>
      <c r="C15" s="38">
        <f>SUM(C16:C18)</f>
        <v>-5359672.5172888888</v>
      </c>
      <c r="D15" s="38">
        <f t="shared" ref="D15:AH15" si="4">SUM(D16:D18)</f>
        <v>-21426.587066666667</v>
      </c>
      <c r="E15" s="38">
        <f t="shared" si="4"/>
        <v>-21426.587066666667</v>
      </c>
      <c r="F15" s="38">
        <f t="shared" si="4"/>
        <v>-21426.587066666667</v>
      </c>
      <c r="G15" s="38">
        <f t="shared" si="4"/>
        <v>-21426.587066666667</v>
      </c>
      <c r="H15" s="38">
        <f t="shared" si="4"/>
        <v>-7142.195688888889</v>
      </c>
      <c r="I15" s="38">
        <f t="shared" si="4"/>
        <v>0</v>
      </c>
      <c r="J15" s="38">
        <f t="shared" si="4"/>
        <v>-13870.080000000002</v>
      </c>
      <c r="K15" s="38">
        <f>SUM(K16:K18)</f>
        <v>-83220.48000000001</v>
      </c>
      <c r="L15" s="38">
        <f t="shared" si="4"/>
        <v>-83220.48000000001</v>
      </c>
      <c r="M15" s="38">
        <f t="shared" si="4"/>
        <v>-83220.48000000001</v>
      </c>
      <c r="N15" s="38">
        <f>SUM(N16:N18)</f>
        <v>-83220.48000000001</v>
      </c>
      <c r="O15" s="38">
        <f t="shared" si="4"/>
        <v>-663993.28</v>
      </c>
      <c r="P15" s="38">
        <f t="shared" si="4"/>
        <v>-83220.48000000001</v>
      </c>
      <c r="Q15" s="38">
        <f t="shared" si="4"/>
        <v>-83220.48000000001</v>
      </c>
      <c r="R15" s="38">
        <f t="shared" si="4"/>
        <v>-83220.48000000001</v>
      </c>
      <c r="S15" s="38">
        <f t="shared" si="4"/>
        <v>-83220.48000000001</v>
      </c>
      <c r="T15" s="38">
        <f t="shared" si="4"/>
        <v>-663993.28</v>
      </c>
      <c r="U15" s="38">
        <f t="shared" si="4"/>
        <v>-83220.48000000001</v>
      </c>
      <c r="V15" s="38">
        <f t="shared" si="4"/>
        <v>-83220.48000000001</v>
      </c>
      <c r="W15" s="38">
        <f t="shared" si="4"/>
        <v>-83220.48000000001</v>
      </c>
      <c r="X15" s="38">
        <f t="shared" si="4"/>
        <v>-83220.48000000001</v>
      </c>
      <c r="Y15" s="38">
        <f t="shared" si="4"/>
        <v>-663993.28</v>
      </c>
      <c r="Z15" s="38">
        <f t="shared" si="4"/>
        <v>-83220.48000000001</v>
      </c>
      <c r="AA15" s="38">
        <f t="shared" si="4"/>
        <v>-83220.48000000001</v>
      </c>
      <c r="AB15" s="38">
        <f t="shared" si="4"/>
        <v>-83220.48000000001</v>
      </c>
      <c r="AC15" s="38">
        <f t="shared" si="4"/>
        <v>-83220.48000000001</v>
      </c>
      <c r="AD15" s="38">
        <f t="shared" si="4"/>
        <v>-663993.28</v>
      </c>
      <c r="AE15" s="38">
        <f t="shared" si="4"/>
        <v>-83220.48000000001</v>
      </c>
      <c r="AF15" s="38">
        <f t="shared" si="4"/>
        <v>-83220.48000000001</v>
      </c>
      <c r="AG15" s="38">
        <f t="shared" si="4"/>
        <v>-83220.48000000001</v>
      </c>
      <c r="AH15" s="38">
        <f t="shared" si="4"/>
        <v>-83220.48000000001</v>
      </c>
      <c r="AI15" s="38">
        <f t="shared" ref="AI15:AK15" si="5">SUM(AI16:AI18)</f>
        <v>-663993.28</v>
      </c>
      <c r="AJ15" s="38">
        <f t="shared" si="5"/>
        <v>-83220.48000000001</v>
      </c>
      <c r="AK15" s="38">
        <f t="shared" si="5"/>
        <v>-185357.41333333333</v>
      </c>
      <c r="AL15" s="39"/>
    </row>
    <row r="16" spans="2:38" s="24" customFormat="1">
      <c r="B16" s="10" t="s">
        <v>42</v>
      </c>
      <c r="C16" s="33">
        <f>SUM(D16:AK16)</f>
        <v>-2217407.9039555555</v>
      </c>
      <c r="D16" s="27">
        <f>'Tabula Nr.6_Pardosana'!D15</f>
        <v>-21426.587066666667</v>
      </c>
      <c r="E16" s="27">
        <f>D16</f>
        <v>-21426.587066666667</v>
      </c>
      <c r="F16" s="27">
        <f>E16</f>
        <v>-21426.587066666667</v>
      </c>
      <c r="G16" s="27">
        <f t="shared" ref="G16" si="6">F16</f>
        <v>-21426.587066666667</v>
      </c>
      <c r="H16" s="27">
        <f>G16/12*4</f>
        <v>-7142.195688888889</v>
      </c>
      <c r="I16" s="22"/>
      <c r="J16" s="76">
        <f>K16/12*2</f>
        <v>-13404.160000000002</v>
      </c>
      <c r="K16" s="76">
        <v>-80424.960000000006</v>
      </c>
      <c r="L16" s="76">
        <f>K16</f>
        <v>-80424.960000000006</v>
      </c>
      <c r="M16" s="76">
        <f>L16</f>
        <v>-80424.960000000006</v>
      </c>
      <c r="N16" s="76">
        <f t="shared" ref="N16:AJ16" si="7">M16</f>
        <v>-80424.960000000006</v>
      </c>
      <c r="O16" s="76">
        <f t="shared" si="7"/>
        <v>-80424.960000000006</v>
      </c>
      <c r="P16" s="76">
        <f t="shared" si="7"/>
        <v>-80424.960000000006</v>
      </c>
      <c r="Q16" s="76">
        <f t="shared" si="7"/>
        <v>-80424.960000000006</v>
      </c>
      <c r="R16" s="76">
        <f t="shared" si="7"/>
        <v>-80424.960000000006</v>
      </c>
      <c r="S16" s="76">
        <f t="shared" si="7"/>
        <v>-80424.960000000006</v>
      </c>
      <c r="T16" s="76">
        <f t="shared" si="7"/>
        <v>-80424.960000000006</v>
      </c>
      <c r="U16" s="76">
        <f t="shared" si="7"/>
        <v>-80424.960000000006</v>
      </c>
      <c r="V16" s="76">
        <f t="shared" si="7"/>
        <v>-80424.960000000006</v>
      </c>
      <c r="W16" s="76">
        <f t="shared" si="7"/>
        <v>-80424.960000000006</v>
      </c>
      <c r="X16" s="76">
        <f t="shared" si="7"/>
        <v>-80424.960000000006</v>
      </c>
      <c r="Y16" s="76">
        <f t="shared" si="7"/>
        <v>-80424.960000000006</v>
      </c>
      <c r="Z16" s="76">
        <f t="shared" si="7"/>
        <v>-80424.960000000006</v>
      </c>
      <c r="AA16" s="76">
        <f t="shared" si="7"/>
        <v>-80424.960000000006</v>
      </c>
      <c r="AB16" s="76">
        <f t="shared" si="7"/>
        <v>-80424.960000000006</v>
      </c>
      <c r="AC16" s="76">
        <f t="shared" si="7"/>
        <v>-80424.960000000006</v>
      </c>
      <c r="AD16" s="76">
        <f t="shared" si="7"/>
        <v>-80424.960000000006</v>
      </c>
      <c r="AE16" s="76">
        <f t="shared" si="7"/>
        <v>-80424.960000000006</v>
      </c>
      <c r="AF16" s="76">
        <f t="shared" si="7"/>
        <v>-80424.960000000006</v>
      </c>
      <c r="AG16" s="76">
        <f t="shared" si="7"/>
        <v>-80424.960000000006</v>
      </c>
      <c r="AH16" s="76">
        <f t="shared" si="7"/>
        <v>-80424.960000000006</v>
      </c>
      <c r="AI16" s="76">
        <f t="shared" si="7"/>
        <v>-80424.960000000006</v>
      </c>
      <c r="AJ16" s="76">
        <f t="shared" si="7"/>
        <v>-80424.960000000006</v>
      </c>
      <c r="AK16" s="76">
        <f>AJ16/12*3</f>
        <v>-20106.240000000002</v>
      </c>
      <c r="AL16" s="26"/>
    </row>
    <row r="17" spans="2:38" s="24" customFormat="1">
      <c r="B17" s="10" t="s">
        <v>34</v>
      </c>
      <c r="C17" s="33">
        <f t="shared" ref="C17:C18" si="8">SUM(D17:AK17)</f>
        <v>-73848.319999999978</v>
      </c>
      <c r="D17" s="27"/>
      <c r="E17" s="22"/>
      <c r="F17" s="22"/>
      <c r="G17" s="22"/>
      <c r="H17" s="22"/>
      <c r="I17" s="22"/>
      <c r="J17" s="76">
        <f>K17/12*2</f>
        <v>-465.92</v>
      </c>
      <c r="K17" s="76">
        <v>-2795.52</v>
      </c>
      <c r="L17" s="76">
        <f>K17</f>
        <v>-2795.52</v>
      </c>
      <c r="M17" s="76">
        <f>L17</f>
        <v>-2795.52</v>
      </c>
      <c r="N17" s="76">
        <f t="shared" ref="N17:AJ17" si="9">M17</f>
        <v>-2795.52</v>
      </c>
      <c r="O17" s="76">
        <f t="shared" si="9"/>
        <v>-2795.52</v>
      </c>
      <c r="P17" s="76">
        <f t="shared" si="9"/>
        <v>-2795.52</v>
      </c>
      <c r="Q17" s="76">
        <f t="shared" si="9"/>
        <v>-2795.52</v>
      </c>
      <c r="R17" s="76">
        <f t="shared" si="9"/>
        <v>-2795.52</v>
      </c>
      <c r="S17" s="76">
        <f t="shared" si="9"/>
        <v>-2795.52</v>
      </c>
      <c r="T17" s="76">
        <f t="shared" si="9"/>
        <v>-2795.52</v>
      </c>
      <c r="U17" s="76">
        <f t="shared" si="9"/>
        <v>-2795.52</v>
      </c>
      <c r="V17" s="76">
        <f t="shared" si="9"/>
        <v>-2795.52</v>
      </c>
      <c r="W17" s="76">
        <f t="shared" si="9"/>
        <v>-2795.52</v>
      </c>
      <c r="X17" s="76">
        <f t="shared" si="9"/>
        <v>-2795.52</v>
      </c>
      <c r="Y17" s="76">
        <f t="shared" si="9"/>
        <v>-2795.52</v>
      </c>
      <c r="Z17" s="76">
        <f t="shared" si="9"/>
        <v>-2795.52</v>
      </c>
      <c r="AA17" s="76">
        <f t="shared" si="9"/>
        <v>-2795.52</v>
      </c>
      <c r="AB17" s="76">
        <f t="shared" si="9"/>
        <v>-2795.52</v>
      </c>
      <c r="AC17" s="76">
        <f t="shared" si="9"/>
        <v>-2795.52</v>
      </c>
      <c r="AD17" s="76">
        <f t="shared" si="9"/>
        <v>-2795.52</v>
      </c>
      <c r="AE17" s="76">
        <f t="shared" si="9"/>
        <v>-2795.52</v>
      </c>
      <c r="AF17" s="76">
        <f t="shared" si="9"/>
        <v>-2795.52</v>
      </c>
      <c r="AG17" s="76">
        <f t="shared" si="9"/>
        <v>-2795.52</v>
      </c>
      <c r="AH17" s="76">
        <f t="shared" si="9"/>
        <v>-2795.52</v>
      </c>
      <c r="AI17" s="76">
        <f t="shared" si="9"/>
        <v>-2795.52</v>
      </c>
      <c r="AJ17" s="76">
        <f t="shared" si="9"/>
        <v>-2795.52</v>
      </c>
      <c r="AK17" s="76">
        <f>AJ17/12*3</f>
        <v>-698.88</v>
      </c>
      <c r="AL17" s="19"/>
    </row>
    <row r="18" spans="2:38" s="24" customFormat="1">
      <c r="B18" s="10" t="s">
        <v>6</v>
      </c>
      <c r="C18" s="33">
        <f t="shared" si="8"/>
        <v>-3068416.2933333335</v>
      </c>
      <c r="D18" s="27"/>
      <c r="E18" s="22"/>
      <c r="F18" s="22"/>
      <c r="G18" s="22"/>
      <c r="H18" s="22"/>
      <c r="I18" s="22"/>
      <c r="J18" s="76"/>
      <c r="K18" s="76"/>
      <c r="L18" s="76"/>
      <c r="M18" s="76"/>
      <c r="N18" s="76"/>
      <c r="O18" s="76">
        <v>-580772.80000000005</v>
      </c>
      <c r="P18" s="76"/>
      <c r="Q18" s="76"/>
      <c r="R18" s="76"/>
      <c r="S18" s="76"/>
      <c r="T18" s="76">
        <v>-580772.80000000005</v>
      </c>
      <c r="U18" s="76"/>
      <c r="V18" s="76"/>
      <c r="W18" s="76"/>
      <c r="X18" s="76"/>
      <c r="Y18" s="76">
        <f>T18</f>
        <v>-580772.80000000005</v>
      </c>
      <c r="Z18" s="76"/>
      <c r="AA18" s="76"/>
      <c r="AB18" s="76"/>
      <c r="AC18" s="76"/>
      <c r="AD18" s="76">
        <f>Y18</f>
        <v>-580772.80000000005</v>
      </c>
      <c r="AE18" s="76"/>
      <c r="AF18" s="76"/>
      <c r="AG18" s="76"/>
      <c r="AH18" s="76"/>
      <c r="AI18" s="76">
        <f>AD18</f>
        <v>-580772.80000000005</v>
      </c>
      <c r="AJ18" s="76"/>
      <c r="AK18" s="83">
        <f>AI18/5/12*17</f>
        <v>-164552.29333333333</v>
      </c>
      <c r="AL18" s="19"/>
    </row>
    <row r="19" spans="2:38">
      <c r="B19" s="14"/>
      <c r="C19" s="13"/>
      <c r="D19" s="1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6"/>
    </row>
    <row r="20" spans="2:38">
      <c r="B20" s="15" t="s">
        <v>13</v>
      </c>
      <c r="C20" s="35">
        <f>SUM(D20:AH20)</f>
        <v>-15703939.743955558</v>
      </c>
      <c r="D20" s="35">
        <f t="shared" ref="D20:AJ20" si="10">D8+D11+D15</f>
        <v>-21426.587066666667</v>
      </c>
      <c r="E20" s="35">
        <f>E8+E11+E15</f>
        <v>-324586.58706666669</v>
      </c>
      <c r="F20" s="35">
        <f t="shared" si="10"/>
        <v>-848226.58706666669</v>
      </c>
      <c r="G20" s="35">
        <f t="shared" si="10"/>
        <v>-1261626.5870666667</v>
      </c>
      <c r="H20" s="35">
        <f t="shared" si="10"/>
        <v>-3589942.1956888889</v>
      </c>
      <c r="I20" s="35">
        <f t="shared" si="10"/>
        <v>-5208840</v>
      </c>
      <c r="J20" s="35">
        <f t="shared" si="10"/>
        <v>-5351800</v>
      </c>
      <c r="K20" s="35">
        <f t="shared" si="10"/>
        <v>134399.99999999997</v>
      </c>
      <c r="L20" s="35">
        <f t="shared" si="10"/>
        <v>134399.99999999997</v>
      </c>
      <c r="M20" s="35">
        <f t="shared" si="10"/>
        <v>134399.99999999997</v>
      </c>
      <c r="N20" s="35">
        <f t="shared" si="10"/>
        <v>134399.99999999997</v>
      </c>
      <c r="O20" s="35">
        <f t="shared" si="10"/>
        <v>-446372.80000000005</v>
      </c>
      <c r="P20" s="35">
        <f t="shared" si="10"/>
        <v>134399.99999999997</v>
      </c>
      <c r="Q20" s="35">
        <f t="shared" si="10"/>
        <v>134399.99999999997</v>
      </c>
      <c r="R20" s="35">
        <f t="shared" si="10"/>
        <v>134399.99999999997</v>
      </c>
      <c r="S20" s="35">
        <f t="shared" si="10"/>
        <v>134399.99999999997</v>
      </c>
      <c r="T20" s="35">
        <f t="shared" si="10"/>
        <v>-446372.80000000005</v>
      </c>
      <c r="U20" s="35">
        <f t="shared" si="10"/>
        <v>134399.99999999997</v>
      </c>
      <c r="V20" s="35">
        <f t="shared" si="10"/>
        <v>134399.99999999997</v>
      </c>
      <c r="W20" s="35">
        <f t="shared" si="10"/>
        <v>134399.99999999997</v>
      </c>
      <c r="X20" s="35">
        <f t="shared" si="10"/>
        <v>134399.99999999997</v>
      </c>
      <c r="Y20" s="35">
        <f t="shared" si="10"/>
        <v>-446372.80000000005</v>
      </c>
      <c r="Z20" s="35">
        <f t="shared" si="10"/>
        <v>134399.99999999997</v>
      </c>
      <c r="AA20" s="35">
        <f t="shared" si="10"/>
        <v>134399.99999999997</v>
      </c>
      <c r="AB20" s="35">
        <f t="shared" si="10"/>
        <v>134399.99999999997</v>
      </c>
      <c r="AC20" s="35">
        <f t="shared" si="10"/>
        <v>134399.99999999997</v>
      </c>
      <c r="AD20" s="35">
        <f t="shared" si="10"/>
        <v>-446372.80000000005</v>
      </c>
      <c r="AE20" s="35">
        <f t="shared" si="10"/>
        <v>134399.99999999997</v>
      </c>
      <c r="AF20" s="35">
        <f t="shared" si="10"/>
        <v>134399.99999999997</v>
      </c>
      <c r="AG20" s="35">
        <f t="shared" si="10"/>
        <v>134399.99999999997</v>
      </c>
      <c r="AH20" s="35">
        <f t="shared" si="10"/>
        <v>134399.99999999997</v>
      </c>
      <c r="AI20" s="35">
        <f t="shared" si="10"/>
        <v>-446372.80000000005</v>
      </c>
      <c r="AJ20" s="35">
        <f t="shared" si="10"/>
        <v>134399.99999999997</v>
      </c>
      <c r="AK20" s="35">
        <f t="shared" ref="AK20" si="11">AK8+AK11+AK15</f>
        <v>-130952.29333333333</v>
      </c>
      <c r="AL20" s="36"/>
    </row>
    <row r="21" spans="2:38" ht="15.75" thickBot="1">
      <c r="B21" s="14"/>
      <c r="C21" s="13"/>
      <c r="D21" s="1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6"/>
    </row>
    <row r="22" spans="2:38">
      <c r="B22" s="42" t="s">
        <v>3</v>
      </c>
      <c r="C22" s="43"/>
      <c r="D22" s="44">
        <f t="shared" ref="D22:AJ22" si="12">1/(1+$C$32)^D6</f>
        <v>1</v>
      </c>
      <c r="E22" s="44">
        <f t="shared" si="12"/>
        <v>0.96153846153846145</v>
      </c>
      <c r="F22" s="44">
        <f t="shared" si="12"/>
        <v>0.92455621301775137</v>
      </c>
      <c r="G22" s="44">
        <f t="shared" si="12"/>
        <v>0.88899635867091487</v>
      </c>
      <c r="H22" s="44">
        <f t="shared" si="12"/>
        <v>0.85480419102972571</v>
      </c>
      <c r="I22" s="44">
        <f t="shared" si="12"/>
        <v>0.82192710675935154</v>
      </c>
      <c r="J22" s="44">
        <f t="shared" si="12"/>
        <v>0.79031452573014571</v>
      </c>
      <c r="K22" s="44">
        <f t="shared" si="12"/>
        <v>0.75991781320206331</v>
      </c>
      <c r="L22" s="44">
        <f t="shared" si="12"/>
        <v>0.73069020500198378</v>
      </c>
      <c r="M22" s="44">
        <f t="shared" si="12"/>
        <v>0.70258673557883045</v>
      </c>
      <c r="N22" s="44">
        <f t="shared" si="12"/>
        <v>0.67556416882579851</v>
      </c>
      <c r="O22" s="44">
        <f t="shared" si="12"/>
        <v>0.6495809315632679</v>
      </c>
      <c r="P22" s="44">
        <f t="shared" si="12"/>
        <v>0.62459704958006512</v>
      </c>
      <c r="Q22" s="44">
        <f t="shared" si="12"/>
        <v>0.600574086134678</v>
      </c>
      <c r="R22" s="44">
        <f t="shared" si="12"/>
        <v>0.57747508282180582</v>
      </c>
      <c r="S22" s="44">
        <f t="shared" si="12"/>
        <v>0.55526450271327477</v>
      </c>
      <c r="T22" s="44">
        <f t="shared" si="12"/>
        <v>0.53390817568584104</v>
      </c>
      <c r="U22" s="44">
        <f t="shared" si="12"/>
        <v>0.51337324585177024</v>
      </c>
      <c r="V22" s="44">
        <f t="shared" si="12"/>
        <v>0.49362812101131748</v>
      </c>
      <c r="W22" s="44">
        <f t="shared" si="12"/>
        <v>0.47464242404934376</v>
      </c>
      <c r="X22" s="44">
        <f t="shared" si="12"/>
        <v>0.45638694620129205</v>
      </c>
      <c r="Y22" s="44">
        <f t="shared" si="12"/>
        <v>0.43883360211662686</v>
      </c>
      <c r="Z22" s="44">
        <f t="shared" si="12"/>
        <v>0.42195538665060278</v>
      </c>
      <c r="AA22" s="44">
        <f t="shared" si="12"/>
        <v>0.40572633331788732</v>
      </c>
      <c r="AB22" s="44">
        <f t="shared" si="12"/>
        <v>0.39012147434412242</v>
      </c>
      <c r="AC22" s="44">
        <f t="shared" si="12"/>
        <v>0.37511680225396377</v>
      </c>
      <c r="AD22" s="44">
        <f t="shared" si="12"/>
        <v>0.36068923293650368</v>
      </c>
      <c r="AE22" s="44">
        <f t="shared" si="12"/>
        <v>0.3468165701312535</v>
      </c>
      <c r="AF22" s="44">
        <f t="shared" si="12"/>
        <v>0.3334774712800514</v>
      </c>
      <c r="AG22" s="44">
        <f t="shared" si="12"/>
        <v>0.32065141469235708</v>
      </c>
      <c r="AH22" s="44">
        <f t="shared" si="12"/>
        <v>0.30831866797342034</v>
      </c>
      <c r="AI22" s="44">
        <f t="shared" si="12"/>
        <v>0.29646025766675027</v>
      </c>
      <c r="AJ22" s="44">
        <f t="shared" si="12"/>
        <v>0.28505794006418295</v>
      </c>
      <c r="AK22" s="44">
        <f t="shared" ref="AK22" si="13">1/(1+$C$32)^AK6</f>
        <v>0.27409417313863743</v>
      </c>
      <c r="AL22" s="21"/>
    </row>
    <row r="23" spans="2:38" ht="15.75" thickBot="1">
      <c r="B23" s="45" t="s">
        <v>4</v>
      </c>
      <c r="C23" s="46"/>
      <c r="D23" s="47">
        <f>D20*D22</f>
        <v>-21426.587066666667</v>
      </c>
      <c r="E23" s="47">
        <f>E20*E22</f>
        <v>-312102.48756410257</v>
      </c>
      <c r="F23" s="47">
        <f t="shared" ref="F23:AG23" si="14">F20*F22</f>
        <v>-784233.16111932928</v>
      </c>
      <c r="G23" s="47">
        <f t="shared" si="14"/>
        <v>-1121581.4419046806</v>
      </c>
      <c r="H23" s="47">
        <f t="shared" si="14"/>
        <v>-3068697.6344293179</v>
      </c>
      <c r="I23" s="47">
        <f t="shared" si="14"/>
        <v>-4281286.7907723803</v>
      </c>
      <c r="J23" s="47">
        <f>J20*J22</f>
        <v>-4229605.2788025942</v>
      </c>
      <c r="K23" s="47">
        <f>K20*K22</f>
        <v>102132.95409435728</v>
      </c>
      <c r="L23" s="47">
        <f t="shared" si="14"/>
        <v>98204.763552266595</v>
      </c>
      <c r="M23" s="47">
        <f t="shared" si="14"/>
        <v>94427.657261794797</v>
      </c>
      <c r="N23" s="47">
        <f>N20*N22</f>
        <v>90795.824290187302</v>
      </c>
      <c r="O23" s="47">
        <f t="shared" si="14"/>
        <v>-289955.2592485043</v>
      </c>
      <c r="P23" s="47">
        <f t="shared" si="14"/>
        <v>83945.843463560741</v>
      </c>
      <c r="Q23" s="47">
        <f t="shared" si="14"/>
        <v>80717.15717650071</v>
      </c>
      <c r="R23" s="47">
        <f t="shared" si="14"/>
        <v>77612.651131250692</v>
      </c>
      <c r="S23" s="47">
        <f t="shared" si="14"/>
        <v>74627.549164664117</v>
      </c>
      <c r="T23" s="47">
        <f t="shared" si="14"/>
        <v>-238322.08732378081</v>
      </c>
      <c r="U23" s="47">
        <f t="shared" si="14"/>
        <v>68997.36424247791</v>
      </c>
      <c r="V23" s="47">
        <f t="shared" si="14"/>
        <v>66343.619463921059</v>
      </c>
      <c r="W23" s="47">
        <f t="shared" si="14"/>
        <v>63791.941792231788</v>
      </c>
      <c r="X23" s="47">
        <f t="shared" si="14"/>
        <v>61338.405569453636</v>
      </c>
      <c r="Y23" s="47">
        <f t="shared" si="14"/>
        <v>-195883.38371088469</v>
      </c>
      <c r="Z23" s="47">
        <f t="shared" si="14"/>
        <v>56710.803965840998</v>
      </c>
      <c r="AA23" s="47">
        <f t="shared" si="14"/>
        <v>54529.619197924047</v>
      </c>
      <c r="AB23" s="47">
        <f t="shared" si="14"/>
        <v>52432.326151850044</v>
      </c>
      <c r="AC23" s="47">
        <f t="shared" si="14"/>
        <v>50415.698222932719</v>
      </c>
      <c r="AD23" s="47">
        <f t="shared" si="14"/>
        <v>-161001.8628357194</v>
      </c>
      <c r="AE23" s="47">
        <f t="shared" si="14"/>
        <v>46612.147025640457</v>
      </c>
      <c r="AF23" s="47">
        <f t="shared" si="14"/>
        <v>44819.372140038897</v>
      </c>
      <c r="AG23" s="47">
        <f t="shared" si="14"/>
        <v>43095.550134652782</v>
      </c>
      <c r="AH23" s="47">
        <f>AH20*AH22</f>
        <v>41438.028975627683</v>
      </c>
      <c r="AI23" s="47">
        <f t="shared" ref="AI23" si="15">AI20*AI22</f>
        <v>-132331.79530342881</v>
      </c>
      <c r="AJ23" s="47">
        <f>AJ20*AJ22</f>
        <v>38311.787144626178</v>
      </c>
      <c r="AK23" s="47">
        <f>AK20*AK22</f>
        <v>-35893.260561808303</v>
      </c>
      <c r="AL23" s="20">
        <f>AL11*AK22</f>
        <v>337824.08342927514</v>
      </c>
    </row>
    <row r="24" spans="2:38" ht="15.75" thickBot="1"/>
    <row r="25" spans="2:38" ht="15.75" thickBot="1">
      <c r="B25" s="74" t="s">
        <v>29</v>
      </c>
      <c r="C25" s="75">
        <v>-16536000</v>
      </c>
      <c r="D25" s="58"/>
      <c r="E25" s="54"/>
    </row>
    <row r="26" spans="2:38" ht="15.75" thickBot="1"/>
    <row r="27" spans="2:38">
      <c r="B27" s="64" t="s">
        <v>39</v>
      </c>
      <c r="C27" s="82">
        <v>3584</v>
      </c>
    </row>
    <row r="28" spans="2:38">
      <c r="B28" s="68" t="s">
        <v>43</v>
      </c>
      <c r="C28" s="71">
        <f>C27</f>
        <v>3584</v>
      </c>
    </row>
    <row r="29" spans="2:38">
      <c r="B29" s="65" t="s">
        <v>40</v>
      </c>
      <c r="C29" s="66">
        <v>0</v>
      </c>
    </row>
    <row r="30" spans="2:38" ht="15.75" thickBot="1">
      <c r="B30" s="73" t="s">
        <v>22</v>
      </c>
      <c r="C30" s="67">
        <v>5.0599999999999996</v>
      </c>
    </row>
    <row r="31" spans="2:38" ht="15.75" thickBot="1"/>
    <row r="32" spans="2:38">
      <c r="B32" s="25" t="s">
        <v>12</v>
      </c>
      <c r="C32" s="18">
        <v>0.04</v>
      </c>
      <c r="D32" s="59"/>
    </row>
    <row r="33" spans="2:4" ht="15.75" thickBot="1">
      <c r="B33" s="17" t="s">
        <v>5</v>
      </c>
      <c r="C33" s="16">
        <f>SUM(D23:AL23)</f>
        <v>-13143195.883052127</v>
      </c>
      <c r="D33" s="60"/>
    </row>
    <row r="34" spans="2:4">
      <c r="B34" s="60"/>
      <c r="C34" s="60"/>
      <c r="D34" s="60"/>
    </row>
    <row r="35" spans="2:4">
      <c r="B35" s="60"/>
      <c r="C35" s="60"/>
      <c r="D35" s="60"/>
    </row>
  </sheetData>
  <mergeCells count="2">
    <mergeCell ref="B3:C3"/>
    <mergeCell ref="E3:AL3"/>
  </mergeCells>
  <conditionalFormatting sqref="C33:D33 B34:D35">
    <cfRule type="cellIs" dxfId="17" priority="2" operator="lessThan">
      <formula>0</formula>
    </cfRule>
  </conditionalFormatting>
  <conditionalFormatting sqref="D23:AL23">
    <cfRule type="cellIs" dxfId="1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headerFooter differentFirst="1">
    <oddHeader>&amp;C&amp;"Times New Roman,Regular"&amp;12 2</oddHeader>
    <oddFooter>&amp;L&amp;"Times New Roman,Regular"&amp;10FMzinop_300118_Vagners</oddFooter>
    <firstHeader>&amp;R&amp;"Times New Roman,Regular"&amp;12Informatīvā ziņojuma “Par valsts nekustamā īpašuma Riharda Vāgnera ielā 4, Rīgā, turpmākās attīstības iespējām” pielikums</firstHeader>
    <firstFooter>&amp;L&amp;"Times New Roman,Regular"&amp;10FMzinop_300118_Vagners</first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L54"/>
  <sheetViews>
    <sheetView showGridLines="0" zoomScale="85" zoomScaleNormal="85" workbookViewId="0">
      <selection activeCell="F29" sqref="F29"/>
    </sheetView>
  </sheetViews>
  <sheetFormatPr defaultRowHeight="15"/>
  <cols>
    <col min="1" max="1" width="3.5703125" customWidth="1"/>
    <col min="2" max="2" width="46.7109375" bestFit="1" customWidth="1"/>
    <col min="3" max="3" width="10.85546875" bestFit="1" customWidth="1"/>
    <col min="4" max="4" width="11.42578125" customWidth="1"/>
    <col min="5" max="6" width="10.85546875" bestFit="1" customWidth="1"/>
    <col min="7" max="8" width="9.7109375" customWidth="1"/>
    <col min="9" max="9" width="9.85546875" customWidth="1"/>
    <col min="10" max="37" width="9.7109375" customWidth="1"/>
    <col min="38" max="38" width="10.42578125" customWidth="1"/>
  </cols>
  <sheetData>
    <row r="1" spans="2:38">
      <c r="B1" s="5" t="s">
        <v>53</v>
      </c>
    </row>
    <row r="2" spans="2:38" ht="15.75" thickBot="1">
      <c r="B2" s="5" t="s">
        <v>8</v>
      </c>
      <c r="C2" s="5"/>
      <c r="D2" s="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</row>
    <row r="3" spans="2:38" ht="15.75">
      <c r="B3" s="97" t="s">
        <v>17</v>
      </c>
      <c r="C3" s="98"/>
      <c r="D3" s="57"/>
      <c r="E3" s="99" t="s">
        <v>32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100"/>
    </row>
    <row r="4" spans="2:38">
      <c r="B4" s="29" t="s">
        <v>0</v>
      </c>
      <c r="C4" s="61" t="s">
        <v>30</v>
      </c>
      <c r="D4" s="31">
        <v>2018</v>
      </c>
      <c r="E4" s="31">
        <v>2019</v>
      </c>
      <c r="F4" s="31">
        <v>2020</v>
      </c>
      <c r="G4" s="31">
        <v>2021</v>
      </c>
      <c r="H4" s="31">
        <v>2022</v>
      </c>
      <c r="I4" s="31">
        <v>2023</v>
      </c>
      <c r="J4" s="31">
        <v>2024</v>
      </c>
      <c r="K4" s="31">
        <v>2025</v>
      </c>
      <c r="L4" s="31">
        <v>2026</v>
      </c>
      <c r="M4" s="31">
        <v>2027</v>
      </c>
      <c r="N4" s="31">
        <v>2028</v>
      </c>
      <c r="O4" s="31">
        <v>2029</v>
      </c>
      <c r="P4" s="31">
        <v>2030</v>
      </c>
      <c r="Q4" s="31">
        <v>2031</v>
      </c>
      <c r="R4" s="31">
        <v>2032</v>
      </c>
      <c r="S4" s="31">
        <v>2033</v>
      </c>
      <c r="T4" s="31">
        <v>2034</v>
      </c>
      <c r="U4" s="31">
        <v>2035</v>
      </c>
      <c r="V4" s="31">
        <v>2036</v>
      </c>
      <c r="W4" s="31">
        <v>2037</v>
      </c>
      <c r="X4" s="31">
        <v>2038</v>
      </c>
      <c r="Y4" s="31">
        <v>2039</v>
      </c>
      <c r="Z4" s="31">
        <v>2040</v>
      </c>
      <c r="AA4" s="31">
        <v>2041</v>
      </c>
      <c r="AB4" s="31">
        <v>2042</v>
      </c>
      <c r="AC4" s="31">
        <v>2043</v>
      </c>
      <c r="AD4" s="31">
        <v>2044</v>
      </c>
      <c r="AE4" s="31">
        <v>2045</v>
      </c>
      <c r="AF4" s="31">
        <v>2046</v>
      </c>
      <c r="AG4" s="31">
        <v>2047</v>
      </c>
      <c r="AH4" s="31">
        <v>2048</v>
      </c>
      <c r="AI4" s="31">
        <v>2049</v>
      </c>
      <c r="AJ4" s="31">
        <v>2050</v>
      </c>
      <c r="AK4" s="31">
        <v>2051</v>
      </c>
      <c r="AL4" s="37" t="s">
        <v>14</v>
      </c>
    </row>
    <row r="5" spans="2:38">
      <c r="B5" s="10" t="s">
        <v>15</v>
      </c>
      <c r="C5" s="30"/>
      <c r="D5" s="30">
        <v>1</v>
      </c>
      <c r="E5" s="4">
        <v>2</v>
      </c>
      <c r="F5" s="30">
        <v>3</v>
      </c>
      <c r="G5" s="4">
        <v>4</v>
      </c>
      <c r="H5" s="30">
        <v>5</v>
      </c>
      <c r="I5" s="4">
        <v>6</v>
      </c>
      <c r="J5" s="30">
        <v>7</v>
      </c>
      <c r="K5" s="4">
        <v>8</v>
      </c>
      <c r="L5" s="30">
        <v>9</v>
      </c>
      <c r="M5" s="4">
        <v>10</v>
      </c>
      <c r="N5" s="30">
        <v>11</v>
      </c>
      <c r="O5" s="4">
        <v>12</v>
      </c>
      <c r="P5" s="30">
        <v>13</v>
      </c>
      <c r="Q5" s="4">
        <v>14</v>
      </c>
      <c r="R5" s="30">
        <v>15</v>
      </c>
      <c r="S5" s="4">
        <v>16</v>
      </c>
      <c r="T5" s="30">
        <v>17</v>
      </c>
      <c r="U5" s="4">
        <v>18</v>
      </c>
      <c r="V5" s="30">
        <v>19</v>
      </c>
      <c r="W5" s="4">
        <v>20</v>
      </c>
      <c r="X5" s="30">
        <v>21</v>
      </c>
      <c r="Y5" s="4">
        <v>22</v>
      </c>
      <c r="Z5" s="30">
        <v>23</v>
      </c>
      <c r="AA5" s="4">
        <v>24</v>
      </c>
      <c r="AB5" s="30">
        <v>25</v>
      </c>
      <c r="AC5" s="4">
        <v>26</v>
      </c>
      <c r="AD5" s="30">
        <v>27</v>
      </c>
      <c r="AE5" s="4">
        <v>28</v>
      </c>
      <c r="AF5" s="30">
        <v>29</v>
      </c>
      <c r="AG5" s="4">
        <v>30</v>
      </c>
      <c r="AH5" s="30">
        <v>31</v>
      </c>
      <c r="AI5" s="4">
        <v>32</v>
      </c>
      <c r="AJ5" s="30">
        <v>33</v>
      </c>
      <c r="AK5" s="4">
        <v>34</v>
      </c>
      <c r="AL5" s="23"/>
    </row>
    <row r="6" spans="2:38">
      <c r="B6" s="41" t="s">
        <v>1</v>
      </c>
      <c r="C6" s="30"/>
      <c r="D6" s="30">
        <v>0</v>
      </c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4">
        <v>29</v>
      </c>
      <c r="AH6" s="4">
        <v>30</v>
      </c>
      <c r="AI6" s="4">
        <v>31</v>
      </c>
      <c r="AJ6" s="4">
        <v>32</v>
      </c>
      <c r="AK6" s="4">
        <v>33</v>
      </c>
      <c r="AL6" s="23"/>
    </row>
    <row r="7" spans="2:38">
      <c r="B7" s="14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6"/>
    </row>
    <row r="8" spans="2:38">
      <c r="B8" s="40" t="s">
        <v>2</v>
      </c>
      <c r="C8" s="38">
        <f>SUM(C9:C10)</f>
        <v>-19672173.120000001</v>
      </c>
      <c r="D8" s="38">
        <f>SUM(D9:D10)</f>
        <v>0</v>
      </c>
      <c r="E8" s="38">
        <f>SUM(E9:E10)</f>
        <v>0</v>
      </c>
      <c r="F8" s="38">
        <f t="shared" ref="F8:AK8" si="0">SUM(F9:F10)</f>
        <v>0</v>
      </c>
      <c r="G8" s="38">
        <f t="shared" si="0"/>
        <v>-727500</v>
      </c>
      <c r="H8" s="38">
        <f t="shared" si="0"/>
        <v>-4648300</v>
      </c>
      <c r="I8" s="38">
        <f t="shared" si="0"/>
        <v>-8737300</v>
      </c>
      <c r="J8" s="38">
        <f t="shared" si="0"/>
        <v>-2422900</v>
      </c>
      <c r="K8" s="38">
        <f t="shared" si="0"/>
        <v>0</v>
      </c>
      <c r="L8" s="38">
        <f t="shared" si="0"/>
        <v>0</v>
      </c>
      <c r="M8" s="38">
        <f t="shared" si="0"/>
        <v>0</v>
      </c>
      <c r="N8" s="38">
        <f>SUM(N9:N10)</f>
        <v>0</v>
      </c>
      <c r="O8" s="38">
        <f t="shared" si="0"/>
        <v>-580772.80000000005</v>
      </c>
      <c r="P8" s="38">
        <f t="shared" si="0"/>
        <v>0</v>
      </c>
      <c r="Q8" s="38">
        <f t="shared" si="0"/>
        <v>0</v>
      </c>
      <c r="R8" s="38">
        <f t="shared" si="0"/>
        <v>0</v>
      </c>
      <c r="S8" s="38">
        <f t="shared" si="0"/>
        <v>0</v>
      </c>
      <c r="T8" s="38">
        <f t="shared" si="0"/>
        <v>-580772.80000000005</v>
      </c>
      <c r="U8" s="38">
        <f t="shared" si="0"/>
        <v>0</v>
      </c>
      <c r="V8" s="38">
        <f t="shared" si="0"/>
        <v>0</v>
      </c>
      <c r="W8" s="38">
        <f t="shared" si="0"/>
        <v>0</v>
      </c>
      <c r="X8" s="38">
        <f t="shared" si="0"/>
        <v>0</v>
      </c>
      <c r="Y8" s="38">
        <f t="shared" si="0"/>
        <v>-580772.80000000005</v>
      </c>
      <c r="Z8" s="38">
        <f t="shared" si="0"/>
        <v>0</v>
      </c>
      <c r="AA8" s="38">
        <f t="shared" si="0"/>
        <v>0</v>
      </c>
      <c r="AB8" s="38">
        <f t="shared" si="0"/>
        <v>0</v>
      </c>
      <c r="AC8" s="38">
        <f t="shared" si="0"/>
        <v>0</v>
      </c>
      <c r="AD8" s="38">
        <f t="shared" si="0"/>
        <v>-580772.80000000005</v>
      </c>
      <c r="AE8" s="38">
        <f t="shared" si="0"/>
        <v>0</v>
      </c>
      <c r="AF8" s="38">
        <f t="shared" si="0"/>
        <v>0</v>
      </c>
      <c r="AG8" s="38">
        <f t="shared" si="0"/>
        <v>0</v>
      </c>
      <c r="AH8" s="38">
        <f t="shared" si="0"/>
        <v>0</v>
      </c>
      <c r="AI8" s="38">
        <f t="shared" si="0"/>
        <v>-580772.80000000005</v>
      </c>
      <c r="AJ8" s="38">
        <f t="shared" si="0"/>
        <v>0</v>
      </c>
      <c r="AK8" s="38">
        <f t="shared" si="0"/>
        <v>-232309.12000000002</v>
      </c>
      <c r="AL8" s="39"/>
    </row>
    <row r="9" spans="2:38">
      <c r="B9" s="41" t="s">
        <v>7</v>
      </c>
      <c r="C9" s="33">
        <f>SUM(D9:AK9)</f>
        <v>-16536000</v>
      </c>
      <c r="D9" s="27"/>
      <c r="E9" s="33"/>
      <c r="F9" s="33"/>
      <c r="G9" s="63">
        <v>-727500</v>
      </c>
      <c r="H9" s="63">
        <v>-4648300</v>
      </c>
      <c r="I9" s="63">
        <v>-8737300</v>
      </c>
      <c r="J9" s="63">
        <v>-2422900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34"/>
    </row>
    <row r="10" spans="2:38">
      <c r="B10" s="41" t="s">
        <v>6</v>
      </c>
      <c r="C10" s="33">
        <f>SUM(D10:AK10)</f>
        <v>-3136173.12</v>
      </c>
      <c r="D10" s="27"/>
      <c r="E10" s="33"/>
      <c r="F10" s="33"/>
      <c r="G10" s="63"/>
      <c r="H10" s="63"/>
      <c r="I10" s="63"/>
      <c r="J10" s="63"/>
      <c r="K10" s="63"/>
      <c r="L10" s="63"/>
      <c r="M10" s="63"/>
      <c r="N10" s="63"/>
      <c r="O10" s="63">
        <v>-580772.80000000005</v>
      </c>
      <c r="P10" s="63"/>
      <c r="Q10" s="63"/>
      <c r="R10" s="63"/>
      <c r="S10" s="63"/>
      <c r="T10" s="63">
        <v>-580772.80000000005</v>
      </c>
      <c r="U10" s="63"/>
      <c r="V10" s="63"/>
      <c r="W10" s="63"/>
      <c r="X10" s="63"/>
      <c r="Y10" s="63">
        <v>-580772.80000000005</v>
      </c>
      <c r="Z10" s="77"/>
      <c r="AA10" s="77"/>
      <c r="AB10" s="77"/>
      <c r="AC10" s="77"/>
      <c r="AD10" s="77">
        <v>-580772.80000000005</v>
      </c>
      <c r="AE10" s="77"/>
      <c r="AF10" s="77"/>
      <c r="AG10" s="77"/>
      <c r="AH10" s="77"/>
      <c r="AI10" s="77">
        <v>-580772.80000000005</v>
      </c>
      <c r="AJ10" s="77"/>
      <c r="AK10" s="77">
        <v>-232309.12000000002</v>
      </c>
      <c r="AL10" s="34"/>
    </row>
    <row r="11" spans="2:38">
      <c r="B11" s="14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6"/>
    </row>
    <row r="12" spans="2:38">
      <c r="B12" s="40" t="s">
        <v>9</v>
      </c>
      <c r="C12" s="38">
        <f>SUM(C13:C14)</f>
        <v>45805008.816486403</v>
      </c>
      <c r="D12" s="38">
        <f t="shared" ref="D12:AH12" si="1">SUM(D13:D14)</f>
        <v>0</v>
      </c>
      <c r="E12" s="38">
        <f t="shared" si="1"/>
        <v>0</v>
      </c>
      <c r="F12" s="38">
        <f t="shared" si="1"/>
        <v>0</v>
      </c>
      <c r="G12" s="38">
        <f t="shared" si="1"/>
        <v>0</v>
      </c>
      <c r="H12" s="38">
        <f t="shared" ref="H12:I12" si="2">SUM(H13:H14)</f>
        <v>0</v>
      </c>
      <c r="I12" s="38">
        <f t="shared" si="2"/>
        <v>0</v>
      </c>
      <c r="J12" s="38">
        <f t="shared" si="1"/>
        <v>949583.11156906665</v>
      </c>
      <c r="K12" s="38">
        <f t="shared" si="1"/>
        <v>1387018.3154254223</v>
      </c>
      <c r="L12" s="38">
        <f t="shared" si="1"/>
        <v>1504701.6154254223</v>
      </c>
      <c r="M12" s="38">
        <f t="shared" si="1"/>
        <v>1607876.0154254222</v>
      </c>
      <c r="N12" s="38">
        <f t="shared" si="1"/>
        <v>1711050.4154254221</v>
      </c>
      <c r="O12" s="38">
        <f t="shared" si="1"/>
        <v>1736844.0154254222</v>
      </c>
      <c r="P12" s="38">
        <f t="shared" si="1"/>
        <v>1736844.0154254222</v>
      </c>
      <c r="Q12" s="38">
        <f t="shared" si="1"/>
        <v>1736844.0154254222</v>
      </c>
      <c r="R12" s="38">
        <f t="shared" si="1"/>
        <v>1736844.0154254222</v>
      </c>
      <c r="S12" s="38">
        <f t="shared" si="1"/>
        <v>1736844.0154254222</v>
      </c>
      <c r="T12" s="38">
        <f t="shared" si="1"/>
        <v>1736844.0154254222</v>
      </c>
      <c r="U12" s="38">
        <f t="shared" si="1"/>
        <v>1736844.0154254222</v>
      </c>
      <c r="V12" s="38">
        <f t="shared" si="1"/>
        <v>1736844.0154254222</v>
      </c>
      <c r="W12" s="38">
        <f t="shared" si="1"/>
        <v>1736844.0154254222</v>
      </c>
      <c r="X12" s="38">
        <f t="shared" si="1"/>
        <v>1736844.0154254222</v>
      </c>
      <c r="Y12" s="38">
        <f t="shared" si="1"/>
        <v>1736844.0154254222</v>
      </c>
      <c r="Z12" s="38">
        <f t="shared" si="1"/>
        <v>1736844.0154254222</v>
      </c>
      <c r="AA12" s="38">
        <f t="shared" si="1"/>
        <v>1736844.0154254222</v>
      </c>
      <c r="AB12" s="38">
        <f t="shared" si="1"/>
        <v>1736844.0154254222</v>
      </c>
      <c r="AC12" s="38">
        <f t="shared" si="1"/>
        <v>1736844.0154254222</v>
      </c>
      <c r="AD12" s="38">
        <f t="shared" si="1"/>
        <v>1736844.0154254222</v>
      </c>
      <c r="AE12" s="38">
        <f t="shared" si="1"/>
        <v>1736844.0154254222</v>
      </c>
      <c r="AF12" s="38">
        <f t="shared" si="1"/>
        <v>1736844.0154254222</v>
      </c>
      <c r="AG12" s="38">
        <f t="shared" si="1"/>
        <v>1736844.0154254222</v>
      </c>
      <c r="AH12" s="38">
        <f t="shared" si="1"/>
        <v>1736844.0154254222</v>
      </c>
      <c r="AI12" s="38">
        <f t="shared" ref="AI12:AK12" si="3">SUM(AI13:AI14)</f>
        <v>1736844.0154254222</v>
      </c>
      <c r="AJ12" s="38">
        <f t="shared" si="3"/>
        <v>1736844.0154254199</v>
      </c>
      <c r="AK12" s="38">
        <f t="shared" si="3"/>
        <v>434211.00385635556</v>
      </c>
      <c r="AL12" s="39"/>
    </row>
    <row r="13" spans="2:38">
      <c r="B13" s="10" t="s">
        <v>33</v>
      </c>
      <c r="C13" s="33">
        <f>SUM(D13:AK13)</f>
        <v>16320900.4</v>
      </c>
      <c r="D13" s="27"/>
      <c r="E13" s="33"/>
      <c r="F13" s="33"/>
      <c r="G13" s="33"/>
      <c r="H13" s="33"/>
      <c r="I13" s="33"/>
      <c r="J13" s="63">
        <v>130580.1</v>
      </c>
      <c r="K13" s="63">
        <v>295014.3</v>
      </c>
      <c r="L13" s="63">
        <v>412697.60000000003</v>
      </c>
      <c r="M13" s="63">
        <v>515871.99999999994</v>
      </c>
      <c r="N13" s="63">
        <v>619046.40000000002</v>
      </c>
      <c r="O13" s="63">
        <v>644840</v>
      </c>
      <c r="P13" s="63">
        <v>644840</v>
      </c>
      <c r="Q13" s="63">
        <v>644840</v>
      </c>
      <c r="R13" s="63">
        <v>644840</v>
      </c>
      <c r="S13" s="63">
        <v>644840</v>
      </c>
      <c r="T13" s="63">
        <v>644840</v>
      </c>
      <c r="U13" s="63">
        <v>644840</v>
      </c>
      <c r="V13" s="63">
        <v>644840</v>
      </c>
      <c r="W13" s="63">
        <v>644840</v>
      </c>
      <c r="X13" s="63">
        <v>644840</v>
      </c>
      <c r="Y13" s="63">
        <v>644840</v>
      </c>
      <c r="Z13" s="63">
        <v>644840</v>
      </c>
      <c r="AA13" s="63">
        <v>644840</v>
      </c>
      <c r="AB13" s="63">
        <v>644840</v>
      </c>
      <c r="AC13" s="63">
        <v>644840</v>
      </c>
      <c r="AD13" s="63">
        <v>644840</v>
      </c>
      <c r="AE13" s="63">
        <v>644840</v>
      </c>
      <c r="AF13" s="63">
        <v>644840</v>
      </c>
      <c r="AG13" s="63">
        <v>644840</v>
      </c>
      <c r="AH13" s="63">
        <v>644840</v>
      </c>
      <c r="AI13" s="63">
        <v>644840</v>
      </c>
      <c r="AJ13" s="63">
        <v>644840</v>
      </c>
      <c r="AK13" s="77">
        <v>161210</v>
      </c>
      <c r="AL13" s="34"/>
    </row>
    <row r="14" spans="2:38">
      <c r="B14" s="10" t="s">
        <v>19</v>
      </c>
      <c r="C14" s="70">
        <v>29484108.416486401</v>
      </c>
      <c r="D14" s="32"/>
      <c r="E14" s="33"/>
      <c r="F14" s="33"/>
      <c r="G14" s="33"/>
      <c r="H14" s="33"/>
      <c r="I14" s="33"/>
      <c r="J14" s="63">
        <v>819003.01156906667</v>
      </c>
      <c r="K14" s="63">
        <v>1092004.0154254222</v>
      </c>
      <c r="L14" s="63">
        <v>1092004.0154254222</v>
      </c>
      <c r="M14" s="63">
        <v>1092004.0154254222</v>
      </c>
      <c r="N14" s="63">
        <v>1092004.0154254222</v>
      </c>
      <c r="O14" s="63">
        <v>1092004.0154254222</v>
      </c>
      <c r="P14" s="63">
        <v>1092004.0154254222</v>
      </c>
      <c r="Q14" s="63">
        <v>1092004.0154254222</v>
      </c>
      <c r="R14" s="63">
        <v>1092004.0154254222</v>
      </c>
      <c r="S14" s="63">
        <v>1092004.0154254222</v>
      </c>
      <c r="T14" s="63">
        <v>1092004.0154254222</v>
      </c>
      <c r="U14" s="63">
        <v>1092004.0154254222</v>
      </c>
      <c r="V14" s="63">
        <v>1092004.0154254222</v>
      </c>
      <c r="W14" s="63">
        <v>1092004.0154254222</v>
      </c>
      <c r="X14" s="63">
        <v>1092004.0154254222</v>
      </c>
      <c r="Y14" s="63">
        <v>1092004.0154254222</v>
      </c>
      <c r="Z14" s="63">
        <v>1092004.0154254222</v>
      </c>
      <c r="AA14" s="63">
        <v>1092004.0154254222</v>
      </c>
      <c r="AB14" s="63">
        <v>1092004.0154254222</v>
      </c>
      <c r="AC14" s="63">
        <v>1092004.0154254222</v>
      </c>
      <c r="AD14" s="63">
        <v>1092004.0154254222</v>
      </c>
      <c r="AE14" s="63">
        <v>1092004.0154254222</v>
      </c>
      <c r="AF14" s="63">
        <v>1092004.0154254222</v>
      </c>
      <c r="AG14" s="63">
        <v>1092004.0154254222</v>
      </c>
      <c r="AH14" s="63">
        <v>1092004.0154254222</v>
      </c>
      <c r="AI14" s="63">
        <v>1092004.0154254222</v>
      </c>
      <c r="AJ14" s="63">
        <v>1092004.0154254199</v>
      </c>
      <c r="AK14" s="77">
        <v>273001.00385635556</v>
      </c>
      <c r="AL14" s="34"/>
    </row>
    <row r="15" spans="2:38">
      <c r="B15" s="14"/>
      <c r="C15" s="13"/>
      <c r="D15" s="13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6"/>
    </row>
    <row r="16" spans="2:38">
      <c r="B16" s="40" t="s">
        <v>16</v>
      </c>
      <c r="C16" s="38">
        <f>SUM(C17:C19)</f>
        <v>-12506371.261199996</v>
      </c>
      <c r="D16" s="38">
        <f t="shared" ref="D16:AH16" si="4">SUM(D17:D19)</f>
        <v>0</v>
      </c>
      <c r="E16" s="38">
        <f t="shared" si="4"/>
        <v>0</v>
      </c>
      <c r="F16" s="38">
        <f t="shared" si="4"/>
        <v>0</v>
      </c>
      <c r="G16" s="38">
        <f t="shared" si="4"/>
        <v>0</v>
      </c>
      <c r="H16" s="38">
        <f t="shared" si="4"/>
        <v>0</v>
      </c>
      <c r="I16" s="38">
        <f t="shared" si="4"/>
        <v>0</v>
      </c>
      <c r="J16" s="38">
        <f t="shared" si="4"/>
        <v>-347399.20169999998</v>
      </c>
      <c r="K16" s="38">
        <f t="shared" si="4"/>
        <v>-463198.93559999997</v>
      </c>
      <c r="L16" s="38">
        <f t="shared" si="4"/>
        <v>-463198.93559999997</v>
      </c>
      <c r="M16" s="38">
        <f t="shared" si="4"/>
        <v>-463198.93559999997</v>
      </c>
      <c r="N16" s="38">
        <f t="shared" si="4"/>
        <v>-463198.93559999997</v>
      </c>
      <c r="O16" s="38">
        <f t="shared" si="4"/>
        <v>-463198.93559999997</v>
      </c>
      <c r="P16" s="38">
        <f t="shared" si="4"/>
        <v>-463198.93559999997</v>
      </c>
      <c r="Q16" s="38">
        <f t="shared" si="4"/>
        <v>-463198.93559999997</v>
      </c>
      <c r="R16" s="38">
        <f t="shared" si="4"/>
        <v>-463198.93559999997</v>
      </c>
      <c r="S16" s="38">
        <f t="shared" si="4"/>
        <v>-463198.93559999997</v>
      </c>
      <c r="T16" s="38">
        <f t="shared" si="4"/>
        <v>-463198.93559999997</v>
      </c>
      <c r="U16" s="38">
        <f t="shared" si="4"/>
        <v>-463198.93559999997</v>
      </c>
      <c r="V16" s="38">
        <f t="shared" si="4"/>
        <v>-463198.93559999997</v>
      </c>
      <c r="W16" s="38">
        <f t="shared" si="4"/>
        <v>-463198.93559999997</v>
      </c>
      <c r="X16" s="38">
        <f t="shared" si="4"/>
        <v>-463198.93559999997</v>
      </c>
      <c r="Y16" s="38">
        <f t="shared" si="4"/>
        <v>-463198.93559999997</v>
      </c>
      <c r="Z16" s="38">
        <f t="shared" si="4"/>
        <v>-463198.93559999997</v>
      </c>
      <c r="AA16" s="38">
        <f t="shared" si="4"/>
        <v>-463198.93559999997</v>
      </c>
      <c r="AB16" s="38">
        <f t="shared" si="4"/>
        <v>-463198.93559999997</v>
      </c>
      <c r="AC16" s="38">
        <f t="shared" si="4"/>
        <v>-463198.93559999997</v>
      </c>
      <c r="AD16" s="38">
        <f t="shared" si="4"/>
        <v>-463198.93559999997</v>
      </c>
      <c r="AE16" s="38">
        <f t="shared" si="4"/>
        <v>-463198.93559999997</v>
      </c>
      <c r="AF16" s="38">
        <f t="shared" si="4"/>
        <v>-463198.93559999997</v>
      </c>
      <c r="AG16" s="38">
        <f t="shared" si="4"/>
        <v>-463198.93559999997</v>
      </c>
      <c r="AH16" s="38">
        <f t="shared" si="4"/>
        <v>-463198.93559999997</v>
      </c>
      <c r="AI16" s="38">
        <f t="shared" ref="AI16:AK16" si="5">SUM(AI17:AI19)</f>
        <v>-463198.93559999997</v>
      </c>
      <c r="AJ16" s="38">
        <f t="shared" si="5"/>
        <v>-463198.93559999997</v>
      </c>
      <c r="AK16" s="38">
        <f t="shared" si="5"/>
        <v>-115799.73389999999</v>
      </c>
      <c r="AL16" s="39"/>
    </row>
    <row r="17" spans="2:38" s="24" customFormat="1">
      <c r="B17" s="10" t="s">
        <v>41</v>
      </c>
      <c r="C17" s="33">
        <f>SUM(D17:AK17)</f>
        <v>-2659184.6400000001</v>
      </c>
      <c r="D17" s="27"/>
      <c r="E17" s="22"/>
      <c r="F17" s="22"/>
      <c r="G17" s="22"/>
      <c r="H17" s="22"/>
      <c r="I17" s="26"/>
      <c r="J17" s="76">
        <v>-73866.240000000005</v>
      </c>
      <c r="K17" s="76">
        <v>-98488.320000000007</v>
      </c>
      <c r="L17" s="76">
        <v>-98488.320000000007</v>
      </c>
      <c r="M17" s="76">
        <v>-98488.320000000007</v>
      </c>
      <c r="N17" s="76">
        <v>-98488.320000000007</v>
      </c>
      <c r="O17" s="76">
        <v>-98488.320000000007</v>
      </c>
      <c r="P17" s="76">
        <v>-98488.320000000007</v>
      </c>
      <c r="Q17" s="76">
        <v>-98488.320000000007</v>
      </c>
      <c r="R17" s="76">
        <v>-98488.320000000007</v>
      </c>
      <c r="S17" s="76">
        <v>-98488.320000000007</v>
      </c>
      <c r="T17" s="76">
        <v>-98488.320000000007</v>
      </c>
      <c r="U17" s="76">
        <v>-98488.320000000007</v>
      </c>
      <c r="V17" s="76">
        <v>-98488.320000000007</v>
      </c>
      <c r="W17" s="76">
        <v>-98488.320000000007</v>
      </c>
      <c r="X17" s="76">
        <v>-98488.320000000007</v>
      </c>
      <c r="Y17" s="76">
        <v>-98488.320000000007</v>
      </c>
      <c r="Z17" s="76">
        <v>-98488.320000000007</v>
      </c>
      <c r="AA17" s="76">
        <v>-98488.320000000007</v>
      </c>
      <c r="AB17" s="76">
        <v>-98488.320000000007</v>
      </c>
      <c r="AC17" s="76">
        <v>-98488.320000000007</v>
      </c>
      <c r="AD17" s="76">
        <v>-98488.320000000007</v>
      </c>
      <c r="AE17" s="76">
        <v>-98488.320000000007</v>
      </c>
      <c r="AF17" s="76">
        <v>-98488.320000000007</v>
      </c>
      <c r="AG17" s="76">
        <v>-98488.320000000007</v>
      </c>
      <c r="AH17" s="76">
        <v>-98488.320000000007</v>
      </c>
      <c r="AI17" s="76">
        <v>-98488.320000000007</v>
      </c>
      <c r="AJ17" s="76">
        <v>-98488.320000000007</v>
      </c>
      <c r="AK17" s="76">
        <v>-24622.080000000002</v>
      </c>
      <c r="AL17" s="26"/>
    </row>
    <row r="18" spans="2:38" s="24" customFormat="1">
      <c r="B18" s="10" t="s">
        <v>34</v>
      </c>
      <c r="C18" s="33">
        <f>SUM(D18:AK18)</f>
        <v>-75479.039999999979</v>
      </c>
      <c r="D18" s="27"/>
      <c r="E18" s="22"/>
      <c r="F18" s="22"/>
      <c r="G18" s="22"/>
      <c r="H18" s="22"/>
      <c r="I18" s="26"/>
      <c r="J18" s="76">
        <v>-2096.64</v>
      </c>
      <c r="K18" s="76">
        <v>-2795.5199999999995</v>
      </c>
      <c r="L18" s="76">
        <v>-2795.5199999999995</v>
      </c>
      <c r="M18" s="76">
        <v>-2795.5199999999995</v>
      </c>
      <c r="N18" s="76">
        <v>-2795.5199999999995</v>
      </c>
      <c r="O18" s="76">
        <v>-2795.5199999999995</v>
      </c>
      <c r="P18" s="76">
        <v>-2795.5199999999995</v>
      </c>
      <c r="Q18" s="76">
        <v>-2795.5199999999995</v>
      </c>
      <c r="R18" s="76">
        <v>-2795.5199999999995</v>
      </c>
      <c r="S18" s="76">
        <v>-2795.5199999999995</v>
      </c>
      <c r="T18" s="76">
        <v>-2795.5199999999995</v>
      </c>
      <c r="U18" s="76">
        <v>-2795.5199999999995</v>
      </c>
      <c r="V18" s="76">
        <v>-2795.5199999999995</v>
      </c>
      <c r="W18" s="76">
        <v>-2795.5199999999995</v>
      </c>
      <c r="X18" s="76">
        <v>-2795.5199999999995</v>
      </c>
      <c r="Y18" s="76">
        <v>-2795.5199999999995</v>
      </c>
      <c r="Z18" s="76">
        <v>-2795.5199999999995</v>
      </c>
      <c r="AA18" s="76">
        <v>-2795.5199999999995</v>
      </c>
      <c r="AB18" s="76">
        <v>-2795.5199999999995</v>
      </c>
      <c r="AC18" s="76">
        <v>-2795.5199999999995</v>
      </c>
      <c r="AD18" s="76">
        <v>-2795.5199999999995</v>
      </c>
      <c r="AE18" s="76">
        <v>-2795.5199999999995</v>
      </c>
      <c r="AF18" s="76">
        <v>-2795.5199999999995</v>
      </c>
      <c r="AG18" s="76">
        <v>-2795.5199999999995</v>
      </c>
      <c r="AH18" s="76">
        <v>-2795.5199999999995</v>
      </c>
      <c r="AI18" s="76">
        <v>-2795.5199999999995</v>
      </c>
      <c r="AJ18" s="76">
        <v>-2795.5199999999995</v>
      </c>
      <c r="AK18" s="76">
        <v>-698.87999999999988</v>
      </c>
      <c r="AL18" s="26"/>
    </row>
    <row r="19" spans="2:38" s="24" customFormat="1" ht="30">
      <c r="B19" s="62" t="s">
        <v>37</v>
      </c>
      <c r="C19" s="33">
        <f t="shared" ref="C19" si="6">SUM(D19:AK19)</f>
        <v>-9771707.5811999962</v>
      </c>
      <c r="D19" s="27"/>
      <c r="E19" s="22"/>
      <c r="F19" s="22"/>
      <c r="G19" s="22"/>
      <c r="H19" s="22"/>
      <c r="I19" s="26"/>
      <c r="J19" s="76">
        <v>-271436.32169999997</v>
      </c>
      <c r="K19" s="76">
        <v>-361915.09559999994</v>
      </c>
      <c r="L19" s="76">
        <v>-361915.09559999994</v>
      </c>
      <c r="M19" s="76">
        <v>-361915.09559999994</v>
      </c>
      <c r="N19" s="76">
        <v>-361915.09559999994</v>
      </c>
      <c r="O19" s="76">
        <v>-361915.09559999994</v>
      </c>
      <c r="P19" s="76">
        <v>-361915.09559999994</v>
      </c>
      <c r="Q19" s="76">
        <v>-361915.09559999994</v>
      </c>
      <c r="R19" s="76">
        <v>-361915.09559999994</v>
      </c>
      <c r="S19" s="76">
        <v>-361915.09559999994</v>
      </c>
      <c r="T19" s="76">
        <v>-361915.09559999994</v>
      </c>
      <c r="U19" s="76">
        <v>-361915.09559999994</v>
      </c>
      <c r="V19" s="76">
        <v>-361915.09559999994</v>
      </c>
      <c r="W19" s="76">
        <v>-361915.09559999994</v>
      </c>
      <c r="X19" s="76">
        <v>-361915.09559999994</v>
      </c>
      <c r="Y19" s="76">
        <v>-361915.09559999994</v>
      </c>
      <c r="Z19" s="76">
        <v>-361915.09559999994</v>
      </c>
      <c r="AA19" s="76">
        <v>-361915.09559999994</v>
      </c>
      <c r="AB19" s="76">
        <v>-361915.09559999994</v>
      </c>
      <c r="AC19" s="76">
        <v>-361915.09559999994</v>
      </c>
      <c r="AD19" s="76">
        <v>-361915.09559999994</v>
      </c>
      <c r="AE19" s="76">
        <v>-361915.09559999994</v>
      </c>
      <c r="AF19" s="76">
        <v>-361915.09559999994</v>
      </c>
      <c r="AG19" s="76">
        <v>-361915.09559999994</v>
      </c>
      <c r="AH19" s="76">
        <v>-361915.09559999994</v>
      </c>
      <c r="AI19" s="76">
        <v>-361915.09559999994</v>
      </c>
      <c r="AJ19" s="76">
        <v>-361915.09559999994</v>
      </c>
      <c r="AK19" s="76">
        <v>-90478.773899999986</v>
      </c>
      <c r="AL19" s="26"/>
    </row>
    <row r="20" spans="2:38">
      <c r="B20" s="14"/>
      <c r="C20" s="13"/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6"/>
    </row>
    <row r="21" spans="2:38">
      <c r="B21" s="15" t="s">
        <v>13</v>
      </c>
      <c r="C21" s="35">
        <f>SUM(D21:AH21)</f>
        <v>11573844.925679199</v>
      </c>
      <c r="D21" s="35">
        <f t="shared" ref="D21:AH21" si="7">D8+D12+D16</f>
        <v>0</v>
      </c>
      <c r="E21" s="35">
        <f t="shared" si="7"/>
        <v>0</v>
      </c>
      <c r="F21" s="35">
        <f t="shared" si="7"/>
        <v>0</v>
      </c>
      <c r="G21" s="35">
        <f t="shared" si="7"/>
        <v>-727500</v>
      </c>
      <c r="H21" s="35">
        <f t="shared" si="7"/>
        <v>-4648300</v>
      </c>
      <c r="I21" s="35">
        <f t="shared" si="7"/>
        <v>-8737300</v>
      </c>
      <c r="J21" s="35">
        <f t="shared" si="7"/>
        <v>-1820716.0901309336</v>
      </c>
      <c r="K21" s="35">
        <f t="shared" si="7"/>
        <v>923819.37982542231</v>
      </c>
      <c r="L21" s="35">
        <f t="shared" si="7"/>
        <v>1041502.6798254224</v>
      </c>
      <c r="M21" s="35">
        <f t="shared" si="7"/>
        <v>1144677.0798254223</v>
      </c>
      <c r="N21" s="35">
        <f t="shared" si="7"/>
        <v>1247851.4798254222</v>
      </c>
      <c r="O21" s="35">
        <f t="shared" si="7"/>
        <v>692872.27982542221</v>
      </c>
      <c r="P21" s="35">
        <f t="shared" si="7"/>
        <v>1273645.0798254223</v>
      </c>
      <c r="Q21" s="35">
        <f t="shared" si="7"/>
        <v>1273645.0798254223</v>
      </c>
      <c r="R21" s="35">
        <f t="shared" si="7"/>
        <v>1273645.0798254223</v>
      </c>
      <c r="S21" s="35">
        <f t="shared" si="7"/>
        <v>1273645.0798254223</v>
      </c>
      <c r="T21" s="35">
        <f t="shared" si="7"/>
        <v>692872.27982542221</v>
      </c>
      <c r="U21" s="35">
        <f t="shared" si="7"/>
        <v>1273645.0798254223</v>
      </c>
      <c r="V21" s="35">
        <f t="shared" si="7"/>
        <v>1273645.0798254223</v>
      </c>
      <c r="W21" s="35">
        <f t="shared" si="7"/>
        <v>1273645.0798254223</v>
      </c>
      <c r="X21" s="35">
        <f t="shared" si="7"/>
        <v>1273645.0798254223</v>
      </c>
      <c r="Y21" s="35">
        <f t="shared" si="7"/>
        <v>692872.27982542221</v>
      </c>
      <c r="Z21" s="35">
        <f t="shared" si="7"/>
        <v>1273645.0798254223</v>
      </c>
      <c r="AA21" s="35">
        <f t="shared" si="7"/>
        <v>1273645.0798254223</v>
      </c>
      <c r="AB21" s="35">
        <f t="shared" si="7"/>
        <v>1273645.0798254223</v>
      </c>
      <c r="AC21" s="35">
        <f t="shared" si="7"/>
        <v>1273645.0798254223</v>
      </c>
      <c r="AD21" s="35">
        <f t="shared" si="7"/>
        <v>692872.27982542221</v>
      </c>
      <c r="AE21" s="35">
        <f t="shared" si="7"/>
        <v>1273645.0798254223</v>
      </c>
      <c r="AF21" s="35">
        <f t="shared" si="7"/>
        <v>1273645.0798254223</v>
      </c>
      <c r="AG21" s="35">
        <f t="shared" si="7"/>
        <v>1273645.0798254223</v>
      </c>
      <c r="AH21" s="35">
        <f t="shared" si="7"/>
        <v>1273645.0798254223</v>
      </c>
      <c r="AI21" s="35">
        <f t="shared" ref="AI21:AJ21" si="8">AI8+AI12+AI16</f>
        <v>692872.27982542221</v>
      </c>
      <c r="AJ21" s="35">
        <f t="shared" si="8"/>
        <v>1273645.0798254199</v>
      </c>
      <c r="AK21" s="35">
        <f t="shared" ref="AK21" si="9">AK8+AK12+AK16</f>
        <v>86102.149956355541</v>
      </c>
      <c r="AL21" s="36"/>
    </row>
    <row r="22" spans="2:38" ht="15.75" thickBot="1">
      <c r="B22" s="14"/>
      <c r="C22" s="13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6"/>
    </row>
    <row r="23" spans="2:38">
      <c r="B23" s="42" t="s">
        <v>3</v>
      </c>
      <c r="C23" s="43"/>
      <c r="D23" s="44">
        <f t="shared" ref="D23:AJ23" si="10">1/(1+$C$28)^D6</f>
        <v>1</v>
      </c>
      <c r="E23" s="44">
        <f t="shared" si="10"/>
        <v>0.95602294455066916</v>
      </c>
      <c r="F23" s="44">
        <f t="shared" si="10"/>
        <v>0.91397987050733187</v>
      </c>
      <c r="G23" s="44">
        <f t="shared" si="10"/>
        <v>0.87378572706245872</v>
      </c>
      <c r="H23" s="44">
        <f t="shared" si="10"/>
        <v>0.83535920369259919</v>
      </c>
      <c r="I23" s="44">
        <f t="shared" si="10"/>
        <v>0.79862256567170087</v>
      </c>
      <c r="J23" s="44">
        <f t="shared" si="10"/>
        <v>0.76350149681806956</v>
      </c>
      <c r="K23" s="44">
        <f t="shared" si="10"/>
        <v>0.72992494915685424</v>
      </c>
      <c r="L23" s="44">
        <f t="shared" si="10"/>
        <v>0.69782499919393337</v>
      </c>
      <c r="M23" s="44">
        <f t="shared" si="10"/>
        <v>0.66713671051045254</v>
      </c>
      <c r="N23" s="44">
        <f t="shared" si="10"/>
        <v>0.63779800240005025</v>
      </c>
      <c r="O23" s="44">
        <f t="shared" si="10"/>
        <v>0.60974952428303064</v>
      </c>
      <c r="P23" s="44">
        <f t="shared" si="10"/>
        <v>0.58293453564343278</v>
      </c>
      <c r="Q23" s="44">
        <f t="shared" si="10"/>
        <v>0.5572987912461117</v>
      </c>
      <c r="R23" s="44">
        <f t="shared" si="10"/>
        <v>0.5327904314016364</v>
      </c>
      <c r="S23" s="44">
        <f t="shared" si="10"/>
        <v>0.50935987705701369</v>
      </c>
      <c r="T23" s="44">
        <f t="shared" si="10"/>
        <v>0.48695972950001309</v>
      </c>
      <c r="U23" s="44">
        <f t="shared" si="10"/>
        <v>0.46554467447419984</v>
      </c>
      <c r="V23" s="44">
        <f t="shared" si="10"/>
        <v>0.44507139051070732</v>
      </c>
      <c r="W23" s="44">
        <f t="shared" si="10"/>
        <v>0.4254984612913072</v>
      </c>
      <c r="X23" s="44">
        <f t="shared" si="10"/>
        <v>0.40678629186549448</v>
      </c>
      <c r="Y23" s="44">
        <f t="shared" si="10"/>
        <v>0.38889702855209785</v>
      </c>
      <c r="Z23" s="44">
        <f t="shared" si="10"/>
        <v>0.37179448236338231</v>
      </c>
      <c r="AA23" s="44">
        <f t="shared" si="10"/>
        <v>0.35544405579673261</v>
      </c>
      <c r="AB23" s="44">
        <f t="shared" si="10"/>
        <v>0.33981267284582461</v>
      </c>
      <c r="AC23" s="44">
        <f t="shared" si="10"/>
        <v>0.32486871208969847</v>
      </c>
      <c r="AD23" s="44">
        <f t="shared" si="10"/>
        <v>0.31058194272437717</v>
      </c>
      <c r="AE23" s="44">
        <f t="shared" si="10"/>
        <v>0.29692346340762626</v>
      </c>
      <c r="AF23" s="44">
        <f t="shared" si="10"/>
        <v>0.28386564379314178</v>
      </c>
      <c r="AG23" s="44">
        <f t="shared" si="10"/>
        <v>0.27138206863589082</v>
      </c>
      <c r="AH23" s="44">
        <f t="shared" si="10"/>
        <v>0.25944748435553611</v>
      </c>
      <c r="AI23" s="44">
        <f t="shared" si="10"/>
        <v>0.24803774794984329</v>
      </c>
      <c r="AJ23" s="44">
        <f t="shared" si="10"/>
        <v>0.23712977815472591</v>
      </c>
      <c r="AK23" s="44">
        <f t="shared" ref="AK23" si="11">1/(1+$C$28)^AK6</f>
        <v>0.22670150875212802</v>
      </c>
      <c r="AL23" s="21"/>
    </row>
    <row r="24" spans="2:38" ht="15.75" thickBot="1">
      <c r="B24" s="45" t="s">
        <v>4</v>
      </c>
      <c r="C24" s="46"/>
      <c r="D24" s="47">
        <f t="shared" ref="D24:E24" si="12">D21*D23</f>
        <v>0</v>
      </c>
      <c r="E24" s="47">
        <f t="shared" si="12"/>
        <v>0</v>
      </c>
      <c r="F24" s="47">
        <f>F21*F23</f>
        <v>0</v>
      </c>
      <c r="G24" s="47">
        <f t="shared" ref="G24:AH24" si="13">G21*G23</f>
        <v>-635679.11643793876</v>
      </c>
      <c r="H24" s="47">
        <f t="shared" ref="H24:I24" si="14">H21*H23</f>
        <v>-3883000.1865243088</v>
      </c>
      <c r="I24" s="47">
        <f t="shared" si="14"/>
        <v>-6977804.9430433521</v>
      </c>
      <c r="J24" s="47">
        <f>J21*J23</f>
        <v>-1390119.4600957111</v>
      </c>
      <c r="K24" s="47">
        <f>K21*K23</f>
        <v>674318.81384918804</v>
      </c>
      <c r="L24" s="47">
        <f t="shared" si="13"/>
        <v>726786.60670965479</v>
      </c>
      <c r="M24" s="47">
        <f t="shared" si="13"/>
        <v>763656.1016314429</v>
      </c>
      <c r="N24" s="47">
        <f t="shared" si="13"/>
        <v>795877.18112460081</v>
      </c>
      <c r="O24" s="47">
        <f t="shared" si="13"/>
        <v>422478.5430124501</v>
      </c>
      <c r="P24" s="47">
        <f t="shared" si="13"/>
        <v>742451.70318257541</v>
      </c>
      <c r="Q24" s="47">
        <f t="shared" si="13"/>
        <v>709800.86346326524</v>
      </c>
      <c r="R24" s="47">
        <f t="shared" si="13"/>
        <v>678585.91153275839</v>
      </c>
      <c r="S24" s="47">
        <f t="shared" si="13"/>
        <v>648743.70127414749</v>
      </c>
      <c r="T24" s="47">
        <f t="shared" si="13"/>
        <v>337400.89796184498</v>
      </c>
      <c r="U24" s="47">
        <f t="shared" si="13"/>
        <v>592938.68408299249</v>
      </c>
      <c r="V24" s="47">
        <f t="shared" si="13"/>
        <v>566862.98669502151</v>
      </c>
      <c r="W24" s="47">
        <f t="shared" si="13"/>
        <v>541934.02169696125</v>
      </c>
      <c r="X24" s="47">
        <f t="shared" si="13"/>
        <v>518101.35917491524</v>
      </c>
      <c r="Y24" s="47">
        <f t="shared" si="13"/>
        <v>269455.97079022432</v>
      </c>
      <c r="Z24" s="47">
        <f t="shared" si="13"/>
        <v>473534.21316836163</v>
      </c>
      <c r="AA24" s="47">
        <f t="shared" si="13"/>
        <v>452709.57281870133</v>
      </c>
      <c r="AB24" s="47">
        <f t="shared" si="13"/>
        <v>432800.73883241037</v>
      </c>
      <c r="AC24" s="47">
        <f t="shared" si="13"/>
        <v>413767.43674226612</v>
      </c>
      <c r="AD24" s="47">
        <f t="shared" si="13"/>
        <v>215193.61872804791</v>
      </c>
      <c r="AE24" s="47">
        <f t="shared" si="13"/>
        <v>378175.10825384699</v>
      </c>
      <c r="AF24" s="47">
        <f t="shared" si="13"/>
        <v>361544.08054861095</v>
      </c>
      <c r="AG24" s="47">
        <f t="shared" si="13"/>
        <v>345644.4364709474</v>
      </c>
      <c r="AH24" s="47">
        <f t="shared" si="13"/>
        <v>330444.0119225118</v>
      </c>
      <c r="AI24" s="47">
        <f t="shared" ref="AI24" si="15">AI21*AI23</f>
        <v>171858.47990477138</v>
      </c>
      <c r="AJ24" s="47">
        <f>AJ21*AJ23</f>
        <v>302019.17522685998</v>
      </c>
      <c r="AK24" s="47">
        <f>AK21*AK23</f>
        <v>19519.487301907775</v>
      </c>
      <c r="AL24" s="20"/>
    </row>
    <row r="25" spans="2:38" ht="15.75" thickBot="1"/>
    <row r="26" spans="2:38" ht="15.75" thickBot="1">
      <c r="B26" s="74" t="s">
        <v>29</v>
      </c>
      <c r="C26" s="75">
        <v>16536000</v>
      </c>
      <c r="D26" s="58"/>
    </row>
    <row r="27" spans="2:38" ht="15.75" thickBot="1"/>
    <row r="28" spans="2:38">
      <c r="B28" s="25" t="s">
        <v>12</v>
      </c>
      <c r="C28" s="18">
        <v>4.5999999999999999E-2</v>
      </c>
      <c r="D28" s="59"/>
      <c r="E28" s="54"/>
    </row>
    <row r="29" spans="2:38" ht="15.75" thickBot="1">
      <c r="B29" s="17" t="s">
        <v>5</v>
      </c>
      <c r="C29" s="16">
        <f>SUM(D24:AL24)</f>
        <v>-2.242813934572041E-8</v>
      </c>
      <c r="D29" s="60"/>
    </row>
    <row r="31" spans="2:38">
      <c r="B31" s="5" t="s">
        <v>54</v>
      </c>
    </row>
    <row r="32" spans="2:38" ht="15.75" thickBot="1">
      <c r="B32" s="5" t="s">
        <v>8</v>
      </c>
      <c r="C32" s="5"/>
      <c r="D32" s="5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</row>
    <row r="33" spans="2:38" ht="15.75">
      <c r="B33" s="97" t="s">
        <v>18</v>
      </c>
      <c r="C33" s="98"/>
      <c r="D33" s="57"/>
      <c r="E33" s="99" t="s">
        <v>32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100"/>
    </row>
    <row r="34" spans="2:38">
      <c r="B34" s="29" t="s">
        <v>0</v>
      </c>
      <c r="C34" s="61" t="s">
        <v>30</v>
      </c>
      <c r="D34" s="31">
        <v>2018</v>
      </c>
      <c r="E34" s="31">
        <v>2019</v>
      </c>
      <c r="F34" s="31">
        <v>2020</v>
      </c>
      <c r="G34" s="31">
        <v>2021</v>
      </c>
      <c r="H34" s="31">
        <v>2022</v>
      </c>
      <c r="I34" s="31">
        <v>2023</v>
      </c>
      <c r="J34" s="31">
        <v>2024</v>
      </c>
      <c r="K34" s="31">
        <v>2025</v>
      </c>
      <c r="L34" s="31">
        <v>2026</v>
      </c>
      <c r="M34" s="31">
        <v>2027</v>
      </c>
      <c r="N34" s="31">
        <v>2028</v>
      </c>
      <c r="O34" s="31">
        <v>2029</v>
      </c>
      <c r="P34" s="31">
        <v>2030</v>
      </c>
      <c r="Q34" s="31">
        <v>2031</v>
      </c>
      <c r="R34" s="31">
        <v>2032</v>
      </c>
      <c r="S34" s="31">
        <v>2033</v>
      </c>
      <c r="T34" s="31">
        <v>2034</v>
      </c>
      <c r="U34" s="31">
        <v>2035</v>
      </c>
      <c r="V34" s="31">
        <v>2036</v>
      </c>
      <c r="W34" s="31">
        <v>2037</v>
      </c>
      <c r="X34" s="31">
        <v>2038</v>
      </c>
      <c r="Y34" s="31">
        <v>2039</v>
      </c>
      <c r="Z34" s="31">
        <v>2040</v>
      </c>
      <c r="AA34" s="31">
        <v>2041</v>
      </c>
      <c r="AB34" s="31">
        <v>2042</v>
      </c>
      <c r="AC34" s="31">
        <v>2043</v>
      </c>
      <c r="AD34" s="31">
        <v>2044</v>
      </c>
      <c r="AE34" s="31">
        <v>2045</v>
      </c>
      <c r="AF34" s="31">
        <v>2046</v>
      </c>
      <c r="AG34" s="31">
        <v>2047</v>
      </c>
      <c r="AH34" s="31">
        <v>2048</v>
      </c>
      <c r="AI34" s="31">
        <v>2049</v>
      </c>
      <c r="AJ34" s="31">
        <v>2050</v>
      </c>
      <c r="AK34" s="31">
        <v>2051</v>
      </c>
      <c r="AL34" s="37" t="s">
        <v>14</v>
      </c>
    </row>
    <row r="35" spans="2:38">
      <c r="B35" s="10" t="s">
        <v>15</v>
      </c>
      <c r="C35" s="30"/>
      <c r="D35" s="30"/>
      <c r="E35" s="4"/>
      <c r="F35" s="4">
        <v>1</v>
      </c>
      <c r="G35" s="4">
        <v>2</v>
      </c>
      <c r="H35" s="4">
        <v>3</v>
      </c>
      <c r="I35" s="4">
        <v>4</v>
      </c>
      <c r="J35" s="4">
        <v>5</v>
      </c>
      <c r="K35" s="4">
        <v>6</v>
      </c>
      <c r="L35" s="4">
        <v>7</v>
      </c>
      <c r="M35" s="4">
        <v>8</v>
      </c>
      <c r="N35" s="4">
        <v>9</v>
      </c>
      <c r="O35" s="4">
        <v>10</v>
      </c>
      <c r="P35" s="4">
        <v>11</v>
      </c>
      <c r="Q35" s="4">
        <v>12</v>
      </c>
      <c r="R35" s="4">
        <v>13</v>
      </c>
      <c r="S35" s="4">
        <v>14</v>
      </c>
      <c r="T35" s="4">
        <v>15</v>
      </c>
      <c r="U35" s="4">
        <v>16</v>
      </c>
      <c r="V35" s="4">
        <v>17</v>
      </c>
      <c r="W35" s="4">
        <v>18</v>
      </c>
      <c r="X35" s="4">
        <v>19</v>
      </c>
      <c r="Y35" s="4">
        <v>20</v>
      </c>
      <c r="Z35" s="4">
        <v>21</v>
      </c>
      <c r="AA35" s="4">
        <v>22</v>
      </c>
      <c r="AB35" s="4">
        <v>23</v>
      </c>
      <c r="AC35" s="4">
        <v>24</v>
      </c>
      <c r="AD35" s="4">
        <v>25</v>
      </c>
      <c r="AE35" s="4">
        <v>26</v>
      </c>
      <c r="AF35" s="4">
        <v>27</v>
      </c>
      <c r="AG35" s="4">
        <v>28</v>
      </c>
      <c r="AH35" s="4">
        <v>29</v>
      </c>
      <c r="AI35" s="4">
        <v>30</v>
      </c>
      <c r="AJ35" s="4">
        <v>31</v>
      </c>
      <c r="AK35" s="4">
        <v>32</v>
      </c>
      <c r="AL35" s="23"/>
    </row>
    <row r="36" spans="2:38">
      <c r="B36" s="41" t="s">
        <v>1</v>
      </c>
      <c r="C36" s="30"/>
      <c r="D36" s="30">
        <v>0</v>
      </c>
      <c r="E36" s="4">
        <v>1</v>
      </c>
      <c r="F36" s="4">
        <v>2</v>
      </c>
      <c r="G36" s="30">
        <v>3</v>
      </c>
      <c r="H36" s="4">
        <v>4</v>
      </c>
      <c r="I36" s="30">
        <v>5</v>
      </c>
      <c r="J36" s="4">
        <v>6</v>
      </c>
      <c r="K36" s="30">
        <v>7</v>
      </c>
      <c r="L36" s="4">
        <v>8</v>
      </c>
      <c r="M36" s="30">
        <v>9</v>
      </c>
      <c r="N36" s="4">
        <v>10</v>
      </c>
      <c r="O36" s="30">
        <v>11</v>
      </c>
      <c r="P36" s="4">
        <v>12</v>
      </c>
      <c r="Q36" s="30">
        <v>13</v>
      </c>
      <c r="R36" s="4">
        <v>14</v>
      </c>
      <c r="S36" s="30">
        <v>15</v>
      </c>
      <c r="T36" s="4">
        <v>16</v>
      </c>
      <c r="U36" s="30">
        <v>17</v>
      </c>
      <c r="V36" s="4">
        <v>18</v>
      </c>
      <c r="W36" s="30">
        <v>19</v>
      </c>
      <c r="X36" s="4">
        <v>20</v>
      </c>
      <c r="Y36" s="30">
        <v>21</v>
      </c>
      <c r="Z36" s="4">
        <v>22</v>
      </c>
      <c r="AA36" s="30">
        <v>23</v>
      </c>
      <c r="AB36" s="4">
        <v>24</v>
      </c>
      <c r="AC36" s="30">
        <v>25</v>
      </c>
      <c r="AD36" s="4">
        <v>26</v>
      </c>
      <c r="AE36" s="30">
        <v>27</v>
      </c>
      <c r="AF36" s="4">
        <v>28</v>
      </c>
      <c r="AG36" s="30">
        <v>29</v>
      </c>
      <c r="AH36" s="4">
        <v>30</v>
      </c>
      <c r="AI36" s="30">
        <v>31</v>
      </c>
      <c r="AJ36" s="4">
        <v>32</v>
      </c>
      <c r="AK36" s="30">
        <v>33</v>
      </c>
      <c r="AL36" s="23"/>
    </row>
    <row r="37" spans="2:38">
      <c r="B37" s="48"/>
      <c r="C37" s="49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1"/>
    </row>
    <row r="38" spans="2:38">
      <c r="B38" s="40" t="s">
        <v>9</v>
      </c>
      <c r="C38" s="38">
        <f>SUM(C39:C40)</f>
        <v>0</v>
      </c>
      <c r="D38" s="38">
        <f t="shared" ref="D38:AL38" si="16">SUM(D39:D40)</f>
        <v>0</v>
      </c>
      <c r="E38" s="38">
        <f t="shared" si="16"/>
        <v>0</v>
      </c>
      <c r="F38" s="38">
        <f t="shared" si="16"/>
        <v>0</v>
      </c>
      <c r="G38" s="38">
        <f t="shared" si="16"/>
        <v>0</v>
      </c>
      <c r="H38" s="38">
        <f t="shared" ref="H38:I38" si="17">SUM(H39:H40)</f>
        <v>0</v>
      </c>
      <c r="I38" s="38">
        <f t="shared" si="17"/>
        <v>0</v>
      </c>
      <c r="J38" s="38">
        <f t="shared" si="16"/>
        <v>0</v>
      </c>
      <c r="K38" s="38">
        <f t="shared" si="16"/>
        <v>0</v>
      </c>
      <c r="L38" s="38">
        <f t="shared" si="16"/>
        <v>0</v>
      </c>
      <c r="M38" s="38">
        <f t="shared" si="16"/>
        <v>0</v>
      </c>
      <c r="N38" s="38">
        <f t="shared" si="16"/>
        <v>0</v>
      </c>
      <c r="O38" s="38">
        <f t="shared" si="16"/>
        <v>0</v>
      </c>
      <c r="P38" s="38">
        <f t="shared" si="16"/>
        <v>0</v>
      </c>
      <c r="Q38" s="38">
        <f t="shared" si="16"/>
        <v>0</v>
      </c>
      <c r="R38" s="38">
        <f t="shared" si="16"/>
        <v>0</v>
      </c>
      <c r="S38" s="38">
        <f t="shared" si="16"/>
        <v>0</v>
      </c>
      <c r="T38" s="38">
        <f t="shared" si="16"/>
        <v>0</v>
      </c>
      <c r="U38" s="38">
        <f t="shared" si="16"/>
        <v>0</v>
      </c>
      <c r="V38" s="38">
        <f t="shared" si="16"/>
        <v>0</v>
      </c>
      <c r="W38" s="38">
        <f t="shared" si="16"/>
        <v>0</v>
      </c>
      <c r="X38" s="38">
        <f t="shared" si="16"/>
        <v>0</v>
      </c>
      <c r="Y38" s="38">
        <f t="shared" si="16"/>
        <v>0</v>
      </c>
      <c r="Z38" s="38">
        <f t="shared" si="16"/>
        <v>0</v>
      </c>
      <c r="AA38" s="38">
        <f t="shared" si="16"/>
        <v>0</v>
      </c>
      <c r="AB38" s="38">
        <f t="shared" si="16"/>
        <v>0</v>
      </c>
      <c r="AC38" s="38">
        <f t="shared" si="16"/>
        <v>0</v>
      </c>
      <c r="AD38" s="38">
        <f t="shared" si="16"/>
        <v>0</v>
      </c>
      <c r="AE38" s="38">
        <f t="shared" si="16"/>
        <v>0</v>
      </c>
      <c r="AF38" s="38">
        <f t="shared" si="16"/>
        <v>0</v>
      </c>
      <c r="AG38" s="38">
        <f t="shared" si="16"/>
        <v>0</v>
      </c>
      <c r="AH38" s="38">
        <f t="shared" si="16"/>
        <v>0</v>
      </c>
      <c r="AI38" s="38">
        <f t="shared" ref="AI38:AK38" si="18">SUM(AI39:AI40)</f>
        <v>0</v>
      </c>
      <c r="AJ38" s="38">
        <f t="shared" si="18"/>
        <v>0</v>
      </c>
      <c r="AK38" s="38">
        <f t="shared" si="18"/>
        <v>0</v>
      </c>
      <c r="AL38" s="39">
        <f t="shared" si="16"/>
        <v>1232511</v>
      </c>
    </row>
    <row r="39" spans="2:38">
      <c r="B39" s="10" t="s">
        <v>21</v>
      </c>
      <c r="C39" s="27"/>
      <c r="D39" s="27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1"/>
      <c r="AL39" s="53">
        <f>'Tabula Nr.1_Valsts dotacija'!AL13</f>
        <v>1232511</v>
      </c>
    </row>
    <row r="40" spans="2:38">
      <c r="B40" s="14"/>
      <c r="C40" s="13"/>
      <c r="D40" s="13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6"/>
    </row>
    <row r="41" spans="2:38">
      <c r="B41" s="40" t="s">
        <v>20</v>
      </c>
      <c r="C41" s="38">
        <f>SUM(C42:C43)</f>
        <v>-29553744.824453052</v>
      </c>
      <c r="D41" s="38">
        <f t="shared" ref="D41:AH41" si="19">SUM(D42:D43)</f>
        <v>-21426.587066666667</v>
      </c>
      <c r="E41" s="38">
        <f t="shared" ref="E41" si="20">SUM(E42:E43)</f>
        <v>-21426.587066666667</v>
      </c>
      <c r="F41" s="38">
        <f t="shared" si="19"/>
        <v>-21426.587066666667</v>
      </c>
      <c r="G41" s="38">
        <f t="shared" si="19"/>
        <v>-5356.6467666666667</v>
      </c>
      <c r="H41" s="38">
        <f t="shared" si="19"/>
        <v>0</v>
      </c>
      <c r="I41" s="38">
        <f t="shared" si="19"/>
        <v>0</v>
      </c>
      <c r="J41" s="38">
        <f t="shared" si="19"/>
        <v>-819003.01156906667</v>
      </c>
      <c r="K41" s="38">
        <f t="shared" si="19"/>
        <v>-1092004.0154254222</v>
      </c>
      <c r="L41" s="38">
        <f t="shared" si="19"/>
        <v>-1092004.0154254222</v>
      </c>
      <c r="M41" s="38">
        <f t="shared" si="19"/>
        <v>-1092004.0154254222</v>
      </c>
      <c r="N41" s="38">
        <f t="shared" si="19"/>
        <v>-1092004.0154254222</v>
      </c>
      <c r="O41" s="38">
        <f t="shared" si="19"/>
        <v>-1092004.0154254222</v>
      </c>
      <c r="P41" s="38">
        <f t="shared" si="19"/>
        <v>-1092004.0154254222</v>
      </c>
      <c r="Q41" s="38">
        <f t="shared" si="19"/>
        <v>-1092004.0154254222</v>
      </c>
      <c r="R41" s="38">
        <f t="shared" si="19"/>
        <v>-1092004.0154254222</v>
      </c>
      <c r="S41" s="38">
        <f t="shared" si="19"/>
        <v>-1092004.0154254222</v>
      </c>
      <c r="T41" s="38">
        <f t="shared" si="19"/>
        <v>-1092004.0154254222</v>
      </c>
      <c r="U41" s="38">
        <f t="shared" si="19"/>
        <v>-1092004.0154254222</v>
      </c>
      <c r="V41" s="38">
        <f t="shared" si="19"/>
        <v>-1092004.0154254222</v>
      </c>
      <c r="W41" s="38">
        <f t="shared" si="19"/>
        <v>-1092004.0154254222</v>
      </c>
      <c r="X41" s="38">
        <f t="shared" si="19"/>
        <v>-1092004.0154254222</v>
      </c>
      <c r="Y41" s="38">
        <f t="shared" si="19"/>
        <v>-1092004.0154254222</v>
      </c>
      <c r="Z41" s="38">
        <f t="shared" si="19"/>
        <v>-1092004.0154254222</v>
      </c>
      <c r="AA41" s="38">
        <f t="shared" si="19"/>
        <v>-1092004.0154254222</v>
      </c>
      <c r="AB41" s="38">
        <f t="shared" si="19"/>
        <v>-1092004.0154254222</v>
      </c>
      <c r="AC41" s="38">
        <f t="shared" si="19"/>
        <v>-1092004.0154254222</v>
      </c>
      <c r="AD41" s="38">
        <f t="shared" si="19"/>
        <v>-1092004.0154254222</v>
      </c>
      <c r="AE41" s="38">
        <f t="shared" si="19"/>
        <v>-1092004.0154254222</v>
      </c>
      <c r="AF41" s="38">
        <f t="shared" si="19"/>
        <v>-1092004.0154254222</v>
      </c>
      <c r="AG41" s="38">
        <f t="shared" si="19"/>
        <v>-1092004.0154254222</v>
      </c>
      <c r="AH41" s="38">
        <f t="shared" si="19"/>
        <v>-1092004.0154254222</v>
      </c>
      <c r="AI41" s="38">
        <f t="shared" ref="AI41:AK41" si="21">SUM(AI42:AI43)</f>
        <v>-1092004.0154254222</v>
      </c>
      <c r="AJ41" s="38">
        <f t="shared" si="21"/>
        <v>-1092004.0154254199</v>
      </c>
      <c r="AK41" s="38">
        <f t="shared" si="21"/>
        <v>-273001.00385635556</v>
      </c>
      <c r="AL41" s="39"/>
    </row>
    <row r="42" spans="2:38" s="24" customFormat="1">
      <c r="B42" s="10" t="s">
        <v>11</v>
      </c>
      <c r="C42" s="26">
        <f>SUM(D42:AK42)</f>
        <v>-69636.407966666666</v>
      </c>
      <c r="D42" s="26">
        <f>'Tabula Nr.6_Pardosana'!D15</f>
        <v>-21426.587066666667</v>
      </c>
      <c r="E42" s="26">
        <f>D42</f>
        <v>-21426.587066666667</v>
      </c>
      <c r="F42" s="26">
        <f>E42</f>
        <v>-21426.587066666667</v>
      </c>
      <c r="G42" s="26">
        <f>F42/12*3</f>
        <v>-5356.6467666666667</v>
      </c>
      <c r="H42" s="22"/>
      <c r="I42" s="22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84"/>
      <c r="AL42" s="19"/>
    </row>
    <row r="43" spans="2:38" s="24" customFormat="1">
      <c r="B43" s="10" t="s">
        <v>19</v>
      </c>
      <c r="C43" s="26">
        <f>SUM(D43:AK43)</f>
        <v>-29484108.416486386</v>
      </c>
      <c r="D43" s="27"/>
      <c r="E43" s="22"/>
      <c r="F43" s="22"/>
      <c r="G43" s="22"/>
      <c r="H43" s="22"/>
      <c r="I43" s="26"/>
      <c r="J43" s="76">
        <f>-J14</f>
        <v>-819003.01156906667</v>
      </c>
      <c r="K43" s="76">
        <f t="shared" ref="K43:AK43" si="22">-K14</f>
        <v>-1092004.0154254222</v>
      </c>
      <c r="L43" s="76">
        <f t="shared" si="22"/>
        <v>-1092004.0154254222</v>
      </c>
      <c r="M43" s="76">
        <f t="shared" si="22"/>
        <v>-1092004.0154254222</v>
      </c>
      <c r="N43" s="76">
        <f t="shared" si="22"/>
        <v>-1092004.0154254222</v>
      </c>
      <c r="O43" s="76">
        <f t="shared" si="22"/>
        <v>-1092004.0154254222</v>
      </c>
      <c r="P43" s="76">
        <f t="shared" si="22"/>
        <v>-1092004.0154254222</v>
      </c>
      <c r="Q43" s="76">
        <f t="shared" si="22"/>
        <v>-1092004.0154254222</v>
      </c>
      <c r="R43" s="76">
        <f t="shared" si="22"/>
        <v>-1092004.0154254222</v>
      </c>
      <c r="S43" s="76">
        <f t="shared" si="22"/>
        <v>-1092004.0154254222</v>
      </c>
      <c r="T43" s="76">
        <f t="shared" si="22"/>
        <v>-1092004.0154254222</v>
      </c>
      <c r="U43" s="76">
        <f t="shared" si="22"/>
        <v>-1092004.0154254222</v>
      </c>
      <c r="V43" s="76">
        <f t="shared" si="22"/>
        <v>-1092004.0154254222</v>
      </c>
      <c r="W43" s="76">
        <f t="shared" si="22"/>
        <v>-1092004.0154254222</v>
      </c>
      <c r="X43" s="76">
        <f t="shared" si="22"/>
        <v>-1092004.0154254222</v>
      </c>
      <c r="Y43" s="76">
        <f t="shared" si="22"/>
        <v>-1092004.0154254222</v>
      </c>
      <c r="Z43" s="76">
        <f t="shared" si="22"/>
        <v>-1092004.0154254222</v>
      </c>
      <c r="AA43" s="76">
        <f t="shared" si="22"/>
        <v>-1092004.0154254222</v>
      </c>
      <c r="AB43" s="76">
        <f t="shared" si="22"/>
        <v>-1092004.0154254222</v>
      </c>
      <c r="AC43" s="76">
        <f t="shared" si="22"/>
        <v>-1092004.0154254222</v>
      </c>
      <c r="AD43" s="76">
        <f t="shared" si="22"/>
        <v>-1092004.0154254222</v>
      </c>
      <c r="AE43" s="76">
        <f t="shared" si="22"/>
        <v>-1092004.0154254222</v>
      </c>
      <c r="AF43" s="76">
        <f t="shared" si="22"/>
        <v>-1092004.0154254222</v>
      </c>
      <c r="AG43" s="76">
        <f t="shared" si="22"/>
        <v>-1092004.0154254222</v>
      </c>
      <c r="AH43" s="76">
        <f t="shared" si="22"/>
        <v>-1092004.0154254222</v>
      </c>
      <c r="AI43" s="76">
        <f t="shared" si="22"/>
        <v>-1092004.0154254222</v>
      </c>
      <c r="AJ43" s="76">
        <f t="shared" si="22"/>
        <v>-1092004.0154254199</v>
      </c>
      <c r="AK43" s="76">
        <f t="shared" si="22"/>
        <v>-273001.00385635556</v>
      </c>
      <c r="AL43" s="19"/>
    </row>
    <row r="44" spans="2:38">
      <c r="B44" s="14"/>
      <c r="C44" s="13"/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6"/>
    </row>
    <row r="45" spans="2:38">
      <c r="B45" s="15" t="s">
        <v>13</v>
      </c>
      <c r="C45" s="35">
        <f>SUM(D45:AH45)</f>
        <v>-27096735.789745852</v>
      </c>
      <c r="D45" s="35">
        <f t="shared" ref="D45:AH45" si="23">D41</f>
        <v>-21426.587066666667</v>
      </c>
      <c r="E45" s="35">
        <f t="shared" si="23"/>
        <v>-21426.587066666667</v>
      </c>
      <c r="F45" s="35">
        <f t="shared" si="23"/>
        <v>-21426.587066666667</v>
      </c>
      <c r="G45" s="35">
        <f t="shared" si="23"/>
        <v>-5356.6467666666667</v>
      </c>
      <c r="H45" s="35">
        <f t="shared" si="23"/>
        <v>0</v>
      </c>
      <c r="I45" s="35">
        <f t="shared" si="23"/>
        <v>0</v>
      </c>
      <c r="J45" s="35">
        <f t="shared" si="23"/>
        <v>-819003.01156906667</v>
      </c>
      <c r="K45" s="35">
        <f t="shared" si="23"/>
        <v>-1092004.0154254222</v>
      </c>
      <c r="L45" s="35">
        <f t="shared" si="23"/>
        <v>-1092004.0154254222</v>
      </c>
      <c r="M45" s="35">
        <f t="shared" si="23"/>
        <v>-1092004.0154254222</v>
      </c>
      <c r="N45" s="35">
        <f t="shared" si="23"/>
        <v>-1092004.0154254222</v>
      </c>
      <c r="O45" s="35">
        <f t="shared" si="23"/>
        <v>-1092004.0154254222</v>
      </c>
      <c r="P45" s="35">
        <f t="shared" si="23"/>
        <v>-1092004.0154254222</v>
      </c>
      <c r="Q45" s="35">
        <f t="shared" si="23"/>
        <v>-1092004.0154254222</v>
      </c>
      <c r="R45" s="35">
        <f t="shared" si="23"/>
        <v>-1092004.0154254222</v>
      </c>
      <c r="S45" s="35">
        <f t="shared" si="23"/>
        <v>-1092004.0154254222</v>
      </c>
      <c r="T45" s="35">
        <f t="shared" si="23"/>
        <v>-1092004.0154254222</v>
      </c>
      <c r="U45" s="35">
        <f t="shared" si="23"/>
        <v>-1092004.0154254222</v>
      </c>
      <c r="V45" s="35">
        <f t="shared" si="23"/>
        <v>-1092004.0154254222</v>
      </c>
      <c r="W45" s="35">
        <f t="shared" si="23"/>
        <v>-1092004.0154254222</v>
      </c>
      <c r="X45" s="35">
        <f t="shared" si="23"/>
        <v>-1092004.0154254222</v>
      </c>
      <c r="Y45" s="35">
        <f t="shared" si="23"/>
        <v>-1092004.0154254222</v>
      </c>
      <c r="Z45" s="35">
        <f t="shared" si="23"/>
        <v>-1092004.0154254222</v>
      </c>
      <c r="AA45" s="35">
        <f t="shared" si="23"/>
        <v>-1092004.0154254222</v>
      </c>
      <c r="AB45" s="35">
        <f t="shared" si="23"/>
        <v>-1092004.0154254222</v>
      </c>
      <c r="AC45" s="35">
        <f t="shared" si="23"/>
        <v>-1092004.0154254222</v>
      </c>
      <c r="AD45" s="35">
        <f t="shared" si="23"/>
        <v>-1092004.0154254222</v>
      </c>
      <c r="AE45" s="35">
        <f t="shared" si="23"/>
        <v>-1092004.0154254222</v>
      </c>
      <c r="AF45" s="35">
        <f t="shared" si="23"/>
        <v>-1092004.0154254222</v>
      </c>
      <c r="AG45" s="35">
        <f t="shared" si="23"/>
        <v>-1092004.0154254222</v>
      </c>
      <c r="AH45" s="35">
        <f t="shared" si="23"/>
        <v>-1092004.0154254222</v>
      </c>
      <c r="AI45" s="35">
        <f t="shared" ref="AI45:AJ45" si="24">AI41</f>
        <v>-1092004.0154254222</v>
      </c>
      <c r="AJ45" s="35">
        <f t="shared" si="24"/>
        <v>-1092004.0154254199</v>
      </c>
      <c r="AK45" s="35">
        <f t="shared" ref="AK45" si="25">AK41</f>
        <v>-273001.00385635556</v>
      </c>
      <c r="AL45" s="36"/>
    </row>
    <row r="46" spans="2:38" ht="15.75" thickBot="1">
      <c r="B46" s="14"/>
      <c r="C46" s="13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6"/>
    </row>
    <row r="47" spans="2:38">
      <c r="B47" s="42" t="s">
        <v>3</v>
      </c>
      <c r="C47" s="43"/>
      <c r="D47" s="44">
        <f t="shared" ref="D47:AH47" si="26">1/(1+$C$50)^D36</f>
        <v>1</v>
      </c>
      <c r="E47" s="44">
        <f t="shared" si="26"/>
        <v>0.96153846153846145</v>
      </c>
      <c r="F47" s="44">
        <f t="shared" si="26"/>
        <v>0.92455621301775137</v>
      </c>
      <c r="G47" s="44">
        <f t="shared" si="26"/>
        <v>0.88899635867091487</v>
      </c>
      <c r="H47" s="44">
        <f t="shared" si="26"/>
        <v>0.85480419102972571</v>
      </c>
      <c r="I47" s="44">
        <f t="shared" si="26"/>
        <v>0.82192710675935154</v>
      </c>
      <c r="J47" s="44">
        <f t="shared" si="26"/>
        <v>0.79031452573014571</v>
      </c>
      <c r="K47" s="44">
        <f t="shared" si="26"/>
        <v>0.75991781320206331</v>
      </c>
      <c r="L47" s="44">
        <f t="shared" si="26"/>
        <v>0.73069020500198378</v>
      </c>
      <c r="M47" s="44">
        <f t="shared" si="26"/>
        <v>0.70258673557883045</v>
      </c>
      <c r="N47" s="44">
        <f t="shared" si="26"/>
        <v>0.67556416882579851</v>
      </c>
      <c r="O47" s="44">
        <f t="shared" si="26"/>
        <v>0.6495809315632679</v>
      </c>
      <c r="P47" s="44">
        <f t="shared" si="26"/>
        <v>0.62459704958006512</v>
      </c>
      <c r="Q47" s="44">
        <f t="shared" si="26"/>
        <v>0.600574086134678</v>
      </c>
      <c r="R47" s="44">
        <f t="shared" si="26"/>
        <v>0.57747508282180582</v>
      </c>
      <c r="S47" s="44">
        <f t="shared" si="26"/>
        <v>0.55526450271327477</v>
      </c>
      <c r="T47" s="44">
        <f t="shared" si="26"/>
        <v>0.53390817568584104</v>
      </c>
      <c r="U47" s="44">
        <f t="shared" si="26"/>
        <v>0.51337324585177024</v>
      </c>
      <c r="V47" s="44">
        <f t="shared" si="26"/>
        <v>0.49362812101131748</v>
      </c>
      <c r="W47" s="44">
        <f t="shared" si="26"/>
        <v>0.47464242404934376</v>
      </c>
      <c r="X47" s="44">
        <f t="shared" si="26"/>
        <v>0.45638694620129205</v>
      </c>
      <c r="Y47" s="44">
        <f t="shared" si="26"/>
        <v>0.43883360211662686</v>
      </c>
      <c r="Z47" s="44">
        <f t="shared" si="26"/>
        <v>0.42195538665060278</v>
      </c>
      <c r="AA47" s="44">
        <f t="shared" si="26"/>
        <v>0.40572633331788732</v>
      </c>
      <c r="AB47" s="44">
        <f t="shared" si="26"/>
        <v>0.39012147434412242</v>
      </c>
      <c r="AC47" s="44">
        <f t="shared" si="26"/>
        <v>0.37511680225396377</v>
      </c>
      <c r="AD47" s="44">
        <f t="shared" si="26"/>
        <v>0.36068923293650368</v>
      </c>
      <c r="AE47" s="44">
        <f t="shared" si="26"/>
        <v>0.3468165701312535</v>
      </c>
      <c r="AF47" s="44">
        <f t="shared" si="26"/>
        <v>0.3334774712800514</v>
      </c>
      <c r="AG47" s="44">
        <f t="shared" si="26"/>
        <v>0.32065141469235708</v>
      </c>
      <c r="AH47" s="44">
        <f t="shared" si="26"/>
        <v>0.30831866797342034</v>
      </c>
      <c r="AI47" s="44">
        <f t="shared" ref="AI47:AJ47" si="27">1/(1+$C$50)^AI36</f>
        <v>0.29646025766675027</v>
      </c>
      <c r="AJ47" s="44">
        <f t="shared" si="27"/>
        <v>0.28505794006418295</v>
      </c>
      <c r="AK47" s="44">
        <f t="shared" ref="AK47" si="28">1/(1+$C$50)^AK36</f>
        <v>0.27409417313863743</v>
      </c>
      <c r="AL47" s="21"/>
    </row>
    <row r="48" spans="2:38" ht="15.75" thickBot="1">
      <c r="B48" s="45" t="s">
        <v>4</v>
      </c>
      <c r="C48" s="46"/>
      <c r="D48" s="47">
        <f>D45*D47</f>
        <v>-21426.587066666667</v>
      </c>
      <c r="E48" s="47">
        <f>E45*E47</f>
        <v>-20602.487564102561</v>
      </c>
      <c r="F48" s="47">
        <f>F45*F47</f>
        <v>-19810.084196252465</v>
      </c>
      <c r="G48" s="47">
        <f t="shared" ref="G48:I48" si="29">G45*G47</f>
        <v>-4762.0394702529966</v>
      </c>
      <c r="H48" s="47">
        <f t="shared" si="29"/>
        <v>0</v>
      </c>
      <c r="I48" s="47">
        <f t="shared" si="29"/>
        <v>0</v>
      </c>
      <c r="J48" s="47">
        <f>J45*J47</f>
        <v>-647269.97665976791</v>
      </c>
      <c r="K48" s="47">
        <f>K45*K47</f>
        <v>-829833.30340995907</v>
      </c>
      <c r="L48" s="47">
        <f>L45*L47</f>
        <v>-797916.6378941912</v>
      </c>
      <c r="M48" s="47">
        <f>M45*M47</f>
        <v>-767227.53643672226</v>
      </c>
      <c r="N48" s="47">
        <f>N45*N47</f>
        <v>-737718.78503530985</v>
      </c>
      <c r="O48" s="47">
        <f t="shared" ref="O48:AH48" si="30">O45*O47</f>
        <v>-709344.98561087495</v>
      </c>
      <c r="P48" s="47">
        <f t="shared" si="30"/>
        <v>-682062.48616430268</v>
      </c>
      <c r="Q48" s="47">
        <f t="shared" si="30"/>
        <v>-655829.3136195218</v>
      </c>
      <c r="R48" s="47">
        <f t="shared" si="30"/>
        <v>-630605.10924954026</v>
      </c>
      <c r="S48" s="47">
        <f t="shared" si="30"/>
        <v>-606351.06658609631</v>
      </c>
      <c r="T48" s="47">
        <f t="shared" si="30"/>
        <v>-583029.87171740015</v>
      </c>
      <c r="U48" s="47">
        <f t="shared" si="30"/>
        <v>-560605.64588211558</v>
      </c>
      <c r="V48" s="47">
        <f t="shared" si="30"/>
        <v>-539043.89027126494</v>
      </c>
      <c r="W48" s="47">
        <f t="shared" si="30"/>
        <v>-518311.43295313936</v>
      </c>
      <c r="X48" s="47">
        <f t="shared" si="30"/>
        <v>-498376.37783955707</v>
      </c>
      <c r="Y48" s="47">
        <f t="shared" si="30"/>
        <v>-479208.05561495858</v>
      </c>
      <c r="Z48" s="47">
        <f t="shared" si="30"/>
        <v>-460776.97655284486</v>
      </c>
      <c r="AA48" s="47">
        <f t="shared" si="30"/>
        <v>-443054.78514696623</v>
      </c>
      <c r="AB48" s="47">
        <f t="shared" si="30"/>
        <v>-426014.21648746752</v>
      </c>
      <c r="AC48" s="47">
        <f t="shared" si="30"/>
        <v>-409629.05431487248</v>
      </c>
      <c r="AD48" s="47">
        <f t="shared" si="30"/>
        <v>-393874.09068737749</v>
      </c>
      <c r="AE48" s="47">
        <f t="shared" si="30"/>
        <v>-378725.0871994014</v>
      </c>
      <c r="AF48" s="47">
        <f t="shared" si="30"/>
        <v>-364158.73769173207</v>
      </c>
      <c r="AG48" s="47">
        <f t="shared" si="30"/>
        <v>-350152.63239589619</v>
      </c>
      <c r="AH48" s="47">
        <f t="shared" si="30"/>
        <v>-336685.22345759254</v>
      </c>
      <c r="AI48" s="47">
        <f t="shared" ref="AI48:AJ48" si="31">AI45*AI47</f>
        <v>-323735.79178614658</v>
      </c>
      <c r="AJ48" s="47">
        <f t="shared" si="31"/>
        <v>-311284.41517898644</v>
      </c>
      <c r="AK48" s="47">
        <f>AK45*AK47</f>
        <v>-74827.98441802575</v>
      </c>
      <c r="AL48" s="20">
        <f>AL38*AK47</f>
        <v>337824.08342927514</v>
      </c>
    </row>
    <row r="49" spans="2:4" ht="15.75" thickBot="1"/>
    <row r="50" spans="2:4">
      <c r="B50" s="25" t="s">
        <v>12</v>
      </c>
      <c r="C50" s="18">
        <v>0.04</v>
      </c>
      <c r="D50" s="59"/>
    </row>
    <row r="51" spans="2:4" ht="15.75" thickBot="1">
      <c r="B51" s="17" t="s">
        <v>5</v>
      </c>
      <c r="C51" s="16">
        <f>SUM(D48:AL48)</f>
        <v>-14244430.585130032</v>
      </c>
      <c r="D51" s="60"/>
    </row>
    <row r="54" spans="2:4">
      <c r="C54" s="52"/>
      <c r="D54" s="52"/>
    </row>
  </sheetData>
  <mergeCells count="4">
    <mergeCell ref="B3:C3"/>
    <mergeCell ref="E3:AL3"/>
    <mergeCell ref="B33:C33"/>
    <mergeCell ref="E33:AL33"/>
  </mergeCells>
  <conditionalFormatting sqref="D29 D24:AL24 D48:AL48">
    <cfRule type="cellIs" dxfId="15" priority="5" operator="lessThan">
      <formula>0</formula>
    </cfRule>
  </conditionalFormatting>
  <conditionalFormatting sqref="C51:D51">
    <cfRule type="cellIs" dxfId="14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headerFooter differentFirst="1">
    <oddHeader>&amp;C&amp;"Times New Roman,Regular"&amp;12 4</oddHeader>
    <oddFooter>&amp;L&amp;"Times New Roman,Regular"&amp;10FMzinop_300118_Vagners</oddFooter>
    <firstHeader>&amp;C&amp;"Times New Roman,Regular"&amp;12 3</firstHeader>
    <firstFooter>&amp;L&amp;"Times New Roman,Regular"&amp;10FMzinop_300118_Vagners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J30"/>
  <sheetViews>
    <sheetView showGridLines="0" zoomScale="85" zoomScaleNormal="85" workbookViewId="0">
      <selection activeCell="B1" sqref="B1"/>
    </sheetView>
  </sheetViews>
  <sheetFormatPr defaultRowHeight="15"/>
  <cols>
    <col min="1" max="1" width="3.5703125" customWidth="1"/>
    <col min="2" max="2" width="46.140625" customWidth="1"/>
    <col min="3" max="3" width="11.140625" bestFit="1" customWidth="1"/>
    <col min="4" max="34" width="9.7109375" customWidth="1"/>
    <col min="35" max="35" width="10.42578125" customWidth="1"/>
  </cols>
  <sheetData>
    <row r="1" spans="2:36">
      <c r="B1" s="5" t="s">
        <v>55</v>
      </c>
    </row>
    <row r="2" spans="2:36" ht="15.75" thickBot="1">
      <c r="B2" s="5" t="s">
        <v>8</v>
      </c>
      <c r="C2" s="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2:36" ht="15.75">
      <c r="B3" s="101" t="s">
        <v>25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100"/>
    </row>
    <row r="4" spans="2:36">
      <c r="B4" s="29" t="s">
        <v>0</v>
      </c>
      <c r="C4" s="61" t="s">
        <v>30</v>
      </c>
      <c r="D4" s="31">
        <v>2018</v>
      </c>
      <c r="E4" s="31">
        <v>2019</v>
      </c>
      <c r="F4" s="31">
        <v>2020</v>
      </c>
      <c r="G4" s="31">
        <v>2021</v>
      </c>
      <c r="H4" s="31">
        <v>2022</v>
      </c>
      <c r="I4" s="31">
        <v>2023</v>
      </c>
      <c r="J4" s="31">
        <v>2024</v>
      </c>
      <c r="K4" s="31">
        <v>2025</v>
      </c>
      <c r="L4" s="31">
        <v>2026</v>
      </c>
      <c r="M4" s="31">
        <v>2027</v>
      </c>
      <c r="N4" s="31">
        <v>2028</v>
      </c>
      <c r="O4" s="31">
        <v>2029</v>
      </c>
      <c r="P4" s="31">
        <v>2030</v>
      </c>
      <c r="Q4" s="31">
        <v>2031</v>
      </c>
      <c r="R4" s="31">
        <v>2032</v>
      </c>
      <c r="S4" s="31">
        <v>2033</v>
      </c>
      <c r="T4" s="31">
        <v>2034</v>
      </c>
      <c r="U4" s="31">
        <v>2035</v>
      </c>
      <c r="V4" s="31">
        <v>2036</v>
      </c>
      <c r="W4" s="31">
        <v>2037</v>
      </c>
      <c r="X4" s="31">
        <v>2038</v>
      </c>
      <c r="Y4" s="31">
        <v>2039</v>
      </c>
      <c r="Z4" s="31">
        <v>2040</v>
      </c>
      <c r="AA4" s="31">
        <v>2041</v>
      </c>
      <c r="AB4" s="31">
        <v>2042</v>
      </c>
      <c r="AC4" s="31">
        <v>2043</v>
      </c>
      <c r="AD4" s="31">
        <v>2044</v>
      </c>
      <c r="AE4" s="31">
        <v>2045</v>
      </c>
      <c r="AF4" s="31">
        <v>2046</v>
      </c>
      <c r="AG4" s="31">
        <v>2047</v>
      </c>
      <c r="AH4" s="31">
        <v>2048</v>
      </c>
      <c r="AI4" s="37" t="s">
        <v>14</v>
      </c>
    </row>
    <row r="5" spans="2:36">
      <c r="B5" s="10" t="s">
        <v>15</v>
      </c>
      <c r="C5" s="30"/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23"/>
    </row>
    <row r="6" spans="2:36">
      <c r="B6" s="41" t="s">
        <v>1</v>
      </c>
      <c r="C6" s="30"/>
      <c r="D6" s="4">
        <v>0</v>
      </c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9">
        <v>29</v>
      </c>
      <c r="AH6" s="4">
        <v>30</v>
      </c>
      <c r="AI6" s="23"/>
    </row>
    <row r="7" spans="2:36">
      <c r="B7" s="14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7"/>
      <c r="AH7" s="7"/>
      <c r="AI7" s="6"/>
    </row>
    <row r="8" spans="2:36">
      <c r="B8" s="40" t="s">
        <v>2</v>
      </c>
      <c r="C8" s="38">
        <f>SUM(C9:C10)</f>
        <v>0</v>
      </c>
      <c r="D8" s="38">
        <f>SUM(D9:D10)</f>
        <v>0</v>
      </c>
      <c r="E8" s="38">
        <f t="shared" ref="E8:AH8" si="0">SUM(E9:E10)</f>
        <v>0</v>
      </c>
      <c r="F8" s="38">
        <f t="shared" si="0"/>
        <v>0</v>
      </c>
      <c r="G8" s="38">
        <f t="shared" si="0"/>
        <v>0</v>
      </c>
      <c r="H8" s="38">
        <f t="shared" si="0"/>
        <v>0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 t="shared" si="0"/>
        <v>0</v>
      </c>
      <c r="M8" s="38">
        <f t="shared" si="0"/>
        <v>0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  <c r="S8" s="38">
        <f t="shared" si="0"/>
        <v>0</v>
      </c>
      <c r="T8" s="38">
        <f t="shared" si="0"/>
        <v>0</v>
      </c>
      <c r="U8" s="38">
        <f t="shared" si="0"/>
        <v>0</v>
      </c>
      <c r="V8" s="38">
        <f t="shared" si="0"/>
        <v>0</v>
      </c>
      <c r="W8" s="38">
        <f t="shared" si="0"/>
        <v>0</v>
      </c>
      <c r="X8" s="38">
        <f t="shared" si="0"/>
        <v>0</v>
      </c>
      <c r="Y8" s="38">
        <f t="shared" si="0"/>
        <v>0</v>
      </c>
      <c r="Z8" s="38">
        <f t="shared" si="0"/>
        <v>0</v>
      </c>
      <c r="AA8" s="38">
        <f t="shared" si="0"/>
        <v>0</v>
      </c>
      <c r="AB8" s="38">
        <f t="shared" si="0"/>
        <v>0</v>
      </c>
      <c r="AC8" s="38">
        <f t="shared" si="0"/>
        <v>0</v>
      </c>
      <c r="AD8" s="38">
        <f t="shared" si="0"/>
        <v>0</v>
      </c>
      <c r="AE8" s="38">
        <f t="shared" si="0"/>
        <v>0</v>
      </c>
      <c r="AF8" s="38">
        <f t="shared" si="0"/>
        <v>0</v>
      </c>
      <c r="AG8" s="2">
        <f t="shared" si="0"/>
        <v>0</v>
      </c>
      <c r="AH8" s="2">
        <f t="shared" si="0"/>
        <v>0</v>
      </c>
      <c r="AI8" s="39"/>
    </row>
    <row r="9" spans="2:36">
      <c r="B9" s="41" t="s">
        <v>7</v>
      </c>
      <c r="C9" s="27">
        <f>SUM(D9:AG9)</f>
        <v>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34"/>
    </row>
    <row r="10" spans="2:36">
      <c r="B10" s="41" t="s">
        <v>6</v>
      </c>
      <c r="C10" s="27">
        <f>SUM(D10:AG10)</f>
        <v>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34"/>
    </row>
    <row r="11" spans="2:36">
      <c r="B11" s="14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7"/>
      <c r="AH11" s="7"/>
      <c r="AI11" s="6"/>
    </row>
    <row r="12" spans="2:36">
      <c r="B12" s="40" t="s">
        <v>9</v>
      </c>
      <c r="C12" s="38">
        <f>SUM(C13:C14)</f>
        <v>1104311.8799999994</v>
      </c>
      <c r="D12" s="38">
        <f>SUM(D13:D14)</f>
        <v>21472.730999999996</v>
      </c>
      <c r="E12" s="38">
        <f t="shared" ref="E12:AH12" si="1">SUM(E13:E14)</f>
        <v>36810.395999999993</v>
      </c>
      <c r="F12" s="38">
        <f t="shared" si="1"/>
        <v>36810.395999999993</v>
      </c>
      <c r="G12" s="38">
        <f t="shared" si="1"/>
        <v>36810.395999999993</v>
      </c>
      <c r="H12" s="38">
        <f t="shared" si="1"/>
        <v>36810.395999999993</v>
      </c>
      <c r="I12" s="38">
        <f t="shared" si="1"/>
        <v>36810.395999999993</v>
      </c>
      <c r="J12" s="38">
        <f t="shared" si="1"/>
        <v>36810.395999999993</v>
      </c>
      <c r="K12" s="38">
        <f t="shared" si="1"/>
        <v>36810.395999999993</v>
      </c>
      <c r="L12" s="38">
        <f t="shared" si="1"/>
        <v>36810.395999999993</v>
      </c>
      <c r="M12" s="38">
        <f t="shared" si="1"/>
        <v>36810.395999999993</v>
      </c>
      <c r="N12" s="38">
        <f t="shared" si="1"/>
        <v>36810.395999999993</v>
      </c>
      <c r="O12" s="38">
        <f t="shared" si="1"/>
        <v>36810.395999999993</v>
      </c>
      <c r="P12" s="38">
        <f t="shared" si="1"/>
        <v>36810.395999999993</v>
      </c>
      <c r="Q12" s="38">
        <f t="shared" si="1"/>
        <v>36810.395999999993</v>
      </c>
      <c r="R12" s="38">
        <f t="shared" si="1"/>
        <v>36810.395999999993</v>
      </c>
      <c r="S12" s="38">
        <f t="shared" si="1"/>
        <v>36810.395999999993</v>
      </c>
      <c r="T12" s="38">
        <f t="shared" si="1"/>
        <v>36810.395999999993</v>
      </c>
      <c r="U12" s="38">
        <f t="shared" si="1"/>
        <v>36810.395999999993</v>
      </c>
      <c r="V12" s="38">
        <f t="shared" si="1"/>
        <v>36810.395999999993</v>
      </c>
      <c r="W12" s="38">
        <f t="shared" si="1"/>
        <v>36810.395999999993</v>
      </c>
      <c r="X12" s="38">
        <f t="shared" si="1"/>
        <v>36810.395999999993</v>
      </c>
      <c r="Y12" s="38">
        <f t="shared" si="1"/>
        <v>36810.395999999993</v>
      </c>
      <c r="Z12" s="38">
        <f t="shared" si="1"/>
        <v>36810.395999999993</v>
      </c>
      <c r="AA12" s="38">
        <f t="shared" si="1"/>
        <v>36810.395999999993</v>
      </c>
      <c r="AB12" s="38">
        <f t="shared" si="1"/>
        <v>36810.395999999993</v>
      </c>
      <c r="AC12" s="38">
        <f t="shared" si="1"/>
        <v>36810.395999999993</v>
      </c>
      <c r="AD12" s="38">
        <f t="shared" si="1"/>
        <v>36810.395999999993</v>
      </c>
      <c r="AE12" s="38">
        <f t="shared" si="1"/>
        <v>36810.395999999993</v>
      </c>
      <c r="AF12" s="38">
        <f t="shared" si="1"/>
        <v>36810.395999999993</v>
      </c>
      <c r="AG12" s="2">
        <f t="shared" si="1"/>
        <v>36810.395999999993</v>
      </c>
      <c r="AH12" s="2">
        <f t="shared" si="1"/>
        <v>15337.664999999997</v>
      </c>
      <c r="AI12" s="39">
        <f>SUM(AI14:AI14)</f>
        <v>1232511</v>
      </c>
    </row>
    <row r="13" spans="2:36">
      <c r="B13" s="41" t="s">
        <v>10</v>
      </c>
      <c r="C13" s="33">
        <f>SUM(D13:AH13)</f>
        <v>1104311.8799999994</v>
      </c>
      <c r="D13" s="63">
        <f>E13/12*7</f>
        <v>21472.730999999996</v>
      </c>
      <c r="E13" s="63">
        <f>C27*C26*12</f>
        <v>36810.395999999993</v>
      </c>
      <c r="F13" s="63">
        <f t="shared" ref="F13:AG13" si="2">E13</f>
        <v>36810.395999999993</v>
      </c>
      <c r="G13" s="63">
        <f t="shared" si="2"/>
        <v>36810.395999999993</v>
      </c>
      <c r="H13" s="63">
        <f t="shared" si="2"/>
        <v>36810.395999999993</v>
      </c>
      <c r="I13" s="63">
        <f t="shared" si="2"/>
        <v>36810.395999999993</v>
      </c>
      <c r="J13" s="63">
        <f t="shared" si="2"/>
        <v>36810.395999999993</v>
      </c>
      <c r="K13" s="63">
        <f t="shared" si="2"/>
        <v>36810.395999999993</v>
      </c>
      <c r="L13" s="63">
        <f t="shared" si="2"/>
        <v>36810.395999999993</v>
      </c>
      <c r="M13" s="63">
        <f t="shared" si="2"/>
        <v>36810.395999999993</v>
      </c>
      <c r="N13" s="63">
        <f t="shared" si="2"/>
        <v>36810.395999999993</v>
      </c>
      <c r="O13" s="63">
        <f t="shared" si="2"/>
        <v>36810.395999999993</v>
      </c>
      <c r="P13" s="63">
        <f t="shared" si="2"/>
        <v>36810.395999999993</v>
      </c>
      <c r="Q13" s="63">
        <f t="shared" si="2"/>
        <v>36810.395999999993</v>
      </c>
      <c r="R13" s="63">
        <f t="shared" si="2"/>
        <v>36810.395999999993</v>
      </c>
      <c r="S13" s="63">
        <f t="shared" si="2"/>
        <v>36810.395999999993</v>
      </c>
      <c r="T13" s="63">
        <f t="shared" si="2"/>
        <v>36810.395999999993</v>
      </c>
      <c r="U13" s="63">
        <f t="shared" si="2"/>
        <v>36810.395999999993</v>
      </c>
      <c r="V13" s="63">
        <f t="shared" si="2"/>
        <v>36810.395999999993</v>
      </c>
      <c r="W13" s="63">
        <f t="shared" si="2"/>
        <v>36810.395999999993</v>
      </c>
      <c r="X13" s="63">
        <f t="shared" si="2"/>
        <v>36810.395999999993</v>
      </c>
      <c r="Y13" s="63">
        <f t="shared" si="2"/>
        <v>36810.395999999993</v>
      </c>
      <c r="Z13" s="63">
        <f t="shared" si="2"/>
        <v>36810.395999999993</v>
      </c>
      <c r="AA13" s="63">
        <f t="shared" si="2"/>
        <v>36810.395999999993</v>
      </c>
      <c r="AB13" s="63">
        <f t="shared" si="2"/>
        <v>36810.395999999993</v>
      </c>
      <c r="AC13" s="63">
        <f t="shared" si="2"/>
        <v>36810.395999999993</v>
      </c>
      <c r="AD13" s="63">
        <f t="shared" si="2"/>
        <v>36810.395999999993</v>
      </c>
      <c r="AE13" s="63">
        <f t="shared" si="2"/>
        <v>36810.395999999993</v>
      </c>
      <c r="AF13" s="63">
        <f t="shared" si="2"/>
        <v>36810.395999999993</v>
      </c>
      <c r="AG13" s="63">
        <f t="shared" si="2"/>
        <v>36810.395999999993</v>
      </c>
      <c r="AH13" s="77">
        <f>AG13/12*5</f>
        <v>15337.664999999997</v>
      </c>
      <c r="AI13" s="53"/>
    </row>
    <row r="14" spans="2:36">
      <c r="B14" s="10" t="s">
        <v>21</v>
      </c>
      <c r="C14" s="3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53">
        <f>'Tabula Nr.1_Valsts dotacija'!AL13</f>
        <v>1232511</v>
      </c>
      <c r="AJ14" s="52"/>
    </row>
    <row r="15" spans="2:36" collapsed="1">
      <c r="B15" s="14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7"/>
      <c r="AH15" s="7"/>
      <c r="AI15" s="6"/>
    </row>
    <row r="16" spans="2:36">
      <c r="B16" s="40" t="s">
        <v>16</v>
      </c>
      <c r="C16" s="38">
        <f>SUM(C17:C19)</f>
        <v>-138564.35661111117</v>
      </c>
      <c r="D16" s="38">
        <f>SUM(D17:D19)</f>
        <v>-11448.456511111111</v>
      </c>
      <c r="E16" s="38">
        <f t="shared" ref="E16:AH16" si="3">SUM(E17:E19)</f>
        <v>-4321.2204000000002</v>
      </c>
      <c r="F16" s="38">
        <f t="shared" si="3"/>
        <v>-4321.2204000000002</v>
      </c>
      <c r="G16" s="38">
        <f t="shared" si="3"/>
        <v>-4321.2204000000002</v>
      </c>
      <c r="H16" s="38">
        <f t="shared" si="3"/>
        <v>-4321.2204000000002</v>
      </c>
      <c r="I16" s="38">
        <f t="shared" si="3"/>
        <v>-4321.2204000000002</v>
      </c>
      <c r="J16" s="38">
        <f t="shared" si="3"/>
        <v>-4321.2204000000002</v>
      </c>
      <c r="K16" s="38">
        <f t="shared" si="3"/>
        <v>-4321.2204000000002</v>
      </c>
      <c r="L16" s="38">
        <f t="shared" si="3"/>
        <v>-4321.2204000000002</v>
      </c>
      <c r="M16" s="38">
        <f t="shared" si="3"/>
        <v>-4321.2204000000002</v>
      </c>
      <c r="N16" s="38">
        <f t="shared" si="3"/>
        <v>-4321.2204000000002</v>
      </c>
      <c r="O16" s="38">
        <f t="shared" si="3"/>
        <v>-4321.2204000000002</v>
      </c>
      <c r="P16" s="38">
        <f t="shared" si="3"/>
        <v>-4321.2204000000002</v>
      </c>
      <c r="Q16" s="38">
        <f t="shared" si="3"/>
        <v>-4321.2204000000002</v>
      </c>
      <c r="R16" s="38">
        <f t="shared" si="3"/>
        <v>-4321.2204000000002</v>
      </c>
      <c r="S16" s="38">
        <f t="shared" si="3"/>
        <v>-4321.2204000000002</v>
      </c>
      <c r="T16" s="38">
        <f t="shared" si="3"/>
        <v>-4321.2204000000002</v>
      </c>
      <c r="U16" s="38">
        <f t="shared" si="3"/>
        <v>-4321.2204000000002</v>
      </c>
      <c r="V16" s="38">
        <f t="shared" si="3"/>
        <v>-4321.2204000000002</v>
      </c>
      <c r="W16" s="38">
        <f t="shared" si="3"/>
        <v>-4321.2204000000002</v>
      </c>
      <c r="X16" s="38">
        <f t="shared" si="3"/>
        <v>-4321.2204000000002</v>
      </c>
      <c r="Y16" s="38">
        <f t="shared" si="3"/>
        <v>-4321.2204000000002</v>
      </c>
      <c r="Z16" s="38">
        <f t="shared" si="3"/>
        <v>-4321.2204000000002</v>
      </c>
      <c r="AA16" s="38">
        <f t="shared" si="3"/>
        <v>-4321.2204000000002</v>
      </c>
      <c r="AB16" s="38">
        <f t="shared" si="3"/>
        <v>-4321.2204000000002</v>
      </c>
      <c r="AC16" s="38">
        <f t="shared" si="3"/>
        <v>-4321.2204000000002</v>
      </c>
      <c r="AD16" s="38">
        <f t="shared" si="3"/>
        <v>-4321.2204000000002</v>
      </c>
      <c r="AE16" s="38">
        <f t="shared" si="3"/>
        <v>-4321.2204000000002</v>
      </c>
      <c r="AF16" s="38">
        <f t="shared" si="3"/>
        <v>-4321.2204000000002</v>
      </c>
      <c r="AG16" s="38">
        <f t="shared" si="3"/>
        <v>-4321.2204000000002</v>
      </c>
      <c r="AH16" s="38">
        <f t="shared" si="3"/>
        <v>-1800.5085000000001</v>
      </c>
      <c r="AI16" s="39"/>
    </row>
    <row r="17" spans="2:35" s="24" customFormat="1">
      <c r="B17" s="10" t="s">
        <v>24</v>
      </c>
      <c r="C17" s="33">
        <f>SUM(D17:AH17)</f>
        <v>-17604.971999999994</v>
      </c>
      <c r="D17" s="63">
        <f>E17/12*7</f>
        <v>-342.31890000000004</v>
      </c>
      <c r="E17" s="63">
        <f>-0.011*C26*12</f>
        <v>-586.83240000000001</v>
      </c>
      <c r="F17" s="63">
        <f t="shared" ref="F17:AG18" si="4">E17</f>
        <v>-586.83240000000001</v>
      </c>
      <c r="G17" s="63">
        <f t="shared" si="4"/>
        <v>-586.83240000000001</v>
      </c>
      <c r="H17" s="63">
        <f t="shared" si="4"/>
        <v>-586.83240000000001</v>
      </c>
      <c r="I17" s="63">
        <f t="shared" si="4"/>
        <v>-586.83240000000001</v>
      </c>
      <c r="J17" s="63">
        <f t="shared" si="4"/>
        <v>-586.83240000000001</v>
      </c>
      <c r="K17" s="63">
        <f t="shared" si="4"/>
        <v>-586.83240000000001</v>
      </c>
      <c r="L17" s="63">
        <f t="shared" si="4"/>
        <v>-586.83240000000001</v>
      </c>
      <c r="M17" s="63">
        <f t="shared" si="4"/>
        <v>-586.83240000000001</v>
      </c>
      <c r="N17" s="63">
        <f t="shared" si="4"/>
        <v>-586.83240000000001</v>
      </c>
      <c r="O17" s="63">
        <f t="shared" si="4"/>
        <v>-586.83240000000001</v>
      </c>
      <c r="P17" s="63">
        <f t="shared" si="4"/>
        <v>-586.83240000000001</v>
      </c>
      <c r="Q17" s="63">
        <f t="shared" si="4"/>
        <v>-586.83240000000001</v>
      </c>
      <c r="R17" s="63">
        <f t="shared" si="4"/>
        <v>-586.83240000000001</v>
      </c>
      <c r="S17" s="63">
        <f t="shared" si="4"/>
        <v>-586.83240000000001</v>
      </c>
      <c r="T17" s="63">
        <f t="shared" si="4"/>
        <v>-586.83240000000001</v>
      </c>
      <c r="U17" s="63">
        <f t="shared" si="4"/>
        <v>-586.83240000000001</v>
      </c>
      <c r="V17" s="63">
        <f t="shared" si="4"/>
        <v>-586.83240000000001</v>
      </c>
      <c r="W17" s="63">
        <f t="shared" si="4"/>
        <v>-586.83240000000001</v>
      </c>
      <c r="X17" s="63">
        <f t="shared" si="4"/>
        <v>-586.83240000000001</v>
      </c>
      <c r="Y17" s="63">
        <f t="shared" si="4"/>
        <v>-586.83240000000001</v>
      </c>
      <c r="Z17" s="63">
        <f t="shared" si="4"/>
        <v>-586.83240000000001</v>
      </c>
      <c r="AA17" s="63">
        <f t="shared" si="4"/>
        <v>-586.83240000000001</v>
      </c>
      <c r="AB17" s="63">
        <f t="shared" si="4"/>
        <v>-586.83240000000001</v>
      </c>
      <c r="AC17" s="63">
        <f t="shared" si="4"/>
        <v>-586.83240000000001</v>
      </c>
      <c r="AD17" s="63">
        <f t="shared" si="4"/>
        <v>-586.83240000000001</v>
      </c>
      <c r="AE17" s="63">
        <f t="shared" si="4"/>
        <v>-586.83240000000001</v>
      </c>
      <c r="AF17" s="63">
        <f t="shared" si="4"/>
        <v>-586.83240000000001</v>
      </c>
      <c r="AG17" s="63">
        <f t="shared" si="4"/>
        <v>-586.83240000000001</v>
      </c>
      <c r="AH17" s="77">
        <f>AG17/12*5</f>
        <v>-244.51350000000002</v>
      </c>
      <c r="AI17" s="19"/>
    </row>
    <row r="18" spans="2:35" s="24" customFormat="1">
      <c r="B18" s="10" t="s">
        <v>35</v>
      </c>
      <c r="C18" s="33">
        <f t="shared" ref="C18:C19" si="5">SUM(D18:AH18)</f>
        <v>-112031.64000000006</v>
      </c>
      <c r="D18" s="63">
        <f>E18/12*7</f>
        <v>-2178.393</v>
      </c>
      <c r="E18" s="63">
        <f>-0.07*C26*12</f>
        <v>-3734.3879999999999</v>
      </c>
      <c r="F18" s="63">
        <f>E18</f>
        <v>-3734.3879999999999</v>
      </c>
      <c r="G18" s="63">
        <f t="shared" si="4"/>
        <v>-3734.3879999999999</v>
      </c>
      <c r="H18" s="63">
        <f t="shared" si="4"/>
        <v>-3734.3879999999999</v>
      </c>
      <c r="I18" s="63">
        <f t="shared" si="4"/>
        <v>-3734.3879999999999</v>
      </c>
      <c r="J18" s="63">
        <f t="shared" si="4"/>
        <v>-3734.3879999999999</v>
      </c>
      <c r="K18" s="63">
        <f t="shared" si="4"/>
        <v>-3734.3879999999999</v>
      </c>
      <c r="L18" s="63">
        <f t="shared" si="4"/>
        <v>-3734.3879999999999</v>
      </c>
      <c r="M18" s="63">
        <f t="shared" si="4"/>
        <v>-3734.3879999999999</v>
      </c>
      <c r="N18" s="63">
        <f t="shared" si="4"/>
        <v>-3734.3879999999999</v>
      </c>
      <c r="O18" s="63">
        <f t="shared" si="4"/>
        <v>-3734.3879999999999</v>
      </c>
      <c r="P18" s="63">
        <f t="shared" si="4"/>
        <v>-3734.3879999999999</v>
      </c>
      <c r="Q18" s="63">
        <f t="shared" si="4"/>
        <v>-3734.3879999999999</v>
      </c>
      <c r="R18" s="63">
        <f t="shared" si="4"/>
        <v>-3734.3879999999999</v>
      </c>
      <c r="S18" s="63">
        <f t="shared" si="4"/>
        <v>-3734.3879999999999</v>
      </c>
      <c r="T18" s="63">
        <f t="shared" si="4"/>
        <v>-3734.3879999999999</v>
      </c>
      <c r="U18" s="63">
        <f t="shared" si="4"/>
        <v>-3734.3879999999999</v>
      </c>
      <c r="V18" s="63">
        <f t="shared" si="4"/>
        <v>-3734.3879999999999</v>
      </c>
      <c r="W18" s="63">
        <f t="shared" si="4"/>
        <v>-3734.3879999999999</v>
      </c>
      <c r="X18" s="63">
        <f t="shared" si="4"/>
        <v>-3734.3879999999999</v>
      </c>
      <c r="Y18" s="63">
        <f t="shared" si="4"/>
        <v>-3734.3879999999999</v>
      </c>
      <c r="Z18" s="63">
        <f t="shared" si="4"/>
        <v>-3734.3879999999999</v>
      </c>
      <c r="AA18" s="63">
        <f t="shared" si="4"/>
        <v>-3734.3879999999999</v>
      </c>
      <c r="AB18" s="63">
        <f t="shared" si="4"/>
        <v>-3734.3879999999999</v>
      </c>
      <c r="AC18" s="63">
        <f t="shared" si="4"/>
        <v>-3734.3879999999999</v>
      </c>
      <c r="AD18" s="63">
        <f t="shared" si="4"/>
        <v>-3734.3879999999999</v>
      </c>
      <c r="AE18" s="63">
        <f t="shared" si="4"/>
        <v>-3734.3879999999999</v>
      </c>
      <c r="AF18" s="63">
        <f t="shared" si="4"/>
        <v>-3734.3879999999999</v>
      </c>
      <c r="AG18" s="63">
        <f t="shared" si="4"/>
        <v>-3734.3879999999999</v>
      </c>
      <c r="AH18" s="77">
        <f>AG18/12*5</f>
        <v>-1555.9950000000001</v>
      </c>
      <c r="AI18" s="19"/>
    </row>
    <row r="19" spans="2:35" s="24" customFormat="1">
      <c r="B19" s="10" t="s">
        <v>42</v>
      </c>
      <c r="C19" s="33">
        <f t="shared" si="5"/>
        <v>-8927.7446111111112</v>
      </c>
      <c r="D19" s="63">
        <f>'Tabula Nr.6_Pardosana'!D15/12*5</f>
        <v>-8927.7446111111112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77"/>
      <c r="AI19" s="19"/>
    </row>
    <row r="20" spans="2:35">
      <c r="B20" s="14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7"/>
      <c r="AH20" s="7"/>
      <c r="AI20" s="6"/>
    </row>
    <row r="21" spans="2:35">
      <c r="B21" s="15" t="s">
        <v>13</v>
      </c>
      <c r="C21" s="35">
        <f>SUM(D21:AG21)</f>
        <v>952210.36688888841</v>
      </c>
      <c r="D21" s="35">
        <f t="shared" ref="D21:AH21" si="6">D8+D12+D16</f>
        <v>10024.274488888885</v>
      </c>
      <c r="E21" s="35">
        <f t="shared" si="6"/>
        <v>32489.175599999995</v>
      </c>
      <c r="F21" s="35">
        <f t="shared" si="6"/>
        <v>32489.175599999995</v>
      </c>
      <c r="G21" s="35">
        <f t="shared" si="6"/>
        <v>32489.175599999995</v>
      </c>
      <c r="H21" s="35">
        <f t="shared" si="6"/>
        <v>32489.175599999995</v>
      </c>
      <c r="I21" s="35">
        <f t="shared" si="6"/>
        <v>32489.175599999995</v>
      </c>
      <c r="J21" s="35">
        <f t="shared" si="6"/>
        <v>32489.175599999995</v>
      </c>
      <c r="K21" s="35">
        <f t="shared" si="6"/>
        <v>32489.175599999995</v>
      </c>
      <c r="L21" s="35">
        <f t="shared" si="6"/>
        <v>32489.175599999995</v>
      </c>
      <c r="M21" s="35">
        <f t="shared" si="6"/>
        <v>32489.175599999995</v>
      </c>
      <c r="N21" s="35">
        <f t="shared" si="6"/>
        <v>32489.175599999995</v>
      </c>
      <c r="O21" s="35">
        <f t="shared" si="6"/>
        <v>32489.175599999995</v>
      </c>
      <c r="P21" s="35">
        <f t="shared" si="6"/>
        <v>32489.175599999995</v>
      </c>
      <c r="Q21" s="35">
        <f t="shared" si="6"/>
        <v>32489.175599999995</v>
      </c>
      <c r="R21" s="35">
        <f t="shared" si="6"/>
        <v>32489.175599999995</v>
      </c>
      <c r="S21" s="35">
        <f t="shared" si="6"/>
        <v>32489.175599999995</v>
      </c>
      <c r="T21" s="35">
        <f t="shared" si="6"/>
        <v>32489.175599999995</v>
      </c>
      <c r="U21" s="35">
        <f t="shared" si="6"/>
        <v>32489.175599999995</v>
      </c>
      <c r="V21" s="35">
        <f t="shared" si="6"/>
        <v>32489.175599999995</v>
      </c>
      <c r="W21" s="35">
        <f t="shared" si="6"/>
        <v>32489.175599999995</v>
      </c>
      <c r="X21" s="35">
        <f t="shared" si="6"/>
        <v>32489.175599999995</v>
      </c>
      <c r="Y21" s="35">
        <f t="shared" si="6"/>
        <v>32489.175599999995</v>
      </c>
      <c r="Z21" s="35">
        <f t="shared" si="6"/>
        <v>32489.175599999995</v>
      </c>
      <c r="AA21" s="35">
        <f t="shared" si="6"/>
        <v>32489.175599999995</v>
      </c>
      <c r="AB21" s="35">
        <f t="shared" si="6"/>
        <v>32489.175599999995</v>
      </c>
      <c r="AC21" s="35">
        <f t="shared" si="6"/>
        <v>32489.175599999995</v>
      </c>
      <c r="AD21" s="35">
        <f t="shared" si="6"/>
        <v>32489.175599999995</v>
      </c>
      <c r="AE21" s="35">
        <f t="shared" si="6"/>
        <v>32489.175599999995</v>
      </c>
      <c r="AF21" s="35">
        <f t="shared" si="6"/>
        <v>32489.175599999995</v>
      </c>
      <c r="AG21" s="3">
        <f t="shared" si="6"/>
        <v>32489.175599999995</v>
      </c>
      <c r="AH21" s="3">
        <f t="shared" si="6"/>
        <v>13537.156499999997</v>
      </c>
      <c r="AI21" s="36"/>
    </row>
    <row r="22" spans="2:35" ht="15.75" thickBot="1">
      <c r="B22" s="14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7"/>
      <c r="AH22" s="7"/>
      <c r="AI22" s="6"/>
    </row>
    <row r="23" spans="2:35">
      <c r="B23" s="42" t="s">
        <v>3</v>
      </c>
      <c r="C23" s="43"/>
      <c r="D23" s="44">
        <v>1</v>
      </c>
      <c r="E23" s="44">
        <f t="shared" ref="E23:AH23" si="7">1/(1+$C$29)^E6</f>
        <v>0.96153846153846145</v>
      </c>
      <c r="F23" s="44">
        <f t="shared" si="7"/>
        <v>0.92455621301775137</v>
      </c>
      <c r="G23" s="44">
        <f t="shared" si="7"/>
        <v>0.88899635867091487</v>
      </c>
      <c r="H23" s="44">
        <f t="shared" si="7"/>
        <v>0.85480419102972571</v>
      </c>
      <c r="I23" s="44">
        <f t="shared" si="7"/>
        <v>0.82192710675935154</v>
      </c>
      <c r="J23" s="44">
        <f t="shared" si="7"/>
        <v>0.79031452573014571</v>
      </c>
      <c r="K23" s="44">
        <f t="shared" si="7"/>
        <v>0.75991781320206331</v>
      </c>
      <c r="L23" s="44">
        <f t="shared" si="7"/>
        <v>0.73069020500198378</v>
      </c>
      <c r="M23" s="44">
        <f t="shared" si="7"/>
        <v>0.70258673557883045</v>
      </c>
      <c r="N23" s="44">
        <f t="shared" si="7"/>
        <v>0.67556416882579851</v>
      </c>
      <c r="O23" s="44">
        <f t="shared" si="7"/>
        <v>0.6495809315632679</v>
      </c>
      <c r="P23" s="44">
        <f t="shared" si="7"/>
        <v>0.62459704958006512</v>
      </c>
      <c r="Q23" s="44">
        <f t="shared" si="7"/>
        <v>0.600574086134678</v>
      </c>
      <c r="R23" s="44">
        <f t="shared" si="7"/>
        <v>0.57747508282180582</v>
      </c>
      <c r="S23" s="44">
        <f t="shared" si="7"/>
        <v>0.55526450271327477</v>
      </c>
      <c r="T23" s="44">
        <f t="shared" si="7"/>
        <v>0.53390817568584104</v>
      </c>
      <c r="U23" s="44">
        <f t="shared" si="7"/>
        <v>0.51337324585177024</v>
      </c>
      <c r="V23" s="44">
        <f t="shared" si="7"/>
        <v>0.49362812101131748</v>
      </c>
      <c r="W23" s="44">
        <f t="shared" si="7"/>
        <v>0.47464242404934376</v>
      </c>
      <c r="X23" s="44">
        <f t="shared" si="7"/>
        <v>0.45638694620129205</v>
      </c>
      <c r="Y23" s="44">
        <f t="shared" si="7"/>
        <v>0.43883360211662686</v>
      </c>
      <c r="Z23" s="44">
        <f t="shared" si="7"/>
        <v>0.42195538665060278</v>
      </c>
      <c r="AA23" s="44">
        <f t="shared" si="7"/>
        <v>0.40572633331788732</v>
      </c>
      <c r="AB23" s="44">
        <f t="shared" si="7"/>
        <v>0.39012147434412242</v>
      </c>
      <c r="AC23" s="44">
        <f t="shared" si="7"/>
        <v>0.37511680225396377</v>
      </c>
      <c r="AD23" s="44">
        <f t="shared" si="7"/>
        <v>0.36068923293650368</v>
      </c>
      <c r="AE23" s="44">
        <f t="shared" si="7"/>
        <v>0.3468165701312535</v>
      </c>
      <c r="AF23" s="44">
        <f t="shared" si="7"/>
        <v>0.3334774712800514</v>
      </c>
      <c r="AG23" s="11">
        <f t="shared" si="7"/>
        <v>0.32065141469235708</v>
      </c>
      <c r="AH23" s="11">
        <f t="shared" si="7"/>
        <v>0.30831866797342034</v>
      </c>
      <c r="AI23" s="21"/>
    </row>
    <row r="24" spans="2:35" ht="15.75" thickBot="1">
      <c r="B24" s="45" t="s">
        <v>4</v>
      </c>
      <c r="C24" s="46"/>
      <c r="D24" s="47">
        <f>D21*D23</f>
        <v>10024.274488888885</v>
      </c>
      <c r="E24" s="47">
        <f t="shared" ref="E24:AF24" si="8">E21*E23</f>
        <v>31239.591923076914</v>
      </c>
      <c r="F24" s="47">
        <f t="shared" si="8"/>
        <v>30038.069156804726</v>
      </c>
      <c r="G24" s="47">
        <f t="shared" si="8"/>
        <v>28882.758804619931</v>
      </c>
      <c r="H24" s="47">
        <f t="shared" si="8"/>
        <v>27771.8834659807</v>
      </c>
      <c r="I24" s="47">
        <f t="shared" si="8"/>
        <v>26703.734101904516</v>
      </c>
      <c r="J24" s="47">
        <f t="shared" si="8"/>
        <v>25676.667405677417</v>
      </c>
      <c r="K24" s="47">
        <f t="shared" si="8"/>
        <v>24689.103274689831</v>
      </c>
      <c r="L24" s="47">
        <f t="shared" si="8"/>
        <v>23739.522379509446</v>
      </c>
      <c r="M24" s="47">
        <f t="shared" si="8"/>
        <v>22826.463826451385</v>
      </c>
      <c r="N24" s="47">
        <f t="shared" si="8"/>
        <v>21948.522910049411</v>
      </c>
      <c r="O24" s="47">
        <f t="shared" si="8"/>
        <v>21104.348951970591</v>
      </c>
      <c r="P24" s="47">
        <f t="shared" si="8"/>
        <v>20292.643223048639</v>
      </c>
      <c r="Q24" s="47">
        <f t="shared" si="8"/>
        <v>19512.156945239076</v>
      </c>
      <c r="R24" s="47">
        <f t="shared" si="8"/>
        <v>18761.689370422191</v>
      </c>
      <c r="S24" s="47">
        <f t="shared" si="8"/>
        <v>18040.085933098257</v>
      </c>
      <c r="T24" s="47">
        <f t="shared" si="8"/>
        <v>17346.236474132937</v>
      </c>
      <c r="U24" s="47">
        <f t="shared" si="8"/>
        <v>16679.073532820134</v>
      </c>
      <c r="V24" s="47">
        <f t="shared" si="8"/>
        <v>16037.570704634742</v>
      </c>
      <c r="W24" s="47">
        <f t="shared" si="8"/>
        <v>15420.741062148791</v>
      </c>
      <c r="X24" s="47">
        <f t="shared" si="8"/>
        <v>14827.635636681529</v>
      </c>
      <c r="Y24" s="47">
        <f t="shared" si="8"/>
        <v>14257.341958347619</v>
      </c>
      <c r="Z24" s="47">
        <f t="shared" si="8"/>
        <v>13708.982652257328</v>
      </c>
      <c r="AA24" s="47">
        <f t="shared" si="8"/>
        <v>13181.71408870897</v>
      </c>
      <c r="AB24" s="47">
        <f t="shared" si="8"/>
        <v>12674.725085297086</v>
      </c>
      <c r="AC24" s="47">
        <f t="shared" si="8"/>
        <v>12187.235658939502</v>
      </c>
      <c r="AD24" s="47">
        <f t="shared" si="8"/>
        <v>11718.49582590337</v>
      </c>
      <c r="AE24" s="47">
        <f t="shared" si="8"/>
        <v>11267.784447984008</v>
      </c>
      <c r="AF24" s="47">
        <f t="shared" si="8"/>
        <v>10834.408123061545</v>
      </c>
      <c r="AG24" s="8">
        <f>AG21*AG23</f>
        <v>10417.700118328408</v>
      </c>
      <c r="AH24" s="8">
        <f>AH21*AH23</f>
        <v>4173.7580602277285</v>
      </c>
      <c r="AI24" s="20">
        <f>AI12*AH23</f>
        <v>380006.1497825883</v>
      </c>
    </row>
    <row r="25" spans="2:35" ht="15.75" thickBot="1"/>
    <row r="26" spans="2:35">
      <c r="B26" s="55" t="s">
        <v>23</v>
      </c>
      <c r="C26" s="78">
        <v>4445.7</v>
      </c>
    </row>
    <row r="27" spans="2:35" ht="15.75" thickBot="1">
      <c r="B27" s="56" t="s">
        <v>22</v>
      </c>
      <c r="C27" s="79">
        <v>0.69</v>
      </c>
    </row>
    <row r="28" spans="2:35" ht="15.75" thickBot="1"/>
    <row r="29" spans="2:35">
      <c r="B29" s="25" t="s">
        <v>12</v>
      </c>
      <c r="C29" s="18">
        <v>0.04</v>
      </c>
    </row>
    <row r="30" spans="2:35" ht="15.75" thickBot="1">
      <c r="B30" s="17" t="s">
        <v>5</v>
      </c>
      <c r="C30" s="16">
        <f>SUM(D24:AI24)</f>
        <v>945991.06937349378</v>
      </c>
    </row>
  </sheetData>
  <mergeCells count="1">
    <mergeCell ref="B3:AI3"/>
  </mergeCells>
  <conditionalFormatting sqref="C30">
    <cfRule type="cellIs" dxfId="13" priority="2" operator="lessThan">
      <formula>0</formula>
    </cfRule>
  </conditionalFormatting>
  <conditionalFormatting sqref="C26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headerFooter differentFirst="1">
    <oddHeader>&amp;C&amp;"Times New Roman,Regular"&amp;12 6</oddHeader>
    <oddFooter>&amp;L&amp;"Times New Roman,Regular"&amp;10FMzinop_300118_Vagners</oddFooter>
    <firstHeader>&amp;C&amp;"Times New Roman,Regular"&amp;12 5</firstHeader>
    <firstFooter>&amp;L&amp;"Times New Roman,Regular"&amp;10FMzinop_300118_Vagners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I29"/>
  <sheetViews>
    <sheetView showGridLines="0" zoomScale="85" zoomScaleNormal="85" workbookViewId="0">
      <selection activeCell="AI26" sqref="AI26"/>
    </sheetView>
  </sheetViews>
  <sheetFormatPr defaultRowHeight="15" outlineLevelCol="1"/>
  <cols>
    <col min="1" max="1" width="3.5703125" customWidth="1"/>
    <col min="2" max="2" width="37.28515625" customWidth="1"/>
    <col min="3" max="3" width="11.140625" bestFit="1" customWidth="1"/>
    <col min="4" max="5" width="9.7109375" customWidth="1"/>
    <col min="6" max="33" width="9.7109375" hidden="1" customWidth="1" outlineLevel="1"/>
    <col min="34" max="34" width="10.42578125" hidden="1" customWidth="1" outlineLevel="1"/>
    <col min="35" max="35" width="9.140625" collapsed="1"/>
  </cols>
  <sheetData>
    <row r="1" spans="2:34">
      <c r="B1" s="5" t="s">
        <v>56</v>
      </c>
    </row>
    <row r="2" spans="2:34" ht="15.75" thickBot="1">
      <c r="B2" s="5" t="s">
        <v>8</v>
      </c>
      <c r="C2" s="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2:34" ht="15.75">
      <c r="B3" s="101" t="s">
        <v>38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100"/>
    </row>
    <row r="4" spans="2:34">
      <c r="B4" s="29" t="s">
        <v>0</v>
      </c>
      <c r="C4" s="61" t="s">
        <v>30</v>
      </c>
      <c r="D4" s="31">
        <v>2018</v>
      </c>
      <c r="E4" s="31">
        <v>2019</v>
      </c>
      <c r="F4" s="31">
        <v>2020</v>
      </c>
      <c r="G4" s="31">
        <v>2021</v>
      </c>
      <c r="H4" s="31">
        <v>2022</v>
      </c>
      <c r="I4" s="31">
        <v>2023</v>
      </c>
      <c r="J4" s="31">
        <v>2024</v>
      </c>
      <c r="K4" s="31">
        <v>2025</v>
      </c>
      <c r="L4" s="31">
        <v>2026</v>
      </c>
      <c r="M4" s="31">
        <v>2027</v>
      </c>
      <c r="N4" s="31">
        <v>2028</v>
      </c>
      <c r="O4" s="31">
        <v>2029</v>
      </c>
      <c r="P4" s="31">
        <v>2030</v>
      </c>
      <c r="Q4" s="31">
        <v>2031</v>
      </c>
      <c r="R4" s="31">
        <v>2032</v>
      </c>
      <c r="S4" s="31">
        <v>2033</v>
      </c>
      <c r="T4" s="31">
        <v>2034</v>
      </c>
      <c r="U4" s="31">
        <v>2035</v>
      </c>
      <c r="V4" s="31">
        <v>2036</v>
      </c>
      <c r="W4" s="31">
        <v>2037</v>
      </c>
      <c r="X4" s="31">
        <v>2038</v>
      </c>
      <c r="Y4" s="31">
        <v>2039</v>
      </c>
      <c r="Z4" s="31">
        <v>2040</v>
      </c>
      <c r="AA4" s="31">
        <v>2041</v>
      </c>
      <c r="AB4" s="31">
        <v>2042</v>
      </c>
      <c r="AC4" s="31">
        <v>2043</v>
      </c>
      <c r="AD4" s="31">
        <v>2044</v>
      </c>
      <c r="AE4" s="31">
        <v>2045</v>
      </c>
      <c r="AF4" s="31">
        <v>2046</v>
      </c>
      <c r="AG4" s="31">
        <v>2047</v>
      </c>
      <c r="AH4" s="37" t="s">
        <v>14</v>
      </c>
    </row>
    <row r="5" spans="2:34">
      <c r="B5" s="10" t="s">
        <v>15</v>
      </c>
      <c r="C5" s="30"/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23"/>
    </row>
    <row r="6" spans="2:34">
      <c r="B6" s="41" t="s">
        <v>1</v>
      </c>
      <c r="C6" s="30"/>
      <c r="D6" s="4">
        <v>0</v>
      </c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9">
        <v>29</v>
      </c>
      <c r="AH6" s="23"/>
    </row>
    <row r="7" spans="2:34">
      <c r="B7" s="14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7"/>
      <c r="AH7" s="6"/>
    </row>
    <row r="8" spans="2:34">
      <c r="B8" s="40" t="s">
        <v>2</v>
      </c>
      <c r="C8" s="38">
        <f>SUM(C9:C10)</f>
        <v>0</v>
      </c>
      <c r="D8" s="38">
        <f>SUM(D9:D10)</f>
        <v>0</v>
      </c>
      <c r="E8" s="38">
        <f t="shared" ref="E8:AG8" si="0">SUM(E9:E10)</f>
        <v>0</v>
      </c>
      <c r="F8" s="38">
        <f t="shared" si="0"/>
        <v>0</v>
      </c>
      <c r="G8" s="38">
        <f t="shared" si="0"/>
        <v>0</v>
      </c>
      <c r="H8" s="38">
        <f t="shared" si="0"/>
        <v>0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 t="shared" si="0"/>
        <v>0</v>
      </c>
      <c r="M8" s="38">
        <f t="shared" si="0"/>
        <v>0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  <c r="S8" s="38">
        <f t="shared" si="0"/>
        <v>0</v>
      </c>
      <c r="T8" s="38">
        <f t="shared" si="0"/>
        <v>0</v>
      </c>
      <c r="U8" s="38">
        <f t="shared" si="0"/>
        <v>0</v>
      </c>
      <c r="V8" s="38">
        <f t="shared" si="0"/>
        <v>0</v>
      </c>
      <c r="W8" s="38">
        <f t="shared" si="0"/>
        <v>0</v>
      </c>
      <c r="X8" s="38">
        <f t="shared" si="0"/>
        <v>0</v>
      </c>
      <c r="Y8" s="38">
        <f t="shared" si="0"/>
        <v>0</v>
      </c>
      <c r="Z8" s="38">
        <f t="shared" si="0"/>
        <v>0</v>
      </c>
      <c r="AA8" s="38">
        <f t="shared" si="0"/>
        <v>0</v>
      </c>
      <c r="AB8" s="38">
        <f t="shared" si="0"/>
        <v>0</v>
      </c>
      <c r="AC8" s="38">
        <f t="shared" si="0"/>
        <v>0</v>
      </c>
      <c r="AD8" s="38">
        <f t="shared" si="0"/>
        <v>0</v>
      </c>
      <c r="AE8" s="38">
        <f t="shared" si="0"/>
        <v>0</v>
      </c>
      <c r="AF8" s="38">
        <f t="shared" si="0"/>
        <v>0</v>
      </c>
      <c r="AG8" s="2">
        <f t="shared" si="0"/>
        <v>0</v>
      </c>
      <c r="AH8" s="39"/>
    </row>
    <row r="9" spans="2:34">
      <c r="B9" s="41" t="s">
        <v>7</v>
      </c>
      <c r="C9" s="27">
        <f>SUM(D9:AG9)</f>
        <v>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4"/>
    </row>
    <row r="10" spans="2:34">
      <c r="B10" s="41" t="s">
        <v>6</v>
      </c>
      <c r="C10" s="27">
        <f>SUM(D10:AG10)</f>
        <v>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34"/>
    </row>
    <row r="11" spans="2:34">
      <c r="B11" s="14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7"/>
      <c r="AH11" s="6"/>
    </row>
    <row r="12" spans="2:34">
      <c r="B12" s="40" t="s">
        <v>9</v>
      </c>
      <c r="C12" s="38">
        <f t="shared" ref="C12:AH12" si="1">SUM(C13:C13)</f>
        <v>0</v>
      </c>
      <c r="D12" s="38">
        <f t="shared" si="1"/>
        <v>0</v>
      </c>
      <c r="E12" s="38">
        <f t="shared" si="1"/>
        <v>0</v>
      </c>
      <c r="F12" s="38">
        <f t="shared" si="1"/>
        <v>0</v>
      </c>
      <c r="G12" s="38">
        <f t="shared" si="1"/>
        <v>0</v>
      </c>
      <c r="H12" s="38">
        <f t="shared" si="1"/>
        <v>0</v>
      </c>
      <c r="I12" s="38">
        <f t="shared" si="1"/>
        <v>0</v>
      </c>
      <c r="J12" s="38">
        <f t="shared" si="1"/>
        <v>0</v>
      </c>
      <c r="K12" s="38">
        <f t="shared" si="1"/>
        <v>0</v>
      </c>
      <c r="L12" s="38">
        <f t="shared" si="1"/>
        <v>0</v>
      </c>
      <c r="M12" s="38">
        <f t="shared" si="1"/>
        <v>0</v>
      </c>
      <c r="N12" s="38">
        <f t="shared" si="1"/>
        <v>0</v>
      </c>
      <c r="O12" s="38">
        <f t="shared" si="1"/>
        <v>0</v>
      </c>
      <c r="P12" s="38">
        <f t="shared" si="1"/>
        <v>0</v>
      </c>
      <c r="Q12" s="38">
        <f t="shared" si="1"/>
        <v>0</v>
      </c>
      <c r="R12" s="38">
        <f t="shared" si="1"/>
        <v>0</v>
      </c>
      <c r="S12" s="38">
        <f t="shared" si="1"/>
        <v>0</v>
      </c>
      <c r="T12" s="38">
        <f t="shared" si="1"/>
        <v>0</v>
      </c>
      <c r="U12" s="38">
        <f t="shared" si="1"/>
        <v>0</v>
      </c>
      <c r="V12" s="38">
        <f t="shared" si="1"/>
        <v>0</v>
      </c>
      <c r="W12" s="38">
        <f t="shared" si="1"/>
        <v>0</v>
      </c>
      <c r="X12" s="38">
        <f t="shared" si="1"/>
        <v>0</v>
      </c>
      <c r="Y12" s="38">
        <f t="shared" si="1"/>
        <v>0</v>
      </c>
      <c r="Z12" s="38">
        <f t="shared" si="1"/>
        <v>0</v>
      </c>
      <c r="AA12" s="38">
        <f t="shared" si="1"/>
        <v>0</v>
      </c>
      <c r="AB12" s="38">
        <f t="shared" si="1"/>
        <v>0</v>
      </c>
      <c r="AC12" s="38">
        <f t="shared" si="1"/>
        <v>0</v>
      </c>
      <c r="AD12" s="38">
        <f t="shared" si="1"/>
        <v>0</v>
      </c>
      <c r="AE12" s="38">
        <f t="shared" si="1"/>
        <v>0</v>
      </c>
      <c r="AF12" s="38">
        <f t="shared" si="1"/>
        <v>0</v>
      </c>
      <c r="AG12" s="2">
        <f t="shared" si="1"/>
        <v>0</v>
      </c>
      <c r="AH12" s="39">
        <f t="shared" si="1"/>
        <v>0</v>
      </c>
    </row>
    <row r="13" spans="2:34">
      <c r="B13" s="10" t="s">
        <v>27</v>
      </c>
      <c r="C13" s="27">
        <f>SUM(D13:AG13)</f>
        <v>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53"/>
    </row>
    <row r="14" spans="2:34">
      <c r="B14" s="14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7"/>
      <c r="AH14" s="6"/>
    </row>
    <row r="15" spans="2:34">
      <c r="B15" s="40" t="s">
        <v>16</v>
      </c>
      <c r="C15" s="38">
        <f>SUM(C16:C19)</f>
        <v>-30354.331677777776</v>
      </c>
      <c r="D15" s="38">
        <f>SUM(D16:D19)</f>
        <v>-21426.587066666667</v>
      </c>
      <c r="E15" s="38">
        <f t="shared" ref="E15:AG15" si="2">SUM(E16:E19)</f>
        <v>-8927.7446111111094</v>
      </c>
      <c r="F15" s="38">
        <f t="shared" si="2"/>
        <v>0</v>
      </c>
      <c r="G15" s="38">
        <f t="shared" si="2"/>
        <v>0</v>
      </c>
      <c r="H15" s="38">
        <f t="shared" si="2"/>
        <v>0</v>
      </c>
      <c r="I15" s="38">
        <f t="shared" si="2"/>
        <v>0</v>
      </c>
      <c r="J15" s="38">
        <f t="shared" si="2"/>
        <v>0</v>
      </c>
      <c r="K15" s="38">
        <f t="shared" si="2"/>
        <v>0</v>
      </c>
      <c r="L15" s="38">
        <f t="shared" si="2"/>
        <v>0</v>
      </c>
      <c r="M15" s="38">
        <f t="shared" si="2"/>
        <v>0</v>
      </c>
      <c r="N15" s="38">
        <f t="shared" si="2"/>
        <v>0</v>
      </c>
      <c r="O15" s="38">
        <f t="shared" si="2"/>
        <v>0</v>
      </c>
      <c r="P15" s="38">
        <f t="shared" si="2"/>
        <v>0</v>
      </c>
      <c r="Q15" s="38">
        <f t="shared" si="2"/>
        <v>0</v>
      </c>
      <c r="R15" s="38">
        <f t="shared" si="2"/>
        <v>0</v>
      </c>
      <c r="S15" s="38">
        <f t="shared" si="2"/>
        <v>0</v>
      </c>
      <c r="T15" s="38">
        <f t="shared" si="2"/>
        <v>0</v>
      </c>
      <c r="U15" s="38">
        <f t="shared" si="2"/>
        <v>0</v>
      </c>
      <c r="V15" s="38">
        <f t="shared" si="2"/>
        <v>0</v>
      </c>
      <c r="W15" s="38">
        <f t="shared" si="2"/>
        <v>0</v>
      </c>
      <c r="X15" s="38">
        <f t="shared" si="2"/>
        <v>0</v>
      </c>
      <c r="Y15" s="38">
        <f t="shared" si="2"/>
        <v>0</v>
      </c>
      <c r="Z15" s="38">
        <f t="shared" si="2"/>
        <v>0</v>
      </c>
      <c r="AA15" s="38">
        <f t="shared" si="2"/>
        <v>0</v>
      </c>
      <c r="AB15" s="38">
        <f t="shared" si="2"/>
        <v>0</v>
      </c>
      <c r="AC15" s="38">
        <f t="shared" si="2"/>
        <v>0</v>
      </c>
      <c r="AD15" s="38">
        <f t="shared" si="2"/>
        <v>0</v>
      </c>
      <c r="AE15" s="38">
        <f t="shared" si="2"/>
        <v>0</v>
      </c>
      <c r="AF15" s="38">
        <f t="shared" si="2"/>
        <v>0</v>
      </c>
      <c r="AG15" s="38">
        <f t="shared" si="2"/>
        <v>0</v>
      </c>
      <c r="AH15" s="39"/>
    </row>
    <row r="16" spans="2:34" s="24" customFormat="1">
      <c r="B16" s="10" t="s">
        <v>24</v>
      </c>
      <c r="C16" s="33">
        <f>SUM(D16:AG16)</f>
        <v>-831.34590000000003</v>
      </c>
      <c r="D16" s="33">
        <f>-0.011*C26*12</f>
        <v>-586.83240000000001</v>
      </c>
      <c r="E16" s="63">
        <f>D16/12*5</f>
        <v>-244.51350000000002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19"/>
    </row>
    <row r="17" spans="2:34" s="24" customFormat="1">
      <c r="B17" s="10" t="s">
        <v>35</v>
      </c>
      <c r="C17" s="33">
        <f t="shared" ref="C17:C19" si="3">SUM(D17:AG17)</f>
        <v>-5290.3830000000007</v>
      </c>
      <c r="D17" s="33">
        <f>-0.07*12*C26</f>
        <v>-3734.3880000000004</v>
      </c>
      <c r="E17" s="63">
        <f t="shared" ref="E17:E19" si="4">D17/12*5</f>
        <v>-1555.9950000000001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19"/>
    </row>
    <row r="18" spans="2:34" s="24" customFormat="1">
      <c r="B18" s="10" t="s">
        <v>28</v>
      </c>
      <c r="C18" s="33">
        <f t="shared" si="3"/>
        <v>-14140.694444444436</v>
      </c>
      <c r="D18" s="33">
        <f>-831.805555555555*12</f>
        <v>-9981.6666666666606</v>
      </c>
      <c r="E18" s="63">
        <f t="shared" si="4"/>
        <v>-4159.0277777777756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19"/>
    </row>
    <row r="19" spans="2:34" s="24" customFormat="1">
      <c r="B19" s="10" t="s">
        <v>36</v>
      </c>
      <c r="C19" s="33">
        <f t="shared" si="3"/>
        <v>-10091.90833333334</v>
      </c>
      <c r="D19" s="33">
        <f>-593.641666666667*12</f>
        <v>-7123.7000000000044</v>
      </c>
      <c r="E19" s="63">
        <f t="shared" si="4"/>
        <v>-2968.2083333333348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19"/>
    </row>
    <row r="20" spans="2:34">
      <c r="B20" s="14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7"/>
      <c r="AH20" s="6"/>
    </row>
    <row r="21" spans="2:34">
      <c r="B21" s="15" t="s">
        <v>13</v>
      </c>
      <c r="C21" s="35">
        <f>SUM(D21:AG21)</f>
        <v>-30354.331677777776</v>
      </c>
      <c r="D21" s="35">
        <f t="shared" ref="D21:AG21" si="5">D8+D12+D15</f>
        <v>-21426.587066666667</v>
      </c>
      <c r="E21" s="35">
        <f t="shared" si="5"/>
        <v>-8927.7446111111094</v>
      </c>
      <c r="F21" s="35">
        <f t="shared" si="5"/>
        <v>0</v>
      </c>
      <c r="G21" s="35">
        <f t="shared" si="5"/>
        <v>0</v>
      </c>
      <c r="H21" s="35">
        <f t="shared" si="5"/>
        <v>0</v>
      </c>
      <c r="I21" s="35">
        <f t="shared" si="5"/>
        <v>0</v>
      </c>
      <c r="J21" s="35">
        <f t="shared" si="5"/>
        <v>0</v>
      </c>
      <c r="K21" s="35">
        <f t="shared" si="5"/>
        <v>0</v>
      </c>
      <c r="L21" s="35">
        <f t="shared" si="5"/>
        <v>0</v>
      </c>
      <c r="M21" s="35">
        <f t="shared" si="5"/>
        <v>0</v>
      </c>
      <c r="N21" s="35">
        <f t="shared" si="5"/>
        <v>0</v>
      </c>
      <c r="O21" s="35">
        <f t="shared" si="5"/>
        <v>0</v>
      </c>
      <c r="P21" s="35">
        <f t="shared" si="5"/>
        <v>0</v>
      </c>
      <c r="Q21" s="35">
        <f t="shared" si="5"/>
        <v>0</v>
      </c>
      <c r="R21" s="35">
        <f t="shared" si="5"/>
        <v>0</v>
      </c>
      <c r="S21" s="35">
        <f t="shared" si="5"/>
        <v>0</v>
      </c>
      <c r="T21" s="35">
        <f t="shared" si="5"/>
        <v>0</v>
      </c>
      <c r="U21" s="35">
        <f t="shared" si="5"/>
        <v>0</v>
      </c>
      <c r="V21" s="35">
        <f t="shared" si="5"/>
        <v>0</v>
      </c>
      <c r="W21" s="35">
        <f t="shared" si="5"/>
        <v>0</v>
      </c>
      <c r="X21" s="35">
        <f t="shared" si="5"/>
        <v>0</v>
      </c>
      <c r="Y21" s="35">
        <f t="shared" si="5"/>
        <v>0</v>
      </c>
      <c r="Z21" s="35">
        <f t="shared" si="5"/>
        <v>0</v>
      </c>
      <c r="AA21" s="35">
        <f t="shared" si="5"/>
        <v>0</v>
      </c>
      <c r="AB21" s="35">
        <f t="shared" si="5"/>
        <v>0</v>
      </c>
      <c r="AC21" s="35">
        <f t="shared" si="5"/>
        <v>0</v>
      </c>
      <c r="AD21" s="35">
        <f t="shared" si="5"/>
        <v>0</v>
      </c>
      <c r="AE21" s="35">
        <f t="shared" si="5"/>
        <v>0</v>
      </c>
      <c r="AF21" s="35">
        <f t="shared" si="5"/>
        <v>0</v>
      </c>
      <c r="AG21" s="3">
        <f t="shared" si="5"/>
        <v>0</v>
      </c>
      <c r="AH21" s="36"/>
    </row>
    <row r="22" spans="2:34" ht="15.75" thickBot="1">
      <c r="B22" s="14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7"/>
      <c r="AH22" s="6"/>
    </row>
    <row r="23" spans="2:34">
      <c r="B23" s="42" t="s">
        <v>3</v>
      </c>
      <c r="C23" s="43"/>
      <c r="D23" s="44">
        <v>1</v>
      </c>
      <c r="E23" s="44">
        <f t="shared" ref="E23:AG23" si="6">1/(1+$C$28)^E6</f>
        <v>0.96153846153846145</v>
      </c>
      <c r="F23" s="44">
        <f t="shared" si="6"/>
        <v>0.92455621301775137</v>
      </c>
      <c r="G23" s="44">
        <f t="shared" si="6"/>
        <v>0.88899635867091487</v>
      </c>
      <c r="H23" s="44">
        <f t="shared" si="6"/>
        <v>0.85480419102972571</v>
      </c>
      <c r="I23" s="44">
        <f t="shared" si="6"/>
        <v>0.82192710675935154</v>
      </c>
      <c r="J23" s="44">
        <f t="shared" si="6"/>
        <v>0.79031452573014571</v>
      </c>
      <c r="K23" s="44">
        <f t="shared" si="6"/>
        <v>0.75991781320206331</v>
      </c>
      <c r="L23" s="44">
        <f t="shared" si="6"/>
        <v>0.73069020500198378</v>
      </c>
      <c r="M23" s="44">
        <f t="shared" si="6"/>
        <v>0.70258673557883045</v>
      </c>
      <c r="N23" s="44">
        <f t="shared" si="6"/>
        <v>0.67556416882579851</v>
      </c>
      <c r="O23" s="44">
        <f t="shared" si="6"/>
        <v>0.6495809315632679</v>
      </c>
      <c r="P23" s="44">
        <f t="shared" si="6"/>
        <v>0.62459704958006512</v>
      </c>
      <c r="Q23" s="44">
        <f t="shared" si="6"/>
        <v>0.600574086134678</v>
      </c>
      <c r="R23" s="44">
        <f t="shared" si="6"/>
        <v>0.57747508282180582</v>
      </c>
      <c r="S23" s="44">
        <f t="shared" si="6"/>
        <v>0.55526450271327477</v>
      </c>
      <c r="T23" s="44">
        <f t="shared" si="6"/>
        <v>0.53390817568584104</v>
      </c>
      <c r="U23" s="44">
        <f t="shared" si="6"/>
        <v>0.51337324585177024</v>
      </c>
      <c r="V23" s="44">
        <f t="shared" si="6"/>
        <v>0.49362812101131748</v>
      </c>
      <c r="W23" s="44">
        <f t="shared" si="6"/>
        <v>0.47464242404934376</v>
      </c>
      <c r="X23" s="44">
        <f t="shared" si="6"/>
        <v>0.45638694620129205</v>
      </c>
      <c r="Y23" s="44">
        <f t="shared" si="6"/>
        <v>0.43883360211662686</v>
      </c>
      <c r="Z23" s="44">
        <f t="shared" si="6"/>
        <v>0.42195538665060278</v>
      </c>
      <c r="AA23" s="44">
        <f t="shared" si="6"/>
        <v>0.40572633331788732</v>
      </c>
      <c r="AB23" s="44">
        <f t="shared" si="6"/>
        <v>0.39012147434412242</v>
      </c>
      <c r="AC23" s="44">
        <f t="shared" si="6"/>
        <v>0.37511680225396377</v>
      </c>
      <c r="AD23" s="44">
        <f t="shared" si="6"/>
        <v>0.36068923293650368</v>
      </c>
      <c r="AE23" s="44">
        <f t="shared" si="6"/>
        <v>0.3468165701312535</v>
      </c>
      <c r="AF23" s="44">
        <f t="shared" si="6"/>
        <v>0.3334774712800514</v>
      </c>
      <c r="AG23" s="11">
        <f t="shared" si="6"/>
        <v>0.32065141469235708</v>
      </c>
      <c r="AH23" s="21"/>
    </row>
    <row r="24" spans="2:34" ht="15.75" thickBot="1">
      <c r="B24" s="45" t="s">
        <v>4</v>
      </c>
      <c r="C24" s="46"/>
      <c r="D24" s="47">
        <f>D21*D23</f>
        <v>-21426.587066666667</v>
      </c>
      <c r="E24" s="47">
        <f t="shared" ref="E24:AF24" si="7">E21*E23</f>
        <v>-8584.3698183760662</v>
      </c>
      <c r="F24" s="47">
        <f t="shared" si="7"/>
        <v>0</v>
      </c>
      <c r="G24" s="47">
        <f t="shared" si="7"/>
        <v>0</v>
      </c>
      <c r="H24" s="47">
        <f t="shared" si="7"/>
        <v>0</v>
      </c>
      <c r="I24" s="47">
        <f t="shared" si="7"/>
        <v>0</v>
      </c>
      <c r="J24" s="47">
        <f t="shared" si="7"/>
        <v>0</v>
      </c>
      <c r="K24" s="47">
        <f t="shared" si="7"/>
        <v>0</v>
      </c>
      <c r="L24" s="47">
        <f t="shared" si="7"/>
        <v>0</v>
      </c>
      <c r="M24" s="47">
        <f t="shared" si="7"/>
        <v>0</v>
      </c>
      <c r="N24" s="47">
        <f t="shared" si="7"/>
        <v>0</v>
      </c>
      <c r="O24" s="47">
        <f t="shared" si="7"/>
        <v>0</v>
      </c>
      <c r="P24" s="47">
        <f t="shared" si="7"/>
        <v>0</v>
      </c>
      <c r="Q24" s="47">
        <f t="shared" si="7"/>
        <v>0</v>
      </c>
      <c r="R24" s="47">
        <f t="shared" si="7"/>
        <v>0</v>
      </c>
      <c r="S24" s="47">
        <f t="shared" si="7"/>
        <v>0</v>
      </c>
      <c r="T24" s="47">
        <f t="shared" si="7"/>
        <v>0</v>
      </c>
      <c r="U24" s="47">
        <f t="shared" si="7"/>
        <v>0</v>
      </c>
      <c r="V24" s="47">
        <f t="shared" si="7"/>
        <v>0</v>
      </c>
      <c r="W24" s="47">
        <f t="shared" si="7"/>
        <v>0</v>
      </c>
      <c r="X24" s="47">
        <f t="shared" si="7"/>
        <v>0</v>
      </c>
      <c r="Y24" s="47">
        <f t="shared" si="7"/>
        <v>0</v>
      </c>
      <c r="Z24" s="47">
        <f t="shared" si="7"/>
        <v>0</v>
      </c>
      <c r="AA24" s="47">
        <f t="shared" si="7"/>
        <v>0</v>
      </c>
      <c r="AB24" s="47">
        <f t="shared" si="7"/>
        <v>0</v>
      </c>
      <c r="AC24" s="47">
        <f t="shared" si="7"/>
        <v>0</v>
      </c>
      <c r="AD24" s="47">
        <f t="shared" si="7"/>
        <v>0</v>
      </c>
      <c r="AE24" s="47">
        <f t="shared" si="7"/>
        <v>0</v>
      </c>
      <c r="AF24" s="47">
        <f t="shared" si="7"/>
        <v>0</v>
      </c>
      <c r="AG24" s="8">
        <f>AG21*AG23</f>
        <v>0</v>
      </c>
      <c r="AH24" s="20">
        <f>AH12*AG23</f>
        <v>0</v>
      </c>
    </row>
    <row r="25" spans="2:34" ht="15.75" thickBot="1"/>
    <row r="26" spans="2:34" ht="15.75" thickBot="1">
      <c r="B26" s="80" t="s">
        <v>23</v>
      </c>
      <c r="C26" s="81">
        <f>'Tabula Nr.4_Iznomasana'!C26</f>
        <v>4445.7</v>
      </c>
    </row>
    <row r="27" spans="2:34" ht="15.75" thickBot="1"/>
    <row r="28" spans="2:34">
      <c r="B28" s="25" t="s">
        <v>12</v>
      </c>
      <c r="C28" s="18">
        <v>0.04</v>
      </c>
    </row>
    <row r="29" spans="2:34" ht="15.75" thickBot="1">
      <c r="B29" s="17" t="s">
        <v>5</v>
      </c>
      <c r="C29" s="16">
        <f>SUM(D24:AH24)</f>
        <v>-30010.956885042731</v>
      </c>
    </row>
  </sheetData>
  <mergeCells count="1">
    <mergeCell ref="B3:AH3"/>
  </mergeCells>
  <conditionalFormatting sqref="C29">
    <cfRule type="cellIs" dxfId="11" priority="3" operator="lessThan">
      <formula>0</formula>
    </cfRule>
  </conditionalFormatting>
  <conditionalFormatting sqref="C26">
    <cfRule type="cellIs" dxfId="10" priority="2" operator="lessThan">
      <formula>0</formula>
    </cfRule>
  </conditionalFormatting>
  <conditionalFormatting sqref="D24:AH24">
    <cfRule type="cellIs" dxfId="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&amp;C&amp;"Times New Roman,Regular"&amp;12 7</oddHeader>
    <oddFooter>&amp;L&amp;"Times New Roman,Regular"&amp;10FMzinop_300118_Vagners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I29"/>
  <sheetViews>
    <sheetView showGridLines="0" zoomScale="85" zoomScaleNormal="85" workbookViewId="0">
      <selection activeCell="AS41" sqref="AS41"/>
    </sheetView>
  </sheetViews>
  <sheetFormatPr defaultRowHeight="15" outlineLevelCol="1"/>
  <cols>
    <col min="1" max="1" width="3.5703125" customWidth="1"/>
    <col min="2" max="2" width="37.28515625" customWidth="1"/>
    <col min="3" max="3" width="11.140625" bestFit="1" customWidth="1"/>
    <col min="4" max="5" width="9.7109375" customWidth="1"/>
    <col min="6" max="33" width="9.7109375" hidden="1" customWidth="1" outlineLevel="1"/>
    <col min="34" max="34" width="10.42578125" hidden="1" customWidth="1" outlineLevel="1"/>
    <col min="35" max="35" width="9.140625" collapsed="1"/>
  </cols>
  <sheetData>
    <row r="1" spans="2:34">
      <c r="B1" s="5" t="s">
        <v>57</v>
      </c>
    </row>
    <row r="2" spans="2:34" ht="15.75" thickBot="1">
      <c r="B2" s="5" t="s">
        <v>8</v>
      </c>
      <c r="C2" s="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2:34" ht="15.75">
      <c r="B3" s="101" t="s">
        <v>26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100"/>
    </row>
    <row r="4" spans="2:34">
      <c r="B4" s="29" t="s">
        <v>0</v>
      </c>
      <c r="C4" s="61" t="s">
        <v>30</v>
      </c>
      <c r="D4" s="31">
        <v>2018</v>
      </c>
      <c r="E4" s="31">
        <v>2019</v>
      </c>
      <c r="F4" s="31">
        <v>2020</v>
      </c>
      <c r="G4" s="31">
        <v>2021</v>
      </c>
      <c r="H4" s="31">
        <v>2022</v>
      </c>
      <c r="I4" s="31">
        <v>2023</v>
      </c>
      <c r="J4" s="31">
        <v>2024</v>
      </c>
      <c r="K4" s="31">
        <v>2025</v>
      </c>
      <c r="L4" s="31">
        <v>2026</v>
      </c>
      <c r="M4" s="31">
        <v>2027</v>
      </c>
      <c r="N4" s="31">
        <v>2028</v>
      </c>
      <c r="O4" s="31">
        <v>2029</v>
      </c>
      <c r="P4" s="31">
        <v>2030</v>
      </c>
      <c r="Q4" s="31">
        <v>2031</v>
      </c>
      <c r="R4" s="31">
        <v>2032</v>
      </c>
      <c r="S4" s="31">
        <v>2033</v>
      </c>
      <c r="T4" s="31">
        <v>2034</v>
      </c>
      <c r="U4" s="31">
        <v>2035</v>
      </c>
      <c r="V4" s="31">
        <v>2036</v>
      </c>
      <c r="W4" s="31">
        <v>2037</v>
      </c>
      <c r="X4" s="31">
        <v>2038</v>
      </c>
      <c r="Y4" s="31">
        <v>2039</v>
      </c>
      <c r="Z4" s="31">
        <v>2040</v>
      </c>
      <c r="AA4" s="31">
        <v>2041</v>
      </c>
      <c r="AB4" s="31">
        <v>2042</v>
      </c>
      <c r="AC4" s="31">
        <v>2043</v>
      </c>
      <c r="AD4" s="31">
        <v>2044</v>
      </c>
      <c r="AE4" s="31">
        <v>2045</v>
      </c>
      <c r="AF4" s="31">
        <v>2046</v>
      </c>
      <c r="AG4" s="31">
        <v>2047</v>
      </c>
      <c r="AH4" s="37" t="s">
        <v>14</v>
      </c>
    </row>
    <row r="5" spans="2:34">
      <c r="B5" s="10" t="s">
        <v>15</v>
      </c>
      <c r="C5" s="30"/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23"/>
    </row>
    <row r="6" spans="2:34">
      <c r="B6" s="41" t="s">
        <v>1</v>
      </c>
      <c r="C6" s="30"/>
      <c r="D6" s="4">
        <v>0</v>
      </c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9">
        <v>29</v>
      </c>
      <c r="AH6" s="23"/>
    </row>
    <row r="7" spans="2:34">
      <c r="B7" s="14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7"/>
      <c r="AH7" s="6"/>
    </row>
    <row r="8" spans="2:34">
      <c r="B8" s="40" t="s">
        <v>2</v>
      </c>
      <c r="C8" s="38">
        <f>SUM(C9:C10)</f>
        <v>0</v>
      </c>
      <c r="D8" s="38">
        <f>SUM(D9:D10)</f>
        <v>0</v>
      </c>
      <c r="E8" s="38">
        <f t="shared" ref="E8:AG8" si="0">SUM(E9:E10)</f>
        <v>0</v>
      </c>
      <c r="F8" s="38">
        <f t="shared" si="0"/>
        <v>0</v>
      </c>
      <c r="G8" s="38">
        <f t="shared" si="0"/>
        <v>0</v>
      </c>
      <c r="H8" s="38">
        <f t="shared" si="0"/>
        <v>0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 t="shared" si="0"/>
        <v>0</v>
      </c>
      <c r="M8" s="38">
        <f t="shared" si="0"/>
        <v>0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  <c r="S8" s="38">
        <f t="shared" si="0"/>
        <v>0</v>
      </c>
      <c r="T8" s="38">
        <f t="shared" si="0"/>
        <v>0</v>
      </c>
      <c r="U8" s="38">
        <f t="shared" si="0"/>
        <v>0</v>
      </c>
      <c r="V8" s="38">
        <f t="shared" si="0"/>
        <v>0</v>
      </c>
      <c r="W8" s="38">
        <f t="shared" si="0"/>
        <v>0</v>
      </c>
      <c r="X8" s="38">
        <f t="shared" si="0"/>
        <v>0</v>
      </c>
      <c r="Y8" s="38">
        <f t="shared" si="0"/>
        <v>0</v>
      </c>
      <c r="Z8" s="38">
        <f t="shared" si="0"/>
        <v>0</v>
      </c>
      <c r="AA8" s="38">
        <f t="shared" si="0"/>
        <v>0</v>
      </c>
      <c r="AB8" s="38">
        <f t="shared" si="0"/>
        <v>0</v>
      </c>
      <c r="AC8" s="38">
        <f t="shared" si="0"/>
        <v>0</v>
      </c>
      <c r="AD8" s="38">
        <f t="shared" si="0"/>
        <v>0</v>
      </c>
      <c r="AE8" s="38">
        <f t="shared" si="0"/>
        <v>0</v>
      </c>
      <c r="AF8" s="38">
        <f t="shared" si="0"/>
        <v>0</v>
      </c>
      <c r="AG8" s="2">
        <f t="shared" si="0"/>
        <v>0</v>
      </c>
      <c r="AH8" s="39"/>
    </row>
    <row r="9" spans="2:34">
      <c r="B9" s="41" t="s">
        <v>7</v>
      </c>
      <c r="C9" s="27">
        <f>SUM(D9:AG9)</f>
        <v>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4"/>
    </row>
    <row r="10" spans="2:34">
      <c r="B10" s="41" t="s">
        <v>6</v>
      </c>
      <c r="C10" s="27">
        <f>SUM(D10:AG10)</f>
        <v>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34"/>
    </row>
    <row r="11" spans="2:34">
      <c r="B11" s="14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7"/>
      <c r="AH11" s="6"/>
    </row>
    <row r="12" spans="2:34">
      <c r="B12" s="40" t="s">
        <v>9</v>
      </c>
      <c r="C12" s="38">
        <f t="shared" ref="C12:AH12" si="1">SUM(C13:C13)</f>
        <v>986008.8</v>
      </c>
      <c r="D12" s="38">
        <f t="shared" si="1"/>
        <v>0</v>
      </c>
      <c r="E12" s="38">
        <f t="shared" si="1"/>
        <v>986008.8</v>
      </c>
      <c r="F12" s="38">
        <f t="shared" si="1"/>
        <v>0</v>
      </c>
      <c r="G12" s="38">
        <f t="shared" si="1"/>
        <v>0</v>
      </c>
      <c r="H12" s="38">
        <f t="shared" si="1"/>
        <v>0</v>
      </c>
      <c r="I12" s="38">
        <f t="shared" si="1"/>
        <v>0</v>
      </c>
      <c r="J12" s="38">
        <f t="shared" si="1"/>
        <v>0</v>
      </c>
      <c r="K12" s="38">
        <f t="shared" si="1"/>
        <v>0</v>
      </c>
      <c r="L12" s="38">
        <f t="shared" si="1"/>
        <v>0</v>
      </c>
      <c r="M12" s="38">
        <f t="shared" si="1"/>
        <v>0</v>
      </c>
      <c r="N12" s="38">
        <f t="shared" si="1"/>
        <v>0</v>
      </c>
      <c r="O12" s="38">
        <f t="shared" si="1"/>
        <v>0</v>
      </c>
      <c r="P12" s="38">
        <f t="shared" si="1"/>
        <v>0</v>
      </c>
      <c r="Q12" s="38">
        <f t="shared" si="1"/>
        <v>0</v>
      </c>
      <c r="R12" s="38">
        <f t="shared" si="1"/>
        <v>0</v>
      </c>
      <c r="S12" s="38">
        <f t="shared" si="1"/>
        <v>0</v>
      </c>
      <c r="T12" s="38">
        <f t="shared" si="1"/>
        <v>0</v>
      </c>
      <c r="U12" s="38">
        <f t="shared" si="1"/>
        <v>0</v>
      </c>
      <c r="V12" s="38">
        <f t="shared" si="1"/>
        <v>0</v>
      </c>
      <c r="W12" s="38">
        <f t="shared" si="1"/>
        <v>0</v>
      </c>
      <c r="X12" s="38">
        <f t="shared" si="1"/>
        <v>0</v>
      </c>
      <c r="Y12" s="38">
        <f t="shared" si="1"/>
        <v>0</v>
      </c>
      <c r="Z12" s="38">
        <f t="shared" si="1"/>
        <v>0</v>
      </c>
      <c r="AA12" s="38">
        <f t="shared" si="1"/>
        <v>0</v>
      </c>
      <c r="AB12" s="38">
        <f t="shared" si="1"/>
        <v>0</v>
      </c>
      <c r="AC12" s="38">
        <f t="shared" si="1"/>
        <v>0</v>
      </c>
      <c r="AD12" s="38">
        <f t="shared" si="1"/>
        <v>0</v>
      </c>
      <c r="AE12" s="38">
        <f t="shared" si="1"/>
        <v>0</v>
      </c>
      <c r="AF12" s="38">
        <f t="shared" si="1"/>
        <v>0</v>
      </c>
      <c r="AG12" s="2">
        <f t="shared" si="1"/>
        <v>0</v>
      </c>
      <c r="AH12" s="39">
        <f t="shared" si="1"/>
        <v>0</v>
      </c>
    </row>
    <row r="13" spans="2:34">
      <c r="B13" s="10" t="s">
        <v>27</v>
      </c>
      <c r="C13" s="63">
        <f>SUM(D13:AG13)</f>
        <v>986008.8</v>
      </c>
      <c r="D13" s="33"/>
      <c r="E13" s="63">
        <f>1232511*0.8</f>
        <v>986008.8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53"/>
    </row>
    <row r="14" spans="2:34">
      <c r="B14" s="14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7"/>
      <c r="AH14" s="6"/>
    </row>
    <row r="15" spans="2:34">
      <c r="B15" s="40" t="s">
        <v>16</v>
      </c>
      <c r="C15" s="38">
        <f>SUM(C16:C19)</f>
        <v>-32139.880599999997</v>
      </c>
      <c r="D15" s="38">
        <f t="shared" ref="D15:AG15" si="2">SUM(D16:D19)</f>
        <v>-21426.587066666667</v>
      </c>
      <c r="E15" s="38">
        <f>SUM(E16:E19)</f>
        <v>-10713.293533333333</v>
      </c>
      <c r="F15" s="38">
        <f t="shared" si="2"/>
        <v>0</v>
      </c>
      <c r="G15" s="38">
        <f t="shared" si="2"/>
        <v>0</v>
      </c>
      <c r="H15" s="38">
        <f t="shared" si="2"/>
        <v>0</v>
      </c>
      <c r="I15" s="38">
        <f t="shared" si="2"/>
        <v>0</v>
      </c>
      <c r="J15" s="38">
        <f t="shared" si="2"/>
        <v>0</v>
      </c>
      <c r="K15" s="38">
        <f t="shared" si="2"/>
        <v>0</v>
      </c>
      <c r="L15" s="38">
        <f t="shared" si="2"/>
        <v>0</v>
      </c>
      <c r="M15" s="38">
        <f t="shared" si="2"/>
        <v>0</v>
      </c>
      <c r="N15" s="38">
        <f t="shared" si="2"/>
        <v>0</v>
      </c>
      <c r="O15" s="38">
        <f t="shared" si="2"/>
        <v>0</v>
      </c>
      <c r="P15" s="38">
        <f t="shared" si="2"/>
        <v>0</v>
      </c>
      <c r="Q15" s="38">
        <f t="shared" si="2"/>
        <v>0</v>
      </c>
      <c r="R15" s="38">
        <f t="shared" si="2"/>
        <v>0</v>
      </c>
      <c r="S15" s="38">
        <f t="shared" si="2"/>
        <v>0</v>
      </c>
      <c r="T15" s="38">
        <f t="shared" si="2"/>
        <v>0</v>
      </c>
      <c r="U15" s="38">
        <f t="shared" si="2"/>
        <v>0</v>
      </c>
      <c r="V15" s="38">
        <f t="shared" si="2"/>
        <v>0</v>
      </c>
      <c r="W15" s="38">
        <f t="shared" si="2"/>
        <v>0</v>
      </c>
      <c r="X15" s="38">
        <f t="shared" si="2"/>
        <v>0</v>
      </c>
      <c r="Y15" s="38">
        <f t="shared" si="2"/>
        <v>0</v>
      </c>
      <c r="Z15" s="38">
        <f t="shared" si="2"/>
        <v>0</v>
      </c>
      <c r="AA15" s="38">
        <f t="shared" si="2"/>
        <v>0</v>
      </c>
      <c r="AB15" s="38">
        <f t="shared" si="2"/>
        <v>0</v>
      </c>
      <c r="AC15" s="38">
        <f t="shared" si="2"/>
        <v>0</v>
      </c>
      <c r="AD15" s="38">
        <f t="shared" si="2"/>
        <v>0</v>
      </c>
      <c r="AE15" s="38">
        <f t="shared" si="2"/>
        <v>0</v>
      </c>
      <c r="AF15" s="38">
        <f t="shared" si="2"/>
        <v>0</v>
      </c>
      <c r="AG15" s="38">
        <f t="shared" si="2"/>
        <v>0</v>
      </c>
      <c r="AH15" s="39"/>
    </row>
    <row r="16" spans="2:34" s="24" customFormat="1">
      <c r="B16" s="10" t="s">
        <v>24</v>
      </c>
      <c r="C16" s="33">
        <f>SUM(D16:AG16)</f>
        <v>-880.24860000000001</v>
      </c>
      <c r="D16" s="33">
        <f>-0.011*C26*12</f>
        <v>-586.83240000000001</v>
      </c>
      <c r="E16" s="63">
        <f>D16/12*6</f>
        <v>-293.4162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19"/>
    </row>
    <row r="17" spans="2:34" s="24" customFormat="1">
      <c r="B17" s="10" t="s">
        <v>35</v>
      </c>
      <c r="C17" s="33">
        <f t="shared" ref="C17:C19" si="3">SUM(D17:AG17)</f>
        <v>-5601.5820000000003</v>
      </c>
      <c r="D17" s="33">
        <f>-0.07*12*C26</f>
        <v>-3734.3880000000004</v>
      </c>
      <c r="E17" s="63">
        <f>D17/12*6</f>
        <v>-1867.194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19"/>
    </row>
    <row r="18" spans="2:34" s="24" customFormat="1">
      <c r="B18" s="10" t="s">
        <v>28</v>
      </c>
      <c r="C18" s="33">
        <f t="shared" si="3"/>
        <v>-14972.499999999991</v>
      </c>
      <c r="D18" s="33">
        <f>-831.805555555555*12</f>
        <v>-9981.6666666666606</v>
      </c>
      <c r="E18" s="63">
        <f>D18/12*6</f>
        <v>-4990.8333333333303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19"/>
    </row>
    <row r="19" spans="2:34" s="24" customFormat="1">
      <c r="B19" s="10" t="s">
        <v>36</v>
      </c>
      <c r="C19" s="33">
        <f t="shared" si="3"/>
        <v>-10685.550000000007</v>
      </c>
      <c r="D19" s="33">
        <f>-593.641666666667*12</f>
        <v>-7123.7000000000044</v>
      </c>
      <c r="E19" s="63">
        <f>D19/12*6</f>
        <v>-3561.8500000000022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19"/>
    </row>
    <row r="20" spans="2:34">
      <c r="B20" s="14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7"/>
      <c r="AH20" s="6"/>
    </row>
    <row r="21" spans="2:34">
      <c r="B21" s="15" t="s">
        <v>13</v>
      </c>
      <c r="C21" s="35">
        <f>SUM(D21:AG21)</f>
        <v>953868.91940000001</v>
      </c>
      <c r="D21" s="35">
        <f t="shared" ref="D21:AG21" si="4">D8+D12+D15</f>
        <v>-21426.587066666667</v>
      </c>
      <c r="E21" s="35">
        <f t="shared" si="4"/>
        <v>975295.5064666667</v>
      </c>
      <c r="F21" s="35">
        <f t="shared" si="4"/>
        <v>0</v>
      </c>
      <c r="G21" s="35">
        <f t="shared" si="4"/>
        <v>0</v>
      </c>
      <c r="H21" s="35">
        <f t="shared" si="4"/>
        <v>0</v>
      </c>
      <c r="I21" s="35">
        <f t="shared" si="4"/>
        <v>0</v>
      </c>
      <c r="J21" s="35">
        <f t="shared" si="4"/>
        <v>0</v>
      </c>
      <c r="K21" s="35">
        <f t="shared" si="4"/>
        <v>0</v>
      </c>
      <c r="L21" s="35">
        <f t="shared" si="4"/>
        <v>0</v>
      </c>
      <c r="M21" s="35">
        <f t="shared" si="4"/>
        <v>0</v>
      </c>
      <c r="N21" s="35">
        <f t="shared" si="4"/>
        <v>0</v>
      </c>
      <c r="O21" s="35">
        <f t="shared" si="4"/>
        <v>0</v>
      </c>
      <c r="P21" s="35">
        <f t="shared" si="4"/>
        <v>0</v>
      </c>
      <c r="Q21" s="35">
        <f t="shared" si="4"/>
        <v>0</v>
      </c>
      <c r="R21" s="35">
        <f t="shared" si="4"/>
        <v>0</v>
      </c>
      <c r="S21" s="35">
        <f t="shared" si="4"/>
        <v>0</v>
      </c>
      <c r="T21" s="35">
        <f t="shared" si="4"/>
        <v>0</v>
      </c>
      <c r="U21" s="35">
        <f t="shared" si="4"/>
        <v>0</v>
      </c>
      <c r="V21" s="35">
        <f t="shared" si="4"/>
        <v>0</v>
      </c>
      <c r="W21" s="35">
        <f t="shared" si="4"/>
        <v>0</v>
      </c>
      <c r="X21" s="35">
        <f t="shared" si="4"/>
        <v>0</v>
      </c>
      <c r="Y21" s="35">
        <f t="shared" si="4"/>
        <v>0</v>
      </c>
      <c r="Z21" s="35">
        <f t="shared" si="4"/>
        <v>0</v>
      </c>
      <c r="AA21" s="35">
        <f t="shared" si="4"/>
        <v>0</v>
      </c>
      <c r="AB21" s="35">
        <f t="shared" si="4"/>
        <v>0</v>
      </c>
      <c r="AC21" s="35">
        <f t="shared" si="4"/>
        <v>0</v>
      </c>
      <c r="AD21" s="35">
        <f t="shared" si="4"/>
        <v>0</v>
      </c>
      <c r="AE21" s="35">
        <f t="shared" si="4"/>
        <v>0</v>
      </c>
      <c r="AF21" s="35">
        <f t="shared" si="4"/>
        <v>0</v>
      </c>
      <c r="AG21" s="3">
        <f t="shared" si="4"/>
        <v>0</v>
      </c>
      <c r="AH21" s="36"/>
    </row>
    <row r="22" spans="2:34" ht="15.75" thickBot="1">
      <c r="B22" s="14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7"/>
      <c r="AH22" s="6"/>
    </row>
    <row r="23" spans="2:34">
      <c r="B23" s="42" t="s">
        <v>3</v>
      </c>
      <c r="C23" s="43"/>
      <c r="D23" s="44">
        <v>1</v>
      </c>
      <c r="E23" s="44">
        <f t="shared" ref="E23:AG23" si="5">1/(1+$C$28)^E6</f>
        <v>0.96153846153846145</v>
      </c>
      <c r="F23" s="44">
        <f t="shared" si="5"/>
        <v>0.92455621301775137</v>
      </c>
      <c r="G23" s="44">
        <f t="shared" si="5"/>
        <v>0.88899635867091487</v>
      </c>
      <c r="H23" s="44">
        <f t="shared" si="5"/>
        <v>0.85480419102972571</v>
      </c>
      <c r="I23" s="44">
        <f t="shared" si="5"/>
        <v>0.82192710675935154</v>
      </c>
      <c r="J23" s="44">
        <f t="shared" si="5"/>
        <v>0.79031452573014571</v>
      </c>
      <c r="K23" s="44">
        <f t="shared" si="5"/>
        <v>0.75991781320206331</v>
      </c>
      <c r="L23" s="44">
        <f t="shared" si="5"/>
        <v>0.73069020500198378</v>
      </c>
      <c r="M23" s="44">
        <f t="shared" si="5"/>
        <v>0.70258673557883045</v>
      </c>
      <c r="N23" s="44">
        <f t="shared" si="5"/>
        <v>0.67556416882579851</v>
      </c>
      <c r="O23" s="44">
        <f t="shared" si="5"/>
        <v>0.6495809315632679</v>
      </c>
      <c r="P23" s="44">
        <f t="shared" si="5"/>
        <v>0.62459704958006512</v>
      </c>
      <c r="Q23" s="44">
        <f t="shared" si="5"/>
        <v>0.600574086134678</v>
      </c>
      <c r="R23" s="44">
        <f t="shared" si="5"/>
        <v>0.57747508282180582</v>
      </c>
      <c r="S23" s="44">
        <f t="shared" si="5"/>
        <v>0.55526450271327477</v>
      </c>
      <c r="T23" s="44">
        <f t="shared" si="5"/>
        <v>0.53390817568584104</v>
      </c>
      <c r="U23" s="44">
        <f t="shared" si="5"/>
        <v>0.51337324585177024</v>
      </c>
      <c r="V23" s="44">
        <f t="shared" si="5"/>
        <v>0.49362812101131748</v>
      </c>
      <c r="W23" s="44">
        <f t="shared" si="5"/>
        <v>0.47464242404934376</v>
      </c>
      <c r="X23" s="44">
        <f t="shared" si="5"/>
        <v>0.45638694620129205</v>
      </c>
      <c r="Y23" s="44">
        <f t="shared" si="5"/>
        <v>0.43883360211662686</v>
      </c>
      <c r="Z23" s="44">
        <f t="shared" si="5"/>
        <v>0.42195538665060278</v>
      </c>
      <c r="AA23" s="44">
        <f t="shared" si="5"/>
        <v>0.40572633331788732</v>
      </c>
      <c r="AB23" s="44">
        <f t="shared" si="5"/>
        <v>0.39012147434412242</v>
      </c>
      <c r="AC23" s="44">
        <f t="shared" si="5"/>
        <v>0.37511680225396377</v>
      </c>
      <c r="AD23" s="44">
        <f t="shared" si="5"/>
        <v>0.36068923293650368</v>
      </c>
      <c r="AE23" s="44">
        <f t="shared" si="5"/>
        <v>0.3468165701312535</v>
      </c>
      <c r="AF23" s="44">
        <f t="shared" si="5"/>
        <v>0.3334774712800514</v>
      </c>
      <c r="AG23" s="11">
        <f t="shared" si="5"/>
        <v>0.32065141469235708</v>
      </c>
      <c r="AH23" s="21"/>
    </row>
    <row r="24" spans="2:34" ht="15.75" thickBot="1">
      <c r="B24" s="45" t="s">
        <v>4</v>
      </c>
      <c r="C24" s="46"/>
      <c r="D24" s="47">
        <f>D21*D23</f>
        <v>-21426.587066666667</v>
      </c>
      <c r="E24" s="47">
        <f t="shared" ref="E24:AF24" si="6">E21*E23</f>
        <v>937784.14083333325</v>
      </c>
      <c r="F24" s="47">
        <f t="shared" si="6"/>
        <v>0</v>
      </c>
      <c r="G24" s="47">
        <f t="shared" si="6"/>
        <v>0</v>
      </c>
      <c r="H24" s="47">
        <f t="shared" si="6"/>
        <v>0</v>
      </c>
      <c r="I24" s="47">
        <f t="shared" si="6"/>
        <v>0</v>
      </c>
      <c r="J24" s="47">
        <f t="shared" si="6"/>
        <v>0</v>
      </c>
      <c r="K24" s="47">
        <f t="shared" si="6"/>
        <v>0</v>
      </c>
      <c r="L24" s="47">
        <f t="shared" si="6"/>
        <v>0</v>
      </c>
      <c r="M24" s="47">
        <f t="shared" si="6"/>
        <v>0</v>
      </c>
      <c r="N24" s="47">
        <f t="shared" si="6"/>
        <v>0</v>
      </c>
      <c r="O24" s="47">
        <f t="shared" si="6"/>
        <v>0</v>
      </c>
      <c r="P24" s="47">
        <f t="shared" si="6"/>
        <v>0</v>
      </c>
      <c r="Q24" s="47">
        <f t="shared" si="6"/>
        <v>0</v>
      </c>
      <c r="R24" s="47">
        <f t="shared" si="6"/>
        <v>0</v>
      </c>
      <c r="S24" s="47">
        <f t="shared" si="6"/>
        <v>0</v>
      </c>
      <c r="T24" s="47">
        <f t="shared" si="6"/>
        <v>0</v>
      </c>
      <c r="U24" s="47">
        <f t="shared" si="6"/>
        <v>0</v>
      </c>
      <c r="V24" s="47">
        <f t="shared" si="6"/>
        <v>0</v>
      </c>
      <c r="W24" s="47">
        <f t="shared" si="6"/>
        <v>0</v>
      </c>
      <c r="X24" s="47">
        <f t="shared" si="6"/>
        <v>0</v>
      </c>
      <c r="Y24" s="47">
        <f t="shared" si="6"/>
        <v>0</v>
      </c>
      <c r="Z24" s="47">
        <f t="shared" si="6"/>
        <v>0</v>
      </c>
      <c r="AA24" s="47">
        <f t="shared" si="6"/>
        <v>0</v>
      </c>
      <c r="AB24" s="47">
        <f t="shared" si="6"/>
        <v>0</v>
      </c>
      <c r="AC24" s="47">
        <f t="shared" si="6"/>
        <v>0</v>
      </c>
      <c r="AD24" s="47">
        <f t="shared" si="6"/>
        <v>0</v>
      </c>
      <c r="AE24" s="47">
        <f t="shared" si="6"/>
        <v>0</v>
      </c>
      <c r="AF24" s="47">
        <f t="shared" si="6"/>
        <v>0</v>
      </c>
      <c r="AG24" s="8">
        <f>AG21*AG23</f>
        <v>0</v>
      </c>
      <c r="AH24" s="20">
        <f>AH12*AG23</f>
        <v>0</v>
      </c>
    </row>
    <row r="26" spans="2:34" ht="15.75" thickBot="1">
      <c r="B26" s="56" t="s">
        <v>23</v>
      </c>
      <c r="C26" s="69">
        <f>'Tabula Nr.4_Iznomasana'!C26</f>
        <v>4445.7</v>
      </c>
    </row>
    <row r="27" spans="2:34" ht="15.75" thickBot="1"/>
    <row r="28" spans="2:34">
      <c r="B28" s="25" t="s">
        <v>12</v>
      </c>
      <c r="C28" s="18">
        <v>0.04</v>
      </c>
    </row>
    <row r="29" spans="2:34" ht="15.75" thickBot="1">
      <c r="B29" s="17" t="s">
        <v>5</v>
      </c>
      <c r="C29" s="16">
        <f>SUM(D24:AH24)</f>
        <v>916357.55376666656</v>
      </c>
    </row>
  </sheetData>
  <mergeCells count="1">
    <mergeCell ref="B3:AH3"/>
  </mergeCells>
  <conditionalFormatting sqref="C29">
    <cfRule type="cellIs" dxfId="8" priority="3" operator="lessThan">
      <formula>0</formula>
    </cfRule>
  </conditionalFormatting>
  <conditionalFormatting sqref="C26">
    <cfRule type="cellIs" dxfId="7" priority="2" operator="lessThan">
      <formula>0</formula>
    </cfRule>
  </conditionalFormatting>
  <conditionalFormatting sqref="D24:AH24">
    <cfRule type="cellIs" dxfId="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&amp;C&amp;"Times New Roman,Regular"&amp;12 8</oddHeader>
    <oddFooter>&amp;L&amp;"Times New Roman,Regular"&amp;10FMzinop_300118_Vagners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AS28"/>
  <sheetViews>
    <sheetView showGridLines="0" tabSelected="1" zoomScale="85" zoomScaleNormal="85" workbookViewId="0">
      <selection activeCell="D29" sqref="D29"/>
    </sheetView>
  </sheetViews>
  <sheetFormatPr defaultRowHeight="15"/>
  <cols>
    <col min="1" max="1" width="3.5703125" customWidth="1"/>
    <col min="2" max="2" width="50.28515625" bestFit="1" customWidth="1"/>
    <col min="3" max="3" width="10.85546875" bestFit="1" customWidth="1"/>
    <col min="4" max="20" width="10.140625" customWidth="1"/>
  </cols>
  <sheetData>
    <row r="2" spans="2:20">
      <c r="B2" s="5" t="s">
        <v>58</v>
      </c>
    </row>
    <row r="3" spans="2:20" ht="15.75" thickBot="1">
      <c r="B3" s="5" t="s">
        <v>8</v>
      </c>
      <c r="C3" s="5"/>
      <c r="D3" s="5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2:20" ht="15.75">
      <c r="B4" s="94"/>
      <c r="C4" s="102" t="s">
        <v>4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00"/>
    </row>
    <row r="5" spans="2:20">
      <c r="B5" s="29" t="s">
        <v>0</v>
      </c>
      <c r="C5" s="31" t="s">
        <v>30</v>
      </c>
      <c r="D5" s="31">
        <v>2018</v>
      </c>
      <c r="E5" s="31">
        <v>2019</v>
      </c>
      <c r="F5" s="31">
        <v>2020</v>
      </c>
      <c r="G5" s="31">
        <v>2021</v>
      </c>
      <c r="H5" s="31">
        <v>2022</v>
      </c>
      <c r="I5" s="31">
        <v>2023</v>
      </c>
      <c r="J5" s="31">
        <v>2024</v>
      </c>
      <c r="K5" s="31">
        <v>2025</v>
      </c>
      <c r="L5" s="31">
        <v>2026</v>
      </c>
      <c r="M5" s="31">
        <v>2027</v>
      </c>
      <c r="N5" s="31">
        <v>2028</v>
      </c>
      <c r="O5" s="31">
        <v>2029</v>
      </c>
      <c r="P5" s="31">
        <v>2030</v>
      </c>
      <c r="Q5" s="31">
        <v>2031</v>
      </c>
      <c r="R5" s="31">
        <v>2032</v>
      </c>
      <c r="S5" s="31">
        <v>2033</v>
      </c>
      <c r="T5" s="37">
        <v>2034</v>
      </c>
    </row>
    <row r="6" spans="2:20">
      <c r="B6" s="85" t="s">
        <v>45</v>
      </c>
      <c r="C6" s="92">
        <f>SUM(D6:T6)+SUM(C16:T16)</f>
        <v>-13143195.883052124</v>
      </c>
      <c r="D6" s="86">
        <f>'Tabula Nr.1_Valsts dotacija'!D23</f>
        <v>-21426.587066666667</v>
      </c>
      <c r="E6" s="86">
        <f>'Tabula Nr.1_Valsts dotacija'!E23</f>
        <v>-312102.48756410257</v>
      </c>
      <c r="F6" s="86">
        <f>'Tabula Nr.1_Valsts dotacija'!F23</f>
        <v>-784233.16111932928</v>
      </c>
      <c r="G6" s="86">
        <f>'Tabula Nr.1_Valsts dotacija'!G23</f>
        <v>-1121581.4419046806</v>
      </c>
      <c r="H6" s="86">
        <f>'Tabula Nr.1_Valsts dotacija'!H23</f>
        <v>-3068697.6344293179</v>
      </c>
      <c r="I6" s="86">
        <f>'Tabula Nr.1_Valsts dotacija'!I23</f>
        <v>-4281286.7907723803</v>
      </c>
      <c r="J6" s="86">
        <f>'Tabula Nr.1_Valsts dotacija'!J23</f>
        <v>-4229605.2788025942</v>
      </c>
      <c r="K6" s="86">
        <f>'Tabula Nr.1_Valsts dotacija'!K23</f>
        <v>102132.95409435728</v>
      </c>
      <c r="L6" s="86">
        <f>'Tabula Nr.1_Valsts dotacija'!L23</f>
        <v>98204.763552266595</v>
      </c>
      <c r="M6" s="86">
        <f>'Tabula Nr.1_Valsts dotacija'!M23</f>
        <v>94427.657261794797</v>
      </c>
      <c r="N6" s="86">
        <f>'Tabula Nr.1_Valsts dotacija'!N23</f>
        <v>90795.824290187302</v>
      </c>
      <c r="O6" s="86">
        <f>'Tabula Nr.1_Valsts dotacija'!O23</f>
        <v>-289955.2592485043</v>
      </c>
      <c r="P6" s="86">
        <f>'Tabula Nr.1_Valsts dotacija'!P23</f>
        <v>83945.843463560741</v>
      </c>
      <c r="Q6" s="86">
        <f>'Tabula Nr.1_Valsts dotacija'!Q23</f>
        <v>80717.15717650071</v>
      </c>
      <c r="R6" s="86">
        <f>'Tabula Nr.1_Valsts dotacija'!R23</f>
        <v>77612.651131250692</v>
      </c>
      <c r="S6" s="86">
        <f>'Tabula Nr.1_Valsts dotacija'!S23</f>
        <v>74627.549164664117</v>
      </c>
      <c r="T6" s="87">
        <f>'Tabula Nr.1_Valsts dotacija'!T23</f>
        <v>-238322.08732378081</v>
      </c>
    </row>
    <row r="7" spans="2:20">
      <c r="B7" s="85" t="s">
        <v>46</v>
      </c>
      <c r="C7" s="92">
        <f t="shared" ref="C7:C10" si="0">SUM(D7:T7)+SUM(C17:T17)</f>
        <v>-14244430.58513003</v>
      </c>
      <c r="D7" s="86">
        <f>'Tabula Nr.2,3._PPP modelis'!D48</f>
        <v>-21426.587066666667</v>
      </c>
      <c r="E7" s="86">
        <f>'Tabula Nr.2,3._PPP modelis'!E48</f>
        <v>-20602.487564102561</v>
      </c>
      <c r="F7" s="86">
        <f>'Tabula Nr.2,3._PPP modelis'!F48</f>
        <v>-19810.084196252465</v>
      </c>
      <c r="G7" s="86">
        <f>'Tabula Nr.2,3._PPP modelis'!G48</f>
        <v>-4762.0394702529966</v>
      </c>
      <c r="H7" s="86">
        <f>'Tabula Nr.2,3._PPP modelis'!H48</f>
        <v>0</v>
      </c>
      <c r="I7" s="86">
        <f>'Tabula Nr.2,3._PPP modelis'!I48</f>
        <v>0</v>
      </c>
      <c r="J7" s="86">
        <f>'Tabula Nr.2,3._PPP modelis'!J48</f>
        <v>-647269.97665976791</v>
      </c>
      <c r="K7" s="86">
        <f>'Tabula Nr.2,3._PPP modelis'!K48</f>
        <v>-829833.30340995907</v>
      </c>
      <c r="L7" s="86">
        <f>'Tabula Nr.2,3._PPP modelis'!L48</f>
        <v>-797916.6378941912</v>
      </c>
      <c r="M7" s="86">
        <f>'Tabula Nr.2,3._PPP modelis'!M48</f>
        <v>-767227.53643672226</v>
      </c>
      <c r="N7" s="86">
        <f>'Tabula Nr.2,3._PPP modelis'!N48</f>
        <v>-737718.78503530985</v>
      </c>
      <c r="O7" s="86">
        <f>'Tabula Nr.2,3._PPP modelis'!O48</f>
        <v>-709344.98561087495</v>
      </c>
      <c r="P7" s="86">
        <f>'Tabula Nr.2,3._PPP modelis'!P48</f>
        <v>-682062.48616430268</v>
      </c>
      <c r="Q7" s="86">
        <f>'Tabula Nr.2,3._PPP modelis'!Q48</f>
        <v>-655829.3136195218</v>
      </c>
      <c r="R7" s="86">
        <f>'Tabula Nr.2,3._PPP modelis'!R48</f>
        <v>-630605.10924954026</v>
      </c>
      <c r="S7" s="86">
        <f>'Tabula Nr.2,3._PPP modelis'!S48</f>
        <v>-606351.06658609631</v>
      </c>
      <c r="T7" s="87">
        <f>'Tabula Nr.2,3._PPP modelis'!T48</f>
        <v>-583029.87171740015</v>
      </c>
    </row>
    <row r="8" spans="2:20">
      <c r="B8" s="85" t="s">
        <v>47</v>
      </c>
      <c r="C8" s="92">
        <f t="shared" si="0"/>
        <v>945991.06937349401</v>
      </c>
      <c r="D8" s="86">
        <f>'Tabula Nr.4_Iznomasana'!D24</f>
        <v>10024.274488888885</v>
      </c>
      <c r="E8" s="86">
        <f>'Tabula Nr.4_Iznomasana'!E24</f>
        <v>31239.591923076914</v>
      </c>
      <c r="F8" s="86">
        <f>'Tabula Nr.4_Iznomasana'!F24</f>
        <v>30038.069156804726</v>
      </c>
      <c r="G8" s="86">
        <f>'Tabula Nr.4_Iznomasana'!G24</f>
        <v>28882.758804619931</v>
      </c>
      <c r="H8" s="86">
        <f>'Tabula Nr.4_Iznomasana'!H24</f>
        <v>27771.8834659807</v>
      </c>
      <c r="I8" s="86">
        <f>'Tabula Nr.4_Iznomasana'!I24</f>
        <v>26703.734101904516</v>
      </c>
      <c r="J8" s="86">
        <f>'Tabula Nr.4_Iznomasana'!J24</f>
        <v>25676.667405677417</v>
      </c>
      <c r="K8" s="86">
        <f>'Tabula Nr.4_Iznomasana'!K24</f>
        <v>24689.103274689831</v>
      </c>
      <c r="L8" s="86">
        <f>'Tabula Nr.4_Iznomasana'!L24</f>
        <v>23739.522379509446</v>
      </c>
      <c r="M8" s="86">
        <f>'Tabula Nr.4_Iznomasana'!M24</f>
        <v>22826.463826451385</v>
      </c>
      <c r="N8" s="86">
        <f>'Tabula Nr.4_Iznomasana'!N24</f>
        <v>21948.522910049411</v>
      </c>
      <c r="O8" s="86">
        <f>'Tabula Nr.4_Iznomasana'!O24</f>
        <v>21104.348951970591</v>
      </c>
      <c r="P8" s="86">
        <f>'Tabula Nr.4_Iznomasana'!P24</f>
        <v>20292.643223048639</v>
      </c>
      <c r="Q8" s="86">
        <f>'Tabula Nr.4_Iznomasana'!Q24</f>
        <v>19512.156945239076</v>
      </c>
      <c r="R8" s="86">
        <f>'Tabula Nr.4_Iznomasana'!R24</f>
        <v>18761.689370422191</v>
      </c>
      <c r="S8" s="86">
        <f>'Tabula Nr.4_Iznomasana'!S24</f>
        <v>18040.085933098257</v>
      </c>
      <c r="T8" s="87">
        <f>'Tabula Nr.4_Iznomasana'!T24</f>
        <v>17346.236474132937</v>
      </c>
    </row>
    <row r="9" spans="2:20">
      <c r="B9" s="85" t="s">
        <v>48</v>
      </c>
      <c r="C9" s="92">
        <f>SUM(D9:T9)+SUM(C19:T19)</f>
        <v>-30010.956885042731</v>
      </c>
      <c r="D9" s="86">
        <f>'Tabula Nr.5_Maina'!D24</f>
        <v>-21426.587066666667</v>
      </c>
      <c r="E9" s="86">
        <f>'Tabula Nr.5_Maina'!E24</f>
        <v>-8584.3698183760662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9"/>
    </row>
    <row r="10" spans="2:20" ht="15.75" thickBot="1">
      <c r="B10" s="45" t="s">
        <v>49</v>
      </c>
      <c r="C10" s="93">
        <f t="shared" si="0"/>
        <v>916357.55376666656</v>
      </c>
      <c r="D10" s="47">
        <f>'Tabula Nr.6_Pardosana'!D24</f>
        <v>-21426.587066666667</v>
      </c>
      <c r="E10" s="47">
        <f>'Tabula Nr.6_Pardosana'!E24</f>
        <v>937784.14083333325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</row>
    <row r="13" spans="2:20" ht="15.75" thickBot="1">
      <c r="B13" s="5"/>
      <c r="C13" s="5"/>
    </row>
    <row r="14" spans="2:20" ht="15.75">
      <c r="B14" s="94"/>
      <c r="C14" s="102" t="s">
        <v>4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100"/>
    </row>
    <row r="15" spans="2:20">
      <c r="B15" s="29" t="s">
        <v>0</v>
      </c>
      <c r="C15" s="31">
        <v>2035</v>
      </c>
      <c r="D15" s="31">
        <v>2036</v>
      </c>
      <c r="E15" s="31">
        <v>2037</v>
      </c>
      <c r="F15" s="31">
        <v>2038</v>
      </c>
      <c r="G15" s="31">
        <v>2039</v>
      </c>
      <c r="H15" s="31">
        <v>2040</v>
      </c>
      <c r="I15" s="31">
        <v>2041</v>
      </c>
      <c r="J15" s="31">
        <v>2042</v>
      </c>
      <c r="K15" s="31">
        <v>2043</v>
      </c>
      <c r="L15" s="31">
        <v>2044</v>
      </c>
      <c r="M15" s="31">
        <v>2045</v>
      </c>
      <c r="N15" s="31">
        <v>2046</v>
      </c>
      <c r="O15" s="31">
        <v>2047</v>
      </c>
      <c r="P15" s="31">
        <v>2048</v>
      </c>
      <c r="Q15" s="31">
        <v>2049</v>
      </c>
      <c r="R15" s="31">
        <v>2050</v>
      </c>
      <c r="S15" s="31">
        <v>2051</v>
      </c>
      <c r="T15" s="37" t="s">
        <v>14</v>
      </c>
    </row>
    <row r="16" spans="2:20">
      <c r="B16" s="85" t="s">
        <v>45</v>
      </c>
      <c r="C16" s="86">
        <f>'Tabula Nr.1_Valsts dotacija'!U23</f>
        <v>68997.36424247791</v>
      </c>
      <c r="D16" s="86">
        <f>'Tabula Nr.1_Valsts dotacija'!V23</f>
        <v>66343.619463921059</v>
      </c>
      <c r="E16" s="86">
        <f>'Tabula Nr.1_Valsts dotacija'!W23</f>
        <v>63791.941792231788</v>
      </c>
      <c r="F16" s="86">
        <f>'Tabula Nr.1_Valsts dotacija'!X23</f>
        <v>61338.405569453636</v>
      </c>
      <c r="G16" s="86">
        <f>'Tabula Nr.1_Valsts dotacija'!Y23</f>
        <v>-195883.38371088469</v>
      </c>
      <c r="H16" s="86">
        <f>'Tabula Nr.1_Valsts dotacija'!Z23</f>
        <v>56710.803965840998</v>
      </c>
      <c r="I16" s="86">
        <f>'Tabula Nr.1_Valsts dotacija'!AA23</f>
        <v>54529.619197924047</v>
      </c>
      <c r="J16" s="86">
        <f>'Tabula Nr.1_Valsts dotacija'!AB23</f>
        <v>52432.326151850044</v>
      </c>
      <c r="K16" s="86">
        <f>'Tabula Nr.1_Valsts dotacija'!AC23</f>
        <v>50415.698222932719</v>
      </c>
      <c r="L16" s="86">
        <f>'Tabula Nr.1_Valsts dotacija'!AD23</f>
        <v>-161001.8628357194</v>
      </c>
      <c r="M16" s="86">
        <f>'Tabula Nr.1_Valsts dotacija'!AE23</f>
        <v>46612.147025640457</v>
      </c>
      <c r="N16" s="86">
        <f>'Tabula Nr.1_Valsts dotacija'!AF23</f>
        <v>44819.372140038897</v>
      </c>
      <c r="O16" s="86">
        <f>'Tabula Nr.1_Valsts dotacija'!AG23</f>
        <v>43095.550134652782</v>
      </c>
      <c r="P16" s="86">
        <f>'Tabula Nr.1_Valsts dotacija'!AH23</f>
        <v>41438.028975627683</v>
      </c>
      <c r="Q16" s="86">
        <f>'Tabula Nr.1_Valsts dotacija'!AI23</f>
        <v>-132331.79530342881</v>
      </c>
      <c r="R16" s="86">
        <f>'Tabula Nr.1_Valsts dotacija'!AJ23</f>
        <v>38311.787144626178</v>
      </c>
      <c r="S16" s="86">
        <f>'Tabula Nr.1_Valsts dotacija'!AK23</f>
        <v>-35893.260561808303</v>
      </c>
      <c r="T16" s="87">
        <f>'Tabula Nr.1_Valsts dotacija'!AL23</f>
        <v>337824.08342927514</v>
      </c>
    </row>
    <row r="17" spans="2:45">
      <c r="B17" s="85" t="s">
        <v>46</v>
      </c>
      <c r="C17" s="86">
        <f>'Tabula Nr.2,3._PPP modelis'!U48</f>
        <v>-560605.64588211558</v>
      </c>
      <c r="D17" s="86">
        <f>'Tabula Nr.2,3._PPP modelis'!V48</f>
        <v>-539043.89027126494</v>
      </c>
      <c r="E17" s="86">
        <f>'Tabula Nr.2,3._PPP modelis'!W48</f>
        <v>-518311.43295313936</v>
      </c>
      <c r="F17" s="86">
        <f>'Tabula Nr.2,3._PPP modelis'!X48</f>
        <v>-498376.37783955707</v>
      </c>
      <c r="G17" s="86">
        <f>'Tabula Nr.2,3._PPP modelis'!Y48</f>
        <v>-479208.05561495858</v>
      </c>
      <c r="H17" s="86">
        <f>'Tabula Nr.2,3._PPP modelis'!Z48</f>
        <v>-460776.97655284486</v>
      </c>
      <c r="I17" s="86">
        <f>'Tabula Nr.2,3._PPP modelis'!AA48</f>
        <v>-443054.78514696623</v>
      </c>
      <c r="J17" s="86">
        <f>'Tabula Nr.2,3._PPP modelis'!AB48</f>
        <v>-426014.21648746752</v>
      </c>
      <c r="K17" s="86">
        <f>'Tabula Nr.2,3._PPP modelis'!AC48</f>
        <v>-409629.05431487248</v>
      </c>
      <c r="L17" s="86">
        <f>'Tabula Nr.2,3._PPP modelis'!AD48</f>
        <v>-393874.09068737749</v>
      </c>
      <c r="M17" s="86">
        <f>'Tabula Nr.2,3._PPP modelis'!AE48</f>
        <v>-378725.0871994014</v>
      </c>
      <c r="N17" s="86">
        <f>'Tabula Nr.2,3._PPP modelis'!AF48</f>
        <v>-364158.73769173207</v>
      </c>
      <c r="O17" s="86">
        <f>'Tabula Nr.2,3._PPP modelis'!AG48</f>
        <v>-350152.63239589619</v>
      </c>
      <c r="P17" s="86">
        <f>'Tabula Nr.2,3._PPP modelis'!AH48</f>
        <v>-336685.22345759254</v>
      </c>
      <c r="Q17" s="86">
        <f>'Tabula Nr.2,3._PPP modelis'!AI48</f>
        <v>-323735.79178614658</v>
      </c>
      <c r="R17" s="86">
        <f>'Tabula Nr.2,3._PPP modelis'!AJ48</f>
        <v>-311284.41517898644</v>
      </c>
      <c r="S17" s="86">
        <f>'Tabula Nr.2,3._PPP modelis'!AK48</f>
        <v>-74827.98441802575</v>
      </c>
      <c r="T17" s="87">
        <f>'Tabula Nr.2,3._PPP modelis'!AL48</f>
        <v>337824.08342927514</v>
      </c>
    </row>
    <row r="18" spans="2:45">
      <c r="B18" s="85" t="s">
        <v>47</v>
      </c>
      <c r="C18" s="86">
        <f>'Tabula Nr.4_Iznomasana'!U24</f>
        <v>16679.073532820134</v>
      </c>
      <c r="D18" s="86">
        <f>'Tabula Nr.4_Iznomasana'!V24</f>
        <v>16037.570704634742</v>
      </c>
      <c r="E18" s="86">
        <f>'Tabula Nr.4_Iznomasana'!W24</f>
        <v>15420.741062148791</v>
      </c>
      <c r="F18" s="86">
        <f>'Tabula Nr.4_Iznomasana'!X24</f>
        <v>14827.635636681529</v>
      </c>
      <c r="G18" s="86">
        <f>'Tabula Nr.4_Iznomasana'!Y24</f>
        <v>14257.341958347619</v>
      </c>
      <c r="H18" s="86">
        <f>'Tabula Nr.4_Iznomasana'!Z24</f>
        <v>13708.982652257328</v>
      </c>
      <c r="I18" s="86">
        <f>'Tabula Nr.4_Iznomasana'!AA24</f>
        <v>13181.71408870897</v>
      </c>
      <c r="J18" s="86">
        <f>'Tabula Nr.4_Iznomasana'!AB24</f>
        <v>12674.725085297086</v>
      </c>
      <c r="K18" s="86">
        <f>'Tabula Nr.4_Iznomasana'!AC24</f>
        <v>12187.235658939502</v>
      </c>
      <c r="L18" s="86">
        <f>'Tabula Nr.4_Iznomasana'!AD24</f>
        <v>11718.49582590337</v>
      </c>
      <c r="M18" s="86">
        <f>'Tabula Nr.4_Iznomasana'!AE24</f>
        <v>11267.784447984008</v>
      </c>
      <c r="N18" s="86">
        <f>'Tabula Nr.4_Iznomasana'!AF24</f>
        <v>10834.408123061545</v>
      </c>
      <c r="O18" s="86">
        <f>'Tabula Nr.4_Iznomasana'!AG24</f>
        <v>10417.700118328408</v>
      </c>
      <c r="P18" s="86">
        <f>'Tabula Nr.4_Iznomasana'!AH24</f>
        <v>4173.7580602277285</v>
      </c>
      <c r="Q18" s="88"/>
      <c r="R18" s="88"/>
      <c r="S18" s="88"/>
      <c r="T18" s="87">
        <f>'Tabula Nr.4_Iznomasana'!AI24</f>
        <v>380006.1497825883</v>
      </c>
    </row>
    <row r="19" spans="2:45">
      <c r="B19" s="85" t="s">
        <v>48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/>
    </row>
    <row r="20" spans="2:45" ht="15.75" thickBot="1">
      <c r="B20" s="45" t="s">
        <v>49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</row>
    <row r="26" spans="2:45" ht="18.7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</row>
    <row r="28" spans="2:45" ht="18.75">
      <c r="B28" s="96" t="s">
        <v>50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S28" s="96" t="s">
        <v>51</v>
      </c>
      <c r="T28" s="96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</row>
  </sheetData>
  <mergeCells count="2">
    <mergeCell ref="C14:T14"/>
    <mergeCell ref="C4:T4"/>
  </mergeCells>
  <conditionalFormatting sqref="D6:T6">
    <cfRule type="cellIs" dxfId="5" priority="13" operator="lessThan">
      <formula>0</formula>
    </cfRule>
  </conditionalFormatting>
  <conditionalFormatting sqref="D7:T10">
    <cfRule type="cellIs" dxfId="4" priority="12" operator="lessThan">
      <formula>0</formula>
    </cfRule>
  </conditionalFormatting>
  <conditionalFormatting sqref="C16:T16">
    <cfRule type="cellIs" dxfId="3" priority="4" operator="lessThan">
      <formula>0</formula>
    </cfRule>
  </conditionalFormatting>
  <conditionalFormatting sqref="C19:S20 C17:P18 Q17:T17 Q18:S18">
    <cfRule type="cellIs" dxfId="2" priority="3" operator="lessThan">
      <formula>0</formula>
    </cfRule>
  </conditionalFormatting>
  <conditionalFormatting sqref="T19:T20">
    <cfRule type="cellIs" dxfId="1" priority="2" operator="lessThan">
      <formula>0</formula>
    </cfRule>
  </conditionalFormatting>
  <conditionalFormatting sqref="T1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&amp;C&amp;"Times New Roman,Regular"&amp;12 9</oddHeader>
    <oddFooter>&amp;L&amp;"Times New Roman,Regular"&amp;10FMzinop_300118_Vagners</oddFooter>
    <firstHeader>&amp;R&amp;"Times New Roman,Regular"&amp;12Informatīvā ziņojuma “Par valsts nekustamā īpašuma Riharda Vāgnera ielā 4, Rīgā, turpmākās attīstības iespējām” pielikums</firstHeader>
    <firstFooter>&amp;L&amp;"Times New Roman,Regular"&amp;10FMzinop_081117_Vagners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Tabula Nr.1_Valsts dotacija</vt:lpstr>
      <vt:lpstr>Tabula Nr.2,3._PPP modelis</vt:lpstr>
      <vt:lpstr>Tabula Nr.4_Iznomasana</vt:lpstr>
      <vt:lpstr>Tabula Nr.5_Maina</vt:lpstr>
      <vt:lpstr>Tabula Nr.6_Pardosana</vt:lpstr>
      <vt:lpstr>Tabula Nr.7_Naudas plusma</vt:lpstr>
      <vt:lpstr>'Tabula Nr.1_Valsts dotacija'!Print_Area</vt:lpstr>
      <vt:lpstr>'Tabula Nr.2,3._PPP modelis'!Print_Area</vt:lpstr>
      <vt:lpstr>'Tabula Nr.4_Iznomasana'!Print_Area</vt:lpstr>
      <vt:lpstr>'Tabula Nr.5_Maina'!Print_Area</vt:lpstr>
      <vt:lpstr>'Tabula Nr.6_Pardosana'!Print_Area</vt:lpstr>
      <vt:lpstr>'Tabula Nr.7_Naudas plusma'!Print_Area</vt:lpstr>
    </vt:vector>
  </TitlesOfParts>
  <Company>Valsts nekustamie īpašumi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“Par valsts nekustamā īpašuma Riharda Vāgnera ielā 4, Rīgā, turpmākās attīstības iespējām” pielikums</dc:title>
  <dc:subject>Informatīvā ziņojuma pielikums</dc:subject>
  <dc:creator>Līga Kokte</dc:creator>
  <dc:description>67024951, Liga.Kokte@vni.lv</dc:description>
  <cp:lastModifiedBy>Inga Bērziņa</cp:lastModifiedBy>
  <cp:lastPrinted>2018-01-30T08:58:22Z</cp:lastPrinted>
  <dcterms:created xsi:type="dcterms:W3CDTF">2017-07-27T14:01:46Z</dcterms:created>
  <dcterms:modified xsi:type="dcterms:W3CDTF">2018-01-30T11:28:56Z</dcterms:modified>
</cp:coreProperties>
</file>