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vnozare.pri\vm\Redirect_profiles\VM_Ivita_Lazdina\Desktop\Vēstules\INFO Ziņojums_FM\New folder\Uz_FM\"/>
    </mc:Choice>
  </mc:AlternateContent>
  <xr:revisionPtr revIDLastSave="0" documentId="10_ncr:100000_{AF03AB56-1ACB-4850-B974-E91EDF728096}" xr6:coauthVersionLast="31" xr6:coauthVersionMax="31" xr10:uidLastSave="{00000000-0000-0000-0000-000000000000}"/>
  <bookViews>
    <workbookView xWindow="0" yWindow="0" windowWidth="28800" windowHeight="12225" tabRatio="662" activeTab="1" xr2:uid="{00000000-000D-0000-FFFF-FFFF00000000}"/>
  </bookViews>
  <sheets>
    <sheet name="neonatalogu brig" sheetId="17" r:id="rId1"/>
    <sheet name="tehnoloģ" sheetId="14" r:id="rId2"/>
    <sheet name="med ierīč apkop" sheetId="3" r:id="rId3"/>
    <sheet name="elpošanas ierīc" sheetId="27" r:id="rId4"/>
    <sheet name="kopā" sheetId="26" r:id="rId5"/>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6" l="1"/>
  <c r="E8" i="27" l="1"/>
  <c r="B10" i="17" l="1"/>
  <c r="E34" i="14" l="1"/>
  <c r="F34" i="14"/>
  <c r="D34" i="14"/>
  <c r="E13" i="14" l="1"/>
  <c r="D10" i="14"/>
  <c r="E10" i="14"/>
  <c r="D7" i="14"/>
  <c r="B26" i="3" l="1"/>
  <c r="C26" i="3"/>
  <c r="D26" i="3"/>
  <c r="E26" i="3"/>
  <c r="B36" i="3"/>
  <c r="C36" i="3"/>
  <c r="D36" i="3"/>
  <c r="E36" i="3"/>
  <c r="B46" i="3"/>
  <c r="C46" i="3"/>
  <c r="D46" i="3"/>
  <c r="E46" i="3"/>
  <c r="B38" i="3" l="1"/>
  <c r="B48" i="3"/>
  <c r="B28" i="3"/>
  <c r="D33" i="14" l="1"/>
  <c r="F33" i="14"/>
  <c r="E33" i="14"/>
  <c r="E28" i="14"/>
  <c r="D28" i="14"/>
  <c r="D25" i="14"/>
  <c r="E22" i="14"/>
  <c r="D22" i="14"/>
  <c r="F19" i="14"/>
  <c r="E39" i="14" s="1"/>
  <c r="E19" i="14"/>
  <c r="D19" i="14"/>
  <c r="F16" i="14"/>
  <c r="E38" i="14" s="1"/>
  <c r="E16" i="14"/>
  <c r="D38" i="14" s="1"/>
  <c r="D16" i="14"/>
  <c r="C38" i="14" s="1"/>
  <c r="D13" i="14"/>
  <c r="D35" i="14" s="1"/>
  <c r="E40" i="14" l="1"/>
  <c r="C39" i="14"/>
  <c r="C6" i="26" s="1"/>
  <c r="D39" i="14"/>
  <c r="D40" i="14" l="1"/>
  <c r="D6" i="26"/>
  <c r="C40" i="14"/>
  <c r="K8" i="3" l="1"/>
  <c r="K15" i="3"/>
  <c r="H15" i="3"/>
  <c r="E15" i="3"/>
  <c r="K14" i="3"/>
  <c r="H14" i="3"/>
  <c r="E14" i="3"/>
  <c r="K13" i="3"/>
  <c r="H13" i="3"/>
  <c r="E13" i="3"/>
  <c r="K12" i="3"/>
  <c r="H12" i="3"/>
  <c r="E12" i="3"/>
  <c r="K11" i="3"/>
  <c r="H11" i="3"/>
  <c r="E11" i="3"/>
  <c r="K10" i="3"/>
  <c r="H10" i="3"/>
  <c r="E10" i="3"/>
  <c r="K9" i="3"/>
  <c r="H9" i="3"/>
  <c r="E9" i="3"/>
  <c r="K7" i="3"/>
  <c r="E7" i="3"/>
  <c r="K6" i="3"/>
  <c r="H6" i="3"/>
  <c r="E6" i="3"/>
  <c r="K5" i="3"/>
  <c r="H5" i="3"/>
  <c r="E5" i="3"/>
  <c r="H8" i="3" l="1"/>
  <c r="H17" i="3" s="1"/>
  <c r="D5" i="26" s="1"/>
  <c r="D7" i="26" s="1"/>
  <c r="E8" i="3"/>
  <c r="E17" i="3" s="1"/>
  <c r="C5" i="26" s="1"/>
  <c r="C7" i="26" s="1"/>
  <c r="K17" i="3"/>
</calcChain>
</file>

<file path=xl/sharedStrings.xml><?xml version="1.0" encoding="utf-8"?>
<sst xmlns="http://schemas.openxmlformats.org/spreadsheetml/2006/main" count="151" uniqueCount="91">
  <si>
    <t>Medicīnisko ierīču plānoto tehnisko apkopju izmaksas periodā 2019. - 2021.</t>
  </si>
  <si>
    <t>2019.gads</t>
  </si>
  <si>
    <t>2021. gads</t>
  </si>
  <si>
    <t>Ierīces veids</t>
  </si>
  <si>
    <t>Modelis</t>
  </si>
  <si>
    <t>MI skaits</t>
  </si>
  <si>
    <t>TA cena (bez PVN)</t>
  </si>
  <si>
    <t>Izmaksas, ar PVN</t>
  </si>
  <si>
    <t>Defibrilators</t>
  </si>
  <si>
    <t>Lifepak 12</t>
  </si>
  <si>
    <t>Lifepak 15</t>
  </si>
  <si>
    <t>Perfūzijas sūknis</t>
  </si>
  <si>
    <t>Compact</t>
  </si>
  <si>
    <t>Veic reizi 2 gados</t>
  </si>
  <si>
    <t>PMV ierīce</t>
  </si>
  <si>
    <t>Medumat*</t>
  </si>
  <si>
    <t>*Skat. Zemāk</t>
  </si>
  <si>
    <t>**Skat. Zemāk</t>
  </si>
  <si>
    <t>***Skat. Zemāk</t>
  </si>
  <si>
    <t xml:space="preserve">Oxylog 2000 </t>
  </si>
  <si>
    <t xml:space="preserve">Oxylog 3000 </t>
  </si>
  <si>
    <t>Oxylog 3000+</t>
  </si>
  <si>
    <t>Hamilton T1</t>
  </si>
  <si>
    <t>Transporta inkubators</t>
  </si>
  <si>
    <t>TI500</t>
  </si>
  <si>
    <t>Vakuumsūknis</t>
  </si>
  <si>
    <t>LSU 4000</t>
  </si>
  <si>
    <t>Accuvac Rescue</t>
  </si>
  <si>
    <t>Kopā</t>
  </si>
  <si>
    <t>KOPĀ, EUR ar PVN</t>
  </si>
  <si>
    <t>Atbilstoši ražotāja noteiktajam apkopju apjomam pēc ekspluatācijas laika</t>
  </si>
  <si>
    <t>Plānotā apkope  2., 4., 6., 10.gadā</t>
  </si>
  <si>
    <t>Plānotās apkope 8.gadā</t>
  </si>
  <si>
    <t>Plānotās apkope 12.gadā</t>
  </si>
  <si>
    <t>Plānotās apkope nepāra gados</t>
  </si>
  <si>
    <t>Cena EUR</t>
  </si>
  <si>
    <t>Plānoto TA skaits</t>
  </si>
  <si>
    <t>Izmaksas</t>
  </si>
  <si>
    <t>KOPĀ, EUR bez PVN</t>
  </si>
  <si>
    <t>Elpošanas funkciju nodrošināšanai nepieciešamās ierīces</t>
  </si>
  <si>
    <r>
      <t xml:space="preserve">vienas vienības </t>
    </r>
    <r>
      <rPr>
        <b/>
        <sz val="10"/>
        <rFont val="Arial"/>
        <family val="2"/>
        <charset val="186"/>
      </rPr>
      <t>cena</t>
    </r>
    <r>
      <rPr>
        <sz val="10"/>
        <rFont val="Arial"/>
        <family val="2"/>
        <charset val="186"/>
      </rPr>
      <t>*</t>
    </r>
  </si>
  <si>
    <t>Skaits</t>
  </si>
  <si>
    <t>T1 Hamilton</t>
  </si>
  <si>
    <t>* bez PVN, no pēdējā  iepirkuma</t>
  </si>
  <si>
    <t>2020.gads</t>
  </si>
  <si>
    <t>2021.gads</t>
  </si>
  <si>
    <t>Kopā izdevumi</t>
  </si>
  <si>
    <t>2019 (EUR)</t>
  </si>
  <si>
    <t>2020 (EUR)</t>
  </si>
  <si>
    <t>2021 (EUR)</t>
  </si>
  <si>
    <t>Kopā (EUR)</t>
  </si>
  <si>
    <t xml:space="preserve">Operatīvo transporta līdzekļu aprīkojums - Brigādes darbu nodrošinošais komplekss </t>
  </si>
  <si>
    <t>skaits</t>
  </si>
  <si>
    <t xml:space="preserve">cena par vienu vienību, Eur ar PVN </t>
  </si>
  <si>
    <t xml:space="preserve">Stacionāro datoru nomaiņa </t>
  </si>
  <si>
    <t>Portatīvo datoru nomaiņa</t>
  </si>
  <si>
    <t>Monitoru nomaiņa</t>
  </si>
  <si>
    <t>Mobilie termināli</t>
  </si>
  <si>
    <t xml:space="preserve">Disku masīvi </t>
  </si>
  <si>
    <t xml:space="preserve">UPS </t>
  </si>
  <si>
    <t>Blade server</t>
  </si>
  <si>
    <t>Droša e-paraksta ieviešana Elektroniskās Izsaukuma kartes parakstīšanai NMP dienestā</t>
  </si>
  <si>
    <t>skaits (minimālais)</t>
  </si>
  <si>
    <t>eParaksta viedkaršu atjaunošana (personāla mainība - 5%)</t>
  </si>
  <si>
    <t>Izdevumi kopā EUR:</t>
  </si>
  <si>
    <t>Neonatologu brigādes aprīkojums</t>
  </si>
  <si>
    <t>Nepieciešamais Neonatologu brigādes aprīkojums</t>
  </si>
  <si>
    <t>Jaundzimušo transporta inkubatora komplekss ar integrētiem moduļiem (PMV iekārta ar integrētu mitrinātāju sistēmu, saspiestā gaisa kompresors, novērošanas monitors vitālo parametru kontrolei</t>
  </si>
  <si>
    <t>Jaundzimušo hipotermijas iekārta</t>
  </si>
  <si>
    <t>Encefalogrāfijas iekārta</t>
  </si>
  <si>
    <t>Mehāniskā jaundzimušo atdzīvināšanas iekārta</t>
  </si>
  <si>
    <t>* PMV iekārtu Medumat tehnisko apkopju izmaksas (bez PVN) 2019.gadam</t>
  </si>
  <si>
    <t>** PMV iekārtu Medumat tehnisko apkopju izmaksas (bez PVN) 2020.gadam</t>
  </si>
  <si>
    <t>*** PMV iekārtu Medumat tehnisko apkopju izmaksas (bez PVN) 2021.gadam</t>
  </si>
  <si>
    <t>Vienību skaits kopā</t>
  </si>
  <si>
    <t>informācijas sistēmas pielāgošana</t>
  </si>
  <si>
    <t>5000 Kapitālie izdevumi (EUR)</t>
  </si>
  <si>
    <t>2000 Preces un pakalpojumi</t>
  </si>
  <si>
    <t>Vienības cena, EUR</t>
  </si>
  <si>
    <t>Kopā (EKK 5000 kapitālie izdevumi) 2019.gadam</t>
  </si>
  <si>
    <t>EKK 2000</t>
  </si>
  <si>
    <t>EKK 5000</t>
  </si>
  <si>
    <t xml:space="preserve"> Līdz jauna specializēta OMT iegādei neonatologu brigādes darba nodrošināšanai NMP dienests pielāgos vienu no NMP dienesta īpašumā esošajiem rezerves OMT, kuru aprīkos ar NMP dienesta rīcībā esošo morāli un tehniski novecojušo jaundzimušo transporta inkubatora kompleksu, lai šo OMT varētu īslaicīgi izmantot brīžos, kad kādam no abiem neonatologu brigāžu pastāvīgajiem OMT būs nepieciešamas tehniskās apkopes vai remonti, tādejādi maksimāli nodrošinot abu neonatologu brigāžu darba nepārtrauktību līdz jaunā specializētā OMT saņemšanai</t>
  </si>
  <si>
    <t>Pielikums Nr.2
Informatīvajam ziņojuma projektam “Par nepieciešamajām izmaiņām Veselības ministrijas bāzē 2019., 2020. un 2021.gadam un  finansējuma palielinājumu e-veselības sistēmas darbības nodrošināšanai”</t>
  </si>
  <si>
    <t xml:space="preserve">Veselības ministre </t>
  </si>
  <si>
    <t>Anda Čakša</t>
  </si>
  <si>
    <t xml:space="preserve">Vīza: Valsts sekretārs                                          </t>
  </si>
  <si>
    <t>Aivars Lapiņš</t>
  </si>
  <si>
    <t>Kasparenko 67876147</t>
  </si>
  <si>
    <t>Sandra.Kasparenko@vm.gov.lv</t>
  </si>
  <si>
    <r>
      <t>Datortehnikas nomaiņa NMP punktos un datu centra iekārtu nomaiņa un paplašināšana, droša e-paraksta ieviešana Elektroniskās Izsaukuma kartes parakstīšanai</t>
    </r>
    <r>
      <rPr>
        <b/>
        <sz val="12"/>
        <rFont val="Times New Roman"/>
        <family val="1"/>
      </rPr>
      <t xml:space="preserve"> un brigāžu darbu nodrošinošo kompleksu iegāde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</si>
</sst>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5"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0"/>
      <name val="Arial"/>
      <family val="2"/>
      <charset val="186"/>
    </font>
    <font>
      <sz val="12"/>
      <color rgb="FFFF0000"/>
      <name val="Times New Roman"/>
      <family val="1"/>
      <charset val="186"/>
    </font>
    <font>
      <b/>
      <sz val="12"/>
      <name val="Times New Roman"/>
      <family val="1"/>
      <charset val="186"/>
    </font>
    <font>
      <sz val="12"/>
      <name val="Times New Roman"/>
      <family val="1"/>
      <charset val="186"/>
    </font>
    <font>
      <b/>
      <sz val="10"/>
      <name val="Arial"/>
      <family val="2"/>
      <charset val="186"/>
    </font>
    <font>
      <sz val="11"/>
      <name val="Arial"/>
      <family val="2"/>
      <charset val="186"/>
    </font>
    <font>
      <b/>
      <sz val="11"/>
      <name val="Arial"/>
      <family val="2"/>
      <charset val="186"/>
    </font>
    <font>
      <sz val="11"/>
      <color theme="1"/>
      <name val="Times New Roman"/>
      <family val="1"/>
      <charset val="186"/>
    </font>
    <font>
      <sz val="11"/>
      <color rgb="FF000000"/>
      <name val="Times New Roman"/>
      <family val="1"/>
      <charset val="186"/>
    </font>
    <font>
      <sz val="12"/>
      <color theme="1"/>
      <name val="Times New Roman"/>
      <family val="1"/>
      <charset val="186"/>
    </font>
    <font>
      <b/>
      <sz val="12"/>
      <color theme="1"/>
      <name val="Times New Roman"/>
      <family val="1"/>
      <charset val="186"/>
    </font>
    <font>
      <b/>
      <sz val="12"/>
      <name val="Arial"/>
      <family val="2"/>
      <charset val="186"/>
    </font>
    <font>
      <sz val="10"/>
      <name val="Arial Cyr"/>
      <charset val="204"/>
    </font>
    <font>
      <sz val="12"/>
      <color rgb="FF002060"/>
      <name val="Times New Roman"/>
      <family val="1"/>
      <charset val="186"/>
    </font>
    <font>
      <u/>
      <sz val="11"/>
      <color theme="10"/>
      <name val="Calibri"/>
      <family val="2"/>
      <charset val="186"/>
      <scheme val="minor"/>
    </font>
    <font>
      <sz val="14"/>
      <color theme="1"/>
      <name val="Times New Roman"/>
      <family val="1"/>
    </font>
    <font>
      <sz val="14"/>
      <color theme="1"/>
      <name val="Times New Roman"/>
      <family val="1"/>
      <charset val="186"/>
    </font>
    <font>
      <sz val="11"/>
      <color indexed="8"/>
      <name val="Times New Roman"/>
      <family val="1"/>
      <charset val="186"/>
    </font>
    <font>
      <sz val="11"/>
      <color theme="1"/>
      <name val="Times New Roman"/>
      <family val="1"/>
    </font>
    <font>
      <sz val="11"/>
      <color indexed="8"/>
      <name val="Times New Roman"/>
      <family val="1"/>
    </font>
    <font>
      <sz val="11"/>
      <name val="Times New Roman"/>
      <family val="1"/>
    </font>
    <font>
      <b/>
      <sz val="12"/>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s>
  <borders count="4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1">
    <xf numFmtId="0" fontId="0" fillId="0" borderId="0"/>
    <xf numFmtId="0" fontId="3"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0" borderId="0"/>
    <xf numFmtId="43" fontId="1" fillId="0" borderId="0" applyFont="0" applyFill="0" applyBorder="0" applyAlignment="0" applyProtection="0"/>
    <xf numFmtId="0" fontId="17" fillId="0" borderId="0" applyNumberFormat="0" applyFill="0" applyBorder="0" applyAlignment="0" applyProtection="0"/>
  </cellStyleXfs>
  <cellXfs count="173">
    <xf numFmtId="0" fontId="0" fillId="0" borderId="0" xfId="0"/>
    <xf numFmtId="0" fontId="3" fillId="0" borderId="8" xfId="1" applyBorder="1"/>
    <xf numFmtId="0" fontId="3" fillId="0" borderId="0" xfId="2"/>
    <xf numFmtId="0" fontId="8" fillId="0" borderId="0" xfId="2" applyFont="1"/>
    <xf numFmtId="0" fontId="1" fillId="0" borderId="8" xfId="1" applyFont="1" applyBorder="1" applyAlignment="1">
      <alignment vertical="center" wrapText="1"/>
    </xf>
    <xf numFmtId="0" fontId="2" fillId="0" borderId="3" xfId="1" applyFont="1" applyBorder="1" applyAlignment="1">
      <alignment vertical="center" wrapText="1"/>
    </xf>
    <xf numFmtId="0" fontId="9" fillId="0" borderId="8" xfId="2" applyFont="1" applyBorder="1"/>
    <xf numFmtId="0" fontId="9" fillId="2" borderId="8" xfId="2" applyFont="1" applyFill="1" applyBorder="1"/>
    <xf numFmtId="0" fontId="9" fillId="0" borderId="8" xfId="2" applyFont="1" applyFill="1" applyBorder="1"/>
    <xf numFmtId="49" fontId="3" fillId="0" borderId="8" xfId="1" applyNumberFormat="1" applyBorder="1" applyAlignment="1">
      <alignment horizontal="left"/>
    </xf>
    <xf numFmtId="49" fontId="3" fillId="0" borderId="3" xfId="1" applyNumberFormat="1" applyBorder="1" applyAlignment="1">
      <alignment horizontal="left"/>
    </xf>
    <xf numFmtId="1" fontId="3" fillId="0" borderId="8" xfId="2" applyNumberFormat="1" applyBorder="1"/>
    <xf numFmtId="2" fontId="3" fillId="0" borderId="8" xfId="2" applyNumberFormat="1" applyBorder="1"/>
    <xf numFmtId="1" fontId="3" fillId="2" borderId="8" xfId="2" applyNumberFormat="1" applyFill="1" applyBorder="1"/>
    <xf numFmtId="2" fontId="3" fillId="2" borderId="8" xfId="2" applyNumberFormat="1" applyFill="1" applyBorder="1"/>
    <xf numFmtId="1" fontId="3" fillId="0" borderId="8" xfId="2" applyNumberFormat="1" applyFill="1" applyBorder="1"/>
    <xf numFmtId="2" fontId="3" fillId="2" borderId="8" xfId="2" applyNumberFormat="1" applyFont="1" applyFill="1" applyBorder="1" applyAlignment="1">
      <alignment horizontal="center"/>
    </xf>
    <xf numFmtId="2" fontId="3" fillId="0" borderId="8" xfId="2" applyNumberFormat="1" applyFont="1" applyBorder="1"/>
    <xf numFmtId="2" fontId="3" fillId="2" borderId="8" xfId="2" applyNumberFormat="1" applyFont="1" applyFill="1" applyBorder="1"/>
    <xf numFmtId="0" fontId="3" fillId="0" borderId="3" xfId="1" applyBorder="1"/>
    <xf numFmtId="49" fontId="3" fillId="0" borderId="8" xfId="1" applyNumberFormat="1" applyBorder="1" applyAlignment="1">
      <alignment horizontal="left" wrapText="1"/>
    </xf>
    <xf numFmtId="0" fontId="3" fillId="0" borderId="3" xfId="1" applyBorder="1" applyAlignment="1">
      <alignment wrapText="1"/>
    </xf>
    <xf numFmtId="0" fontId="3" fillId="2" borderId="0" xfId="2" applyFill="1"/>
    <xf numFmtId="0" fontId="3" fillId="0" borderId="0" xfId="2" applyFill="1"/>
    <xf numFmtId="0" fontId="3" fillId="0" borderId="0" xfId="2" applyFont="1"/>
    <xf numFmtId="2" fontId="3" fillId="0" borderId="9" xfId="2" applyNumberFormat="1" applyBorder="1"/>
    <xf numFmtId="2" fontId="3" fillId="2" borderId="0" xfId="2" applyNumberFormat="1" applyFill="1"/>
    <xf numFmtId="2" fontId="3" fillId="2" borderId="9" xfId="2" applyNumberFormat="1" applyFill="1" applyBorder="1"/>
    <xf numFmtId="2" fontId="3" fillId="0" borderId="0" xfId="2" applyNumberFormat="1"/>
    <xf numFmtId="0" fontId="10" fillId="0" borderId="0" xfId="2" applyFont="1" applyAlignment="1">
      <alignment horizontal="left"/>
    </xf>
    <xf numFmtId="0" fontId="10" fillId="0" borderId="0" xfId="2" applyFont="1" applyBorder="1" applyAlignment="1">
      <alignment horizontal="center"/>
    </xf>
    <xf numFmtId="0" fontId="11" fillId="0" borderId="8" xfId="1" applyFont="1" applyBorder="1" applyAlignment="1">
      <alignment horizontal="justify" vertical="center" wrapText="1"/>
    </xf>
    <xf numFmtId="0" fontId="11" fillId="0" borderId="0" xfId="1" applyFont="1" applyBorder="1" applyAlignment="1">
      <alignment horizontal="justify" vertical="center" wrapText="1"/>
    </xf>
    <xf numFmtId="0" fontId="10" fillId="0" borderId="0" xfId="2" applyFont="1" applyAlignment="1">
      <alignment wrapText="1"/>
    </xf>
    <xf numFmtId="0" fontId="3" fillId="0" borderId="8" xfId="2" applyBorder="1"/>
    <xf numFmtId="0" fontId="3" fillId="0" borderId="8" xfId="2" applyFont="1" applyBorder="1"/>
    <xf numFmtId="0" fontId="3" fillId="0" borderId="8" xfId="2" applyFont="1" applyBorder="1" applyAlignment="1">
      <alignment wrapText="1"/>
    </xf>
    <xf numFmtId="0" fontId="9" fillId="0" borderId="3" xfId="2" applyFont="1" applyBorder="1" applyAlignment="1"/>
    <xf numFmtId="0" fontId="9" fillId="0" borderId="5" xfId="2" applyFont="1" applyBorder="1" applyAlignment="1"/>
    <xf numFmtId="0" fontId="9" fillId="0" borderId="8" xfId="2" applyFont="1" applyBorder="1" applyAlignment="1">
      <alignment wrapText="1"/>
    </xf>
    <xf numFmtId="0" fontId="12" fillId="0" borderId="0" xfId="0" applyFont="1"/>
    <xf numFmtId="0" fontId="12" fillId="0" borderId="8" xfId="0" applyFont="1" applyBorder="1" applyAlignment="1">
      <alignment horizontal="center" vertical="center" wrapText="1"/>
    </xf>
    <xf numFmtId="1" fontId="12" fillId="0" borderId="0" xfId="0" applyNumberFormat="1" applyFont="1"/>
    <xf numFmtId="0" fontId="14" fillId="0" borderId="0" xfId="2" applyFont="1"/>
    <xf numFmtId="0" fontId="0" fillId="0" borderId="8" xfId="0" applyBorder="1"/>
    <xf numFmtId="0" fontId="5" fillId="0" borderId="8" xfId="0" applyFont="1" applyBorder="1" applyAlignment="1">
      <alignment vertical="center" wrapText="1"/>
    </xf>
    <xf numFmtId="0" fontId="6" fillId="0" borderId="8" xfId="0" applyFont="1" applyBorder="1" applyAlignment="1">
      <alignment vertical="center" wrapText="1"/>
    </xf>
    <xf numFmtId="3" fontId="6" fillId="0" borderId="8" xfId="0" applyNumberFormat="1" applyFont="1" applyBorder="1" applyAlignment="1">
      <alignment horizontal="center" vertical="center"/>
    </xf>
    <xf numFmtId="3" fontId="5" fillId="0" borderId="8" xfId="0" applyNumberFormat="1" applyFont="1" applyBorder="1" applyAlignment="1">
      <alignment horizontal="center" vertical="center"/>
    </xf>
    <xf numFmtId="0" fontId="6" fillId="0" borderId="0" xfId="0" applyFont="1"/>
    <xf numFmtId="0" fontId="5" fillId="0" borderId="36" xfId="3" applyFont="1" applyFill="1" applyBorder="1" applyAlignment="1">
      <alignment horizontal="center" vertical="top" wrapText="1"/>
    </xf>
    <xf numFmtId="0" fontId="5" fillId="0" borderId="20" xfId="3" applyFont="1" applyFill="1" applyBorder="1" applyAlignment="1">
      <alignment horizontal="center" vertical="top" wrapText="1"/>
    </xf>
    <xf numFmtId="0" fontId="5" fillId="0" borderId="21" xfId="3" applyFont="1" applyFill="1" applyBorder="1" applyAlignment="1">
      <alignment horizontal="center" wrapText="1"/>
    </xf>
    <xf numFmtId="0" fontId="5" fillId="0" borderId="22" xfId="3" applyFont="1" applyFill="1" applyBorder="1" applyAlignment="1">
      <alignment horizontal="center" wrapText="1"/>
    </xf>
    <xf numFmtId="0" fontId="6" fillId="0" borderId="13" xfId="3" applyFont="1" applyFill="1" applyBorder="1" applyAlignment="1">
      <alignment vertical="top" wrapText="1"/>
    </xf>
    <xf numFmtId="2" fontId="6" fillId="0" borderId="19" xfId="3" applyNumberFormat="1" applyFont="1" applyFill="1" applyBorder="1" applyAlignment="1">
      <alignment horizontal="center" vertical="top" wrapText="1"/>
    </xf>
    <xf numFmtId="2" fontId="6" fillId="0" borderId="37" xfId="3" applyNumberFormat="1" applyFont="1" applyFill="1" applyBorder="1" applyAlignment="1">
      <alignment horizontal="center" vertical="top" wrapText="1"/>
    </xf>
    <xf numFmtId="2" fontId="6" fillId="0" borderId="15" xfId="1" applyNumberFormat="1" applyFont="1" applyBorder="1"/>
    <xf numFmtId="0" fontId="6" fillId="0" borderId="5" xfId="3" applyFont="1" applyFill="1" applyBorder="1" applyAlignment="1">
      <alignment vertical="top" wrapText="1"/>
    </xf>
    <xf numFmtId="2" fontId="6" fillId="0" borderId="8" xfId="3" applyNumberFormat="1" applyFont="1" applyFill="1" applyBorder="1" applyAlignment="1">
      <alignment horizontal="center" vertical="top" wrapText="1"/>
    </xf>
    <xf numFmtId="2" fontId="6" fillId="0" borderId="3" xfId="3" applyNumberFormat="1" applyFont="1" applyFill="1" applyBorder="1" applyAlignment="1">
      <alignment horizontal="center" vertical="top" wrapText="1"/>
    </xf>
    <xf numFmtId="2" fontId="6" fillId="0" borderId="23" xfId="1" applyNumberFormat="1" applyFont="1" applyBorder="1" applyAlignment="1">
      <alignment vertical="top"/>
    </xf>
    <xf numFmtId="0" fontId="5" fillId="0" borderId="17" xfId="3" applyFont="1" applyFill="1" applyBorder="1" applyAlignment="1">
      <alignment vertical="top" wrapText="1"/>
    </xf>
    <xf numFmtId="2" fontId="5" fillId="0" borderId="28" xfId="3" applyNumberFormat="1" applyFont="1" applyFill="1" applyBorder="1" applyAlignment="1">
      <alignment horizontal="center" vertical="top" wrapText="1"/>
    </xf>
    <xf numFmtId="2" fontId="5" fillId="0" borderId="10" xfId="3" applyNumberFormat="1" applyFont="1" applyFill="1" applyBorder="1" applyAlignment="1">
      <alignment horizontal="center" vertical="top" wrapText="1"/>
    </xf>
    <xf numFmtId="2" fontId="5" fillId="0" borderId="30" xfId="3" applyNumberFormat="1" applyFont="1" applyFill="1" applyBorder="1" applyAlignment="1">
      <alignment horizontal="center" vertical="top" wrapText="1"/>
    </xf>
    <xf numFmtId="1" fontId="6" fillId="0" borderId="6" xfId="3" applyNumberFormat="1" applyFont="1" applyFill="1" applyBorder="1" applyAlignment="1">
      <alignment horizontal="center" vertical="top" wrapText="1"/>
    </xf>
    <xf numFmtId="1" fontId="6" fillId="0" borderId="7" xfId="3" applyNumberFormat="1" applyFont="1" applyFill="1" applyBorder="1" applyAlignment="1">
      <alignment horizontal="center" vertical="top" wrapText="1"/>
    </xf>
    <xf numFmtId="2" fontId="6" fillId="0" borderId="32" xfId="1" applyNumberFormat="1" applyFont="1" applyBorder="1"/>
    <xf numFmtId="2" fontId="6" fillId="0" borderId="2" xfId="3" applyNumberFormat="1" applyFont="1" applyFill="1" applyBorder="1" applyAlignment="1">
      <alignment horizontal="center" vertical="top" wrapText="1"/>
    </xf>
    <xf numFmtId="2" fontId="5" fillId="0" borderId="17" xfId="3" applyNumberFormat="1" applyFont="1" applyFill="1" applyBorder="1" applyAlignment="1">
      <alignment horizontal="center" vertical="top" wrapText="1"/>
    </xf>
    <xf numFmtId="2" fontId="5" fillId="0" borderId="18" xfId="3" applyNumberFormat="1" applyFont="1" applyFill="1" applyBorder="1" applyAlignment="1">
      <alignment horizontal="center" vertical="top" wrapText="1"/>
    </xf>
    <xf numFmtId="3" fontId="6" fillId="0" borderId="21" xfId="3" applyNumberFormat="1" applyFont="1" applyFill="1" applyBorder="1" applyAlignment="1">
      <alignment horizontal="center" vertical="top" wrapText="1"/>
    </xf>
    <xf numFmtId="3" fontId="6" fillId="0" borderId="38" xfId="3" applyNumberFormat="1" applyFont="1" applyFill="1" applyBorder="1" applyAlignment="1">
      <alignment horizontal="center" vertical="top" wrapText="1"/>
    </xf>
    <xf numFmtId="0" fontId="6" fillId="0" borderId="23" xfId="1" applyFont="1" applyBorder="1" applyAlignment="1">
      <alignment horizontal="center" vertical="center"/>
    </xf>
    <xf numFmtId="2" fontId="6" fillId="0" borderId="1" xfId="3" applyNumberFormat="1" applyFont="1" applyFill="1" applyBorder="1" applyAlignment="1">
      <alignment horizontal="center" vertical="top" wrapText="1"/>
    </xf>
    <xf numFmtId="0" fontId="6" fillId="0" borderId="23" xfId="1" applyFont="1" applyBorder="1" applyAlignment="1">
      <alignment horizontal="center" vertical="top"/>
    </xf>
    <xf numFmtId="3" fontId="5" fillId="0" borderId="18" xfId="3" applyNumberFormat="1" applyFont="1" applyFill="1" applyBorder="1" applyAlignment="1">
      <alignment horizontal="center" vertical="top" wrapText="1"/>
    </xf>
    <xf numFmtId="0" fontId="6" fillId="0" borderId="39" xfId="3" applyFont="1" applyFill="1" applyBorder="1" applyAlignment="1">
      <alignment vertical="top" wrapText="1"/>
    </xf>
    <xf numFmtId="3" fontId="6" fillId="0" borderId="14" xfId="3" applyNumberFormat="1" applyFont="1" applyFill="1" applyBorder="1" applyAlignment="1">
      <alignment horizontal="center" vertical="top" wrapText="1"/>
    </xf>
    <xf numFmtId="3" fontId="6" fillId="0" borderId="40" xfId="3" applyNumberFormat="1" applyFont="1" applyFill="1" applyBorder="1" applyAlignment="1">
      <alignment horizontal="center" vertical="top" wrapText="1"/>
    </xf>
    <xf numFmtId="0" fontId="6" fillId="0" borderId="15" xfId="1" applyFont="1" applyBorder="1" applyAlignment="1">
      <alignment horizontal="center" vertical="center"/>
    </xf>
    <xf numFmtId="0" fontId="6" fillId="0" borderId="33" xfId="3" applyFont="1" applyFill="1" applyBorder="1" applyAlignment="1">
      <alignment vertical="top" wrapText="1"/>
    </xf>
    <xf numFmtId="2" fontId="6" fillId="0" borderId="23" xfId="3" applyNumberFormat="1" applyFont="1" applyFill="1" applyBorder="1" applyAlignment="1">
      <alignment horizontal="center" vertical="top" wrapText="1"/>
    </xf>
    <xf numFmtId="0" fontId="5" fillId="0" borderId="34" xfId="3" applyFont="1" applyFill="1" applyBorder="1" applyAlignment="1">
      <alignment vertical="top" wrapText="1"/>
    </xf>
    <xf numFmtId="3" fontId="6" fillId="0" borderId="15" xfId="3" applyNumberFormat="1" applyFont="1" applyFill="1" applyBorder="1" applyAlignment="1">
      <alignment horizontal="center" vertical="top" wrapText="1"/>
    </xf>
    <xf numFmtId="2" fontId="5" fillId="0" borderId="29" xfId="3" applyNumberFormat="1" applyFont="1" applyFill="1" applyBorder="1" applyAlignment="1">
      <alignment horizontal="center" vertical="top" wrapText="1"/>
    </xf>
    <xf numFmtId="3" fontId="16" fillId="0" borderId="14" xfId="3" applyNumberFormat="1" applyFont="1" applyFill="1" applyBorder="1" applyAlignment="1">
      <alignment horizontal="center" vertical="top" wrapText="1"/>
    </xf>
    <xf numFmtId="3" fontId="16" fillId="0" borderId="40" xfId="3" applyNumberFormat="1" applyFont="1" applyFill="1" applyBorder="1" applyAlignment="1">
      <alignment horizontal="center" vertical="top" wrapText="1"/>
    </xf>
    <xf numFmtId="2" fontId="6" fillId="0" borderId="23" xfId="1" applyNumberFormat="1" applyFont="1" applyBorder="1" applyAlignment="1">
      <alignment horizontal="center" vertical="top"/>
    </xf>
    <xf numFmtId="2" fontId="6" fillId="0" borderId="6" xfId="3" applyNumberFormat="1" applyFont="1" applyFill="1" applyBorder="1" applyAlignment="1">
      <alignment horizontal="center" vertical="top" wrapText="1"/>
    </xf>
    <xf numFmtId="2" fontId="5" fillId="0" borderId="6" xfId="3" applyNumberFormat="1" applyFont="1" applyFill="1" applyBorder="1" applyAlignment="1">
      <alignment horizontal="center" vertical="top" wrapText="1"/>
    </xf>
    <xf numFmtId="2" fontId="5" fillId="0" borderId="32" xfId="3" applyNumberFormat="1" applyFont="1" applyFill="1" applyBorder="1" applyAlignment="1">
      <alignment horizontal="center" vertical="top" wrapText="1"/>
    </xf>
    <xf numFmtId="2" fontId="5" fillId="0" borderId="23" xfId="3" applyNumberFormat="1" applyFont="1" applyFill="1" applyBorder="1" applyAlignment="1">
      <alignment horizontal="center" vertical="top" wrapText="1"/>
    </xf>
    <xf numFmtId="0" fontId="5" fillId="0" borderId="41" xfId="3" applyFont="1" applyFill="1" applyBorder="1" applyAlignment="1">
      <alignment vertical="top" wrapText="1"/>
    </xf>
    <xf numFmtId="2" fontId="5" fillId="0" borderId="1" xfId="3" applyNumberFormat="1" applyFont="1" applyFill="1" applyBorder="1" applyAlignment="1">
      <alignment horizontal="center" vertical="top" wrapText="1"/>
    </xf>
    <xf numFmtId="2" fontId="5" fillId="0" borderId="26" xfId="3" applyNumberFormat="1" applyFont="1" applyFill="1" applyBorder="1" applyAlignment="1">
      <alignment horizontal="center" vertical="top" wrapText="1"/>
    </xf>
    <xf numFmtId="2" fontId="6" fillId="0" borderId="14" xfId="3" applyNumberFormat="1" applyFont="1" applyFill="1" applyBorder="1" applyAlignment="1">
      <alignment horizontal="center" vertical="top" wrapText="1"/>
    </xf>
    <xf numFmtId="2" fontId="5" fillId="0" borderId="15" xfId="3" applyNumberFormat="1" applyFont="1" applyFill="1" applyBorder="1" applyAlignment="1">
      <alignment horizontal="center" vertical="top" wrapText="1"/>
    </xf>
    <xf numFmtId="0" fontId="6" fillId="0" borderId="12" xfId="3" applyFont="1" applyFill="1" applyBorder="1" applyAlignment="1">
      <alignment vertical="top" wrapText="1"/>
    </xf>
    <xf numFmtId="2" fontId="6" fillId="0" borderId="21" xfId="3" applyNumberFormat="1" applyFont="1" applyFill="1" applyBorder="1" applyAlignment="1">
      <alignment horizontal="center" vertical="center" wrapText="1"/>
    </xf>
    <xf numFmtId="2" fontId="5" fillId="0" borderId="21" xfId="3" applyNumberFormat="1" applyFont="1" applyFill="1" applyBorder="1" applyAlignment="1">
      <alignment horizontal="center" vertical="center" wrapText="1"/>
    </xf>
    <xf numFmtId="2" fontId="5" fillId="0" borderId="22" xfId="3" applyNumberFormat="1" applyFont="1" applyFill="1" applyBorder="1" applyAlignment="1">
      <alignment horizontal="center" vertical="center" wrapText="1"/>
    </xf>
    <xf numFmtId="1" fontId="6" fillId="0" borderId="23" xfId="3" applyNumberFormat="1" applyFont="1" applyFill="1" applyBorder="1" applyAlignment="1">
      <alignment horizontal="center" vertical="center" wrapText="1"/>
    </xf>
    <xf numFmtId="2" fontId="12" fillId="0" borderId="8" xfId="0" applyNumberFormat="1" applyFont="1" applyBorder="1" applyAlignment="1">
      <alignment horizontal="center" vertical="center" wrapText="1"/>
    </xf>
    <xf numFmtId="2" fontId="12" fillId="0" borderId="23" xfId="0" applyNumberFormat="1" applyFont="1" applyBorder="1" applyAlignment="1">
      <alignment horizontal="center" vertical="center" wrapText="1"/>
    </xf>
    <xf numFmtId="0" fontId="6" fillId="0" borderId="41" xfId="3" applyFont="1" applyFill="1" applyBorder="1" applyAlignment="1">
      <alignment vertical="top" wrapText="1"/>
    </xf>
    <xf numFmtId="2" fontId="12" fillId="0" borderId="1" xfId="0" applyNumberFormat="1" applyFont="1" applyBorder="1" applyAlignment="1">
      <alignment horizontal="center" vertical="center" wrapText="1"/>
    </xf>
    <xf numFmtId="2" fontId="12" fillId="0" borderId="26" xfId="0" applyNumberFormat="1" applyFont="1" applyBorder="1" applyAlignment="1">
      <alignment horizontal="center" vertical="center" wrapText="1"/>
    </xf>
    <xf numFmtId="2" fontId="13" fillId="0" borderId="29" xfId="0" applyNumberFormat="1" applyFont="1" applyBorder="1" applyAlignment="1">
      <alignment horizontal="center" vertical="top" wrapText="1"/>
    </xf>
    <xf numFmtId="0" fontId="13" fillId="0" borderId="24" xfId="0" applyFont="1" applyBorder="1" applyAlignment="1">
      <alignment horizontal="left" vertical="top" wrapText="1"/>
    </xf>
    <xf numFmtId="0" fontId="5" fillId="0" borderId="28" xfId="3" applyFont="1" applyFill="1" applyBorder="1" applyAlignment="1">
      <alignment vertical="top" wrapText="1"/>
    </xf>
    <xf numFmtId="2" fontId="13" fillId="0" borderId="31" xfId="0" applyNumberFormat="1" applyFont="1" applyBorder="1" applyAlignment="1">
      <alignment horizontal="center" vertical="top" wrapText="1"/>
    </xf>
    <xf numFmtId="0" fontId="13" fillId="3" borderId="9" xfId="3" applyFont="1" applyFill="1" applyBorder="1" applyAlignment="1">
      <alignment vertical="top"/>
    </xf>
    <xf numFmtId="0" fontId="13" fillId="3" borderId="28" xfId="3" applyFont="1" applyFill="1" applyBorder="1"/>
    <xf numFmtId="3" fontId="13" fillId="3" borderId="31" xfId="3" applyNumberFormat="1" applyFont="1" applyFill="1" applyBorder="1"/>
    <xf numFmtId="0" fontId="4" fillId="0" borderId="0" xfId="0" applyFont="1"/>
    <xf numFmtId="0" fontId="6" fillId="0" borderId="0" xfId="1" applyFont="1"/>
    <xf numFmtId="2" fontId="12" fillId="0" borderId="0" xfId="0" applyNumberFormat="1" applyFont="1"/>
    <xf numFmtId="0" fontId="6" fillId="0" borderId="27" xfId="1" applyFont="1" applyBorder="1" applyAlignment="1">
      <alignment horizontal="center" vertical="center" textRotation="90" wrapText="1"/>
    </xf>
    <xf numFmtId="0" fontId="6" fillId="0" borderId="0" xfId="1" applyFont="1" applyBorder="1" applyAlignment="1">
      <alignment horizontal="center" vertical="center" textRotation="90" wrapText="1"/>
    </xf>
    <xf numFmtId="0" fontId="6" fillId="0" borderId="39" xfId="1" applyFont="1" applyBorder="1"/>
    <xf numFmtId="0" fontId="6" fillId="0" borderId="14" xfId="1" applyFont="1" applyBorder="1" applyAlignment="1">
      <alignment horizontal="center"/>
    </xf>
    <xf numFmtId="0" fontId="6" fillId="0" borderId="15" xfId="1" applyFont="1" applyBorder="1" applyAlignment="1">
      <alignment horizontal="center"/>
    </xf>
    <xf numFmtId="0" fontId="6" fillId="0" borderId="33" xfId="1" applyFont="1" applyFill="1" applyBorder="1"/>
    <xf numFmtId="3" fontId="6" fillId="0" borderId="8" xfId="1" applyNumberFormat="1" applyFont="1" applyFill="1" applyBorder="1" applyAlignment="1">
      <alignment horizontal="center"/>
    </xf>
    <xf numFmtId="0" fontId="6" fillId="0" borderId="41" xfId="1" applyFont="1" applyFill="1" applyBorder="1"/>
    <xf numFmtId="3" fontId="6" fillId="0" borderId="1" xfId="1" applyNumberFormat="1" applyFont="1" applyFill="1" applyBorder="1" applyAlignment="1">
      <alignment horizontal="center"/>
    </xf>
    <xf numFmtId="0" fontId="6" fillId="4" borderId="35" xfId="1" applyFont="1" applyFill="1" applyBorder="1"/>
    <xf numFmtId="3" fontId="6" fillId="4" borderId="25" xfId="1" applyNumberFormat="1" applyFont="1" applyFill="1" applyBorder="1" applyAlignment="1">
      <alignment horizontal="center"/>
    </xf>
    <xf numFmtId="2" fontId="13" fillId="0" borderId="26" xfId="0" applyNumberFormat="1" applyFont="1" applyBorder="1" applyAlignment="1">
      <alignment horizontal="center" vertical="top" wrapText="1"/>
    </xf>
    <xf numFmtId="3" fontId="13" fillId="3" borderId="43" xfId="3" applyNumberFormat="1" applyFont="1" applyFill="1" applyBorder="1"/>
    <xf numFmtId="2" fontId="13" fillId="0" borderId="42" xfId="0" applyNumberFormat="1" applyFont="1" applyBorder="1" applyAlignment="1">
      <alignment horizontal="center" vertical="top" wrapText="1"/>
    </xf>
    <xf numFmtId="3" fontId="6" fillId="0" borderId="23" xfId="1" applyNumberFormat="1" applyFont="1" applyFill="1" applyBorder="1" applyAlignment="1">
      <alignment horizontal="center"/>
    </xf>
    <xf numFmtId="3" fontId="6" fillId="0" borderId="26" xfId="1" applyNumberFormat="1" applyFont="1" applyFill="1" applyBorder="1" applyAlignment="1">
      <alignment horizontal="center"/>
    </xf>
    <xf numFmtId="3" fontId="6" fillId="4" borderId="42" xfId="1" applyNumberFormat="1" applyFont="1" applyFill="1" applyBorder="1" applyAlignment="1">
      <alignment horizontal="center"/>
    </xf>
    <xf numFmtId="3" fontId="0" fillId="0" borderId="0" xfId="0" applyNumberFormat="1"/>
    <xf numFmtId="164" fontId="0" fillId="0" borderId="0" xfId="0" applyNumberFormat="1"/>
    <xf numFmtId="3" fontId="0" fillId="0" borderId="8" xfId="0" applyNumberFormat="1" applyBorder="1"/>
    <xf numFmtId="3" fontId="0" fillId="0" borderId="8" xfId="0" applyNumberFormat="1" applyFill="1" applyBorder="1"/>
    <xf numFmtId="0" fontId="12" fillId="0" borderId="0" xfId="0" applyFont="1" applyAlignment="1">
      <alignment horizontal="right" wrapText="1"/>
    </xf>
    <xf numFmtId="0" fontId="18" fillId="0" borderId="0" xfId="0" applyFont="1"/>
    <xf numFmtId="0" fontId="19" fillId="0" borderId="0" xfId="0" applyFont="1" applyAlignment="1">
      <alignment vertical="center"/>
    </xf>
    <xf numFmtId="0" fontId="0" fillId="0" borderId="0" xfId="0" applyAlignment="1"/>
    <xf numFmtId="3" fontId="7" fillId="0" borderId="0" xfId="0" applyNumberFormat="1" applyFont="1" applyFill="1" applyAlignment="1">
      <alignment wrapText="1"/>
    </xf>
    <xf numFmtId="3" fontId="3" fillId="0" borderId="0" xfId="0" applyNumberFormat="1" applyFont="1" applyFill="1" applyAlignment="1">
      <alignment wrapText="1"/>
    </xf>
    <xf numFmtId="0" fontId="20" fillId="0" borderId="0" xfId="0" applyFont="1"/>
    <xf numFmtId="0" fontId="10" fillId="0" borderId="0" xfId="0" applyFont="1" applyAlignment="1">
      <alignment horizontal="justify" vertical="center"/>
    </xf>
    <xf numFmtId="0" fontId="21" fillId="0" borderId="0" xfId="0" applyFont="1" applyAlignment="1">
      <alignment horizontal="justify" vertical="center"/>
    </xf>
    <xf numFmtId="0" fontId="21" fillId="0" borderId="0" xfId="0" applyFont="1"/>
    <xf numFmtId="0" fontId="22" fillId="0" borderId="0" xfId="0" applyFont="1"/>
    <xf numFmtId="0" fontId="17" fillId="0" borderId="0" xfId="10"/>
    <xf numFmtId="0" fontId="23" fillId="0" borderId="0" xfId="0" applyFont="1"/>
    <xf numFmtId="0" fontId="6" fillId="0" borderId="8" xfId="0" applyFont="1" applyBorder="1" applyAlignment="1">
      <alignment horizontal="center" vertical="center" wrapText="1"/>
    </xf>
    <xf numFmtId="0" fontId="6" fillId="0" borderId="8" xfId="0" applyFont="1" applyBorder="1" applyAlignment="1">
      <alignment horizontal="center" wrapText="1"/>
    </xf>
    <xf numFmtId="0" fontId="23" fillId="0" borderId="0" xfId="0" applyFont="1" applyAlignment="1">
      <alignment horizontal="left" vertical="center"/>
    </xf>
    <xf numFmtId="0" fontId="6" fillId="0" borderId="11" xfId="3" applyFont="1" applyFill="1" applyBorder="1" applyAlignment="1">
      <alignment horizontal="left" vertical="top" wrapText="1"/>
    </xf>
    <xf numFmtId="0" fontId="6" fillId="0" borderId="16" xfId="3" applyFont="1" applyFill="1" applyBorder="1" applyAlignment="1">
      <alignment horizontal="left" vertical="top" wrapText="1"/>
    </xf>
    <xf numFmtId="0" fontId="6" fillId="0" borderId="24" xfId="3" applyFont="1" applyFill="1" applyBorder="1" applyAlignment="1">
      <alignment horizontal="left" vertical="top" wrapText="1"/>
    </xf>
    <xf numFmtId="0" fontId="12" fillId="0" borderId="11" xfId="0" applyFont="1" applyBorder="1" applyAlignment="1">
      <alignment horizontal="left" vertical="top" wrapText="1"/>
    </xf>
    <xf numFmtId="0" fontId="12" fillId="0" borderId="16" xfId="0" applyFont="1" applyBorder="1" applyAlignment="1">
      <alignment horizontal="left" vertical="top" wrapText="1"/>
    </xf>
    <xf numFmtId="0" fontId="12" fillId="0" borderId="24" xfId="0" applyFont="1" applyBorder="1" applyAlignment="1">
      <alignment horizontal="left" vertical="top" wrapText="1"/>
    </xf>
    <xf numFmtId="0" fontId="13" fillId="0" borderId="0" xfId="0" applyFont="1" applyAlignment="1">
      <alignment horizontal="center" vertical="center" wrapText="1"/>
    </xf>
    <xf numFmtId="0" fontId="9" fillId="0" borderId="3" xfId="2" applyFont="1" applyBorder="1" applyAlignment="1">
      <alignment horizontal="center"/>
    </xf>
    <xf numFmtId="0" fontId="9" fillId="0" borderId="4" xfId="2" applyFont="1" applyBorder="1" applyAlignment="1">
      <alignment horizontal="center"/>
    </xf>
    <xf numFmtId="0" fontId="9" fillId="0" borderId="5" xfId="2" applyFont="1" applyBorder="1" applyAlignment="1">
      <alignment horizontal="center"/>
    </xf>
    <xf numFmtId="0" fontId="10" fillId="0" borderId="0" xfId="2" applyFont="1" applyAlignment="1">
      <alignment horizontal="left"/>
    </xf>
    <xf numFmtId="0" fontId="10" fillId="0" borderId="3" xfId="2" applyFont="1" applyBorder="1" applyAlignment="1">
      <alignment horizontal="center"/>
    </xf>
    <xf numFmtId="0" fontId="10" fillId="0" borderId="4" xfId="2" applyFont="1" applyBorder="1" applyAlignment="1">
      <alignment horizontal="center"/>
    </xf>
    <xf numFmtId="0" fontId="10" fillId="0" borderId="5" xfId="2" applyFont="1" applyBorder="1" applyAlignment="1">
      <alignment horizontal="center"/>
    </xf>
    <xf numFmtId="0" fontId="9" fillId="2" borderId="3" xfId="2" applyFont="1" applyFill="1" applyBorder="1" applyAlignment="1">
      <alignment horizontal="center"/>
    </xf>
    <xf numFmtId="0" fontId="9" fillId="2" borderId="4" xfId="2" applyFont="1" applyFill="1" applyBorder="1" applyAlignment="1">
      <alignment horizontal="center"/>
    </xf>
    <xf numFmtId="0" fontId="9" fillId="2" borderId="5" xfId="2" applyFont="1" applyFill="1" applyBorder="1" applyAlignment="1">
      <alignment horizontal="center"/>
    </xf>
  </cellXfs>
  <cellStyles count="11">
    <cellStyle name="Comma 2" xfId="9" xr:uid="{00000000-0005-0000-0000-000000000000}"/>
    <cellStyle name="Hyperlink 5" xfId="10" xr:uid="{B3DE4B00-83E8-441E-9138-C531A456004C}"/>
    <cellStyle name="Normal" xfId="0" builtinId="0"/>
    <cellStyle name="Normal 2 2" xfId="1" xr:uid="{00000000-0005-0000-0000-000001000000}"/>
    <cellStyle name="Normal 2 2 3" xfId="6" xr:uid="{00000000-0005-0000-0000-000002000000}"/>
    <cellStyle name="Normal 2 2 4" xfId="4" xr:uid="{00000000-0005-0000-0000-000003000000}"/>
    <cellStyle name="Normal 2 3" xfId="8" xr:uid="{00000000-0005-0000-0000-000004000000}"/>
    <cellStyle name="Normal 3" xfId="2" xr:uid="{00000000-0005-0000-0000-000005000000}"/>
    <cellStyle name="Normal 4" xfId="3" xr:uid="{00000000-0005-0000-0000-000006000000}"/>
    <cellStyle name="Normal 5 2" xfId="5" xr:uid="{00000000-0005-0000-0000-000007000000}"/>
    <cellStyle name="Normal 6"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dra.Kasparenko@vm.gov.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G18"/>
  <sheetViews>
    <sheetView workbookViewId="0">
      <selection activeCell="D35" sqref="D35"/>
    </sheetView>
  </sheetViews>
  <sheetFormatPr defaultRowHeight="15.75" x14ac:dyDescent="0.25"/>
  <cols>
    <col min="1" max="1" width="58.7109375" style="40" customWidth="1"/>
    <col min="2" max="2" width="21.140625" style="40" customWidth="1"/>
    <col min="3" max="256" width="9.140625" style="40"/>
    <col min="257" max="257" width="58.7109375" style="40" customWidth="1"/>
    <col min="258" max="258" width="13.42578125" style="40" customWidth="1"/>
    <col min="259" max="512" width="9.140625" style="40"/>
    <col min="513" max="513" width="58.7109375" style="40" customWidth="1"/>
    <col min="514" max="514" width="13.42578125" style="40" customWidth="1"/>
    <col min="515" max="768" width="9.140625" style="40"/>
    <col min="769" max="769" width="58.7109375" style="40" customWidth="1"/>
    <col min="770" max="770" width="13.42578125" style="40" customWidth="1"/>
    <col min="771" max="1024" width="9.140625" style="40"/>
    <col min="1025" max="1025" width="58.7109375" style="40" customWidth="1"/>
    <col min="1026" max="1026" width="13.42578125" style="40" customWidth="1"/>
    <col min="1027" max="1280" width="9.140625" style="40"/>
    <col min="1281" max="1281" width="58.7109375" style="40" customWidth="1"/>
    <col min="1282" max="1282" width="13.42578125" style="40" customWidth="1"/>
    <col min="1283" max="1536" width="9.140625" style="40"/>
    <col min="1537" max="1537" width="58.7109375" style="40" customWidth="1"/>
    <col min="1538" max="1538" width="13.42578125" style="40" customWidth="1"/>
    <col min="1539" max="1792" width="9.140625" style="40"/>
    <col min="1793" max="1793" width="58.7109375" style="40" customWidth="1"/>
    <col min="1794" max="1794" width="13.42578125" style="40" customWidth="1"/>
    <col min="1795" max="2048" width="9.140625" style="40"/>
    <col min="2049" max="2049" width="58.7109375" style="40" customWidth="1"/>
    <col min="2050" max="2050" width="13.42578125" style="40" customWidth="1"/>
    <col min="2051" max="2304" width="9.140625" style="40"/>
    <col min="2305" max="2305" width="58.7109375" style="40" customWidth="1"/>
    <col min="2306" max="2306" width="13.42578125" style="40" customWidth="1"/>
    <col min="2307" max="2560" width="9.140625" style="40"/>
    <col min="2561" max="2561" width="58.7109375" style="40" customWidth="1"/>
    <col min="2562" max="2562" width="13.42578125" style="40" customWidth="1"/>
    <col min="2563" max="2816" width="9.140625" style="40"/>
    <col min="2817" max="2817" width="58.7109375" style="40" customWidth="1"/>
    <col min="2818" max="2818" width="13.42578125" style="40" customWidth="1"/>
    <col min="2819" max="3072" width="9.140625" style="40"/>
    <col min="3073" max="3073" width="58.7109375" style="40" customWidth="1"/>
    <col min="3074" max="3074" width="13.42578125" style="40" customWidth="1"/>
    <col min="3075" max="3328" width="9.140625" style="40"/>
    <col min="3329" max="3329" width="58.7109375" style="40" customWidth="1"/>
    <col min="3330" max="3330" width="13.42578125" style="40" customWidth="1"/>
    <col min="3331" max="3584" width="9.140625" style="40"/>
    <col min="3585" max="3585" width="58.7109375" style="40" customWidth="1"/>
    <col min="3586" max="3586" width="13.42578125" style="40" customWidth="1"/>
    <col min="3587" max="3840" width="9.140625" style="40"/>
    <col min="3841" max="3841" width="58.7109375" style="40" customWidth="1"/>
    <col min="3842" max="3842" width="13.42578125" style="40" customWidth="1"/>
    <col min="3843" max="4096" width="9.140625" style="40"/>
    <col min="4097" max="4097" width="58.7109375" style="40" customWidth="1"/>
    <col min="4098" max="4098" width="13.42578125" style="40" customWidth="1"/>
    <col min="4099" max="4352" width="9.140625" style="40"/>
    <col min="4353" max="4353" width="58.7109375" style="40" customWidth="1"/>
    <col min="4354" max="4354" width="13.42578125" style="40" customWidth="1"/>
    <col min="4355" max="4608" width="9.140625" style="40"/>
    <col min="4609" max="4609" width="58.7109375" style="40" customWidth="1"/>
    <col min="4610" max="4610" width="13.42578125" style="40" customWidth="1"/>
    <col min="4611" max="4864" width="9.140625" style="40"/>
    <col min="4865" max="4865" width="58.7109375" style="40" customWidth="1"/>
    <col min="4866" max="4866" width="13.42578125" style="40" customWidth="1"/>
    <col min="4867" max="5120" width="9.140625" style="40"/>
    <col min="5121" max="5121" width="58.7109375" style="40" customWidth="1"/>
    <col min="5122" max="5122" width="13.42578125" style="40" customWidth="1"/>
    <col min="5123" max="5376" width="9.140625" style="40"/>
    <col min="5377" max="5377" width="58.7109375" style="40" customWidth="1"/>
    <col min="5378" max="5378" width="13.42578125" style="40" customWidth="1"/>
    <col min="5379" max="5632" width="9.140625" style="40"/>
    <col min="5633" max="5633" width="58.7109375" style="40" customWidth="1"/>
    <col min="5634" max="5634" width="13.42578125" style="40" customWidth="1"/>
    <col min="5635" max="5888" width="9.140625" style="40"/>
    <col min="5889" max="5889" width="58.7109375" style="40" customWidth="1"/>
    <col min="5890" max="5890" width="13.42578125" style="40" customWidth="1"/>
    <col min="5891" max="6144" width="9.140625" style="40"/>
    <col min="6145" max="6145" width="58.7109375" style="40" customWidth="1"/>
    <col min="6146" max="6146" width="13.42578125" style="40" customWidth="1"/>
    <col min="6147" max="6400" width="9.140625" style="40"/>
    <col min="6401" max="6401" width="58.7109375" style="40" customWidth="1"/>
    <col min="6402" max="6402" width="13.42578125" style="40" customWidth="1"/>
    <col min="6403" max="6656" width="9.140625" style="40"/>
    <col min="6657" max="6657" width="58.7109375" style="40" customWidth="1"/>
    <col min="6658" max="6658" width="13.42578125" style="40" customWidth="1"/>
    <col min="6659" max="6912" width="9.140625" style="40"/>
    <col min="6913" max="6913" width="58.7109375" style="40" customWidth="1"/>
    <col min="6914" max="6914" width="13.42578125" style="40" customWidth="1"/>
    <col min="6915" max="7168" width="9.140625" style="40"/>
    <col min="7169" max="7169" width="58.7109375" style="40" customWidth="1"/>
    <col min="7170" max="7170" width="13.42578125" style="40" customWidth="1"/>
    <col min="7171" max="7424" width="9.140625" style="40"/>
    <col min="7425" max="7425" width="58.7109375" style="40" customWidth="1"/>
    <col min="7426" max="7426" width="13.42578125" style="40" customWidth="1"/>
    <col min="7427" max="7680" width="9.140625" style="40"/>
    <col min="7681" max="7681" width="58.7109375" style="40" customWidth="1"/>
    <col min="7682" max="7682" width="13.42578125" style="40" customWidth="1"/>
    <col min="7683" max="7936" width="9.140625" style="40"/>
    <col min="7937" max="7937" width="58.7109375" style="40" customWidth="1"/>
    <col min="7938" max="7938" width="13.42578125" style="40" customWidth="1"/>
    <col min="7939" max="8192" width="9.140625" style="40"/>
    <col min="8193" max="8193" width="58.7109375" style="40" customWidth="1"/>
    <col min="8194" max="8194" width="13.42578125" style="40" customWidth="1"/>
    <col min="8195" max="8448" width="9.140625" style="40"/>
    <col min="8449" max="8449" width="58.7109375" style="40" customWidth="1"/>
    <col min="8450" max="8450" width="13.42578125" style="40" customWidth="1"/>
    <col min="8451" max="8704" width="9.140625" style="40"/>
    <col min="8705" max="8705" width="58.7109375" style="40" customWidth="1"/>
    <col min="8706" max="8706" width="13.42578125" style="40" customWidth="1"/>
    <col min="8707" max="8960" width="9.140625" style="40"/>
    <col min="8961" max="8961" width="58.7109375" style="40" customWidth="1"/>
    <col min="8962" max="8962" width="13.42578125" style="40" customWidth="1"/>
    <col min="8963" max="9216" width="9.140625" style="40"/>
    <col min="9217" max="9217" width="58.7109375" style="40" customWidth="1"/>
    <col min="9218" max="9218" width="13.42578125" style="40" customWidth="1"/>
    <col min="9219" max="9472" width="9.140625" style="40"/>
    <col min="9473" max="9473" width="58.7109375" style="40" customWidth="1"/>
    <col min="9474" max="9474" width="13.42578125" style="40" customWidth="1"/>
    <col min="9475" max="9728" width="9.140625" style="40"/>
    <col min="9729" max="9729" width="58.7109375" style="40" customWidth="1"/>
    <col min="9730" max="9730" width="13.42578125" style="40" customWidth="1"/>
    <col min="9731" max="9984" width="9.140625" style="40"/>
    <col min="9985" max="9985" width="58.7109375" style="40" customWidth="1"/>
    <col min="9986" max="9986" width="13.42578125" style="40" customWidth="1"/>
    <col min="9987" max="10240" width="9.140625" style="40"/>
    <col min="10241" max="10241" width="58.7109375" style="40" customWidth="1"/>
    <col min="10242" max="10242" width="13.42578125" style="40" customWidth="1"/>
    <col min="10243" max="10496" width="9.140625" style="40"/>
    <col min="10497" max="10497" width="58.7109375" style="40" customWidth="1"/>
    <col min="10498" max="10498" width="13.42578125" style="40" customWidth="1"/>
    <col min="10499" max="10752" width="9.140625" style="40"/>
    <col min="10753" max="10753" width="58.7109375" style="40" customWidth="1"/>
    <col min="10754" max="10754" width="13.42578125" style="40" customWidth="1"/>
    <col min="10755" max="11008" width="9.140625" style="40"/>
    <col min="11009" max="11009" width="58.7109375" style="40" customWidth="1"/>
    <col min="11010" max="11010" width="13.42578125" style="40" customWidth="1"/>
    <col min="11011" max="11264" width="9.140625" style="40"/>
    <col min="11265" max="11265" width="58.7109375" style="40" customWidth="1"/>
    <col min="11266" max="11266" width="13.42578125" style="40" customWidth="1"/>
    <col min="11267" max="11520" width="9.140625" style="40"/>
    <col min="11521" max="11521" width="58.7109375" style="40" customWidth="1"/>
    <col min="11522" max="11522" width="13.42578125" style="40" customWidth="1"/>
    <col min="11523" max="11776" width="9.140625" style="40"/>
    <col min="11777" max="11777" width="58.7109375" style="40" customWidth="1"/>
    <col min="11778" max="11778" width="13.42578125" style="40" customWidth="1"/>
    <col min="11779" max="12032" width="9.140625" style="40"/>
    <col min="12033" max="12033" width="58.7109375" style="40" customWidth="1"/>
    <col min="12034" max="12034" width="13.42578125" style="40" customWidth="1"/>
    <col min="12035" max="12288" width="9.140625" style="40"/>
    <col min="12289" max="12289" width="58.7109375" style="40" customWidth="1"/>
    <col min="12290" max="12290" width="13.42578125" style="40" customWidth="1"/>
    <col min="12291" max="12544" width="9.140625" style="40"/>
    <col min="12545" max="12545" width="58.7109375" style="40" customWidth="1"/>
    <col min="12546" max="12546" width="13.42578125" style="40" customWidth="1"/>
    <col min="12547" max="12800" width="9.140625" style="40"/>
    <col min="12801" max="12801" width="58.7109375" style="40" customWidth="1"/>
    <col min="12802" max="12802" width="13.42578125" style="40" customWidth="1"/>
    <col min="12803" max="13056" width="9.140625" style="40"/>
    <col min="13057" max="13057" width="58.7109375" style="40" customWidth="1"/>
    <col min="13058" max="13058" width="13.42578125" style="40" customWidth="1"/>
    <col min="13059" max="13312" width="9.140625" style="40"/>
    <col min="13313" max="13313" width="58.7109375" style="40" customWidth="1"/>
    <col min="13314" max="13314" width="13.42578125" style="40" customWidth="1"/>
    <col min="13315" max="13568" width="9.140625" style="40"/>
    <col min="13569" max="13569" width="58.7109375" style="40" customWidth="1"/>
    <col min="13570" max="13570" width="13.42578125" style="40" customWidth="1"/>
    <col min="13571" max="13824" width="9.140625" style="40"/>
    <col min="13825" max="13825" width="58.7109375" style="40" customWidth="1"/>
    <col min="13826" max="13826" width="13.42578125" style="40" customWidth="1"/>
    <col min="13827" max="14080" width="9.140625" style="40"/>
    <col min="14081" max="14081" width="58.7109375" style="40" customWidth="1"/>
    <col min="14082" max="14082" width="13.42578125" style="40" customWidth="1"/>
    <col min="14083" max="14336" width="9.140625" style="40"/>
    <col min="14337" max="14337" width="58.7109375" style="40" customWidth="1"/>
    <col min="14338" max="14338" width="13.42578125" style="40" customWidth="1"/>
    <col min="14339" max="14592" width="9.140625" style="40"/>
    <col min="14593" max="14593" width="58.7109375" style="40" customWidth="1"/>
    <col min="14594" max="14594" width="13.42578125" style="40" customWidth="1"/>
    <col min="14595" max="14848" width="9.140625" style="40"/>
    <col min="14849" max="14849" width="58.7109375" style="40" customWidth="1"/>
    <col min="14850" max="14850" width="13.42578125" style="40" customWidth="1"/>
    <col min="14851" max="15104" width="9.140625" style="40"/>
    <col min="15105" max="15105" width="58.7109375" style="40" customWidth="1"/>
    <col min="15106" max="15106" width="13.42578125" style="40" customWidth="1"/>
    <col min="15107" max="15360" width="9.140625" style="40"/>
    <col min="15361" max="15361" width="58.7109375" style="40" customWidth="1"/>
    <col min="15362" max="15362" width="13.42578125" style="40" customWidth="1"/>
    <col min="15363" max="15616" width="9.140625" style="40"/>
    <col min="15617" max="15617" width="58.7109375" style="40" customWidth="1"/>
    <col min="15618" max="15618" width="13.42578125" style="40" customWidth="1"/>
    <col min="15619" max="15872" width="9.140625" style="40"/>
    <col min="15873" max="15873" width="58.7109375" style="40" customWidth="1"/>
    <col min="15874" max="15874" width="13.42578125" style="40" customWidth="1"/>
    <col min="15875" max="16128" width="9.140625" style="40"/>
    <col min="16129" max="16129" width="58.7109375" style="40" customWidth="1"/>
    <col min="16130" max="16130" width="13.42578125" style="40" customWidth="1"/>
    <col min="16131" max="16384" width="9.140625" style="40"/>
  </cols>
  <sheetData>
    <row r="1" spans="1:7" ht="189" x14ac:dyDescent="0.25">
      <c r="B1" s="140" t="s">
        <v>83</v>
      </c>
    </row>
    <row r="3" spans="1:7" x14ac:dyDescent="0.25">
      <c r="A3" s="153" t="s">
        <v>65</v>
      </c>
      <c r="B3" s="153"/>
    </row>
    <row r="4" spans="1:7" ht="112.5" customHeight="1" x14ac:dyDescent="0.25">
      <c r="A4" s="154" t="s">
        <v>82</v>
      </c>
      <c r="B4" s="154"/>
    </row>
    <row r="5" spans="1:7" x14ac:dyDescent="0.25">
      <c r="A5" s="46" t="s">
        <v>66</v>
      </c>
      <c r="B5" s="46" t="s">
        <v>78</v>
      </c>
    </row>
    <row r="6" spans="1:7" ht="51" customHeight="1" x14ac:dyDescent="0.25">
      <c r="A6" s="46" t="s">
        <v>67</v>
      </c>
      <c r="B6" s="47">
        <v>90750</v>
      </c>
    </row>
    <row r="7" spans="1:7" x14ac:dyDescent="0.25">
      <c r="A7" s="46" t="s">
        <v>68</v>
      </c>
      <c r="B7" s="47">
        <v>16456</v>
      </c>
    </row>
    <row r="8" spans="1:7" x14ac:dyDescent="0.25">
      <c r="A8" s="46" t="s">
        <v>69</v>
      </c>
      <c r="B8" s="47">
        <v>15125</v>
      </c>
    </row>
    <row r="9" spans="1:7" x14ac:dyDescent="0.25">
      <c r="A9" s="46" t="s">
        <v>70</v>
      </c>
      <c r="B9" s="47">
        <v>2178</v>
      </c>
    </row>
    <row r="10" spans="1:7" x14ac:dyDescent="0.25">
      <c r="A10" s="45" t="s">
        <v>79</v>
      </c>
      <c r="B10" s="48">
        <f>SUM(B6:B9)</f>
        <v>124509</v>
      </c>
    </row>
    <row r="11" spans="1:7" x14ac:dyDescent="0.25">
      <c r="A11" s="49"/>
      <c r="B11" s="49"/>
    </row>
    <row r="12" spans="1:7" ht="18.75" x14ac:dyDescent="0.3">
      <c r="A12" s="141" t="s">
        <v>84</v>
      </c>
      <c r="B12" s="141" t="s">
        <v>85</v>
      </c>
      <c r="C12"/>
      <c r="D12" s="143"/>
      <c r="E12" s="144"/>
      <c r="F12" s="145"/>
    </row>
    <row r="13" spans="1:7" ht="18.75" x14ac:dyDescent="0.3">
      <c r="A13" s="141"/>
      <c r="B13"/>
      <c r="C13" s="141"/>
      <c r="D13" s="143"/>
      <c r="E13"/>
      <c r="F13" s="145"/>
    </row>
    <row r="14" spans="1:7" ht="18.75" x14ac:dyDescent="0.3">
      <c r="A14" s="142" t="s">
        <v>86</v>
      </c>
      <c r="B14" s="141" t="s">
        <v>87</v>
      </c>
      <c r="C14"/>
      <c r="D14" s="146"/>
      <c r="E14"/>
      <c r="F14"/>
    </row>
    <row r="15" spans="1:7" x14ac:dyDescent="0.25">
      <c r="A15" s="147"/>
      <c r="B15"/>
      <c r="C15" s="146"/>
      <c r="D15" s="146"/>
      <c r="E15"/>
      <c r="F15"/>
      <c r="G15"/>
    </row>
    <row r="16" spans="1:7" x14ac:dyDescent="0.25">
      <c r="A16" s="148"/>
      <c r="B16" s="149"/>
      <c r="C16" s="150"/>
      <c r="D16" s="146"/>
      <c r="E16"/>
      <c r="F16"/>
      <c r="G16" s="145"/>
    </row>
    <row r="17" spans="1:7" x14ac:dyDescent="0.25">
      <c r="A17" s="155" t="s">
        <v>88</v>
      </c>
      <c r="B17" s="155"/>
      <c r="C17" s="155"/>
      <c r="D17" s="146"/>
      <c r="E17"/>
      <c r="F17"/>
      <c r="G17" s="145"/>
    </row>
    <row r="18" spans="1:7" x14ac:dyDescent="0.25">
      <c r="A18" s="151" t="s">
        <v>89</v>
      </c>
      <c r="B18" s="152"/>
      <c r="C18" s="150"/>
      <c r="D18" s="146"/>
      <c r="E18"/>
      <c r="F18" s="145"/>
      <c r="G18"/>
    </row>
  </sheetData>
  <mergeCells count="3">
    <mergeCell ref="A3:B3"/>
    <mergeCell ref="A4:B4"/>
    <mergeCell ref="A17:C17"/>
  </mergeCells>
  <hyperlinks>
    <hyperlink ref="A18" r:id="rId1" xr:uid="{732F8802-F092-41CC-9117-CB5C7E256727}"/>
  </hyperlinks>
  <pageMargins left="0.70866141732283472" right="0.70866141732283472" top="0.74803149606299213" bottom="0.74803149606299213" header="0.31496062992125984" footer="0.31496062992125984"/>
  <pageSetup paperSize="9" scale="85"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2:F42"/>
  <sheetViews>
    <sheetView tabSelected="1" topLeftCell="B1" zoomScaleNormal="100" workbookViewId="0">
      <selection activeCell="I4" sqref="I4"/>
    </sheetView>
  </sheetViews>
  <sheetFormatPr defaultRowHeight="15.75" x14ac:dyDescent="0.25"/>
  <cols>
    <col min="1" max="1" width="0" style="40" hidden="1" customWidth="1"/>
    <col min="2" max="2" width="39.5703125" style="40" customWidth="1"/>
    <col min="3" max="3" width="34.140625" style="40" customWidth="1"/>
    <col min="4" max="6" width="14.85546875" style="40" customWidth="1"/>
    <col min="7" max="16384" width="9.140625" style="40"/>
  </cols>
  <sheetData>
    <row r="2" spans="2:6" ht="30" customHeight="1" x14ac:dyDescent="0.25">
      <c r="B2" s="162" t="s">
        <v>90</v>
      </c>
      <c r="C2" s="162"/>
      <c r="D2" s="162"/>
      <c r="E2" s="162"/>
      <c r="F2" s="162"/>
    </row>
    <row r="3" spans="2:6" ht="16.5" thickBot="1" x14ac:dyDescent="0.3"/>
    <row r="4" spans="2:6" ht="16.5" thickBot="1" x14ac:dyDescent="0.3">
      <c r="B4" s="50"/>
      <c r="C4" s="51"/>
      <c r="D4" s="52" t="s">
        <v>1</v>
      </c>
      <c r="E4" s="52" t="s">
        <v>44</v>
      </c>
      <c r="F4" s="53" t="s">
        <v>45</v>
      </c>
    </row>
    <row r="5" spans="2:6" ht="18" customHeight="1" x14ac:dyDescent="0.25">
      <c r="B5" s="156" t="s">
        <v>51</v>
      </c>
      <c r="C5" s="54" t="s">
        <v>52</v>
      </c>
      <c r="D5" s="55">
        <v>30</v>
      </c>
      <c r="E5" s="56"/>
      <c r="F5" s="57"/>
    </row>
    <row r="6" spans="2:6" x14ac:dyDescent="0.25">
      <c r="B6" s="157"/>
      <c r="C6" s="58" t="s">
        <v>53</v>
      </c>
      <c r="D6" s="59">
        <v>4713.17</v>
      </c>
      <c r="E6" s="60"/>
      <c r="F6" s="61"/>
    </row>
    <row r="7" spans="2:6" ht="16.5" thickBot="1" x14ac:dyDescent="0.3">
      <c r="B7" s="158"/>
      <c r="C7" s="62" t="s">
        <v>28</v>
      </c>
      <c r="D7" s="63">
        <f>D5*D6</f>
        <v>141395.1</v>
      </c>
      <c r="E7" s="64"/>
      <c r="F7" s="65"/>
    </row>
    <row r="8" spans="2:6" ht="18" customHeight="1" x14ac:dyDescent="0.25">
      <c r="B8" s="157" t="s">
        <v>54</v>
      </c>
      <c r="C8" s="54" t="s">
        <v>52</v>
      </c>
      <c r="D8" s="66">
        <v>150</v>
      </c>
      <c r="E8" s="67">
        <v>142</v>
      </c>
      <c r="F8" s="68"/>
    </row>
    <row r="9" spans="2:6" x14ac:dyDescent="0.25">
      <c r="B9" s="157"/>
      <c r="C9" s="58" t="s">
        <v>53</v>
      </c>
      <c r="D9" s="69">
        <v>556.6</v>
      </c>
      <c r="E9" s="69">
        <v>556.6</v>
      </c>
      <c r="F9" s="61"/>
    </row>
    <row r="10" spans="2:6" ht="16.5" thickBot="1" x14ac:dyDescent="0.3">
      <c r="B10" s="158"/>
      <c r="C10" s="62" t="s">
        <v>28</v>
      </c>
      <c r="D10" s="70">
        <f>D8*D9</f>
        <v>83490</v>
      </c>
      <c r="E10" s="70">
        <f>E8*E9</f>
        <v>79037.2</v>
      </c>
      <c r="F10" s="71"/>
    </row>
    <row r="11" spans="2:6" ht="18" customHeight="1" x14ac:dyDescent="0.25">
      <c r="B11" s="156" t="s">
        <v>55</v>
      </c>
      <c r="C11" s="54" t="s">
        <v>52</v>
      </c>
      <c r="D11" s="72">
        <v>32</v>
      </c>
      <c r="E11" s="73">
        <v>31</v>
      </c>
      <c r="F11" s="74"/>
    </row>
    <row r="12" spans="2:6" x14ac:dyDescent="0.25">
      <c r="B12" s="157"/>
      <c r="C12" s="58" t="s">
        <v>53</v>
      </c>
      <c r="D12" s="75">
        <v>701.8</v>
      </c>
      <c r="E12" s="75">
        <v>701.8</v>
      </c>
      <c r="F12" s="76"/>
    </row>
    <row r="13" spans="2:6" ht="16.5" thickBot="1" x14ac:dyDescent="0.3">
      <c r="B13" s="158"/>
      <c r="C13" s="62" t="s">
        <v>28</v>
      </c>
      <c r="D13" s="70">
        <f>D11*D12</f>
        <v>22457.599999999999</v>
      </c>
      <c r="E13" s="70">
        <f>E11*E12</f>
        <v>21755.8</v>
      </c>
      <c r="F13" s="77"/>
    </row>
    <row r="14" spans="2:6" ht="18" customHeight="1" x14ac:dyDescent="0.25">
      <c r="B14" s="156" t="s">
        <v>56</v>
      </c>
      <c r="C14" s="78" t="s">
        <v>52</v>
      </c>
      <c r="D14" s="79">
        <v>200</v>
      </c>
      <c r="E14" s="80">
        <v>70</v>
      </c>
      <c r="F14" s="81">
        <v>70</v>
      </c>
    </row>
    <row r="15" spans="2:6" x14ac:dyDescent="0.25">
      <c r="B15" s="157"/>
      <c r="C15" s="82" t="s">
        <v>53</v>
      </c>
      <c r="D15" s="59">
        <v>139.15</v>
      </c>
      <c r="E15" s="59">
        <v>139.15</v>
      </c>
      <c r="F15" s="83">
        <v>139.15</v>
      </c>
    </row>
    <row r="16" spans="2:6" ht="16.5" thickBot="1" x14ac:dyDescent="0.3">
      <c r="B16" s="158"/>
      <c r="C16" s="84" t="s">
        <v>28</v>
      </c>
      <c r="D16" s="70">
        <f>D14*D15</f>
        <v>27830</v>
      </c>
      <c r="E16" s="70">
        <f>E14*E15</f>
        <v>9740.5</v>
      </c>
      <c r="F16" s="71">
        <f>F14*F15</f>
        <v>9740.5</v>
      </c>
    </row>
    <row r="17" spans="2:6" ht="18" customHeight="1" x14ac:dyDescent="0.25">
      <c r="B17" s="156" t="s">
        <v>57</v>
      </c>
      <c r="C17" s="78" t="s">
        <v>52</v>
      </c>
      <c r="D17" s="79">
        <v>100</v>
      </c>
      <c r="E17" s="79">
        <v>50</v>
      </c>
      <c r="F17" s="85">
        <v>50</v>
      </c>
    </row>
    <row r="18" spans="2:6" x14ac:dyDescent="0.25">
      <c r="B18" s="157"/>
      <c r="C18" s="82" t="s">
        <v>53</v>
      </c>
      <c r="D18" s="59">
        <v>888.14</v>
      </c>
      <c r="E18" s="59">
        <v>888.14</v>
      </c>
      <c r="F18" s="83">
        <v>888.14</v>
      </c>
    </row>
    <row r="19" spans="2:6" ht="16.5" thickBot="1" x14ac:dyDescent="0.3">
      <c r="B19" s="158"/>
      <c r="C19" s="84" t="s">
        <v>28</v>
      </c>
      <c r="D19" s="86">
        <f>D17*D18</f>
        <v>88814</v>
      </c>
      <c r="E19" s="86">
        <f>E17*E18</f>
        <v>44407</v>
      </c>
      <c r="F19" s="65">
        <f>F17*F18</f>
        <v>44407</v>
      </c>
    </row>
    <row r="20" spans="2:6" ht="18" customHeight="1" x14ac:dyDescent="0.25">
      <c r="B20" s="156" t="s">
        <v>58</v>
      </c>
      <c r="C20" s="78" t="s">
        <v>52</v>
      </c>
      <c r="D20" s="87">
        <v>2</v>
      </c>
      <c r="E20" s="88">
        <v>2</v>
      </c>
      <c r="F20" s="81"/>
    </row>
    <row r="21" spans="2:6" x14ac:dyDescent="0.25">
      <c r="B21" s="157"/>
      <c r="C21" s="82" t="s">
        <v>53</v>
      </c>
      <c r="D21" s="59">
        <v>24200</v>
      </c>
      <c r="E21" s="59">
        <v>24200</v>
      </c>
      <c r="F21" s="89"/>
    </row>
    <row r="22" spans="2:6" ht="16.5" thickBot="1" x14ac:dyDescent="0.3">
      <c r="B22" s="158"/>
      <c r="C22" s="84" t="s">
        <v>28</v>
      </c>
      <c r="D22" s="70">
        <f>D20*D21</f>
        <v>48400</v>
      </c>
      <c r="E22" s="70">
        <f>E20*E21</f>
        <v>48400</v>
      </c>
      <c r="F22" s="71"/>
    </row>
    <row r="23" spans="2:6" ht="18" customHeight="1" x14ac:dyDescent="0.25">
      <c r="B23" s="156" t="s">
        <v>59</v>
      </c>
      <c r="C23" s="78" t="s">
        <v>52</v>
      </c>
      <c r="D23" s="90">
        <v>4</v>
      </c>
      <c r="E23" s="91"/>
      <c r="F23" s="92"/>
    </row>
    <row r="24" spans="2:6" x14ac:dyDescent="0.25">
      <c r="B24" s="157"/>
      <c r="C24" s="82" t="s">
        <v>53</v>
      </c>
      <c r="D24" s="59">
        <v>6050</v>
      </c>
      <c r="E24" s="59"/>
      <c r="F24" s="93"/>
    </row>
    <row r="25" spans="2:6" ht="16.5" thickBot="1" x14ac:dyDescent="0.3">
      <c r="B25" s="158"/>
      <c r="C25" s="94" t="s">
        <v>28</v>
      </c>
      <c r="D25" s="95">
        <f>D23*D24</f>
        <v>24200</v>
      </c>
      <c r="E25" s="95"/>
      <c r="F25" s="96"/>
    </row>
    <row r="26" spans="2:6" ht="18" customHeight="1" x14ac:dyDescent="0.25">
      <c r="B26" s="156" t="s">
        <v>60</v>
      </c>
      <c r="C26" s="78" t="s">
        <v>52</v>
      </c>
      <c r="D26" s="97">
        <v>2</v>
      </c>
      <c r="E26" s="97">
        <v>2</v>
      </c>
      <c r="F26" s="98"/>
    </row>
    <row r="27" spans="2:6" x14ac:dyDescent="0.25">
      <c r="B27" s="157"/>
      <c r="C27" s="82" t="s">
        <v>53</v>
      </c>
      <c r="D27" s="59">
        <v>18150</v>
      </c>
      <c r="E27" s="59">
        <v>18150</v>
      </c>
      <c r="F27" s="93"/>
    </row>
    <row r="28" spans="2:6" ht="16.5" thickBot="1" x14ac:dyDescent="0.3">
      <c r="B28" s="158"/>
      <c r="C28" s="84" t="s">
        <v>28</v>
      </c>
      <c r="D28" s="86">
        <f>D26*D27</f>
        <v>36300</v>
      </c>
      <c r="E28" s="86">
        <f>E26*E27</f>
        <v>36300</v>
      </c>
      <c r="F28" s="65"/>
    </row>
    <row r="29" spans="2:6" x14ac:dyDescent="0.25">
      <c r="B29" s="159" t="s">
        <v>61</v>
      </c>
      <c r="C29" s="99" t="s">
        <v>75</v>
      </c>
      <c r="D29" s="100">
        <v>47000</v>
      </c>
      <c r="E29" s="101"/>
      <c r="F29" s="102"/>
    </row>
    <row r="30" spans="2:6" x14ac:dyDescent="0.25">
      <c r="B30" s="160"/>
      <c r="C30" s="82" t="s">
        <v>62</v>
      </c>
      <c r="D30" s="41">
        <v>110</v>
      </c>
      <c r="E30" s="41">
        <v>200</v>
      </c>
      <c r="F30" s="103">
        <v>200</v>
      </c>
    </row>
    <row r="31" spans="2:6" x14ac:dyDescent="0.25">
      <c r="B31" s="160"/>
      <c r="C31" s="82" t="s">
        <v>53</v>
      </c>
      <c r="D31" s="104">
        <v>52</v>
      </c>
      <c r="E31" s="104">
        <v>52</v>
      </c>
      <c r="F31" s="105">
        <v>52</v>
      </c>
    </row>
    <row r="32" spans="2:6" ht="31.5" x14ac:dyDescent="0.25">
      <c r="B32" s="160"/>
      <c r="C32" s="106" t="s">
        <v>63</v>
      </c>
      <c r="D32" s="107">
        <v>286</v>
      </c>
      <c r="E32" s="107">
        <v>520</v>
      </c>
      <c r="F32" s="108">
        <v>520</v>
      </c>
    </row>
    <row r="33" spans="1:6" ht="16.5" thickBot="1" x14ac:dyDescent="0.3">
      <c r="B33" s="161"/>
      <c r="C33" s="84" t="s">
        <v>28</v>
      </c>
      <c r="D33" s="109">
        <f>D30*D31+D32+D29</f>
        <v>53006</v>
      </c>
      <c r="E33" s="109">
        <f>E30*E31+E32</f>
        <v>10920</v>
      </c>
      <c r="F33" s="130">
        <f>F30*F31+F32</f>
        <v>10920</v>
      </c>
    </row>
    <row r="34" spans="1:6" ht="16.5" thickBot="1" x14ac:dyDescent="0.3">
      <c r="B34" s="110" t="s">
        <v>74</v>
      </c>
      <c r="C34" s="111"/>
      <c r="D34" s="112">
        <f>D5+D8+D11+D14+D17+D20+D23+D26+D30</f>
        <v>630</v>
      </c>
      <c r="E34" s="112">
        <f t="shared" ref="E34:F34" si="0">E5+E8+E11+E14+E17+E20+E23+E26+E30</f>
        <v>497</v>
      </c>
      <c r="F34" s="132">
        <f t="shared" si="0"/>
        <v>320</v>
      </c>
    </row>
    <row r="35" spans="1:6" ht="16.5" thickBot="1" x14ac:dyDescent="0.3">
      <c r="B35" s="113" t="s">
        <v>64</v>
      </c>
      <c r="C35" s="114"/>
      <c r="D35" s="115">
        <f>SUM(D10,D7,D13,D16,D19,D22,D25,D28,D33)</f>
        <v>525892.69999999995</v>
      </c>
      <c r="E35" s="115">
        <v>250560</v>
      </c>
      <c r="F35" s="131">
        <v>65067</v>
      </c>
    </row>
    <row r="36" spans="1:6" ht="16.5" thickBot="1" x14ac:dyDescent="0.3">
      <c r="B36" s="116"/>
      <c r="C36" s="116"/>
      <c r="D36" s="116"/>
      <c r="E36" s="116"/>
    </row>
    <row r="37" spans="1:6" s="117" customFormat="1" x14ac:dyDescent="0.25">
      <c r="B37" s="121" t="s">
        <v>46</v>
      </c>
      <c r="C37" s="122" t="s">
        <v>47</v>
      </c>
      <c r="D37" s="122" t="s">
        <v>48</v>
      </c>
      <c r="E37" s="123" t="s">
        <v>49</v>
      </c>
    </row>
    <row r="38" spans="1:6" s="117" customFormat="1" x14ac:dyDescent="0.25">
      <c r="A38" s="119"/>
      <c r="B38" s="124" t="s">
        <v>77</v>
      </c>
      <c r="C38" s="125">
        <f>D16+D33</f>
        <v>80836</v>
      </c>
      <c r="D38" s="125">
        <f>E16+E33-0.5</f>
        <v>20660</v>
      </c>
      <c r="E38" s="133">
        <f>F16+F33-0.5</f>
        <v>20660</v>
      </c>
    </row>
    <row r="39" spans="1:6" s="117" customFormat="1" ht="16.5" thickBot="1" x14ac:dyDescent="0.3">
      <c r="A39" s="120"/>
      <c r="B39" s="126" t="s">
        <v>76</v>
      </c>
      <c r="C39" s="127">
        <f>D7+D10+D13+D19+D22+D25+D28</f>
        <v>445056.7</v>
      </c>
      <c r="D39" s="127">
        <f t="shared" ref="D39:E39" si="1">E7+E10+E13+E19+E22+E25+E28</f>
        <v>229900</v>
      </c>
      <c r="E39" s="134">
        <f t="shared" si="1"/>
        <v>44407</v>
      </c>
    </row>
    <row r="40" spans="1:6" s="117" customFormat="1" ht="16.5" thickBot="1" x14ac:dyDescent="0.3">
      <c r="B40" s="128" t="s">
        <v>50</v>
      </c>
      <c r="C40" s="129">
        <f>C38+C39</f>
        <v>525892.69999999995</v>
      </c>
      <c r="D40" s="129">
        <f>D38+D39</f>
        <v>250560</v>
      </c>
      <c r="E40" s="135">
        <f>E38+E39</f>
        <v>65067</v>
      </c>
    </row>
    <row r="41" spans="1:6" x14ac:dyDescent="0.25">
      <c r="D41" s="42"/>
      <c r="E41" s="42"/>
      <c r="F41" s="42"/>
    </row>
    <row r="42" spans="1:6" x14ac:dyDescent="0.25">
      <c r="D42" s="118"/>
    </row>
  </sheetData>
  <mergeCells count="10">
    <mergeCell ref="B23:B25"/>
    <mergeCell ref="B26:B28"/>
    <mergeCell ref="B29:B33"/>
    <mergeCell ref="B2:F2"/>
    <mergeCell ref="B5:B7"/>
    <mergeCell ref="B8:B10"/>
    <mergeCell ref="B11:B13"/>
    <mergeCell ref="B14:B16"/>
    <mergeCell ref="B17:B19"/>
    <mergeCell ref="B20:B22"/>
  </mergeCells>
  <pageMargins left="0.70866141732283472" right="0.70866141732283472" top="0.74803149606299213" bottom="0.74803149606299213" header="0.31496062992125984" footer="0.31496062992125984"/>
  <pageSetup paperSize="9" scale="7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L48"/>
  <sheetViews>
    <sheetView topLeftCell="E1" workbookViewId="0">
      <selection activeCell="D35" sqref="D35"/>
    </sheetView>
  </sheetViews>
  <sheetFormatPr defaultRowHeight="12.75" x14ac:dyDescent="0.2"/>
  <cols>
    <col min="1" max="1" width="15.28515625" style="2" bestFit="1" customWidth="1"/>
    <col min="2" max="2" width="13.7109375" style="2" customWidth="1"/>
    <col min="3" max="3" width="11.28515625" style="2" bestFit="1" customWidth="1"/>
    <col min="4" max="4" width="22" style="2" bestFit="1" customWidth="1"/>
    <col min="5" max="5" width="20.5703125" style="2" bestFit="1" customWidth="1"/>
    <col min="6" max="6" width="12.5703125" style="2" customWidth="1"/>
    <col min="7" max="7" width="22" style="2" bestFit="1" customWidth="1"/>
    <col min="8" max="8" width="20.5703125" style="2" bestFit="1" customWidth="1"/>
    <col min="9" max="9" width="9.85546875" style="2" customWidth="1"/>
    <col min="10" max="10" width="22" style="2" bestFit="1" customWidth="1"/>
    <col min="11" max="11" width="20.5703125" style="2" bestFit="1" customWidth="1"/>
    <col min="12" max="16384" width="9.140625" style="2"/>
  </cols>
  <sheetData>
    <row r="1" spans="1:11" ht="15.75" x14ac:dyDescent="0.25">
      <c r="A1" s="43" t="s">
        <v>0</v>
      </c>
    </row>
    <row r="3" spans="1:11" s="3" customFormat="1" ht="15" x14ac:dyDescent="0.25">
      <c r="D3" s="163" t="s">
        <v>1</v>
      </c>
      <c r="E3" s="165"/>
      <c r="F3" s="170" t="s">
        <v>44</v>
      </c>
      <c r="G3" s="171"/>
      <c r="H3" s="172"/>
      <c r="I3" s="163" t="s">
        <v>45</v>
      </c>
      <c r="J3" s="164"/>
      <c r="K3" s="165"/>
    </row>
    <row r="4" spans="1:11" s="3" customFormat="1" ht="15" x14ac:dyDescent="0.25">
      <c r="A4" s="4" t="s">
        <v>3</v>
      </c>
      <c r="B4" s="5" t="s">
        <v>4</v>
      </c>
      <c r="C4" s="6" t="s">
        <v>5</v>
      </c>
      <c r="D4" s="6" t="s">
        <v>6</v>
      </c>
      <c r="E4" s="6" t="s">
        <v>7</v>
      </c>
      <c r="F4" s="7" t="s">
        <v>5</v>
      </c>
      <c r="G4" s="7" t="s">
        <v>6</v>
      </c>
      <c r="H4" s="7" t="s">
        <v>7</v>
      </c>
      <c r="I4" s="8" t="s">
        <v>5</v>
      </c>
      <c r="J4" s="6" t="s">
        <v>6</v>
      </c>
      <c r="K4" s="6" t="s">
        <v>7</v>
      </c>
    </row>
    <row r="5" spans="1:11" x14ac:dyDescent="0.2">
      <c r="A5" s="9" t="s">
        <v>8</v>
      </c>
      <c r="B5" s="10" t="s">
        <v>9</v>
      </c>
      <c r="C5" s="11">
        <v>80</v>
      </c>
      <c r="D5" s="12">
        <v>275</v>
      </c>
      <c r="E5" s="12">
        <f>1.21*C5*D5</f>
        <v>26620</v>
      </c>
      <c r="F5" s="13">
        <v>72</v>
      </c>
      <c r="G5" s="14">
        <v>275</v>
      </c>
      <c r="H5" s="14">
        <f>1.21*$F$5*G5</f>
        <v>23958</v>
      </c>
      <c r="I5" s="15">
        <v>40</v>
      </c>
      <c r="J5" s="12">
        <v>275</v>
      </c>
      <c r="K5" s="12">
        <f>1.21*I5*J5</f>
        <v>13310</v>
      </c>
    </row>
    <row r="6" spans="1:11" x14ac:dyDescent="0.2">
      <c r="A6" s="9" t="s">
        <v>8</v>
      </c>
      <c r="B6" s="10" t="s">
        <v>10</v>
      </c>
      <c r="C6" s="11">
        <v>194</v>
      </c>
      <c r="D6" s="12">
        <v>275</v>
      </c>
      <c r="E6" s="12">
        <f>1.21*C6*D6</f>
        <v>64553.499999999993</v>
      </c>
      <c r="F6" s="13">
        <v>196</v>
      </c>
      <c r="G6" s="14">
        <v>275</v>
      </c>
      <c r="H6" s="14">
        <f>1.21*$F$5*G6</f>
        <v>23958</v>
      </c>
      <c r="I6" s="15">
        <v>198</v>
      </c>
      <c r="J6" s="12">
        <v>275</v>
      </c>
      <c r="K6" s="12">
        <f>1.21*I6*J6</f>
        <v>65884.5</v>
      </c>
    </row>
    <row r="7" spans="1:11" x14ac:dyDescent="0.2">
      <c r="A7" s="9" t="s">
        <v>11</v>
      </c>
      <c r="B7" s="10" t="s">
        <v>12</v>
      </c>
      <c r="C7" s="11">
        <v>253</v>
      </c>
      <c r="D7" s="12">
        <v>63.09</v>
      </c>
      <c r="E7" s="12">
        <f>1.21*C7*D7</f>
        <v>19313.741700000002</v>
      </c>
      <c r="F7" s="13"/>
      <c r="G7" s="16" t="s">
        <v>13</v>
      </c>
      <c r="H7" s="14">
        <v>0</v>
      </c>
      <c r="I7" s="15">
        <v>247</v>
      </c>
      <c r="J7" s="17">
        <v>63.09</v>
      </c>
      <c r="K7" s="12">
        <f>1.21*I7*J7</f>
        <v>18855.708300000002</v>
      </c>
    </row>
    <row r="8" spans="1:11" x14ac:dyDescent="0.2">
      <c r="A8" s="9" t="s">
        <v>14</v>
      </c>
      <c r="B8" s="10" t="s">
        <v>15</v>
      </c>
      <c r="C8" s="11">
        <v>39</v>
      </c>
      <c r="D8" s="17" t="s">
        <v>16</v>
      </c>
      <c r="E8" s="12">
        <f>1.21*B28</f>
        <v>73097.31</v>
      </c>
      <c r="F8" s="13">
        <v>30</v>
      </c>
      <c r="G8" s="18" t="s">
        <v>17</v>
      </c>
      <c r="H8" s="14">
        <f>1.21*B28</f>
        <v>73097.31</v>
      </c>
      <c r="I8" s="15">
        <v>20</v>
      </c>
      <c r="J8" s="17" t="s">
        <v>18</v>
      </c>
      <c r="K8" s="12">
        <f>1.21*B48</f>
        <v>19118</v>
      </c>
    </row>
    <row r="9" spans="1:11" x14ac:dyDescent="0.2">
      <c r="A9" s="9" t="s">
        <v>14</v>
      </c>
      <c r="B9" s="10" t="s">
        <v>19</v>
      </c>
      <c r="C9" s="11">
        <v>2</v>
      </c>
      <c r="D9" s="12">
        <v>698</v>
      </c>
      <c r="E9" s="12">
        <f t="shared" ref="E9:E15" si="0">1.21*C9*D9</f>
        <v>1689.1599999999999</v>
      </c>
      <c r="F9" s="13">
        <v>0</v>
      </c>
      <c r="G9" s="14">
        <v>698</v>
      </c>
      <c r="H9" s="14">
        <f t="shared" ref="H9:H15" si="1">1.21*F9*G9</f>
        <v>0</v>
      </c>
      <c r="I9" s="15">
        <v>0</v>
      </c>
      <c r="J9" s="12">
        <v>698</v>
      </c>
      <c r="K9" s="12">
        <f t="shared" ref="K9:K15" si="2">1.21*I9*J9</f>
        <v>0</v>
      </c>
    </row>
    <row r="10" spans="1:11" x14ac:dyDescent="0.2">
      <c r="A10" s="9" t="s">
        <v>14</v>
      </c>
      <c r="B10" s="10" t="s">
        <v>20</v>
      </c>
      <c r="C10" s="11">
        <v>20</v>
      </c>
      <c r="D10" s="12">
        <v>1117</v>
      </c>
      <c r="E10" s="12">
        <f t="shared" si="0"/>
        <v>27031.399999999998</v>
      </c>
      <c r="F10" s="13">
        <v>20</v>
      </c>
      <c r="G10" s="14">
        <v>1117</v>
      </c>
      <c r="H10" s="14">
        <f t="shared" si="1"/>
        <v>27031.399999999998</v>
      </c>
      <c r="I10" s="15">
        <v>18</v>
      </c>
      <c r="J10" s="12">
        <v>1117</v>
      </c>
      <c r="K10" s="12">
        <f t="shared" si="2"/>
        <v>24328.260000000002</v>
      </c>
    </row>
    <row r="11" spans="1:11" x14ac:dyDescent="0.2">
      <c r="A11" s="9" t="s">
        <v>14</v>
      </c>
      <c r="B11" s="10" t="s">
        <v>21</v>
      </c>
      <c r="C11" s="11">
        <v>5</v>
      </c>
      <c r="D11" s="12">
        <v>1117</v>
      </c>
      <c r="E11" s="12">
        <f t="shared" si="0"/>
        <v>6757.8499999999995</v>
      </c>
      <c r="F11" s="13">
        <v>6</v>
      </c>
      <c r="G11" s="14">
        <v>1117</v>
      </c>
      <c r="H11" s="14">
        <f t="shared" si="1"/>
        <v>8109.42</v>
      </c>
      <c r="I11" s="15">
        <v>6</v>
      </c>
      <c r="J11" s="12">
        <v>1117</v>
      </c>
      <c r="K11" s="12">
        <f t="shared" si="2"/>
        <v>8109.42</v>
      </c>
    </row>
    <row r="12" spans="1:11" x14ac:dyDescent="0.2">
      <c r="A12" s="9" t="s">
        <v>14</v>
      </c>
      <c r="B12" s="19" t="s">
        <v>22</v>
      </c>
      <c r="C12" s="11">
        <v>28</v>
      </c>
      <c r="D12" s="12">
        <v>410.8</v>
      </c>
      <c r="E12" s="12">
        <f t="shared" si="0"/>
        <v>13917.903999999999</v>
      </c>
      <c r="F12" s="13">
        <v>38</v>
      </c>
      <c r="G12" s="14">
        <v>410.8</v>
      </c>
      <c r="H12" s="14">
        <f t="shared" si="1"/>
        <v>18888.583999999999</v>
      </c>
      <c r="I12" s="15">
        <v>44</v>
      </c>
      <c r="J12" s="12">
        <v>410.8</v>
      </c>
      <c r="K12" s="12">
        <f t="shared" si="2"/>
        <v>21870.991999999998</v>
      </c>
    </row>
    <row r="13" spans="1:11" ht="25.5" x14ac:dyDescent="0.2">
      <c r="A13" s="20" t="s">
        <v>23</v>
      </c>
      <c r="B13" s="10" t="s">
        <v>24</v>
      </c>
      <c r="C13" s="11">
        <v>3</v>
      </c>
      <c r="D13" s="12">
        <v>1125</v>
      </c>
      <c r="E13" s="12">
        <f t="shared" si="0"/>
        <v>4083.75</v>
      </c>
      <c r="F13" s="13">
        <v>3</v>
      </c>
      <c r="G13" s="14">
        <v>1125</v>
      </c>
      <c r="H13" s="14">
        <f t="shared" si="1"/>
        <v>4083.75</v>
      </c>
      <c r="I13" s="15">
        <v>3</v>
      </c>
      <c r="J13" s="12">
        <v>1125</v>
      </c>
      <c r="K13" s="12">
        <f t="shared" si="2"/>
        <v>4083.75</v>
      </c>
    </row>
    <row r="14" spans="1:11" x14ac:dyDescent="0.2">
      <c r="A14" s="1" t="s">
        <v>25</v>
      </c>
      <c r="B14" s="19" t="s">
        <v>26</v>
      </c>
      <c r="C14" s="11">
        <v>173</v>
      </c>
      <c r="D14" s="12">
        <v>97.46</v>
      </c>
      <c r="E14" s="12">
        <f t="shared" si="0"/>
        <v>20401.301799999997</v>
      </c>
      <c r="F14" s="13">
        <v>178</v>
      </c>
      <c r="G14" s="14">
        <v>97.46</v>
      </c>
      <c r="H14" s="14">
        <f t="shared" si="1"/>
        <v>20990.934799999999</v>
      </c>
      <c r="I14" s="15">
        <v>185</v>
      </c>
      <c r="J14" s="12">
        <v>97.46</v>
      </c>
      <c r="K14" s="12">
        <f t="shared" si="2"/>
        <v>21816.420999999998</v>
      </c>
    </row>
    <row r="15" spans="1:11" ht="25.5" x14ac:dyDescent="0.2">
      <c r="A15" s="1" t="s">
        <v>25</v>
      </c>
      <c r="B15" s="21" t="s">
        <v>27</v>
      </c>
      <c r="C15" s="11">
        <v>40</v>
      </c>
      <c r="D15" s="12">
        <v>194</v>
      </c>
      <c r="E15" s="12">
        <f t="shared" si="0"/>
        <v>9389.6</v>
      </c>
      <c r="F15" s="13">
        <v>30</v>
      </c>
      <c r="G15" s="14">
        <v>194</v>
      </c>
      <c r="H15" s="14">
        <f t="shared" si="1"/>
        <v>7042.2</v>
      </c>
      <c r="I15" s="15">
        <v>25</v>
      </c>
      <c r="J15" s="12">
        <v>194</v>
      </c>
      <c r="K15" s="12">
        <f t="shared" si="2"/>
        <v>5868.5</v>
      </c>
    </row>
    <row r="16" spans="1:11" ht="13.5" thickBot="1" x14ac:dyDescent="0.25">
      <c r="F16" s="22"/>
      <c r="G16" s="22"/>
      <c r="H16" s="22"/>
      <c r="I16" s="23"/>
    </row>
    <row r="17" spans="1:12" ht="13.5" thickBot="1" x14ac:dyDescent="0.25">
      <c r="A17" s="24" t="s">
        <v>28</v>
      </c>
      <c r="B17" s="24" t="s">
        <v>29</v>
      </c>
      <c r="E17" s="25">
        <f>SUM(E5:E15)</f>
        <v>266855.51750000002</v>
      </c>
      <c r="F17" s="26" t="s">
        <v>80</v>
      </c>
      <c r="G17" s="26"/>
      <c r="H17" s="27">
        <f>SUM(H5:H15)</f>
        <v>207159.59880000001</v>
      </c>
      <c r="I17" s="26" t="s">
        <v>80</v>
      </c>
      <c r="J17" s="28"/>
      <c r="K17" s="25">
        <f>SUM(K5:K15)</f>
        <v>203245.55130000002</v>
      </c>
      <c r="L17" s="26" t="s">
        <v>80</v>
      </c>
    </row>
    <row r="21" spans="1:12" ht="15" x14ac:dyDescent="0.25">
      <c r="A21" s="166" t="s">
        <v>71</v>
      </c>
      <c r="B21" s="166"/>
      <c r="C21" s="166"/>
      <c r="D21" s="166"/>
      <c r="E21" s="166"/>
      <c r="F21" s="29"/>
    </row>
    <row r="22" spans="1:12" ht="15" x14ac:dyDescent="0.25">
      <c r="B22" s="167" t="s">
        <v>30</v>
      </c>
      <c r="C22" s="168"/>
      <c r="D22" s="168"/>
      <c r="E22" s="169"/>
      <c r="F22" s="30"/>
    </row>
    <row r="23" spans="1:12" ht="45" x14ac:dyDescent="0.2">
      <c r="A23" s="31"/>
      <c r="B23" s="31" t="s">
        <v>31</v>
      </c>
      <c r="C23" s="31" t="s">
        <v>32</v>
      </c>
      <c r="D23" s="31" t="s">
        <v>33</v>
      </c>
      <c r="E23" s="31" t="s">
        <v>34</v>
      </c>
      <c r="F23" s="32"/>
    </row>
    <row r="24" spans="1:12" ht="15" x14ac:dyDescent="0.2">
      <c r="A24" s="31" t="s">
        <v>35</v>
      </c>
      <c r="B24" s="31">
        <v>790</v>
      </c>
      <c r="C24" s="31">
        <v>1549</v>
      </c>
      <c r="D24" s="31">
        <v>1549</v>
      </c>
      <c r="E24" s="31">
        <v>180</v>
      </c>
      <c r="F24" s="32"/>
    </row>
    <row r="25" spans="1:12" ht="30" x14ac:dyDescent="0.2">
      <c r="A25" s="31" t="s">
        <v>36</v>
      </c>
      <c r="B25" s="31">
        <v>0</v>
      </c>
      <c r="C25" s="31">
        <v>34</v>
      </c>
      <c r="D25" s="31">
        <v>5</v>
      </c>
      <c r="E25" s="31">
        <v>0</v>
      </c>
      <c r="F25" s="32"/>
    </row>
    <row r="26" spans="1:12" ht="15" x14ac:dyDescent="0.2">
      <c r="A26" s="31" t="s">
        <v>37</v>
      </c>
      <c r="B26" s="31">
        <f>B24*B25</f>
        <v>0</v>
      </c>
      <c r="C26" s="31">
        <f>C24*C25</f>
        <v>52666</v>
      </c>
      <c r="D26" s="31">
        <f>D24*D25</f>
        <v>7745</v>
      </c>
      <c r="E26" s="31">
        <f>E24*E25</f>
        <v>0</v>
      </c>
      <c r="F26" s="32"/>
    </row>
    <row r="28" spans="1:12" ht="30" x14ac:dyDescent="0.25">
      <c r="A28" s="33" t="s">
        <v>38</v>
      </c>
      <c r="B28" s="2">
        <f>SUM(B26:E26)</f>
        <v>60411</v>
      </c>
    </row>
    <row r="31" spans="1:12" ht="15" x14ac:dyDescent="0.25">
      <c r="A31" s="166" t="s">
        <v>72</v>
      </c>
      <c r="B31" s="166"/>
      <c r="C31" s="166"/>
      <c r="D31" s="166"/>
      <c r="E31" s="166"/>
      <c r="F31" s="29"/>
    </row>
    <row r="32" spans="1:12" ht="15" x14ac:dyDescent="0.25">
      <c r="B32" s="167" t="s">
        <v>30</v>
      </c>
      <c r="C32" s="168"/>
      <c r="D32" s="168"/>
      <c r="E32" s="169"/>
      <c r="F32" s="30"/>
    </row>
    <row r="33" spans="1:6" ht="45" x14ac:dyDescent="0.2">
      <c r="A33" s="31"/>
      <c r="B33" s="31" t="s">
        <v>31</v>
      </c>
      <c r="C33" s="31" t="s">
        <v>32</v>
      </c>
      <c r="D33" s="31" t="s">
        <v>33</v>
      </c>
      <c r="E33" s="31" t="s">
        <v>34</v>
      </c>
      <c r="F33" s="32"/>
    </row>
    <row r="34" spans="1:6" ht="15" x14ac:dyDescent="0.2">
      <c r="A34" s="31" t="s">
        <v>35</v>
      </c>
      <c r="B34" s="31">
        <v>790</v>
      </c>
      <c r="C34" s="31">
        <v>1549</v>
      </c>
      <c r="D34" s="31">
        <v>1549</v>
      </c>
      <c r="E34" s="31">
        <v>180</v>
      </c>
      <c r="F34" s="32"/>
    </row>
    <row r="35" spans="1:6" ht="30" x14ac:dyDescent="0.2">
      <c r="A35" s="31" t="s">
        <v>36</v>
      </c>
      <c r="B35" s="31">
        <v>0</v>
      </c>
      <c r="C35" s="31">
        <v>0</v>
      </c>
      <c r="D35" s="31">
        <v>0</v>
      </c>
      <c r="E35" s="31">
        <v>30</v>
      </c>
      <c r="F35" s="32"/>
    </row>
    <row r="36" spans="1:6" ht="15" x14ac:dyDescent="0.2">
      <c r="A36" s="31" t="s">
        <v>37</v>
      </c>
      <c r="B36" s="31">
        <f>B34*B35</f>
        <v>0</v>
      </c>
      <c r="C36" s="31">
        <f>C34*C35</f>
        <v>0</v>
      </c>
      <c r="D36" s="31">
        <f>D34*D35</f>
        <v>0</v>
      </c>
      <c r="E36" s="31">
        <f>E34*E35</f>
        <v>5400</v>
      </c>
      <c r="F36" s="32"/>
    </row>
    <row r="38" spans="1:6" ht="30" x14ac:dyDescent="0.25">
      <c r="A38" s="33" t="s">
        <v>38</v>
      </c>
      <c r="B38" s="2">
        <f>SUM(B36:E36)</f>
        <v>5400</v>
      </c>
    </row>
    <row r="41" spans="1:6" ht="15" x14ac:dyDescent="0.25">
      <c r="A41" s="166" t="s">
        <v>73</v>
      </c>
      <c r="B41" s="166"/>
      <c r="C41" s="166"/>
      <c r="D41" s="166"/>
      <c r="E41" s="166"/>
      <c r="F41" s="29"/>
    </row>
    <row r="42" spans="1:6" ht="15" x14ac:dyDescent="0.25">
      <c r="B42" s="167" t="s">
        <v>30</v>
      </c>
      <c r="C42" s="168"/>
      <c r="D42" s="168"/>
      <c r="E42" s="169"/>
      <c r="F42" s="30"/>
    </row>
    <row r="43" spans="1:6" ht="45" x14ac:dyDescent="0.2">
      <c r="A43" s="31"/>
      <c r="B43" s="31" t="s">
        <v>31</v>
      </c>
      <c r="C43" s="31" t="s">
        <v>32</v>
      </c>
      <c r="D43" s="31" t="s">
        <v>33</v>
      </c>
      <c r="E43" s="31" t="s">
        <v>34</v>
      </c>
      <c r="F43" s="32"/>
    </row>
    <row r="44" spans="1:6" ht="15" x14ac:dyDescent="0.2">
      <c r="A44" s="31" t="s">
        <v>35</v>
      </c>
      <c r="B44" s="31">
        <v>790</v>
      </c>
      <c r="C44" s="31">
        <v>1549</v>
      </c>
      <c r="D44" s="31">
        <v>1549</v>
      </c>
      <c r="E44" s="31">
        <v>180</v>
      </c>
      <c r="F44" s="32"/>
    </row>
    <row r="45" spans="1:6" ht="30" x14ac:dyDescent="0.2">
      <c r="A45" s="31" t="s">
        <v>36</v>
      </c>
      <c r="B45" s="31">
        <v>20</v>
      </c>
      <c r="C45" s="31">
        <v>0</v>
      </c>
      <c r="D45" s="31">
        <v>0</v>
      </c>
      <c r="E45" s="31">
        <v>0</v>
      </c>
      <c r="F45" s="32"/>
    </row>
    <row r="46" spans="1:6" ht="15" x14ac:dyDescent="0.2">
      <c r="A46" s="31" t="s">
        <v>37</v>
      </c>
      <c r="B46" s="31">
        <f>B44*B45</f>
        <v>15800</v>
      </c>
      <c r="C46" s="31">
        <f>C44*C45</f>
        <v>0</v>
      </c>
      <c r="D46" s="31">
        <f>D44*D45</f>
        <v>0</v>
      </c>
      <c r="E46" s="31">
        <f>E44*E45</f>
        <v>0</v>
      </c>
      <c r="F46" s="32"/>
    </row>
    <row r="48" spans="1:6" ht="30" x14ac:dyDescent="0.25">
      <c r="A48" s="33" t="s">
        <v>38</v>
      </c>
      <c r="B48" s="2">
        <f>SUM(B46:E46)</f>
        <v>15800</v>
      </c>
    </row>
  </sheetData>
  <mergeCells count="9">
    <mergeCell ref="I3:K3"/>
    <mergeCell ref="A41:E41"/>
    <mergeCell ref="B42:E42"/>
    <mergeCell ref="D3:E3"/>
    <mergeCell ref="F3:H3"/>
    <mergeCell ref="B32:E32"/>
    <mergeCell ref="A31:E31"/>
    <mergeCell ref="B22:E22"/>
    <mergeCell ref="A21:E21"/>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B2:F10"/>
  <sheetViews>
    <sheetView workbookViewId="0">
      <selection activeCell="D35" sqref="D35"/>
    </sheetView>
  </sheetViews>
  <sheetFormatPr defaultRowHeight="12.75" x14ac:dyDescent="0.2"/>
  <cols>
    <col min="1" max="1" width="9.140625" style="2"/>
    <col min="2" max="2" width="18.140625" style="2" customWidth="1"/>
    <col min="3" max="4" width="9.140625" style="2"/>
    <col min="5" max="5" width="10.85546875" style="2" customWidth="1"/>
    <col min="6" max="16384" width="9.140625" style="2"/>
  </cols>
  <sheetData>
    <row r="2" spans="2:6" ht="15.75" x14ac:dyDescent="0.25">
      <c r="B2" s="43" t="s">
        <v>39</v>
      </c>
    </row>
    <row r="6" spans="2:6" ht="15" x14ac:dyDescent="0.25">
      <c r="D6" s="37" t="s">
        <v>2</v>
      </c>
      <c r="E6" s="38"/>
    </row>
    <row r="7" spans="2:6" ht="39" x14ac:dyDescent="0.25">
      <c r="C7" s="36" t="s">
        <v>40</v>
      </c>
      <c r="D7" s="6" t="s">
        <v>41</v>
      </c>
      <c r="E7" s="39" t="s">
        <v>7</v>
      </c>
    </row>
    <row r="8" spans="2:6" x14ac:dyDescent="0.2">
      <c r="B8" s="35" t="s">
        <v>42</v>
      </c>
      <c r="C8" s="34">
        <v>18706.05</v>
      </c>
      <c r="D8" s="11">
        <v>6</v>
      </c>
      <c r="E8" s="11">
        <f>1.21*C8*D8</f>
        <v>135805.92299999998</v>
      </c>
      <c r="F8" s="2" t="s">
        <v>81</v>
      </c>
    </row>
    <row r="10" spans="2:6" x14ac:dyDescent="0.2">
      <c r="C10" s="24" t="s">
        <v>43</v>
      </c>
    </row>
  </sheetData>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B4:F19"/>
  <sheetViews>
    <sheetView workbookViewId="0">
      <selection activeCell="D35" sqref="D35"/>
    </sheetView>
  </sheetViews>
  <sheetFormatPr defaultRowHeight="15" x14ac:dyDescent="0.25"/>
  <cols>
    <col min="4" max="6" width="12" bestFit="1" customWidth="1"/>
  </cols>
  <sheetData>
    <row r="4" spans="2:5" x14ac:dyDescent="0.25">
      <c r="B4" s="44"/>
      <c r="C4" s="44">
        <v>2019</v>
      </c>
      <c r="D4" s="44">
        <v>2020</v>
      </c>
      <c r="E4" s="44">
        <v>2021</v>
      </c>
    </row>
    <row r="5" spans="2:5" x14ac:dyDescent="0.25">
      <c r="B5" s="44">
        <v>2000</v>
      </c>
      <c r="C5" s="138">
        <f>tehnoloģ!C38+'med ierīč apkop'!E17</f>
        <v>347691.51750000002</v>
      </c>
      <c r="D5" s="138">
        <f>tehnoloģ!D38+'med ierīč apkop'!H17</f>
        <v>227819.59880000001</v>
      </c>
      <c r="E5" s="138">
        <v>223906</v>
      </c>
    </row>
    <row r="6" spans="2:5" x14ac:dyDescent="0.25">
      <c r="B6" s="44">
        <v>5000</v>
      </c>
      <c r="C6" s="138">
        <f>'neonatalogu brig'!B10+tehnoloģ!C39</f>
        <v>569565.69999999995</v>
      </c>
      <c r="D6" s="138">
        <f>tehnoloģ!D39</f>
        <v>229900</v>
      </c>
      <c r="E6" s="138">
        <v>180212.92299999998</v>
      </c>
    </row>
    <row r="7" spans="2:5" x14ac:dyDescent="0.25">
      <c r="B7" s="44"/>
      <c r="C7" s="139">
        <f>ROUNDUP(C6+C5,0)</f>
        <v>917258</v>
      </c>
      <c r="D7" s="139">
        <f t="shared" ref="D7" si="0">D6+D5</f>
        <v>457719.59880000004</v>
      </c>
      <c r="E7" s="139">
        <f>E6+E5</f>
        <v>404118.92299999995</v>
      </c>
    </row>
    <row r="9" spans="2:5" x14ac:dyDescent="0.25">
      <c r="C9" s="136"/>
      <c r="D9" s="137"/>
      <c r="E9" s="137"/>
    </row>
    <row r="11" spans="2:5" x14ac:dyDescent="0.25">
      <c r="C11" s="136"/>
      <c r="D11" s="136"/>
      <c r="E11" s="136"/>
    </row>
    <row r="19" spans="6:6" x14ac:dyDescent="0.25">
      <c r="F19" s="137"/>
    </row>
  </sheetData>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neonatalogu brig</vt:lpstr>
      <vt:lpstr>tehnoloģ</vt:lpstr>
      <vt:lpstr>med ierīč apkop</vt:lpstr>
      <vt:lpstr>elpošanas ierīc</vt:lpstr>
      <vt:lpstr>kopā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pielikums</dc:title>
  <dc:creator>Sandra Kasparenko</dc:creator>
  <dc:description>Sandra.Kasparenko            Nozares budžeta plānošanas departamenta  direktores vietniece Sandra.Kasparenko@vm.gov.lv, Tel. Nr.67876147</dc:description>
  <cp:lastModifiedBy>Ivita Lazdiņa</cp:lastModifiedBy>
  <cp:lastPrinted>2018-10-05T12:38:35Z</cp:lastPrinted>
  <dcterms:created xsi:type="dcterms:W3CDTF">2018-06-04T06:47:40Z</dcterms:created>
  <dcterms:modified xsi:type="dcterms:W3CDTF">2018-10-11T06:58:38Z</dcterms:modified>
</cp:coreProperties>
</file>