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820" tabRatio="950" activeTab="0"/>
  </bookViews>
  <sheets>
    <sheet name="Visp.izgl.progr._iest." sheetId="1" r:id="rId1"/>
  </sheets>
  <definedNames>
    <definedName name="_xlfn.IFERROR" hidden="1">#NAME?</definedName>
  </definedNames>
  <calcPr fullCalcOnLoad="1" fullPrecision="0"/>
</workbook>
</file>

<file path=xl/sharedStrings.xml><?xml version="1.0" encoding="utf-8"?>
<sst xmlns="http://schemas.openxmlformats.org/spreadsheetml/2006/main" count="35" uniqueCount="27">
  <si>
    <t>Reģionālais iedalījums</t>
  </si>
  <si>
    <t>Pašvaldība</t>
  </si>
  <si>
    <t>Kopā atalgojuma fonds</t>
  </si>
  <si>
    <r>
      <t xml:space="preserve">Pavisam kopā
darba samaksa </t>
    </r>
    <r>
      <rPr>
        <b/>
        <u val="single"/>
        <sz val="11"/>
        <rFont val="Times New Roman"/>
        <family val="1"/>
      </rPr>
      <t>vienam mēnesim</t>
    </r>
  </si>
  <si>
    <t>VSAOI</t>
  </si>
  <si>
    <t>Papildus nepieciešams vienam mēnesim</t>
  </si>
  <si>
    <t>Papildus nepieciešams četriem mēnešiem</t>
  </si>
  <si>
    <t>Papildus nepieciešams gadam</t>
  </si>
  <si>
    <t>7. - 9.
klase</t>
  </si>
  <si>
    <t>Kopā
1.-12.
klase</t>
  </si>
  <si>
    <t>Iestāde</t>
  </si>
  <si>
    <t>koeficienti</t>
  </si>
  <si>
    <r>
      <t xml:space="preserve">Vadīt., vietn., atb.pers.
darba samaksai
</t>
    </r>
    <r>
      <rPr>
        <i/>
        <sz val="8"/>
        <color indexed="30"/>
        <rFont val="Times New Roman"/>
        <family val="1"/>
      </rPr>
      <t>(20,43%)</t>
    </r>
  </si>
  <si>
    <t>Pielikums Anotācijai</t>
  </si>
  <si>
    <t>Papildu finansējuma aprēķins</t>
  </si>
  <si>
    <t>Normētais
izglītojamo skaits</t>
  </si>
  <si>
    <t>Pierīga</t>
  </si>
  <si>
    <t>MĀRUPES NOVADS</t>
  </si>
  <si>
    <t>Mārupes vidusskola</t>
  </si>
  <si>
    <t>Mārupes Valsts ģimnāzija</t>
  </si>
  <si>
    <t>1. - 6.
klase</t>
  </si>
  <si>
    <t>Izglītojamo skaits 2018.gada 1.septembrī</t>
  </si>
  <si>
    <t>10. - 12.
klase
ar lielu izglītojamo skaitu</t>
  </si>
  <si>
    <t>10. - 12.
klase
ar mazu izglītojamo skaitu</t>
  </si>
  <si>
    <r>
      <t xml:space="preserve">Pedagogu likmju skaits
</t>
    </r>
    <r>
      <rPr>
        <i/>
        <sz val="8"/>
        <color indexed="30"/>
        <rFont val="Times New Roman"/>
        <family val="1"/>
      </rPr>
      <t>(14 norm. izglīt uz
1 likmi)</t>
    </r>
  </si>
  <si>
    <r>
      <t xml:space="preserve">Pedagogu
(skolotāju) darba samaksa par likmi
</t>
    </r>
    <r>
      <rPr>
        <i/>
        <sz val="8"/>
        <color indexed="30"/>
        <rFont val="Times New Roman"/>
        <family val="1"/>
      </rPr>
      <t>(710)</t>
    </r>
  </si>
  <si>
    <r>
      <t xml:space="preserve">Pedagogu
(skolotāju)
papildu pienākumiem vai algas palielināšanai,
piemaksām par
1., 2., 3.
kvalitātes pakāpi
</t>
    </r>
    <r>
      <rPr>
        <i/>
        <sz val="8"/>
        <color indexed="30"/>
        <rFont val="Times New Roman"/>
        <family val="1"/>
      </rPr>
      <t>(16%)</t>
    </r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</si>
</sst>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?/?"/>
    <numFmt numFmtId="181" formatCode="#??/??"/>
    <numFmt numFmtId="182" formatCode="m/d/yy"/>
    <numFmt numFmtId="183" formatCode="d\-mmm\-yy"/>
    <numFmt numFmtId="184" formatCode="d\-mmm"/>
    <numFmt numFmtId="185" formatCode="mmm\-yy"/>
    <numFmt numFmtId="186" formatCode="m/d/yyyy\ h:mm"/>
    <numFmt numFmtId="187" formatCode="\(#,##0_);\(#,##0\)"/>
    <numFmt numFmtId="188" formatCode="\(#,##0_);[Red]\(#,##0\)"/>
    <numFmt numFmtId="189" formatCode="\(#,##0.00_);\(#,##0.00\)"/>
    <numFmt numFmtId="190" formatCode="\(#,##0.00_);[Red]\(#,##0.00\)"/>
    <numFmt numFmtId="191" formatCode="_(* #,##0_);_(* \(#,##0\);_(* &quot;-&quot;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&quot;$&quot;* #,##0.00_);_(&quot;$&quot;* \(#,##0.00\);_(&quot;$&quot;* &quot;-&quot;??_);_(@_)"/>
    <numFmt numFmtId="195" formatCode="#,##0.000"/>
    <numFmt numFmtId="196" formatCode="#,##0.0000"/>
    <numFmt numFmtId="197" formatCode="#,##0.0"/>
    <numFmt numFmtId="198" formatCode="0.0"/>
    <numFmt numFmtId="199" formatCode="0.0%"/>
    <numFmt numFmtId="200" formatCode="0.000"/>
  </numFmts>
  <fonts count="55">
    <font>
      <sz val="10"/>
      <name val="Arial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i/>
      <sz val="8"/>
      <color indexed="30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.5"/>
      <color indexed="30"/>
      <name val="Times New Roman"/>
      <family val="1"/>
    </font>
    <font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0070C0"/>
      <name val="Times New Roman"/>
      <family val="1"/>
    </font>
    <font>
      <i/>
      <sz val="8.5"/>
      <color rgb="FF0033CC"/>
      <name val="Times New Roman"/>
      <family val="1"/>
    </font>
    <font>
      <i/>
      <sz val="10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3" fontId="6" fillId="0" borderId="10" xfId="0" applyNumberFormat="1" applyFont="1" applyBorder="1" applyAlignment="1">
      <alignment/>
    </xf>
    <xf numFmtId="0" fontId="1" fillId="0" borderId="10" xfId="0" applyFont="1" applyFill="1" applyBorder="1" applyAlignment="1" applyProtection="1">
      <alignment horizontal="left" wrapText="1" readingOrder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left" wrapText="1" readingOrder="1"/>
    </xf>
    <xf numFmtId="3" fontId="3" fillId="0" borderId="10" xfId="0" applyNumberFormat="1" applyFont="1" applyFill="1" applyBorder="1" applyAlignment="1" applyProtection="1">
      <alignment wrapText="1"/>
      <protection locked="0"/>
    </xf>
    <xf numFmtId="3" fontId="5" fillId="5" borderId="10" xfId="0" applyNumberFormat="1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195" fontId="1" fillId="0" borderId="10" xfId="0" applyNumberFormat="1" applyFont="1" applyFill="1" applyBorder="1" applyAlignment="1">
      <alignment horizontal="right" wrapText="1"/>
    </xf>
    <xf numFmtId="0" fontId="52" fillId="0" borderId="10" xfId="0" applyFont="1" applyFill="1" applyBorder="1" applyAlignment="1" applyProtection="1">
      <alignment horizontal="center" vertical="center" wrapText="1" readingOrder="1"/>
      <protection locked="0"/>
    </xf>
    <xf numFmtId="4" fontId="3" fillId="0" borderId="10" xfId="0" applyNumberFormat="1" applyFont="1" applyFill="1" applyBorder="1" applyAlignment="1" applyProtection="1">
      <alignment wrapText="1"/>
      <protection locked="0"/>
    </xf>
    <xf numFmtId="4" fontId="53" fillId="0" borderId="11" xfId="0" applyNumberFormat="1" applyFont="1" applyFill="1" applyBorder="1" applyAlignment="1">
      <alignment vertical="center" wrapText="1"/>
    </xf>
    <xf numFmtId="4" fontId="53" fillId="0" borderId="12" xfId="0" applyNumberFormat="1" applyFont="1" applyFill="1" applyBorder="1" applyAlignment="1">
      <alignment vertical="center" wrapText="1"/>
    </xf>
    <xf numFmtId="4" fontId="53" fillId="0" borderId="10" xfId="0" applyNumberFormat="1" applyFont="1" applyFill="1" applyBorder="1" applyAlignment="1">
      <alignment vertical="center" wrapText="1"/>
    </xf>
    <xf numFmtId="0" fontId="52" fillId="0" borderId="10" xfId="0" applyFont="1" applyFill="1" applyBorder="1" applyAlignment="1" applyProtection="1">
      <alignment horizontal="center" vertical="center" wrapText="1" readingOrder="1"/>
      <protection locked="0"/>
    </xf>
    <xf numFmtId="2" fontId="5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5" fillId="5" borderId="10" xfId="0" applyNumberFormat="1" applyFont="1" applyFill="1" applyBorder="1" applyAlignment="1" applyProtection="1">
      <alignment wrapText="1"/>
      <protection locked="0"/>
    </xf>
    <xf numFmtId="0" fontId="10" fillId="0" borderId="0" xfId="0" applyFont="1" applyAlignment="1">
      <alignment horizontal="right"/>
    </xf>
    <xf numFmtId="0" fontId="1" fillId="0" borderId="13" xfId="0" applyFont="1" applyFill="1" applyBorder="1" applyAlignment="1" applyProtection="1">
      <alignment horizontal="left" wrapText="1" readingOrder="1"/>
      <protection locked="0"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8" fillId="0" borderId="0" xfId="0" applyFont="1" applyFill="1" applyAlignment="1">
      <alignment/>
    </xf>
    <xf numFmtId="3" fontId="6" fillId="17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 applyProtection="1">
      <alignment horizontal="right" wrapText="1" readingOrder="1"/>
      <protection locked="0"/>
    </xf>
    <xf numFmtId="4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4" fillId="0" borderId="13" xfId="0" applyFont="1" applyFill="1" applyBorder="1" applyAlignment="1" applyProtection="1">
      <alignment horizontal="right" vertical="center" wrapText="1" readingOrder="1"/>
      <protection locked="0"/>
    </xf>
    <xf numFmtId="0" fontId="54" fillId="0" borderId="11" xfId="0" applyFont="1" applyFill="1" applyBorder="1" applyAlignment="1" applyProtection="1">
      <alignment horizontal="right" vertical="center" wrapText="1" readingOrder="1"/>
      <protection locked="0"/>
    </xf>
    <xf numFmtId="0" fontId="54" fillId="0" borderId="12" xfId="0" applyFont="1" applyFill="1" applyBorder="1" applyAlignment="1" applyProtection="1">
      <alignment horizontal="right" vertical="center" wrapText="1" readingOrder="1"/>
      <protection locked="0"/>
    </xf>
    <xf numFmtId="0" fontId="54" fillId="0" borderId="15" xfId="0" applyFont="1" applyFill="1" applyBorder="1" applyAlignment="1" applyProtection="1">
      <alignment horizontal="right" vertical="center" wrapText="1" readingOrder="1"/>
      <protection locked="0"/>
    </xf>
    <xf numFmtId="0" fontId="54" fillId="0" borderId="16" xfId="0" applyFont="1" applyFill="1" applyBorder="1" applyAlignment="1" applyProtection="1">
      <alignment horizontal="right" vertical="center" wrapText="1" readingOrder="1"/>
      <protection locked="0"/>
    </xf>
    <xf numFmtId="0" fontId="54" fillId="0" borderId="17" xfId="0" applyFont="1" applyFill="1" applyBorder="1" applyAlignment="1" applyProtection="1">
      <alignment horizontal="right" vertical="center" wrapText="1" readingOrder="1"/>
      <protection locked="0"/>
    </xf>
    <xf numFmtId="0" fontId="54" fillId="0" borderId="18" xfId="0" applyFont="1" applyFill="1" applyBorder="1" applyAlignment="1" applyProtection="1">
      <alignment horizontal="right" vertical="center" wrapText="1" readingOrder="1"/>
      <protection locked="0"/>
    </xf>
    <xf numFmtId="0" fontId="54" fillId="0" borderId="19" xfId="0" applyFont="1" applyFill="1" applyBorder="1" applyAlignment="1" applyProtection="1">
      <alignment horizontal="right" vertical="center" wrapText="1" readingOrder="1"/>
      <protection locked="0"/>
    </xf>
    <xf numFmtId="0" fontId="54" fillId="0" borderId="20" xfId="0" applyFont="1" applyFill="1" applyBorder="1" applyAlignment="1" applyProtection="1">
      <alignment horizontal="right" vertical="center" wrapText="1" readingOrder="1"/>
      <protection locked="0"/>
    </xf>
    <xf numFmtId="4" fontId="4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5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 horizontal="center" vertical="center" wrapText="1" readingOrder="1"/>
    </xf>
    <xf numFmtId="0" fontId="1" fillId="0" borderId="12" xfId="0" applyFont="1" applyFill="1" applyBorder="1" applyAlignment="1">
      <alignment horizontal="center" vertical="center" wrapText="1" readingOrder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T16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D33" sqref="D33"/>
    </sheetView>
  </sheetViews>
  <sheetFormatPr defaultColWidth="9.140625" defaultRowHeight="12.75"/>
  <cols>
    <col min="1" max="1" width="14.7109375" style="3" customWidth="1"/>
    <col min="2" max="2" width="10.140625" style="6" customWidth="1"/>
    <col min="3" max="3" width="15.28125" style="6" customWidth="1"/>
    <col min="4" max="4" width="6.421875" style="6" customWidth="1"/>
    <col min="5" max="5" width="6.8515625" style="2" customWidth="1"/>
    <col min="6" max="7" width="9.140625" style="2" customWidth="1"/>
    <col min="8" max="8" width="8.8515625" style="2" customWidth="1"/>
    <col min="9" max="9" width="6.8515625" style="2" customWidth="1"/>
    <col min="10" max="10" width="6.8515625" style="1" customWidth="1"/>
    <col min="11" max="12" width="10.00390625" style="1" customWidth="1"/>
    <col min="13" max="13" width="9.421875" style="2" customWidth="1"/>
    <col min="14" max="14" width="8.57421875" style="1" customWidth="1"/>
    <col min="15" max="15" width="9.00390625" style="1" customWidth="1"/>
    <col min="16" max="16" width="13.140625" style="1" customWidth="1"/>
    <col min="17" max="17" width="9.28125" style="1" customWidth="1"/>
    <col min="18" max="18" width="9.8515625" style="2" bestFit="1" customWidth="1"/>
    <col min="19" max="19" width="9.28125" style="1" customWidth="1"/>
    <col min="20" max="20" width="10.00390625" style="1" customWidth="1"/>
    <col min="21" max="16384" width="9.140625" style="1" customWidth="1"/>
  </cols>
  <sheetData>
    <row r="1" ht="15.75">
      <c r="T1" s="27" t="s">
        <v>13</v>
      </c>
    </row>
    <row r="2" spans="1:20" ht="15.75">
      <c r="A2" s="28" t="s">
        <v>14</v>
      </c>
      <c r="T2" s="27"/>
    </row>
    <row r="3" spans="1:20" ht="39" customHeight="1">
      <c r="A3" s="48" t="s">
        <v>0</v>
      </c>
      <c r="B3" s="50" t="s">
        <v>1</v>
      </c>
      <c r="C3" s="50" t="s">
        <v>10</v>
      </c>
      <c r="D3" s="53" t="s">
        <v>21</v>
      </c>
      <c r="E3" s="54"/>
      <c r="F3" s="54"/>
      <c r="G3" s="54"/>
      <c r="H3" s="55"/>
      <c r="I3" s="56" t="s">
        <v>15</v>
      </c>
      <c r="J3" s="57"/>
      <c r="K3" s="57"/>
      <c r="L3" s="57"/>
      <c r="M3" s="58"/>
      <c r="N3" s="46" t="s">
        <v>24</v>
      </c>
      <c r="O3" s="35" t="s">
        <v>25</v>
      </c>
      <c r="P3" s="35" t="s">
        <v>26</v>
      </c>
      <c r="Q3" s="35" t="s">
        <v>12</v>
      </c>
      <c r="R3" s="52" t="s">
        <v>2</v>
      </c>
      <c r="S3" s="35" t="s">
        <v>4</v>
      </c>
      <c r="T3" s="51" t="s">
        <v>3</v>
      </c>
    </row>
    <row r="4" spans="1:20" ht="27" customHeight="1">
      <c r="A4" s="48"/>
      <c r="B4" s="50"/>
      <c r="C4" s="50"/>
      <c r="D4" s="48" t="s">
        <v>20</v>
      </c>
      <c r="E4" s="48" t="s">
        <v>8</v>
      </c>
      <c r="F4" s="48" t="s">
        <v>22</v>
      </c>
      <c r="G4" s="48" t="s">
        <v>23</v>
      </c>
      <c r="H4" s="49" t="s">
        <v>9</v>
      </c>
      <c r="I4" s="48" t="s">
        <v>20</v>
      </c>
      <c r="J4" s="48" t="s">
        <v>8</v>
      </c>
      <c r="K4" s="48" t="s">
        <v>22</v>
      </c>
      <c r="L4" s="48" t="s">
        <v>23</v>
      </c>
      <c r="M4" s="49" t="s">
        <v>9</v>
      </c>
      <c r="N4" s="46"/>
      <c r="O4" s="35"/>
      <c r="P4" s="35"/>
      <c r="Q4" s="35"/>
      <c r="R4" s="52"/>
      <c r="S4" s="35"/>
      <c r="T4" s="51"/>
    </row>
    <row r="5" spans="1:20" ht="27" customHeight="1">
      <c r="A5" s="48"/>
      <c r="B5" s="50"/>
      <c r="C5" s="50"/>
      <c r="D5" s="48"/>
      <c r="E5" s="48"/>
      <c r="F5" s="48"/>
      <c r="G5" s="48"/>
      <c r="H5" s="49"/>
      <c r="I5" s="48"/>
      <c r="J5" s="48"/>
      <c r="K5" s="48"/>
      <c r="L5" s="48"/>
      <c r="M5" s="49"/>
      <c r="N5" s="46"/>
      <c r="O5" s="35"/>
      <c r="P5" s="35"/>
      <c r="Q5" s="35"/>
      <c r="R5" s="52"/>
      <c r="S5" s="35"/>
      <c r="T5" s="51"/>
    </row>
    <row r="6" spans="1:20" ht="27" customHeight="1">
      <c r="A6" s="48"/>
      <c r="B6" s="50"/>
      <c r="C6" s="50"/>
      <c r="D6" s="48"/>
      <c r="E6" s="48"/>
      <c r="F6" s="48"/>
      <c r="G6" s="48"/>
      <c r="H6" s="49"/>
      <c r="I6" s="48"/>
      <c r="J6" s="48"/>
      <c r="K6" s="48"/>
      <c r="L6" s="48"/>
      <c r="M6" s="49"/>
      <c r="N6" s="46"/>
      <c r="O6" s="35"/>
      <c r="P6" s="35"/>
      <c r="Q6" s="35"/>
      <c r="R6" s="52"/>
      <c r="S6" s="35"/>
      <c r="T6" s="51"/>
    </row>
    <row r="7" spans="1:20" ht="25.5" customHeight="1">
      <c r="A7" s="48"/>
      <c r="B7" s="50"/>
      <c r="C7" s="50"/>
      <c r="D7" s="48"/>
      <c r="E7" s="48"/>
      <c r="F7" s="48"/>
      <c r="G7" s="48"/>
      <c r="H7" s="49"/>
      <c r="I7" s="48"/>
      <c r="J7" s="48"/>
      <c r="K7" s="48"/>
      <c r="L7" s="48"/>
      <c r="M7" s="49"/>
      <c r="N7" s="46"/>
      <c r="O7" s="35"/>
      <c r="P7" s="35"/>
      <c r="Q7" s="35"/>
      <c r="R7" s="52"/>
      <c r="S7" s="35"/>
      <c r="T7" s="51"/>
    </row>
    <row r="8" spans="1:20" ht="14.25" customHeight="1">
      <c r="A8" s="12"/>
      <c r="B8" s="11"/>
      <c r="C8" s="36" t="s">
        <v>11</v>
      </c>
      <c r="D8" s="37"/>
      <c r="E8" s="37"/>
      <c r="F8" s="37"/>
      <c r="G8" s="37"/>
      <c r="H8" s="38"/>
      <c r="I8" s="19">
        <v>1</v>
      </c>
      <c r="J8" s="14">
        <v>1.3</v>
      </c>
      <c r="K8" s="14">
        <v>1.4</v>
      </c>
      <c r="L8" s="20">
        <v>1.25</v>
      </c>
      <c r="M8" s="18"/>
      <c r="N8" s="20"/>
      <c r="O8" s="16"/>
      <c r="P8" s="16"/>
      <c r="Q8" s="16"/>
      <c r="R8" s="16"/>
      <c r="S8" s="16"/>
      <c r="T8" s="17"/>
    </row>
    <row r="9" spans="1:20" s="7" customFormat="1" ht="32.25" customHeight="1">
      <c r="A9" s="8" t="s">
        <v>16</v>
      </c>
      <c r="B9" s="23" t="s">
        <v>17</v>
      </c>
      <c r="C9" s="5" t="s">
        <v>18</v>
      </c>
      <c r="D9" s="31">
        <v>712</v>
      </c>
      <c r="E9" s="9">
        <v>291</v>
      </c>
      <c r="F9" s="9">
        <v>213</v>
      </c>
      <c r="G9" s="9">
        <v>24</v>
      </c>
      <c r="H9" s="10">
        <f>SUM(D9:G9)</f>
        <v>1240</v>
      </c>
      <c r="I9" s="15">
        <f>+D9*I8</f>
        <v>712</v>
      </c>
      <c r="J9" s="15">
        <f>+E9*J8</f>
        <v>378.3</v>
      </c>
      <c r="K9" s="15">
        <f>+F9*K8</f>
        <v>298.2</v>
      </c>
      <c r="L9" s="15">
        <f>+G9*L8</f>
        <v>30</v>
      </c>
      <c r="M9" s="21">
        <f>SUM(I9:L9)</f>
        <v>1418.5</v>
      </c>
      <c r="N9" s="13">
        <f>+M9/14</f>
        <v>101.321</v>
      </c>
      <c r="O9" s="32">
        <f>+N9*710</f>
        <v>71937.91</v>
      </c>
      <c r="P9" s="33">
        <f>+O9*16%</f>
        <v>11510.07</v>
      </c>
      <c r="Q9" s="33">
        <f>+O9*20.43%</f>
        <v>14696.92</v>
      </c>
      <c r="R9" s="34">
        <f>+O9+P9+Q9</f>
        <v>98144.9</v>
      </c>
      <c r="S9" s="33">
        <f>+R9*24.09%</f>
        <v>23643.11</v>
      </c>
      <c r="T9" s="4">
        <f>+R9+S9</f>
        <v>121788</v>
      </c>
    </row>
    <row r="10" spans="3:20" ht="12.75">
      <c r="C10" s="39" t="s">
        <v>11</v>
      </c>
      <c r="D10" s="40"/>
      <c r="E10" s="40"/>
      <c r="F10" s="40"/>
      <c r="G10" s="40"/>
      <c r="H10" s="41"/>
      <c r="I10" s="19">
        <v>1</v>
      </c>
      <c r="J10" s="14">
        <v>1.3</v>
      </c>
      <c r="K10" s="14">
        <v>1.4</v>
      </c>
      <c r="L10" s="20">
        <v>1.25</v>
      </c>
      <c r="M10" s="45"/>
      <c r="N10" s="47"/>
      <c r="O10" s="24"/>
      <c r="P10" s="24"/>
      <c r="Q10" s="24"/>
      <c r="R10" s="25"/>
      <c r="S10" s="24"/>
      <c r="T10" s="26"/>
    </row>
    <row r="11" spans="3:20" ht="12.75">
      <c r="C11" s="42"/>
      <c r="D11" s="43"/>
      <c r="E11" s="43"/>
      <c r="F11" s="43"/>
      <c r="G11" s="43"/>
      <c r="H11" s="44"/>
      <c r="I11" s="19">
        <v>1.1</v>
      </c>
      <c r="J11" s="14">
        <v>1.1</v>
      </c>
      <c r="K11" s="14">
        <v>1.1</v>
      </c>
      <c r="L11" s="19">
        <v>1.1</v>
      </c>
      <c r="M11" s="45"/>
      <c r="N11" s="47"/>
      <c r="O11" s="24"/>
      <c r="P11" s="24"/>
      <c r="Q11" s="24"/>
      <c r="R11" s="25"/>
      <c r="S11" s="24"/>
      <c r="T11" s="26"/>
    </row>
    <row r="12" spans="1:20" s="7" customFormat="1" ht="32.25" customHeight="1">
      <c r="A12" s="8" t="s">
        <v>16</v>
      </c>
      <c r="B12" s="23" t="s">
        <v>17</v>
      </c>
      <c r="C12" s="5" t="s">
        <v>19</v>
      </c>
      <c r="D12" s="9">
        <f>+D9</f>
        <v>712</v>
      </c>
      <c r="E12" s="9">
        <f>+E9</f>
        <v>291</v>
      </c>
      <c r="F12" s="9">
        <f>+F9</f>
        <v>213</v>
      </c>
      <c r="G12" s="9">
        <f>+G9</f>
        <v>24</v>
      </c>
      <c r="H12" s="10">
        <f>SUM(D12:G12)</f>
        <v>1240</v>
      </c>
      <c r="I12" s="15">
        <f>+D12*I10*I11</f>
        <v>783.2</v>
      </c>
      <c r="J12" s="15">
        <f>+E12*J10*J11</f>
        <v>416.13</v>
      </c>
      <c r="K12" s="15">
        <f>+F12*K10*K11</f>
        <v>328.02</v>
      </c>
      <c r="L12" s="15">
        <f>+G12*L10*L11</f>
        <v>33</v>
      </c>
      <c r="M12" s="21">
        <f>SUM(I12:L12)</f>
        <v>1560.35</v>
      </c>
      <c r="N12" s="13">
        <f>+M12/14</f>
        <v>111.454</v>
      </c>
      <c r="O12" s="32">
        <f>+N12*710</f>
        <v>79132.34</v>
      </c>
      <c r="P12" s="33">
        <f>+O12*16%</f>
        <v>12661.17</v>
      </c>
      <c r="Q12" s="33">
        <f>+O12*20.43%</f>
        <v>16166.74</v>
      </c>
      <c r="R12" s="34">
        <f>+O12+P12+Q12</f>
        <v>107960.25</v>
      </c>
      <c r="S12" s="33">
        <f>+R12*24.09%</f>
        <v>26007.62</v>
      </c>
      <c r="T12" s="4">
        <f>+R12+S12</f>
        <v>133968</v>
      </c>
    </row>
    <row r="13" ht="6.75" customHeight="1"/>
    <row r="14" spans="19:20" ht="14.25" customHeight="1">
      <c r="S14" s="22" t="s">
        <v>5</v>
      </c>
      <c r="T14" s="4">
        <f>+T12-T9</f>
        <v>12180</v>
      </c>
    </row>
    <row r="15" spans="19:20" ht="14.25" customHeight="1">
      <c r="S15" s="22" t="s">
        <v>6</v>
      </c>
      <c r="T15" s="29">
        <f>+T14*4</f>
        <v>48720</v>
      </c>
    </row>
    <row r="16" spans="19:20" ht="14.25" customHeight="1">
      <c r="S16" s="22" t="s">
        <v>7</v>
      </c>
      <c r="T16" s="30">
        <f>+T14*12</f>
        <v>146160</v>
      </c>
    </row>
  </sheetData>
  <sheetProtection/>
  <mergeCells count="26">
    <mergeCell ref="A3:A7"/>
    <mergeCell ref="C3:C7"/>
    <mergeCell ref="T3:T7"/>
    <mergeCell ref="R3:R7"/>
    <mergeCell ref="D3:H3"/>
    <mergeCell ref="D4:D7"/>
    <mergeCell ref="I3:M3"/>
    <mergeCell ref="I4:I7"/>
    <mergeCell ref="G4:G7"/>
    <mergeCell ref="B3:B7"/>
    <mergeCell ref="F4:F7"/>
    <mergeCell ref="H4:H7"/>
    <mergeCell ref="J4:J7"/>
    <mergeCell ref="K4:K7"/>
    <mergeCell ref="M4:M7"/>
    <mergeCell ref="L4:L7"/>
    <mergeCell ref="Q3:Q7"/>
    <mergeCell ref="S3:S7"/>
    <mergeCell ref="C8:H8"/>
    <mergeCell ref="C10:H11"/>
    <mergeCell ref="M10:M11"/>
    <mergeCell ref="N3:N7"/>
    <mergeCell ref="N10:N11"/>
    <mergeCell ref="O3:O7"/>
    <mergeCell ref="P3:P7"/>
    <mergeCell ref="E4:E7"/>
  </mergeCells>
  <printOptions horizontalCentered="1"/>
  <pageMargins left="0.2" right="0.1968503937007874" top="0.7874015748031497" bottom="0.7874015748031497" header="0.7874015748031497" footer="0.7874015748031497"/>
  <pageSetup horizontalDpi="600" verticalDpi="600"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2016-08-18T07:13:29Z</dcterms:created>
  <dcterms:modified xsi:type="dcterms:W3CDTF">2019-02-04T12:49:14Z</dcterms:modified>
  <cp:category/>
  <cp:version/>
  <cp:contentType/>
  <cp:contentStatus/>
</cp:coreProperties>
</file>