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83" firstSheet="1" activeTab="1"/>
  </bookViews>
  <sheets>
    <sheet name="Saturs" sheetId="1" state="hidden" r:id="rId1"/>
    <sheet name="Satura rādītājs" sheetId="2" r:id="rId2"/>
    <sheet name="1.1." sheetId="3" r:id="rId3"/>
    <sheet name="1.2." sheetId="4" r:id="rId4"/>
    <sheet name="1.3.(N)" sheetId="5" state="hidden" r:id="rId5"/>
    <sheet name="1.3." sheetId="6" r:id="rId6"/>
    <sheet name="1.4." sheetId="7" r:id="rId7"/>
    <sheet name="1.5." sheetId="8" r:id="rId8"/>
    <sheet name="1.6.1." sheetId="9" r:id="rId9"/>
    <sheet name="1.6.2." sheetId="10" r:id="rId10"/>
    <sheet name="2.1." sheetId="11" r:id="rId11"/>
    <sheet name="2.2." sheetId="12" r:id="rId12"/>
    <sheet name="2.3." sheetId="13" r:id="rId13"/>
    <sheet name="2.4." sheetId="14" r:id="rId14"/>
    <sheet name="2.5." sheetId="15" r:id="rId15"/>
    <sheet name="3.1.1." sheetId="16" r:id="rId16"/>
    <sheet name="3.1.2." sheetId="17" r:id="rId17"/>
    <sheet name="3.1.3." sheetId="18" r:id="rId18"/>
    <sheet name="3.2.1." sheetId="19" r:id="rId19"/>
    <sheet name="3.2.2." sheetId="20" r:id="rId20"/>
    <sheet name="3.2.3." sheetId="21" r:id="rId21"/>
  </sheets>
  <externalReferences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<sst xmlns="http://schemas.openxmlformats.org/spreadsheetml/2006/main" count="1446" uniqueCount="162">
  <si>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</si>
  <si>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</si>
  <si>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</si>
  <si>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</si>
  <si>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</si>
  <si>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Maksas pakalpojuma izcenojuma aprēķins</t>
  </si>
  <si>
    <t>Informācijas sistēmas uzturēšana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</si>
  <si>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</si>
  <si>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</si>
  <si>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</si>
  <si>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</si>
  <si>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 Ēku, telpu īre un noma</t>
  </si>
  <si>
    <t> Transportlīdzekļu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</si>
  <si>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</si>
  <si>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</si>
  <si>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</si>
  <si>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</si>
  <si>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</si>
  <si>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</si>
  <si>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Kārtējā remonta un iestāžu uzturēšanas materiāli</t>
  </si>
  <si>
    <t> Mīkstais inventārs</t>
  </si>
  <si>
    <t> Mācību līdzekļi un materiāli</t>
  </si>
  <si>
    <t> Budžeta iestāžu nekustamā īpašuma nodokļa (t.sk. zemes nodokļa parāda) maksājumi budžetā</t>
  </si>
  <si>
    <t xml:space="preserve"> Saimniecības pamatlīdzekļi</t>
  </si>
  <si>
    <t> Pārējie budžeta iestāžu pārskaitītie nodokļi un nodevas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</si>
  <si>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</si>
  <si>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</si>
  <si>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</si>
  <si>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</si>
  <si>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</si>
  <si>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</si>
  <si>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 Izdevumi periodikas iegādei</t>
  </si>
  <si>
    <t>Pakalpojumu izmaksas kopā</t>
  </si>
  <si>
    <t xml:space="preserve">Bezdarbnieku stipendijas </t>
  </si>
  <si>
    <t>Stipendijas</t>
  </si>
  <si>
    <t>SASKAŅOTS</t>
  </si>
  <si>
    <t xml:space="preserve">                                                                   (amats)    (vārds, uzvārds)    (paraksts)</t>
  </si>
  <si>
    <t>Prognozētais maksas pakalpojumu skaits gadā (gab.)*</t>
  </si>
  <si>
    <t>Piezīme. *Ailes neaizpilda, ja izvēlētais laikposms ir viens gads.</t>
  </si>
  <si>
    <t>Sociālās integrācijas valsts aģentūras</t>
  </si>
  <si>
    <t>sākotnējās ietekmes novērtējuma ziņojumam (anotācijai)</t>
  </si>
  <si>
    <t>Satura rādītājs</t>
  </si>
  <si>
    <t>Izmaksu apjoms noteiktā laikposmā viena maksas pakalpojuma veida nodrošināšanai (2014)</t>
  </si>
  <si>
    <t>Izmaksu apjoms noteiktā laikposmā viena maksas pakalpojuma veida nodrošināšanai (2014.gada I.pusgads)</t>
  </si>
  <si>
    <t>Izmaksu apjoms noteiktā laikposmā viena maksas pakalpojuma veida nodrošināšanai (2014.gada II.pusgads)</t>
  </si>
  <si>
    <t xml:space="preserve">Maksas pakalpojuma vienību skaits noteiktā laikposmā </t>
  </si>
  <si>
    <t>Maksas pakalpojuma izcenojums (euro)</t>
  </si>
  <si>
    <t>Aprēķinu sastādīja: SIVA Finanšu nodaļas vecākā finanšu ekonomiste Anita Ozoliņa</t>
  </si>
  <si>
    <t>1.pielikums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</si>
  <si>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</si>
  <si>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</si>
  <si>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</si>
  <si>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>Izmaksu apjoms noteiktā laikposmā viena maksas pakalpojuma veida nodrošināšanai (2014.gada)</t>
  </si>
  <si>
    <t xml:space="preserve">Izmaksu apjoms noteiktā laikposmā viena maksas pakalpojuma veida nodrošināšanai </t>
  </si>
  <si>
    <t>Prognozētie ieņēmumi gadā (euro)*</t>
  </si>
  <si>
    <t xml:space="preserve">Prognozētie ieņēmumi gadā (euro)* </t>
  </si>
  <si>
    <t>direktore I.Jurševska</t>
  </si>
  <si>
    <t xml:space="preserve"> Pārējie pamatlīdzekļi</t>
  </si>
  <si>
    <t xml:space="preserve"> Budžeta iestāžu dabas resursu nodokļa maksājumi</t>
  </si>
  <si>
    <t xml:space="preserve"> Apdrošināšanas izdevumi</t>
  </si>
  <si>
    <t xml:space="preserve"> Informācijas sistēmas uzturēšana</t>
  </si>
  <si>
    <t xml:space="preserve"> Pārējie informācijas tehnoloģiju pakalpojumi</t>
  </si>
  <si>
    <t xml:space="preserve"> Darba devēja valsts sociālās apdrošināšanas obligātās iemaksas, sociāla rakstura pabalsti un kompensācijas</t>
  </si>
  <si>
    <t xml:space="preserve"> Atalgojums</t>
  </si>
  <si>
    <t xml:space="preserve"> Netiešās izmaksas </t>
  </si>
  <si>
    <t xml:space="preserve"> Tiešās izmaksas kopā</t>
  </si>
  <si>
    <t xml:space="preserve"> Netiešās izmaksas kopā</t>
  </si>
  <si>
    <t xml:space="preserve"> Pakalpojumu izmaksas kopā</t>
  </si>
  <si>
    <t xml:space="preserve"> Tiešās izmaksas </t>
  </si>
  <si>
    <t xml:space="preserve"> Mācību līdzekļi un materiāli</t>
  </si>
  <si>
    <t>1.1.</t>
  </si>
  <si>
    <t>1.2.</t>
  </si>
  <si>
    <t xml:space="preserve"> Biroja preces</t>
  </si>
  <si>
    <t>1.3.</t>
  </si>
  <si>
    <t>1.4.</t>
  </si>
  <si>
    <t>1.3. 640 stundu programma</t>
  </si>
  <si>
    <t>1.4. 960 stundu programma</t>
  </si>
  <si>
    <t>2.3.</t>
  </si>
  <si>
    <t>2.4.</t>
  </si>
  <si>
    <t xml:space="preserve"> Profesionālās pilnveides un tālākizglītības programmas, 480 stundu programma</t>
  </si>
  <si>
    <t xml:space="preserve"> Profesionālās pilnveides un tālākizglītības programmas, 570 stundu programma</t>
  </si>
  <si>
    <t xml:space="preserve"> Profesionālās pilnveides un tālākizglītības programmas, 640 stundu programma</t>
  </si>
  <si>
    <t xml:space="preserve"> Profesionālās pilnveides un tālākizglītības programmas, 960 stundu programma</t>
  </si>
  <si>
    <t>3.1.3.</t>
  </si>
  <si>
    <t>3.2.3.</t>
  </si>
  <si>
    <t>Sadzīves akritumu savākšana, izvešana</t>
  </si>
  <si>
    <t xml:space="preserve"> </t>
  </si>
  <si>
    <t>3. Pirmā līmeņa profesionālās augstākās izglītības (koledžas izglītības) programmas</t>
  </si>
  <si>
    <t>3.1.1. Studiju virzienu "Ekonomika", "Vadība, administrēšana un nekustamo īpašumu pārvaldība"studiju programmas</t>
  </si>
  <si>
    <t>3.1. Studiju programmas pilna laika studijām</t>
  </si>
  <si>
    <t>3.1.2.Studiju virziena "Informācijas tehnoloģija, datortehnika, elektronika, telekomunikācijas, datorvadība un datorzinātne"studiju programmas</t>
  </si>
  <si>
    <t>3.1.3.  Studiju virziena 'Viesnīcu un restorānu serviss, tūrisma un atpūtas organizācija" studiju programmas</t>
  </si>
  <si>
    <t>3.1. Studiju programmas nepilna laika studijām</t>
  </si>
  <si>
    <t>3.2.1. Studiju virzienu "Ekonomika", "Vadība, administrēšana un nekustamo īpašumu pārvaldība"studiju programmas</t>
  </si>
  <si>
    <t>3.2. Studiju programmas nepilna laika studijām</t>
  </si>
  <si>
    <t>3.2.2. Studiju virziena 'Viesnīcu un restorānu serviss, tūrisma un atpūtas organizācija" studiju programmas</t>
  </si>
  <si>
    <t>3.2.3.Studiju virziena "Informācijas tehnoloģija, datortehnika, elektronika, telekomunikācijas, datorvadība un datorzinātne"studiju programmas</t>
  </si>
  <si>
    <t>1.5.</t>
  </si>
  <si>
    <t xml:space="preserve"> Profesionālās pilnveides un tālākizglītības programmas, 720 stundu programma</t>
  </si>
  <si>
    <t>2.5.</t>
  </si>
  <si>
    <t>2.1.</t>
  </si>
  <si>
    <t>2.2.</t>
  </si>
  <si>
    <t>2.1. Ēdināšanas pakalpojumi</t>
  </si>
  <si>
    <t>2.3. Datoru lietošana</t>
  </si>
  <si>
    <t>2.4. Šūto izstrādājumu ražošanas tehnoloģija</t>
  </si>
  <si>
    <t>3.1.1.</t>
  </si>
  <si>
    <t xml:space="preserve">Pirmā līmeņa profesionālās augstākās izglītības (koledžas izglītības) programmas, Studiju programmas pilna laika studijām, Studiju virzienu "Ekonomika" un "Vadība, administrēšana un nekustamo īpašumu pārvaldība" studiju programmas </t>
  </si>
  <si>
    <t xml:space="preserve"> Profesionālās pamatizglītības programmas, arodizglītības programmas un profesionālās vidējās izglītības programmas,  Ēdināšanas pakalpojumi</t>
  </si>
  <si>
    <t>Profesionālās pamatizglītības programmas, arodizglītības programmas un profesionālās vidējās izglītības programmas, Datorsistēmas</t>
  </si>
  <si>
    <t xml:space="preserve"> Profesionālās pamatizglītības programmas, arodizglītības programmas un profesionālās vidējās izglītības programmas, Datoru lietošana</t>
  </si>
  <si>
    <t xml:space="preserve"> Profesionālās pamatizglītības programmas, arodizglītības programmas un profesionālās vidējās izglītības programmas, Šūto izstrādājumu ražošanas tehnoloģija</t>
  </si>
  <si>
    <t>Profesionālās pamatizglītības programmas, arodizglītības programmas un profesionālās vidējās izglītības programmas, Elektronika un elektrotehnika</t>
  </si>
  <si>
    <t>Pirmā līmeņa profesionālās augstākās izglītības (koledžas izglītības) programmas, Studiju programmas pilna laika studijām, Studiju virziena "Viesnīcu un restorānu serviss, tūrisma un atpūtas organizācija" studiju programmas</t>
  </si>
  <si>
    <t>3.1.2.</t>
  </si>
  <si>
    <t xml:space="preserve">Pirmā līmeņa profesionālās augstākās izglītības (koledžas izglītības) programmas, Studiju programmas pilna laika studijām, Studiju virziena "Informācijas tehnoloģija, datortehnika, elektronika, telekomunikācijas un datorzinātne" studiju programmas </t>
  </si>
  <si>
    <t xml:space="preserve">Pirmā līmeņa profesionālās augstākās izglītības (koledžas izglītības) programmas, Studiju programmas nepilna laika studijām, Studiju virzienu "Ekonomika" un "Vadība, administrēšana un nekustamo īpašumu pārvaldība" studiju programmas </t>
  </si>
  <si>
    <t>3.2.1.</t>
  </si>
  <si>
    <t>3.2.2.</t>
  </si>
  <si>
    <t xml:space="preserve">Pirmā līmeņa profesionālās augstākās izglītības (koledžas izglītības) programmas, Studiju programmas nepilna laika studijām, Studiju virziena "Informācijas tehnoloģija, datortehnika, elektronika, telekomunikācijas un datorzinātne" studiju programmas </t>
  </si>
  <si>
    <t>Pirmā līmeņa profesionālās augstākās izglītības (koledžas izglītības) programmas, Studiju programmas nepilna laika studijām, Studiju virziena "Viesnīcu un restorānu serviss, tūrisma un atpūtas organizācija" studiju programmas</t>
  </si>
  <si>
    <t>2.6.</t>
  </si>
  <si>
    <t>Profesionālās pamatizglītības programmas, arodizglītības programmas un profesionālās vidējās izglītības programmas, Metālapstrāde</t>
  </si>
  <si>
    <t>1.5. 720 stundu programma</t>
  </si>
  <si>
    <t xml:space="preserve"> Datortehnika, sakaru un cita biroja tehnika</t>
  </si>
  <si>
    <t>1.6. Tālākizglītības kursi, semināri, lekcijas</t>
  </si>
  <si>
    <t>1.6.1.  vienai personai grupā līdz 24 personām (1 stunda)</t>
  </si>
  <si>
    <t>1.6.2.  vienai personai grupā vairāk par 24 personām (1 stunda)</t>
  </si>
  <si>
    <t>1.6.1.</t>
  </si>
  <si>
    <t>Profesionālās pilnveides un tālākizglītības programmas, Tālākizglītības kursi, semināri, lekcijas, vienai personai grupā līdz 24 personām (1 stunda)</t>
  </si>
  <si>
    <t>1.6.2.</t>
  </si>
  <si>
    <t>Profesionālās pilnveides un tālākizglītības programmas, Tālākizglītības kursi, semināri, lekcijas, vienai personai grupā vairāk par 24 personām (1 stunda)</t>
  </si>
  <si>
    <t>1. Profesionālās pilnveides izglītības programmas un profesionālās tālākizglītības programmas</t>
  </si>
  <si>
    <t>2. Profesionālās pamatizglītības programmas, arodizglītības programmas un profesionālās vidējās izglītības programmas</t>
  </si>
  <si>
    <t>Profesionālās pilnveides izglītības programmas un profesionālās tālākizglītības programmas</t>
  </si>
  <si>
    <t>570 stundu programma</t>
  </si>
  <si>
    <t>960 stundu programma</t>
  </si>
  <si>
    <t>720 stundu programma</t>
  </si>
  <si>
    <t>Profesionālās pamatizglītības programmas, arodizglītības programmas un profesionālās vidējās izglītības programmas</t>
  </si>
  <si>
    <t>Ēdināšanas pakalpojumi</t>
  </si>
  <si>
    <t>Datoru lietošana</t>
  </si>
  <si>
    <t>Šūto izstrādājumu ražošanas tehnoloģija</t>
  </si>
  <si>
    <t>Metālapstrāde</t>
  </si>
  <si>
    <t>Studiju programmas pilna laika studijām,  Studiju virzienu "Ekonomika", "Vadība, administrēšana un nekustamo īpašumu pārvaldība"studiju programmas</t>
  </si>
  <si>
    <t>Studiju programmas pilna laika studijām,  Studiju virziena 'Viesnīcu un restorānu serviss, tūrisma un atpūtas organizācija" studiju programmas</t>
  </si>
  <si>
    <t>Studiju programmas nepilna laika studijām, Studiju virzienu "Ekonomika", "Vadība, administrēšana un nekustamo īpašumu pārvaldība"studiju programmas</t>
  </si>
  <si>
    <t>Studiju programmas pilna laika studijām,  Studiju virziena "Informācijas tehnoloģija, datortehnika, elektronika, telekomunikācijas, datorvadība un datorzinātne"studiju programmas</t>
  </si>
  <si>
    <t>Studiju programmas nepilna laika studijām, Studiju virziena 'Viesnīcu un restorānu serviss, tūrisma un atpūtas organizācija" studiju programmas</t>
  </si>
  <si>
    <t xml:space="preserve">Studiju programmas nepilna laika studijām, Studiju virziena "Informācijas tehnoloģija, datortehnika, elektronika, telekomunikācijas, datorvadība un datorzinātne"studiju programmas </t>
  </si>
  <si>
    <t>2019.gadā un turpmāk</t>
  </si>
  <si>
    <t>1.1. 684 stundu programma</t>
  </si>
  <si>
    <t>684 stundu programma</t>
  </si>
  <si>
    <t>1040 stundu programma</t>
  </si>
  <si>
    <t>1.2. 570 stundu programma</t>
  </si>
  <si>
    <t>2.5. Metālapstrāde</t>
  </si>
  <si>
    <t>1.3.  1040 stundu programma</t>
  </si>
  <si>
    <t>Pirmā līmeņa profesionālās augstākās izglītības (koledžas) izglītības programmas</t>
  </si>
  <si>
    <t>Datorsistēmas, datubāzes un datortīkli</t>
  </si>
  <si>
    <t>2.2. Datorsistēmas, datubāzes un datortīkli</t>
  </si>
  <si>
    <t>2019. gada  15.martā</t>
  </si>
  <si>
    <t>direktores p.i.  G.Apele</t>
  </si>
  <si>
    <t>direktores p.i. G.Apele</t>
  </si>
  <si>
    <t>Ministru kabineta notiekumu projekta "Grozījumi Ministru kabineta 24.09.2013. noteikumos Nr.1002 "Sociālās integrācijas valsts aģentūras sniegto maksas pakalpojumu cenrādis" sākotnējās ietekmes novērtējuma ziņojumam (anotācijai)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</si>
</sst>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00000000"/>
    <numFmt numFmtId="189" formatCode="0.0000000000000"/>
    <numFmt numFmtId="190" formatCode="0.00000000000000"/>
    <numFmt numFmtId="191" formatCode="0.000000000000000"/>
    <numFmt numFmtId="192" formatCode="&quot;€&quot;\ #,##0.00"/>
  </numFmts>
  <fonts count="5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57" applyFont="1">
      <alignment/>
      <protection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4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57" applyFont="1" applyBorder="1" applyAlignment="1">
      <alignment wrapText="1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0" fontId="3" fillId="0" borderId="0" xfId="57" applyFont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2" fontId="6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57" applyFont="1" applyBorder="1">
      <alignment/>
      <protection/>
    </xf>
    <xf numFmtId="0" fontId="3" fillId="0" borderId="11" xfId="57" applyFont="1" applyBorder="1" applyAlignment="1">
      <alignment wrapText="1"/>
      <protection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1" xfId="57" applyFont="1" applyBorder="1" applyAlignment="1">
      <alignment vertical="top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justify"/>
    </xf>
    <xf numFmtId="0" fontId="54" fillId="0" borderId="0" xfId="0" applyFont="1" applyAlignment="1">
      <alignment vertical="top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right" vertical="top"/>
    </xf>
    <xf numFmtId="2" fontId="3" fillId="0" borderId="11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 vertical="top"/>
    </xf>
    <xf numFmtId="2" fontId="3" fillId="0" borderId="0" xfId="57" applyNumberFormat="1" applyFont="1">
      <alignment/>
      <protection/>
    </xf>
    <xf numFmtId="0" fontId="5" fillId="0" borderId="0" xfId="0" applyFont="1" applyAlignment="1">
      <alignment horizontal="left" vertical="center" wrapText="1"/>
    </xf>
    <xf numFmtId="2" fontId="56" fillId="0" borderId="11" xfId="0" applyNumberFormat="1" applyFont="1" applyBorder="1" applyAlignment="1">
      <alignment horizontal="center" vertical="top"/>
    </xf>
    <xf numFmtId="0" fontId="55" fillId="0" borderId="11" xfId="0" applyFont="1" applyBorder="1" applyAlignment="1">
      <alignment/>
    </xf>
    <xf numFmtId="2" fontId="57" fillId="0" borderId="11" xfId="0" applyNumberFormat="1" applyFont="1" applyBorder="1" applyAlignment="1">
      <alignment horizontal="center" vertical="top"/>
    </xf>
    <xf numFmtId="2" fontId="56" fillId="0" borderId="11" xfId="0" applyNumberFormat="1" applyFont="1" applyBorder="1" applyAlignment="1">
      <alignment horizontal="center" vertical="top" wrapText="1"/>
    </xf>
    <xf numFmtId="2" fontId="56" fillId="0" borderId="11" xfId="0" applyNumberFormat="1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left" vertical="top" wrapText="1"/>
    </xf>
    <xf numFmtId="2" fontId="57" fillId="0" borderId="11" xfId="0" applyNumberFormat="1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2" fontId="57" fillId="0" borderId="11" xfId="0" applyNumberFormat="1" applyFont="1" applyBorder="1" applyAlignment="1">
      <alignment horizontal="center"/>
    </xf>
    <xf numFmtId="2" fontId="57" fillId="0" borderId="0" xfId="0" applyNumberFormat="1" applyFont="1" applyBorder="1" applyAlignment="1">
      <alignment horizontal="center"/>
    </xf>
    <xf numFmtId="0" fontId="56" fillId="0" borderId="11" xfId="57" applyFont="1" applyBorder="1">
      <alignment/>
      <protection/>
    </xf>
    <xf numFmtId="0" fontId="56" fillId="0" borderId="11" xfId="57" applyFont="1" applyBorder="1" applyAlignment="1">
      <alignment wrapText="1"/>
      <protection/>
    </xf>
    <xf numFmtId="0" fontId="56" fillId="0" borderId="0" xfId="57" applyFont="1">
      <alignment/>
      <protection/>
    </xf>
    <xf numFmtId="0" fontId="56" fillId="0" borderId="0" xfId="57" applyFont="1" applyBorder="1">
      <alignment/>
      <protection/>
    </xf>
    <xf numFmtId="0" fontId="56" fillId="0" borderId="0" xfId="57" applyFont="1" applyAlignment="1">
      <alignment horizontal="center"/>
      <protection/>
    </xf>
    <xf numFmtId="0" fontId="55" fillId="0" borderId="12" xfId="0" applyFont="1" applyBorder="1" applyAlignment="1">
      <alignment/>
    </xf>
    <xf numFmtId="0" fontId="58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2" fontId="0" fillId="0" borderId="0" xfId="0" applyNumberFormat="1" applyFont="1" applyAlignment="1">
      <alignment/>
    </xf>
    <xf numFmtId="181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 vertical="top"/>
    </xf>
    <xf numFmtId="182" fontId="5" fillId="0" borderId="0" xfId="0" applyNumberFormat="1" applyFont="1" applyAlignment="1">
      <alignment/>
    </xf>
    <xf numFmtId="2" fontId="3" fillId="0" borderId="0" xfId="57" applyNumberFormat="1" applyFont="1" applyBorder="1">
      <alignment/>
      <protection/>
    </xf>
    <xf numFmtId="2" fontId="5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/>
    </xf>
    <xf numFmtId="0" fontId="3" fillId="0" borderId="0" xfId="5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0" xfId="57" applyFont="1" applyBorder="1" applyAlignment="1">
      <alignment horizontal="center" wrapText="1"/>
      <protection/>
    </xf>
    <xf numFmtId="0" fontId="3" fillId="35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192" fontId="0" fillId="0" borderId="0" xfId="0" applyNumberFormat="1" applyAlignment="1">
      <alignment wrapText="1"/>
    </xf>
    <xf numFmtId="0" fontId="8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55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57" applyFont="1" applyBorder="1" applyAlignment="1">
      <alignment horizontal="right"/>
      <protection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92" fontId="3" fillId="0" borderId="0" xfId="0" applyNumberFormat="1" applyFont="1" applyAlignment="1">
      <alignment wrapText="1"/>
    </xf>
    <xf numFmtId="192" fontId="5" fillId="0" borderId="0" xfId="0" applyNumberFormat="1" applyFont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5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56" fillId="0" borderId="0" xfId="0" applyFont="1" applyAlignment="1">
      <alignment horizontal="justify" vertical="top" wrapText="1"/>
    </xf>
    <xf numFmtId="0" fontId="53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57" applyFont="1" applyAlignment="1">
      <alignment vertical="top" wrapText="1"/>
      <protection/>
    </xf>
    <xf numFmtId="0" fontId="3" fillId="0" borderId="10" xfId="57" applyFont="1" applyBorder="1" applyAlignment="1">
      <alignment vertical="top" wrapText="1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3" fillId="0" borderId="0" xfId="57" applyFont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sizmaksa\2019.g._VB_PR_grozi\Pa&#353;izmaksas_PR_07.02.2019_darb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rnaLi\Desktop\LManotp1_280219_MK1002_cits_tikai%20plus%20atl+telpu%20uzk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sizmaksa\2017.g.%20_MPC_\P&#257;rbaud&#299;tie%20uz%20FM%20_07.02.2018\LManotp1_120118_MK1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īvais laiks2018"/>
      <sheetName val="pamatlīdz. ēdin."/>
      <sheetName val="invent. ēdin."/>
      <sheetName val="Algas_01022018"/>
      <sheetName val="Algas_122017"/>
      <sheetName val="Sheet3"/>
      <sheetName val="Ēdināšana"/>
      <sheetName val="Dienesta viesnīcas apraksts "/>
      <sheetName val="Dienesta viesnīca aprēķins_1"/>
      <sheetName val="Dienesta viesnīca aprēķins"/>
      <sheetName val="Transportēšana "/>
      <sheetName val="transportēšanas grafiks"/>
      <sheetName val="Autoskola"/>
      <sheetName val="autotransports"/>
      <sheetName val="AP_izglītība"/>
      <sheetName val="Atbalsta punkti aprēķ."/>
      <sheetName val="PPiemērotība info"/>
      <sheetName val="PP aprēķins"/>
      <sheetName val="Komunālie"/>
      <sheetName val="plān. izdev.2017_PR"/>
      <sheetName val="pārējie PL un inventārs"/>
      <sheetName val="Kopā netiešās_"/>
      <sheetName val="Brīvais laiks2019"/>
      <sheetName val="Algas2019"/>
      <sheetName val="Kol_algas,materiāli.,PL,invent."/>
      <sheetName val="KOL_pilna laika klātiene"/>
      <sheetName val="KOL_nepilna laika"/>
      <sheetName val="JPV_algas,materiāli,PL,inventār"/>
      <sheetName val="JPV_programmas"/>
      <sheetName val="JPV_kursi"/>
      <sheetName val="kopsavilkums2019"/>
      <sheetName val="Sheet1"/>
      <sheetName val="izglītojamo skaits_2017"/>
      <sheetName val="Soc.reh."/>
      <sheetName val="komunālie_tarifi2018"/>
      <sheetName val="audz.skaits2019"/>
      <sheetName val="Sheet2"/>
      <sheetName val="Komunālie_tarifi2019"/>
    </sheetNames>
    <sheetDataSet>
      <sheetData sheetId="28">
        <row r="199">
          <cell r="K199">
            <v>1307.1430598669624</v>
          </cell>
        </row>
        <row r="200">
          <cell r="K200">
            <v>314.89076312195124</v>
          </cell>
        </row>
        <row r="201">
          <cell r="K201">
            <v>106.98600000000002</v>
          </cell>
        </row>
        <row r="202">
          <cell r="K202">
            <v>169.8512509803922</v>
          </cell>
        </row>
        <row r="203">
          <cell r="K203">
            <v>34.19919514413443</v>
          </cell>
        </row>
        <row r="204">
          <cell r="K204">
            <v>39.34475291596859</v>
          </cell>
        </row>
        <row r="205">
          <cell r="K205">
            <v>35.08926367356468</v>
          </cell>
        </row>
        <row r="206">
          <cell r="K206">
            <v>72.37544857251046</v>
          </cell>
        </row>
        <row r="207">
          <cell r="K207">
            <v>7.619849575509313</v>
          </cell>
        </row>
      </sheetData>
      <sheetData sheetId="29">
        <row r="10">
          <cell r="H10">
            <v>4054.7139689578717</v>
          </cell>
        </row>
        <row r="36">
          <cell r="H36">
            <v>80.30236472945893</v>
          </cell>
        </row>
        <row r="38">
          <cell r="H38">
            <v>99.18845272933257</v>
          </cell>
        </row>
        <row r="39">
          <cell r="H39">
            <v>88.46032858881853</v>
          </cell>
        </row>
        <row r="40">
          <cell r="H40">
            <v>182.4591140483457</v>
          </cell>
        </row>
        <row r="41">
          <cell r="H41">
            <v>57.62911443662506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turs"/>
      <sheetName val="Satura rādītājs"/>
      <sheetName val="1.1."/>
      <sheetName val="1.2."/>
      <sheetName val="1.3."/>
      <sheetName val="1.4."/>
      <sheetName val="1.5."/>
      <sheetName val="1.6.1."/>
      <sheetName val="1.6.2."/>
      <sheetName val="2.1."/>
      <sheetName val="2.2."/>
      <sheetName val="2.3."/>
      <sheetName val="2.4."/>
      <sheetName val="2.5."/>
      <sheetName val="2.6."/>
      <sheetName val="3.1.1."/>
      <sheetName val="3.1.2."/>
      <sheetName val="3.1.3."/>
      <sheetName val="3.2.1."/>
      <sheetName val="3.2.2."/>
      <sheetName val="3.2.3."/>
    </sheetNames>
    <sheetDataSet>
      <sheetData sheetId="20">
        <row r="19">
          <cell r="C19">
            <v>9.764</v>
          </cell>
        </row>
        <row r="20">
          <cell r="C20">
            <v>4.582</v>
          </cell>
        </row>
        <row r="21">
          <cell r="C21">
            <v>1.03</v>
          </cell>
        </row>
        <row r="27">
          <cell r="C27">
            <v>4.332</v>
          </cell>
        </row>
        <row r="28">
          <cell r="C28">
            <v>20.828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turs"/>
      <sheetName val="Satura rādītājs"/>
      <sheetName val="1.1."/>
      <sheetName val="1.2."/>
      <sheetName val="1.3."/>
      <sheetName val="1.4."/>
      <sheetName val="1.5."/>
      <sheetName val="1.6.1."/>
      <sheetName val="1.6.2."/>
      <sheetName val="2.1."/>
      <sheetName val="2.2."/>
      <sheetName val="2.3."/>
      <sheetName val="2.4."/>
      <sheetName val="2.5."/>
      <sheetName val="2.6."/>
      <sheetName val="3.1.1."/>
      <sheetName val="3.1.2."/>
      <sheetName val="3.1.3."/>
      <sheetName val="3.2.1."/>
      <sheetName val="3.2.2."/>
      <sheetName val="3.2.3."/>
    </sheetNames>
    <sheetDataSet>
      <sheetData sheetId="20">
        <row r="29">
          <cell r="C29">
            <v>6.51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Layout" zoomScale="90" zoomScalePageLayoutView="90" workbookViewId="0" topLeftCell="B8">
      <selection activeCell="C23" sqref="C23:J23"/>
    </sheetView>
  </sheetViews>
  <sheetFormatPr defaultColWidth="9.140625" defaultRowHeight="12.75"/>
  <cols>
    <col min="1" max="1" width="0" style="0" hidden="1" customWidth="1"/>
    <col min="2" max="2" width="9.421875" style="0" customWidth="1"/>
    <col min="9" max="9" width="23.140625" style="0" customWidth="1"/>
  </cols>
  <sheetData>
    <row r="1" spans="1:18" ht="15.75">
      <c r="A1" s="50"/>
      <c r="B1" s="50"/>
      <c r="C1" s="129" t="s">
        <v>48</v>
      </c>
      <c r="D1" s="129"/>
      <c r="E1" s="129"/>
      <c r="F1" s="129"/>
      <c r="G1" s="129"/>
      <c r="H1" s="129"/>
      <c r="I1" s="129"/>
      <c r="J1" s="129"/>
      <c r="K1" s="4"/>
      <c r="L1" s="4"/>
      <c r="M1" s="4"/>
      <c r="N1" s="4"/>
      <c r="O1" s="4"/>
      <c r="P1" s="4"/>
      <c r="Q1" s="4"/>
      <c r="R1" s="4"/>
    </row>
    <row r="2" spans="1:18" ht="15.75">
      <c r="A2" s="50"/>
      <c r="B2" s="129" t="s">
        <v>49</v>
      </c>
      <c r="C2" s="129"/>
      <c r="D2" s="129"/>
      <c r="E2" s="129"/>
      <c r="F2" s="129"/>
      <c r="G2" s="129"/>
      <c r="H2" s="129"/>
      <c r="I2" s="129"/>
      <c r="J2" s="129"/>
      <c r="K2" s="4"/>
      <c r="L2" s="4"/>
      <c r="M2" s="4"/>
      <c r="N2" s="4"/>
      <c r="O2" s="4"/>
      <c r="P2" s="4"/>
      <c r="Q2" s="4"/>
      <c r="R2" s="4"/>
    </row>
    <row r="3" spans="1:18" ht="15.75">
      <c r="A3" s="129" t="s">
        <v>50</v>
      </c>
      <c r="B3" s="129"/>
      <c r="C3" s="129"/>
      <c r="D3" s="129"/>
      <c r="E3" s="129"/>
      <c r="F3" s="129"/>
      <c r="G3" s="129"/>
      <c r="H3" s="129"/>
      <c r="I3" s="129"/>
      <c r="J3" s="129"/>
      <c r="K3" s="4"/>
      <c r="L3" s="4"/>
      <c r="M3" s="4"/>
      <c r="N3" s="4"/>
      <c r="O3" s="4"/>
      <c r="P3" s="4"/>
      <c r="Q3" s="4"/>
      <c r="R3" s="4"/>
    </row>
    <row r="4" spans="1:18" ht="15.75" customHeight="1">
      <c r="A4" s="50"/>
      <c r="B4" s="129" t="s">
        <v>51</v>
      </c>
      <c r="C4" s="129"/>
      <c r="D4" s="129"/>
      <c r="E4" s="129"/>
      <c r="F4" s="129"/>
      <c r="G4" s="129"/>
      <c r="H4" s="129"/>
      <c r="I4" s="129"/>
      <c r="J4" s="129"/>
      <c r="K4" s="4"/>
      <c r="L4" s="4"/>
      <c r="M4" s="4"/>
      <c r="N4" s="4"/>
      <c r="O4" s="4"/>
      <c r="P4" s="4"/>
      <c r="Q4" s="4"/>
      <c r="R4" s="4"/>
    </row>
    <row r="5" spans="1:18" ht="12.75" customHeight="1">
      <c r="A5" s="50"/>
      <c r="B5" s="50"/>
      <c r="C5" s="50"/>
      <c r="D5" s="50"/>
      <c r="E5" s="8"/>
      <c r="F5" s="129" t="s">
        <v>40</v>
      </c>
      <c r="G5" s="129"/>
      <c r="H5" s="129"/>
      <c r="I5" s="129"/>
      <c r="J5" s="129"/>
      <c r="K5" s="4"/>
      <c r="L5" s="4"/>
      <c r="M5" s="4"/>
      <c r="N5" s="4"/>
      <c r="O5" s="4"/>
      <c r="P5" s="4"/>
      <c r="Q5" s="4"/>
      <c r="R5" s="4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10" ht="18.75">
      <c r="A11" s="1"/>
      <c r="B11" s="128" t="s">
        <v>41</v>
      </c>
      <c r="C11" s="128"/>
      <c r="D11" s="128"/>
      <c r="E11" s="128"/>
      <c r="F11" s="128"/>
      <c r="G11" s="128"/>
      <c r="H11" s="128"/>
      <c r="I11" s="128"/>
      <c r="J11" s="128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10" ht="18.75" customHeight="1">
      <c r="A13" s="1"/>
      <c r="B13" s="51" t="s">
        <v>70</v>
      </c>
      <c r="C13" s="126" t="s">
        <v>79</v>
      </c>
      <c r="D13" s="126"/>
      <c r="E13" s="126"/>
      <c r="F13" s="126"/>
      <c r="G13" s="126"/>
      <c r="H13" s="126"/>
      <c r="I13" s="126"/>
      <c r="J13" s="126"/>
    </row>
    <row r="14" spans="1:10" ht="18.75" customHeight="1">
      <c r="A14" s="1"/>
      <c r="B14" s="51" t="s">
        <v>71</v>
      </c>
      <c r="C14" s="126" t="s">
        <v>80</v>
      </c>
      <c r="D14" s="126"/>
      <c r="E14" s="126"/>
      <c r="F14" s="126"/>
      <c r="G14" s="126"/>
      <c r="H14" s="126"/>
      <c r="I14" s="126"/>
      <c r="J14" s="126"/>
    </row>
    <row r="15" spans="1:10" ht="18.75" customHeight="1">
      <c r="A15" s="1"/>
      <c r="B15" s="51" t="s">
        <v>73</v>
      </c>
      <c r="C15" s="126" t="s">
        <v>81</v>
      </c>
      <c r="D15" s="126"/>
      <c r="E15" s="126"/>
      <c r="F15" s="126"/>
      <c r="G15" s="126"/>
      <c r="H15" s="126"/>
      <c r="I15" s="126"/>
      <c r="J15" s="126"/>
    </row>
    <row r="16" spans="1:10" ht="18.75" customHeight="1">
      <c r="A16" s="1"/>
      <c r="B16" s="51" t="s">
        <v>74</v>
      </c>
      <c r="C16" s="126" t="s">
        <v>82</v>
      </c>
      <c r="D16" s="126"/>
      <c r="E16" s="126"/>
      <c r="F16" s="126"/>
      <c r="G16" s="126"/>
      <c r="H16" s="126"/>
      <c r="I16" s="126"/>
      <c r="J16" s="126"/>
    </row>
    <row r="17" spans="1:10" ht="18.75" customHeight="1">
      <c r="A17" s="1"/>
      <c r="B17" s="51" t="s">
        <v>97</v>
      </c>
      <c r="C17" s="126" t="s">
        <v>98</v>
      </c>
      <c r="D17" s="126"/>
      <c r="E17" s="126"/>
      <c r="F17" s="126"/>
      <c r="G17" s="126"/>
      <c r="H17" s="126"/>
      <c r="I17" s="126"/>
      <c r="J17" s="126"/>
    </row>
    <row r="18" spans="1:10" ht="34.5" customHeight="1">
      <c r="A18" s="1"/>
      <c r="B18" s="51" t="s">
        <v>100</v>
      </c>
      <c r="C18" s="126" t="s">
        <v>107</v>
      </c>
      <c r="D18" s="126"/>
      <c r="E18" s="126"/>
      <c r="F18" s="126"/>
      <c r="G18" s="126"/>
      <c r="H18" s="126"/>
      <c r="I18" s="126"/>
      <c r="J18" s="126"/>
    </row>
    <row r="19" spans="1:10" ht="32.25" customHeight="1">
      <c r="A19" s="1"/>
      <c r="B19" s="51" t="s">
        <v>101</v>
      </c>
      <c r="C19" s="126" t="s">
        <v>108</v>
      </c>
      <c r="D19" s="126"/>
      <c r="E19" s="126"/>
      <c r="F19" s="126"/>
      <c r="G19" s="126"/>
      <c r="H19" s="126"/>
      <c r="I19" s="126"/>
      <c r="J19" s="126"/>
    </row>
    <row r="20" spans="1:10" ht="31.5" customHeight="1">
      <c r="A20" s="1"/>
      <c r="B20" s="51" t="s">
        <v>77</v>
      </c>
      <c r="C20" s="126" t="s">
        <v>109</v>
      </c>
      <c r="D20" s="126"/>
      <c r="E20" s="126"/>
      <c r="F20" s="126"/>
      <c r="G20" s="126"/>
      <c r="H20" s="126"/>
      <c r="I20" s="126"/>
      <c r="J20" s="126"/>
    </row>
    <row r="21" spans="1:10" ht="33" customHeight="1">
      <c r="A21" s="1"/>
      <c r="B21" s="51" t="s">
        <v>78</v>
      </c>
      <c r="C21" s="126" t="s">
        <v>110</v>
      </c>
      <c r="D21" s="126"/>
      <c r="E21" s="126"/>
      <c r="F21" s="126"/>
      <c r="G21" s="126"/>
      <c r="H21" s="126"/>
      <c r="I21" s="126"/>
      <c r="J21" s="126"/>
    </row>
    <row r="22" spans="1:10" ht="33" customHeight="1">
      <c r="A22" s="1"/>
      <c r="B22" s="51" t="s">
        <v>99</v>
      </c>
      <c r="C22" s="126" t="s">
        <v>111</v>
      </c>
      <c r="D22" s="126"/>
      <c r="E22" s="126"/>
      <c r="F22" s="126"/>
      <c r="G22" s="126"/>
      <c r="H22" s="126"/>
      <c r="I22" s="126"/>
      <c r="J22" s="126"/>
    </row>
    <row r="23" spans="1:10" ht="33" customHeight="1">
      <c r="A23" s="1"/>
      <c r="B23" s="51" t="s">
        <v>120</v>
      </c>
      <c r="C23" s="126" t="s">
        <v>121</v>
      </c>
      <c r="D23" s="126"/>
      <c r="E23" s="126"/>
      <c r="F23" s="126"/>
      <c r="G23" s="126"/>
      <c r="H23" s="126"/>
      <c r="I23" s="126"/>
      <c r="J23" s="126"/>
    </row>
    <row r="24" spans="1:10" ht="48" customHeight="1">
      <c r="A24" s="1"/>
      <c r="B24" s="51" t="s">
        <v>105</v>
      </c>
      <c r="C24" s="126" t="s">
        <v>106</v>
      </c>
      <c r="D24" s="126"/>
      <c r="E24" s="126"/>
      <c r="F24" s="126"/>
      <c r="G24" s="126"/>
      <c r="H24" s="126"/>
      <c r="I24" s="126"/>
      <c r="J24" s="126"/>
    </row>
    <row r="25" spans="1:10" ht="48" customHeight="1">
      <c r="A25" s="1"/>
      <c r="B25" s="51" t="s">
        <v>113</v>
      </c>
      <c r="C25" s="126" t="s">
        <v>114</v>
      </c>
      <c r="D25" s="126"/>
      <c r="E25" s="126"/>
      <c r="F25" s="126"/>
      <c r="G25" s="126"/>
      <c r="H25" s="126"/>
      <c r="I25" s="126"/>
      <c r="J25" s="126"/>
    </row>
    <row r="26" spans="1:10" ht="48" customHeight="1">
      <c r="A26" s="1"/>
      <c r="B26" s="51" t="s">
        <v>83</v>
      </c>
      <c r="C26" s="126" t="s">
        <v>112</v>
      </c>
      <c r="D26" s="126"/>
      <c r="E26" s="126"/>
      <c r="F26" s="126"/>
      <c r="G26" s="126"/>
      <c r="H26" s="126"/>
      <c r="I26" s="126"/>
      <c r="J26" s="126"/>
    </row>
    <row r="27" spans="1:10" ht="48.75" customHeight="1">
      <c r="A27" s="1"/>
      <c r="B27" s="51" t="s">
        <v>116</v>
      </c>
      <c r="C27" s="126" t="s">
        <v>115</v>
      </c>
      <c r="D27" s="126"/>
      <c r="E27" s="126"/>
      <c r="F27" s="126"/>
      <c r="G27" s="126"/>
      <c r="H27" s="126"/>
      <c r="I27" s="126"/>
      <c r="J27" s="126"/>
    </row>
    <row r="28" spans="1:10" ht="50.25" customHeight="1">
      <c r="A28" s="1"/>
      <c r="B28" s="51" t="s">
        <v>117</v>
      </c>
      <c r="C28" s="126" t="s">
        <v>118</v>
      </c>
      <c r="D28" s="126"/>
      <c r="E28" s="126"/>
      <c r="F28" s="126"/>
      <c r="G28" s="126"/>
      <c r="H28" s="126"/>
      <c r="I28" s="126"/>
      <c r="J28" s="126"/>
    </row>
    <row r="29" spans="1:10" ht="51" customHeight="1">
      <c r="A29" s="1"/>
      <c r="B29" s="51" t="s">
        <v>84</v>
      </c>
      <c r="C29" s="126" t="s">
        <v>119</v>
      </c>
      <c r="D29" s="126"/>
      <c r="E29" s="126"/>
      <c r="F29" s="126"/>
      <c r="G29" s="126"/>
      <c r="H29" s="126"/>
      <c r="I29" s="126"/>
      <c r="J29" s="126"/>
    </row>
    <row r="30" spans="1:10" ht="30.75" customHeight="1">
      <c r="A30" s="1"/>
      <c r="B30" s="51"/>
      <c r="C30" s="127"/>
      <c r="D30" s="127"/>
      <c r="E30" s="127"/>
      <c r="F30" s="127"/>
      <c r="G30" s="127"/>
      <c r="H30" s="127"/>
      <c r="I30" s="127"/>
      <c r="J30" s="127"/>
    </row>
    <row r="31" spans="1:10" ht="15.75" customHeight="1">
      <c r="A31" s="1"/>
      <c r="B31" s="51"/>
      <c r="C31" s="130"/>
      <c r="D31" s="131"/>
      <c r="E31" s="131"/>
      <c r="F31" s="131"/>
      <c r="G31" s="131"/>
      <c r="H31" s="131"/>
      <c r="I31" s="131"/>
      <c r="J31" s="56"/>
    </row>
    <row r="32" spans="1:10" ht="14.25">
      <c r="A32" s="1"/>
      <c r="B32" s="7"/>
      <c r="C32" s="57"/>
      <c r="D32" s="57"/>
      <c r="E32" s="57"/>
      <c r="F32" s="57"/>
      <c r="G32" s="57"/>
      <c r="H32" s="57"/>
      <c r="I32" s="57"/>
      <c r="J32" s="58"/>
    </row>
    <row r="33" spans="1:10" ht="14.25">
      <c r="A33" s="1"/>
      <c r="B33" s="7"/>
      <c r="C33" s="57"/>
      <c r="D33" s="57"/>
      <c r="E33" s="57"/>
      <c r="F33" s="57"/>
      <c r="G33" s="57"/>
      <c r="H33" s="57"/>
      <c r="I33" s="57"/>
      <c r="J33" s="58"/>
    </row>
    <row r="34" spans="1:10" ht="14.25">
      <c r="A34" s="1"/>
      <c r="B34" s="1"/>
      <c r="C34" s="59"/>
      <c r="D34" s="59"/>
      <c r="E34" s="59"/>
      <c r="F34" s="59"/>
      <c r="G34" s="59"/>
      <c r="H34" s="59"/>
      <c r="I34" s="59"/>
      <c r="J34" s="58"/>
    </row>
    <row r="35" spans="1:10" ht="14.25">
      <c r="A35" s="1"/>
      <c r="B35" s="1"/>
      <c r="C35" s="59"/>
      <c r="D35" s="59"/>
      <c r="E35" s="59"/>
      <c r="F35" s="59"/>
      <c r="G35" s="59"/>
      <c r="H35" s="59"/>
      <c r="I35" s="59"/>
      <c r="J35" s="58"/>
    </row>
    <row r="36" spans="1:10" ht="14.25">
      <c r="A36" s="1"/>
      <c r="B36" s="1"/>
      <c r="C36" s="59"/>
      <c r="D36" s="59"/>
      <c r="E36" s="59"/>
      <c r="F36" s="59"/>
      <c r="G36" s="59"/>
      <c r="H36" s="59"/>
      <c r="I36" s="59"/>
      <c r="J36" s="58"/>
    </row>
    <row r="37" spans="3:10" ht="12.75">
      <c r="C37" s="58"/>
      <c r="D37" s="58"/>
      <c r="E37" s="58"/>
      <c r="F37" s="58"/>
      <c r="G37" s="58"/>
      <c r="H37" s="58"/>
      <c r="I37" s="58"/>
      <c r="J37" s="58"/>
    </row>
  </sheetData>
  <sheetProtection/>
  <mergeCells count="25">
    <mergeCell ref="C1:J1"/>
    <mergeCell ref="B2:J2"/>
    <mergeCell ref="A3:J3"/>
    <mergeCell ref="B4:J4"/>
    <mergeCell ref="F5:J5"/>
    <mergeCell ref="C31:I31"/>
    <mergeCell ref="C26:J26"/>
    <mergeCell ref="C27:J27"/>
    <mergeCell ref="C28:J28"/>
    <mergeCell ref="C29:J29"/>
    <mergeCell ref="B11:J11"/>
    <mergeCell ref="C13:J13"/>
    <mergeCell ref="C14:J14"/>
    <mergeCell ref="C15:J15"/>
    <mergeCell ref="C17:J17"/>
    <mergeCell ref="C22:J22"/>
    <mergeCell ref="C18:J18"/>
    <mergeCell ref="C19:J19"/>
    <mergeCell ref="C24:J24"/>
    <mergeCell ref="C25:J25"/>
    <mergeCell ref="C16:J16"/>
    <mergeCell ref="C20:J20"/>
    <mergeCell ref="C23:J23"/>
    <mergeCell ref="C30:J30"/>
    <mergeCell ref="C21:J21"/>
  </mergeCells>
  <printOptions/>
  <pageMargins left="0.7" right="0.4895833333333333" top="0.9895833333333334" bottom="0.75" header="0.3" footer="0.3"/>
  <pageSetup horizontalDpi="600" verticalDpi="600" orientation="portrait" paperSize="9" scale="90" r:id="rId1"/>
  <headerFooter>
    <oddFooter>&amp;C&amp;"Times New Roman,Regular"&amp;11&amp;F;  Grozījumi Ministru kabineta 2013.gada 24.septembra noteikumos Nr.1002 „Sociālās integrācijas valsts aģentūras sniegto maksas pakalpojumu cenrādis”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view="pageLayout" zoomScale="90" zoomScalePageLayoutView="90" workbookViewId="0" topLeftCell="A78">
      <selection activeCell="B3" sqref="B3:D3"/>
    </sheetView>
  </sheetViews>
  <sheetFormatPr defaultColWidth="9.140625" defaultRowHeight="12.75"/>
  <cols>
    <col min="1" max="1" width="11.8515625" style="6" customWidth="1"/>
    <col min="2" max="2" width="94.7109375" style="6" customWidth="1"/>
    <col min="3" max="3" width="17.28125" style="100" hidden="1" customWidth="1"/>
    <col min="4" max="4" width="31.57421875" style="6" customWidth="1"/>
  </cols>
  <sheetData>
    <row r="1" spans="1:4" ht="15.75">
      <c r="A1" s="12"/>
      <c r="B1" s="136" t="s">
        <v>35</v>
      </c>
      <c r="C1" s="136"/>
      <c r="D1" s="137"/>
    </row>
    <row r="2" spans="1:4" ht="15.75">
      <c r="A2" s="12"/>
      <c r="B2" s="138" t="s">
        <v>39</v>
      </c>
      <c r="C2" s="138"/>
      <c r="D2" s="139"/>
    </row>
    <row r="3" spans="1:4" ht="15.75">
      <c r="A3" s="12"/>
      <c r="B3" s="135" t="s">
        <v>159</v>
      </c>
      <c r="C3" s="135"/>
      <c r="D3" s="147"/>
    </row>
    <row r="4" spans="1:4" ht="15.75">
      <c r="A4" s="12"/>
      <c r="B4" s="11"/>
      <c r="C4" s="101"/>
      <c r="D4" s="96"/>
    </row>
    <row r="5" spans="1:4" ht="15.75">
      <c r="A5" s="12"/>
      <c r="B5" s="15"/>
      <c r="C5" s="15"/>
      <c r="D5" s="11" t="str">
        <f>'1.6.1.'!D5</f>
        <v>2019. gada  15.martā</v>
      </c>
    </row>
    <row r="6" spans="1:4" ht="15.75">
      <c r="A6" s="12"/>
      <c r="B6" s="11"/>
      <c r="C6" s="101"/>
      <c r="D6" s="11"/>
    </row>
    <row r="7" spans="1:4" ht="15.75">
      <c r="A7" s="141" t="s">
        <v>5</v>
      </c>
      <c r="B7" s="141"/>
      <c r="C7" s="141"/>
      <c r="D7" s="141"/>
    </row>
    <row r="8" spans="1:3" ht="15.75">
      <c r="A8" s="97"/>
      <c r="B8" s="97"/>
      <c r="C8" s="97"/>
    </row>
    <row r="9" spans="1:3" ht="15.75" customHeight="1">
      <c r="A9" s="140" t="s">
        <v>1</v>
      </c>
      <c r="B9" s="140"/>
      <c r="C9" s="10"/>
    </row>
    <row r="10" spans="1:3" ht="15.75" customHeight="1">
      <c r="A10" s="140" t="s">
        <v>0</v>
      </c>
      <c r="B10" s="140"/>
      <c r="C10" s="10"/>
    </row>
    <row r="11" spans="1:3" ht="15.75">
      <c r="A11" s="9"/>
      <c r="B11" s="9" t="s">
        <v>131</v>
      </c>
      <c r="C11" s="10"/>
    </row>
    <row r="12" spans="1:4" ht="15.75">
      <c r="A12" s="9"/>
      <c r="B12" s="9" t="s">
        <v>124</v>
      </c>
      <c r="C12" s="10"/>
      <c r="D12" s="14"/>
    </row>
    <row r="13" spans="1:4" ht="15.75">
      <c r="A13" s="9"/>
      <c r="B13" s="9" t="s">
        <v>126</v>
      </c>
      <c r="C13" s="10"/>
      <c r="D13" s="14"/>
    </row>
    <row r="14" spans="1:3" ht="15.75">
      <c r="A14" s="9" t="s">
        <v>2</v>
      </c>
      <c r="B14" s="9" t="str">
        <f>'1.6.1.'!B14</f>
        <v>2019.gadā un turpmāk</v>
      </c>
      <c r="C14" s="10"/>
    </row>
    <row r="15" spans="1:4" ht="49.5" customHeight="1">
      <c r="A15" s="54" t="s">
        <v>3</v>
      </c>
      <c r="B15" s="54" t="s">
        <v>4</v>
      </c>
      <c r="C15" s="54"/>
      <c r="D15" s="54" t="s">
        <v>53</v>
      </c>
    </row>
    <row r="16" spans="1:4" ht="15.75">
      <c r="A16" s="22">
        <v>1</v>
      </c>
      <c r="B16" s="23">
        <v>2</v>
      </c>
      <c r="C16" s="23"/>
      <c r="D16" s="23">
        <v>3</v>
      </c>
    </row>
    <row r="17" spans="1:4" ht="15.75">
      <c r="A17" s="24"/>
      <c r="B17" s="25" t="s">
        <v>68</v>
      </c>
      <c r="C17" s="26"/>
      <c r="D17" s="26"/>
    </row>
    <row r="18" spans="1:4" ht="15.75">
      <c r="A18" s="27">
        <v>1100</v>
      </c>
      <c r="B18" s="27" t="s">
        <v>63</v>
      </c>
      <c r="C18" s="26">
        <v>0.59</v>
      </c>
      <c r="D18" s="28">
        <v>18</v>
      </c>
    </row>
    <row r="19" spans="1:4" ht="15.75" customHeight="1">
      <c r="A19" s="27">
        <v>1200</v>
      </c>
      <c r="B19" s="29" t="s">
        <v>62</v>
      </c>
      <c r="C19" s="102">
        <v>0.14</v>
      </c>
      <c r="D19" s="28">
        <v>4.34</v>
      </c>
    </row>
    <row r="20" spans="1:4" ht="15.75" hidden="1">
      <c r="A20" s="27">
        <v>2210</v>
      </c>
      <c r="B20" s="29" t="s">
        <v>27</v>
      </c>
      <c r="C20" s="102"/>
      <c r="D20" s="28">
        <f aca="true" t="shared" si="0" ref="D20:D35">C20*25</f>
        <v>0</v>
      </c>
    </row>
    <row r="21" spans="1:4" ht="15.75" hidden="1">
      <c r="A21" s="27">
        <v>2222</v>
      </c>
      <c r="B21" s="29" t="s">
        <v>28</v>
      </c>
      <c r="C21" s="102"/>
      <c r="D21" s="28">
        <f t="shared" si="0"/>
        <v>0</v>
      </c>
    </row>
    <row r="22" spans="1:4" ht="15.75" hidden="1">
      <c r="A22" s="27">
        <v>2223</v>
      </c>
      <c r="B22" s="29" t="s">
        <v>29</v>
      </c>
      <c r="C22" s="102"/>
      <c r="D22" s="28">
        <f t="shared" si="0"/>
        <v>0</v>
      </c>
    </row>
    <row r="23" spans="1:4" ht="15.75" hidden="1">
      <c r="A23" s="27">
        <v>2243</v>
      </c>
      <c r="B23" s="29" t="s">
        <v>9</v>
      </c>
      <c r="C23" s="102"/>
      <c r="D23" s="28">
        <f t="shared" si="0"/>
        <v>0</v>
      </c>
    </row>
    <row r="24" spans="1:4" ht="15.75" hidden="1">
      <c r="A24" s="27">
        <v>2244</v>
      </c>
      <c r="B24" s="29" t="s">
        <v>10</v>
      </c>
      <c r="C24" s="102"/>
      <c r="D24" s="28">
        <f t="shared" si="0"/>
        <v>0</v>
      </c>
    </row>
    <row r="25" spans="1:4" ht="15.75" hidden="1">
      <c r="A25" s="27">
        <v>2251</v>
      </c>
      <c r="B25" s="29" t="s">
        <v>60</v>
      </c>
      <c r="C25" s="102"/>
      <c r="D25" s="28">
        <f t="shared" si="0"/>
        <v>0</v>
      </c>
    </row>
    <row r="26" spans="1:4" ht="15.75" hidden="1">
      <c r="A26" s="27">
        <v>2261</v>
      </c>
      <c r="B26" s="29" t="s">
        <v>11</v>
      </c>
      <c r="C26" s="102"/>
      <c r="D26" s="28">
        <f t="shared" si="0"/>
        <v>0</v>
      </c>
    </row>
    <row r="27" spans="1:4" ht="15.75" hidden="1">
      <c r="A27" s="27">
        <v>2279</v>
      </c>
      <c r="B27" s="29" t="s">
        <v>14</v>
      </c>
      <c r="C27" s="102"/>
      <c r="D27" s="28">
        <f t="shared" si="0"/>
        <v>0</v>
      </c>
    </row>
    <row r="28" spans="1:4" ht="15.75">
      <c r="A28" s="27">
        <v>2311</v>
      </c>
      <c r="B28" s="29" t="s">
        <v>72</v>
      </c>
      <c r="C28" s="45">
        <v>0.8</v>
      </c>
      <c r="D28" s="28">
        <f t="shared" si="0"/>
        <v>20</v>
      </c>
    </row>
    <row r="29" spans="1:4" ht="15.75" hidden="1">
      <c r="A29" s="27">
        <v>2312</v>
      </c>
      <c r="B29" s="29" t="s">
        <v>16</v>
      </c>
      <c r="C29" s="102"/>
      <c r="D29" s="28">
        <f t="shared" si="0"/>
        <v>0</v>
      </c>
    </row>
    <row r="30" spans="1:4" ht="15.75" hidden="1">
      <c r="A30" s="27">
        <v>2321</v>
      </c>
      <c r="B30" s="29" t="s">
        <v>17</v>
      </c>
      <c r="C30" s="102"/>
      <c r="D30" s="28">
        <f t="shared" si="0"/>
        <v>0</v>
      </c>
    </row>
    <row r="31" spans="1:4" ht="15.75" hidden="1">
      <c r="A31" s="27">
        <v>2350</v>
      </c>
      <c r="B31" s="29" t="s">
        <v>19</v>
      </c>
      <c r="C31" s="102"/>
      <c r="D31" s="28">
        <f t="shared" si="0"/>
        <v>0</v>
      </c>
    </row>
    <row r="32" spans="1:4" ht="15.75" hidden="1">
      <c r="A32" s="27">
        <v>2361</v>
      </c>
      <c r="B32" s="29" t="s">
        <v>20</v>
      </c>
      <c r="C32" s="102"/>
      <c r="D32" s="28">
        <f t="shared" si="0"/>
        <v>0</v>
      </c>
    </row>
    <row r="33" spans="1:4" ht="15.75" hidden="1">
      <c r="A33" s="27">
        <v>2370</v>
      </c>
      <c r="B33" s="29" t="s">
        <v>69</v>
      </c>
      <c r="C33" s="102"/>
      <c r="D33" s="28">
        <f t="shared" si="0"/>
        <v>0</v>
      </c>
    </row>
    <row r="34" spans="1:4" ht="15.75" hidden="1">
      <c r="A34" s="55">
        <v>2513</v>
      </c>
      <c r="B34" s="29" t="s">
        <v>22</v>
      </c>
      <c r="C34" s="102"/>
      <c r="D34" s="28">
        <f t="shared" si="0"/>
        <v>0</v>
      </c>
    </row>
    <row r="35" spans="1:4" ht="15.75">
      <c r="A35" s="27">
        <v>5238</v>
      </c>
      <c r="B35" s="29" t="s">
        <v>123</v>
      </c>
      <c r="C35" s="102">
        <v>0.03</v>
      </c>
      <c r="D35" s="28">
        <f t="shared" si="0"/>
        <v>0.75</v>
      </c>
    </row>
    <row r="36" spans="1:4" ht="15.75">
      <c r="A36" s="27"/>
      <c r="B36" s="30" t="s">
        <v>65</v>
      </c>
      <c r="C36" s="31">
        <f>SUM(C18:C35)</f>
        <v>1.56</v>
      </c>
      <c r="D36" s="31">
        <f>SUM(D18:D35)</f>
        <v>43.09</v>
      </c>
    </row>
    <row r="37" spans="1:4" ht="15.75">
      <c r="A37" s="32"/>
      <c r="B37" s="27" t="s">
        <v>64</v>
      </c>
      <c r="C37" s="26"/>
      <c r="D37" s="26"/>
    </row>
    <row r="38" spans="1:4" ht="15.75">
      <c r="A38" s="27">
        <v>1100</v>
      </c>
      <c r="B38" s="27" t="s">
        <v>63</v>
      </c>
      <c r="C38" s="26">
        <v>0.14</v>
      </c>
      <c r="D38" s="28">
        <v>3.5</v>
      </c>
    </row>
    <row r="39" spans="1:4" ht="15.75" customHeight="1">
      <c r="A39" s="27">
        <v>1200</v>
      </c>
      <c r="B39" s="29" t="s">
        <v>62</v>
      </c>
      <c r="C39" s="102">
        <v>0.03</v>
      </c>
      <c r="D39" s="28">
        <v>0.75</v>
      </c>
    </row>
    <row r="40" spans="1:4" ht="15.75">
      <c r="A40" s="33">
        <v>2210</v>
      </c>
      <c r="B40" s="29" t="s">
        <v>27</v>
      </c>
      <c r="C40" s="102">
        <v>0.02</v>
      </c>
      <c r="D40" s="28">
        <v>0.5</v>
      </c>
    </row>
    <row r="41" spans="1:4" ht="15.75">
      <c r="A41" s="27">
        <v>2222</v>
      </c>
      <c r="B41" s="29" t="s">
        <v>28</v>
      </c>
      <c r="C41" s="102">
        <v>0.07</v>
      </c>
      <c r="D41" s="28">
        <v>1.75</v>
      </c>
    </row>
    <row r="42" spans="1:4" ht="15.75">
      <c r="A42" s="27">
        <v>2223</v>
      </c>
      <c r="B42" s="29" t="s">
        <v>29</v>
      </c>
      <c r="C42" s="102">
        <v>0.08</v>
      </c>
      <c r="D42" s="28">
        <v>2</v>
      </c>
    </row>
    <row r="43" spans="1:4" ht="15.75" hidden="1">
      <c r="A43" s="33"/>
      <c r="B43" s="29"/>
      <c r="C43" s="102"/>
      <c r="D43" s="28">
        <f aca="true" t="shared" si="1" ref="D43:D62">C43*25</f>
        <v>0</v>
      </c>
    </row>
    <row r="44" spans="1:4" ht="15.75" hidden="1">
      <c r="A44" s="27">
        <v>2230</v>
      </c>
      <c r="B44" s="29" t="s">
        <v>30</v>
      </c>
      <c r="C44" s="102"/>
      <c r="D44" s="28">
        <f t="shared" si="1"/>
        <v>0</v>
      </c>
    </row>
    <row r="45" spans="1:4" ht="15.75" hidden="1">
      <c r="A45" s="27"/>
      <c r="B45" s="29"/>
      <c r="C45" s="102"/>
      <c r="D45" s="28">
        <f t="shared" si="1"/>
        <v>0</v>
      </c>
    </row>
    <row r="46" spans="1:4" ht="15.75" hidden="1">
      <c r="A46" s="27"/>
      <c r="B46" s="29"/>
      <c r="C46" s="102"/>
      <c r="D46" s="28">
        <f t="shared" si="1"/>
        <v>0</v>
      </c>
    </row>
    <row r="47" spans="1:4" ht="15.75" hidden="1">
      <c r="A47" s="27">
        <v>2241</v>
      </c>
      <c r="B47" s="29" t="s">
        <v>7</v>
      </c>
      <c r="C47" s="102"/>
      <c r="D47" s="28">
        <f t="shared" si="1"/>
        <v>0</v>
      </c>
    </row>
    <row r="48" spans="1:4" ht="15.75" hidden="1">
      <c r="A48" s="27">
        <v>2242</v>
      </c>
      <c r="B48" s="29" t="s">
        <v>8</v>
      </c>
      <c r="C48" s="102"/>
      <c r="D48" s="28">
        <f t="shared" si="1"/>
        <v>0</v>
      </c>
    </row>
    <row r="49" spans="1:4" ht="15.75">
      <c r="A49" s="27">
        <v>2243</v>
      </c>
      <c r="B49" s="29" t="s">
        <v>9</v>
      </c>
      <c r="C49" s="102">
        <v>0.02</v>
      </c>
      <c r="D49" s="28">
        <v>0.5</v>
      </c>
    </row>
    <row r="50" spans="1:4" ht="15.75">
      <c r="A50" s="27">
        <v>2244</v>
      </c>
      <c r="B50" s="29" t="s">
        <v>10</v>
      </c>
      <c r="C50" s="102">
        <v>0.03</v>
      </c>
      <c r="D50" s="28">
        <v>1</v>
      </c>
    </row>
    <row r="51" spans="1:4" ht="15.75" hidden="1">
      <c r="A51" s="27">
        <v>2247</v>
      </c>
      <c r="B51" s="25" t="s">
        <v>59</v>
      </c>
      <c r="C51" s="26"/>
      <c r="D51" s="28">
        <f t="shared" si="1"/>
        <v>0</v>
      </c>
    </row>
    <row r="52" spans="1:4" ht="15.75" hidden="1">
      <c r="A52" s="27">
        <v>2251</v>
      </c>
      <c r="B52" s="29" t="s">
        <v>60</v>
      </c>
      <c r="C52" s="102"/>
      <c r="D52" s="28">
        <f t="shared" si="1"/>
        <v>0</v>
      </c>
    </row>
    <row r="53" spans="1:4" ht="15.75" hidden="1">
      <c r="A53" s="27">
        <v>2259</v>
      </c>
      <c r="B53" s="29" t="s">
        <v>61</v>
      </c>
      <c r="C53" s="102"/>
      <c r="D53" s="28">
        <f t="shared" si="1"/>
        <v>0</v>
      </c>
    </row>
    <row r="54" spans="1:4" ht="15.75" hidden="1">
      <c r="A54" s="27">
        <v>2262</v>
      </c>
      <c r="B54" s="29" t="s">
        <v>12</v>
      </c>
      <c r="C54" s="102"/>
      <c r="D54" s="28">
        <f t="shared" si="1"/>
        <v>0</v>
      </c>
    </row>
    <row r="55" spans="1:4" ht="15.75" hidden="1">
      <c r="A55" s="27">
        <v>2264</v>
      </c>
      <c r="B55" s="29" t="s">
        <v>13</v>
      </c>
      <c r="C55" s="102"/>
      <c r="D55" s="28">
        <f t="shared" si="1"/>
        <v>0</v>
      </c>
    </row>
    <row r="56" spans="1:4" ht="15.75" hidden="1">
      <c r="A56" s="27">
        <v>2279</v>
      </c>
      <c r="B56" s="29" t="s">
        <v>14</v>
      </c>
      <c r="C56" s="102"/>
      <c r="D56" s="28">
        <f t="shared" si="1"/>
        <v>0</v>
      </c>
    </row>
    <row r="57" spans="1:4" ht="15.75">
      <c r="A57" s="27">
        <v>2311</v>
      </c>
      <c r="B57" s="29" t="s">
        <v>15</v>
      </c>
      <c r="C57" s="102">
        <v>0.02</v>
      </c>
      <c r="D57" s="28">
        <f t="shared" si="1"/>
        <v>0.5</v>
      </c>
    </row>
    <row r="58" spans="1:4" ht="15.75">
      <c r="A58" s="27">
        <v>2312</v>
      </c>
      <c r="B58" s="29" t="s">
        <v>16</v>
      </c>
      <c r="C58" s="102">
        <v>0.03</v>
      </c>
      <c r="D58" s="28">
        <f t="shared" si="1"/>
        <v>0.75</v>
      </c>
    </row>
    <row r="59" spans="1:4" ht="15.75">
      <c r="A59" s="27">
        <v>2321</v>
      </c>
      <c r="B59" s="29" t="s">
        <v>17</v>
      </c>
      <c r="C59" s="102">
        <v>0.09</v>
      </c>
      <c r="D59" s="28">
        <f t="shared" si="1"/>
        <v>2.25</v>
      </c>
    </row>
    <row r="60" spans="1:4" ht="15.75" hidden="1">
      <c r="A60" s="27">
        <v>2322</v>
      </c>
      <c r="B60" s="29" t="s">
        <v>18</v>
      </c>
      <c r="C60" s="102"/>
      <c r="D60" s="28">
        <f t="shared" si="1"/>
        <v>0</v>
      </c>
    </row>
    <row r="61" spans="1:4" ht="15.75" hidden="1">
      <c r="A61" s="27">
        <v>2350</v>
      </c>
      <c r="B61" s="29" t="s">
        <v>19</v>
      </c>
      <c r="C61" s="102"/>
      <c r="D61" s="28">
        <f t="shared" si="1"/>
        <v>0</v>
      </c>
    </row>
    <row r="62" spans="1:4" ht="15.75" customHeight="1" hidden="1">
      <c r="A62" s="27">
        <v>2515</v>
      </c>
      <c r="B62" s="29" t="s">
        <v>58</v>
      </c>
      <c r="C62" s="102"/>
      <c r="D62" s="28">
        <f t="shared" si="1"/>
        <v>0</v>
      </c>
    </row>
    <row r="63" spans="1:4" ht="15.75" customHeight="1">
      <c r="A63" s="27">
        <v>5232</v>
      </c>
      <c r="B63" s="29" t="s">
        <v>23</v>
      </c>
      <c r="C63" s="102">
        <v>0.11</v>
      </c>
      <c r="D63" s="28">
        <v>2.66</v>
      </c>
    </row>
    <row r="64" spans="1:4" ht="15.75" hidden="1">
      <c r="A64" s="27">
        <v>5240</v>
      </c>
      <c r="B64" s="29" t="s">
        <v>25</v>
      </c>
      <c r="C64" s="102"/>
      <c r="D64" s="28">
        <f>C64*24</f>
        <v>0</v>
      </c>
    </row>
    <row r="65" spans="1:4" ht="15.75" customHeight="1" hidden="1">
      <c r="A65" s="27">
        <v>5250</v>
      </c>
      <c r="B65" s="29" t="s">
        <v>26</v>
      </c>
      <c r="C65" s="102"/>
      <c r="D65" s="28">
        <f>C65*24</f>
        <v>0</v>
      </c>
    </row>
    <row r="66" spans="1:4" ht="15.75" customHeight="1">
      <c r="A66" s="32"/>
      <c r="B66" s="34" t="s">
        <v>66</v>
      </c>
      <c r="C66" s="31">
        <f>SUM(C38:C65)</f>
        <v>0.64</v>
      </c>
      <c r="D66" s="31">
        <f>SUM(D38:D65)</f>
        <v>16.16</v>
      </c>
    </row>
    <row r="67" spans="1:4" ht="15.75">
      <c r="A67" s="32"/>
      <c r="B67" s="34" t="s">
        <v>32</v>
      </c>
      <c r="C67" s="31">
        <f>C36+C66</f>
        <v>2.2</v>
      </c>
      <c r="D67" s="31">
        <f>D36+D66</f>
        <v>59.25</v>
      </c>
    </row>
    <row r="68" spans="1:4" ht="15.75">
      <c r="A68" s="35"/>
      <c r="B68" s="20"/>
      <c r="C68" s="103"/>
      <c r="D68" s="92"/>
    </row>
    <row r="69" spans="1:4" ht="15.75">
      <c r="A69" s="140" t="s">
        <v>45</v>
      </c>
      <c r="B69" s="140"/>
      <c r="C69" s="105">
        <v>1</v>
      </c>
      <c r="D69" s="105">
        <v>25</v>
      </c>
    </row>
    <row r="70" spans="1:4" ht="15.75">
      <c r="A70" s="140" t="s">
        <v>46</v>
      </c>
      <c r="B70" s="140"/>
      <c r="C70" s="95">
        <f>C67/C69</f>
        <v>2.2</v>
      </c>
      <c r="D70" s="108">
        <f>D67/D69</f>
        <v>2.37</v>
      </c>
    </row>
    <row r="71" spans="1:4" ht="15.75">
      <c r="A71" s="9"/>
      <c r="B71" s="9"/>
      <c r="C71" s="10"/>
      <c r="D71" s="36"/>
    </row>
    <row r="72" spans="1:4" ht="15.75">
      <c r="A72" s="144" t="s">
        <v>37</v>
      </c>
      <c r="B72" s="145"/>
      <c r="C72" s="104"/>
      <c r="D72" s="39"/>
    </row>
    <row r="73" spans="1:4" ht="15.75">
      <c r="A73" s="144" t="s">
        <v>54</v>
      </c>
      <c r="B73" s="145"/>
      <c r="C73" s="104"/>
      <c r="D73" s="39"/>
    </row>
    <row r="74" spans="1:4" ht="15.75">
      <c r="A74" s="17"/>
      <c r="B74" s="17"/>
      <c r="C74" s="19"/>
      <c r="D74" s="65"/>
    </row>
    <row r="75" spans="1:4" ht="15.75">
      <c r="A75" s="17" t="s">
        <v>38</v>
      </c>
      <c r="B75" s="17"/>
      <c r="C75" s="19"/>
      <c r="D75" s="17"/>
    </row>
    <row r="76" spans="1:4" ht="15.75">
      <c r="A76" s="17"/>
      <c r="B76" s="17"/>
      <c r="C76" s="19"/>
      <c r="D76" s="65"/>
    </row>
    <row r="77" spans="1:4" ht="15.75">
      <c r="A77" s="17" t="s">
        <v>47</v>
      </c>
      <c r="B77" s="18"/>
      <c r="C77" s="96"/>
      <c r="D77" s="91"/>
    </row>
    <row r="78" spans="1:4" ht="15.75">
      <c r="A78" s="17"/>
      <c r="B78" s="96"/>
      <c r="C78" s="96"/>
      <c r="D78" s="65"/>
    </row>
    <row r="79" spans="1:4" ht="15.75">
      <c r="A79" s="17"/>
      <c r="B79" s="19"/>
      <c r="C79" s="19"/>
      <c r="D79" s="17"/>
    </row>
    <row r="80" ht="15">
      <c r="D80" s="92"/>
    </row>
  </sheetData>
  <sheetProtection/>
  <mergeCells count="10">
    <mergeCell ref="A72:B72"/>
    <mergeCell ref="A73:B73"/>
    <mergeCell ref="B1:D1"/>
    <mergeCell ref="B2:D2"/>
    <mergeCell ref="B3:D3"/>
    <mergeCell ref="A7:D7"/>
    <mergeCell ref="A69:B69"/>
    <mergeCell ref="A70:B70"/>
    <mergeCell ref="A9:B9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Layout" zoomScale="90" zoomScalePageLayoutView="90" workbookViewId="0" topLeftCell="A67">
      <selection activeCell="A75" sqref="A75"/>
    </sheetView>
  </sheetViews>
  <sheetFormatPr defaultColWidth="9.140625" defaultRowHeight="12.75"/>
  <cols>
    <col min="1" max="1" width="12.140625" style="6" customWidth="1"/>
    <col min="2" max="2" width="94.28125" style="6" customWidth="1"/>
    <col min="3" max="3" width="12.7109375" style="6" hidden="1" customWidth="1"/>
    <col min="4" max="4" width="25.8515625" style="6" hidden="1" customWidth="1"/>
    <col min="5" max="5" width="20.57421875" style="6" hidden="1" customWidth="1"/>
    <col min="6" max="6" width="31.421875" style="6" customWidth="1"/>
    <col min="7" max="16384" width="9.140625" style="3" customWidth="1"/>
  </cols>
  <sheetData>
    <row r="1" spans="1:6" ht="15.75" customHeight="1">
      <c r="A1" s="12"/>
      <c r="B1" s="136" t="s">
        <v>35</v>
      </c>
      <c r="C1" s="136"/>
      <c r="D1" s="136"/>
      <c r="E1" s="136"/>
      <c r="F1" s="137"/>
    </row>
    <row r="2" spans="1:6" ht="15.75">
      <c r="A2" s="12"/>
      <c r="B2" s="138" t="s">
        <v>39</v>
      </c>
      <c r="C2" s="138"/>
      <c r="D2" s="138"/>
      <c r="E2" s="138"/>
      <c r="F2" s="139"/>
    </row>
    <row r="3" spans="1:6" ht="15.75">
      <c r="A3" s="12"/>
      <c r="B3" s="135" t="s">
        <v>159</v>
      </c>
      <c r="C3" s="147"/>
      <c r="D3" s="147"/>
      <c r="E3" s="147"/>
      <c r="F3" s="147"/>
    </row>
    <row r="4" spans="1:6" ht="15.75">
      <c r="A4" s="12"/>
      <c r="B4" s="11"/>
      <c r="C4" s="11"/>
      <c r="D4" s="11"/>
      <c r="E4" s="13"/>
      <c r="F4" s="96"/>
    </row>
    <row r="5" spans="1:6" ht="15.75">
      <c r="A5" s="12"/>
      <c r="B5" s="15"/>
      <c r="C5" s="15"/>
      <c r="D5" s="15"/>
      <c r="E5" s="12"/>
      <c r="F5" s="11" t="str">
        <f>'1.6.2.'!D5</f>
        <v>2019. gada  15.martā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41" t="s">
        <v>5</v>
      </c>
      <c r="B7" s="141"/>
      <c r="C7" s="141"/>
      <c r="D7" s="141"/>
      <c r="E7" s="141"/>
      <c r="F7" s="141"/>
    </row>
    <row r="8" spans="1:5" ht="15.75">
      <c r="A8" s="97"/>
      <c r="B8" s="97"/>
      <c r="C8" s="97"/>
      <c r="D8" s="97"/>
      <c r="E8" s="97"/>
    </row>
    <row r="9" spans="1:5" ht="15.75" customHeight="1">
      <c r="A9" s="140" t="s">
        <v>1</v>
      </c>
      <c r="B9" s="140"/>
      <c r="C9" s="9"/>
      <c r="D9" s="9"/>
      <c r="E9" s="9"/>
    </row>
    <row r="10" spans="1:5" ht="15.75" customHeight="1">
      <c r="A10" s="140" t="s">
        <v>0</v>
      </c>
      <c r="B10" s="140"/>
      <c r="C10" s="9"/>
      <c r="D10" s="9"/>
      <c r="E10" s="9"/>
    </row>
    <row r="11" spans="1:6" ht="15" customHeight="1">
      <c r="A11" s="9"/>
      <c r="B11" s="140" t="s">
        <v>132</v>
      </c>
      <c r="C11" s="140"/>
      <c r="D11" s="140"/>
      <c r="E11" s="140"/>
      <c r="F11" s="140"/>
    </row>
    <row r="12" spans="1:6" ht="15" customHeight="1">
      <c r="A12" s="9"/>
      <c r="B12" s="140" t="s">
        <v>102</v>
      </c>
      <c r="C12" s="142"/>
      <c r="D12" s="142"/>
      <c r="E12" s="9"/>
      <c r="F12" s="14"/>
    </row>
    <row r="13" spans="1:5" ht="15.75" customHeight="1">
      <c r="A13" s="9" t="s">
        <v>2</v>
      </c>
      <c r="B13" s="9" t="str">
        <f>'1.6.2.'!B14</f>
        <v>2019.gadā un turpmāk</v>
      </c>
      <c r="C13" s="9"/>
      <c r="D13" s="9"/>
      <c r="E13" s="9"/>
    </row>
    <row r="14" spans="1:6" ht="63.7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5.75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68</v>
      </c>
      <c r="C16" s="26"/>
      <c r="D16" s="26"/>
      <c r="E16" s="26"/>
      <c r="F16" s="26"/>
    </row>
    <row r="17" spans="1:6" ht="15" customHeight="1">
      <c r="A17" s="27">
        <v>1100</v>
      </c>
      <c r="B17" s="27" t="s">
        <v>63</v>
      </c>
      <c r="C17" s="28">
        <v>5789.22</v>
      </c>
      <c r="D17" s="28">
        <v>0</v>
      </c>
      <c r="E17" s="28">
        <v>3074.97</v>
      </c>
      <c r="F17" s="28">
        <v>1212.39</v>
      </c>
    </row>
    <row r="18" spans="1:6" ht="15.75" customHeight="1">
      <c r="A18" s="27">
        <v>1200</v>
      </c>
      <c r="B18" s="29" t="s">
        <v>62</v>
      </c>
      <c r="C18" s="28">
        <v>1365.67</v>
      </c>
      <c r="D18" s="28">
        <v>0</v>
      </c>
      <c r="E18" s="28">
        <v>725.39</v>
      </c>
      <c r="F18" s="28">
        <v>292.06</v>
      </c>
    </row>
    <row r="19" spans="1:6" ht="15.75" hidden="1">
      <c r="A19" s="27">
        <v>2210</v>
      </c>
      <c r="B19" s="29" t="s">
        <v>27</v>
      </c>
      <c r="C19" s="28"/>
      <c r="D19" s="28"/>
      <c r="E19" s="28"/>
      <c r="F19" s="28"/>
    </row>
    <row r="20" spans="1:6" ht="15" customHeight="1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v>13.7</v>
      </c>
    </row>
    <row r="21" spans="1:6" ht="15" customHeight="1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v>30.1</v>
      </c>
    </row>
    <row r="22" spans="1:6" ht="15" customHeight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v>64.2</v>
      </c>
    </row>
    <row r="23" spans="1:6" ht="15" customHeight="1">
      <c r="A23" s="27">
        <v>2244</v>
      </c>
      <c r="B23" s="29" t="s">
        <v>10</v>
      </c>
      <c r="C23" s="28"/>
      <c r="D23" s="28"/>
      <c r="E23" s="28"/>
      <c r="F23" s="28">
        <v>73.09</v>
      </c>
    </row>
    <row r="24" spans="1:6" ht="15" customHeight="1" hidden="1">
      <c r="A24" s="27">
        <v>2251</v>
      </c>
      <c r="B24" s="29" t="s">
        <v>60</v>
      </c>
      <c r="C24" s="28"/>
      <c r="D24" s="28"/>
      <c r="E24" s="28"/>
      <c r="F24" s="28"/>
    </row>
    <row r="25" spans="1:6" ht="15" customHeight="1" hidden="1">
      <c r="A25" s="27">
        <v>2264</v>
      </c>
      <c r="B25" s="29" t="s">
        <v>13</v>
      </c>
      <c r="C25" s="28"/>
      <c r="D25" s="28"/>
      <c r="E25" s="28"/>
      <c r="F25" s="28"/>
    </row>
    <row r="26" spans="1:6" ht="15" customHeight="1" hidden="1">
      <c r="A26" s="27">
        <v>2279</v>
      </c>
      <c r="B26" s="29" t="s">
        <v>14</v>
      </c>
      <c r="C26" s="28"/>
      <c r="D26" s="28"/>
      <c r="E26" s="28"/>
      <c r="F26" s="28"/>
    </row>
    <row r="27" spans="1:6" ht="15" customHeight="1">
      <c r="A27" s="27">
        <v>2311</v>
      </c>
      <c r="B27" s="29" t="s">
        <v>72</v>
      </c>
      <c r="C27" s="28"/>
      <c r="D27" s="28"/>
      <c r="E27" s="28"/>
      <c r="F27" s="28">
        <v>18.28</v>
      </c>
    </row>
    <row r="28" spans="1:6" ht="15" customHeight="1">
      <c r="A28" s="27">
        <v>2312</v>
      </c>
      <c r="B28" s="29" t="s">
        <v>16</v>
      </c>
      <c r="C28" s="28"/>
      <c r="D28" s="28"/>
      <c r="E28" s="28"/>
      <c r="F28" s="28">
        <v>110.19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28">
        <v>39.73</v>
      </c>
    </row>
    <row r="30" spans="1:6" ht="15" customHeight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28">
        <v>79.94</v>
      </c>
    </row>
    <row r="31" spans="1:6" ht="15" customHeight="1" hidden="1">
      <c r="A31" s="27">
        <v>2361</v>
      </c>
      <c r="B31" s="29" t="s">
        <v>20</v>
      </c>
      <c r="C31" s="28"/>
      <c r="D31" s="28"/>
      <c r="E31" s="28"/>
      <c r="F31" s="28"/>
    </row>
    <row r="32" spans="1:6" ht="15.75">
      <c r="A32" s="27">
        <v>2370</v>
      </c>
      <c r="B32" s="29" t="s">
        <v>69</v>
      </c>
      <c r="C32" s="28"/>
      <c r="D32" s="28"/>
      <c r="E32" s="28"/>
      <c r="F32" s="28">
        <v>42.65</v>
      </c>
    </row>
    <row r="33" spans="1:6" ht="15.75" customHeight="1" hidden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57</v>
      </c>
      <c r="C34" s="28">
        <v>1.8</v>
      </c>
      <c r="D34" s="28">
        <v>0</v>
      </c>
      <c r="E34" s="28">
        <f>ROUND(C34/2,2)</f>
        <v>0.9</v>
      </c>
      <c r="F34" s="28">
        <v>145.37</v>
      </c>
    </row>
    <row r="35" spans="1:6" ht="15" customHeight="1">
      <c r="A35" s="27"/>
      <c r="B35" s="30" t="s">
        <v>65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2121.7000000000003</v>
      </c>
    </row>
    <row r="36" spans="1:6" ht="15" customHeight="1">
      <c r="A36" s="32"/>
      <c r="B36" s="27" t="s">
        <v>64</v>
      </c>
      <c r="C36" s="26"/>
      <c r="D36" s="26"/>
      <c r="E36" s="26"/>
      <c r="F36" s="26"/>
    </row>
    <row r="37" spans="1:6" ht="15" customHeight="1">
      <c r="A37" s="27">
        <v>1100</v>
      </c>
      <c r="B37" s="27" t="s">
        <v>63</v>
      </c>
      <c r="C37" s="28">
        <v>4429</v>
      </c>
      <c r="D37" s="28">
        <v>0</v>
      </c>
      <c r="E37" s="28">
        <f aca="true" t="shared" si="0" ref="E37:E55">ROUND(C37/2,2)</f>
        <v>2214.5</v>
      </c>
      <c r="F37" s="28">
        <v>207.5</v>
      </c>
    </row>
    <row r="38" spans="1:6" ht="15.75" customHeight="1">
      <c r="A38" s="27">
        <v>1200</v>
      </c>
      <c r="B38" s="29" t="s">
        <v>62</v>
      </c>
      <c r="C38" s="28">
        <v>1044.8</v>
      </c>
      <c r="D38" s="28">
        <v>0</v>
      </c>
      <c r="E38" s="28">
        <f t="shared" si="0"/>
        <v>522.4</v>
      </c>
      <c r="F38" s="28">
        <v>49.99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28">
        <v>5.96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28">
        <v>4.84</v>
      </c>
    </row>
    <row r="41" spans="1:6" ht="15" customHeight="1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28">
        <v>0.9</v>
      </c>
    </row>
    <row r="42" spans="1:6" ht="1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28">
        <v>0.34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28">
        <v>2.73</v>
      </c>
    </row>
    <row r="44" spans="1:6" ht="15" customHeight="1">
      <c r="A44" s="27">
        <v>2244</v>
      </c>
      <c r="B44" s="29" t="s">
        <v>10</v>
      </c>
      <c r="C44" s="28"/>
      <c r="D44" s="28"/>
      <c r="E44" s="28"/>
      <c r="F44" s="28">
        <v>0.74</v>
      </c>
    </row>
    <row r="45" spans="1:6" ht="15.75" customHeight="1">
      <c r="A45" s="27">
        <v>2247</v>
      </c>
      <c r="B45" s="25" t="s">
        <v>59</v>
      </c>
      <c r="C45" s="28">
        <v>5.71</v>
      </c>
      <c r="D45" s="28">
        <v>0</v>
      </c>
      <c r="E45" s="28">
        <f t="shared" si="0"/>
        <v>2.86</v>
      </c>
      <c r="F45" s="28">
        <v>0.98</v>
      </c>
    </row>
    <row r="46" spans="1:6" ht="15" customHeight="1">
      <c r="A46" s="27">
        <v>2251</v>
      </c>
      <c r="B46" s="29" t="s">
        <v>60</v>
      </c>
      <c r="C46" s="28">
        <v>145.52</v>
      </c>
      <c r="D46" s="28">
        <v>0</v>
      </c>
      <c r="E46" s="28">
        <f t="shared" si="0"/>
        <v>72.76</v>
      </c>
      <c r="F46" s="28">
        <v>7.72</v>
      </c>
    </row>
    <row r="47" spans="1:6" ht="15" customHeight="1">
      <c r="A47" s="27">
        <v>2259</v>
      </c>
      <c r="B47" s="29" t="s">
        <v>61</v>
      </c>
      <c r="C47" s="28">
        <v>0.48</v>
      </c>
      <c r="D47" s="28">
        <v>0</v>
      </c>
      <c r="E47" s="28">
        <f t="shared" si="0"/>
        <v>0.24</v>
      </c>
      <c r="F47" s="28">
        <v>0.06</v>
      </c>
    </row>
    <row r="48" spans="1:6" ht="15" customHeight="1">
      <c r="A48" s="27">
        <v>2261</v>
      </c>
      <c r="B48" s="29" t="s">
        <v>11</v>
      </c>
      <c r="C48" s="28"/>
      <c r="D48" s="28"/>
      <c r="E48" s="28"/>
      <c r="F48" s="28">
        <v>2.46</v>
      </c>
    </row>
    <row r="49" spans="1:6" ht="15" customHeight="1">
      <c r="A49" s="27">
        <v>2262</v>
      </c>
      <c r="B49" s="29" t="s">
        <v>12</v>
      </c>
      <c r="C49" s="28">
        <v>63.08</v>
      </c>
      <c r="D49" s="28">
        <v>0</v>
      </c>
      <c r="E49" s="28">
        <f t="shared" si="0"/>
        <v>31.54</v>
      </c>
      <c r="F49" s="28">
        <v>8.12</v>
      </c>
    </row>
    <row r="50" spans="1:6" ht="15" customHeight="1">
      <c r="A50" s="27">
        <v>2264</v>
      </c>
      <c r="B50" s="29" t="s">
        <v>13</v>
      </c>
      <c r="C50" s="28">
        <v>1.18</v>
      </c>
      <c r="D50" s="28">
        <v>0</v>
      </c>
      <c r="E50" s="28">
        <f t="shared" si="0"/>
        <v>0.59</v>
      </c>
      <c r="F50" s="28">
        <v>0</v>
      </c>
    </row>
    <row r="51" spans="1:6" ht="15.75" customHeight="1">
      <c r="A51" s="27">
        <v>2279</v>
      </c>
      <c r="B51" s="29" t="s">
        <v>14</v>
      </c>
      <c r="C51" s="28">
        <v>259.89</v>
      </c>
      <c r="D51" s="28">
        <v>0</v>
      </c>
      <c r="E51" s="28">
        <f t="shared" si="0"/>
        <v>129.95</v>
      </c>
      <c r="F51" s="28">
        <v>0.92</v>
      </c>
    </row>
    <row r="52" spans="1:6" ht="15.75" customHeight="1">
      <c r="A52" s="27">
        <v>2311</v>
      </c>
      <c r="B52" s="29" t="s">
        <v>15</v>
      </c>
      <c r="C52" s="28">
        <v>24.47</v>
      </c>
      <c r="D52" s="28">
        <v>0</v>
      </c>
      <c r="E52" s="28">
        <f t="shared" si="0"/>
        <v>12.24</v>
      </c>
      <c r="F52" s="28">
        <v>14.56</v>
      </c>
    </row>
    <row r="53" spans="1:6" ht="15" customHeight="1">
      <c r="A53" s="27">
        <v>2312</v>
      </c>
      <c r="B53" s="29" t="s">
        <v>16</v>
      </c>
      <c r="C53" s="28">
        <v>45.22</v>
      </c>
      <c r="D53" s="28">
        <v>0</v>
      </c>
      <c r="E53" s="28">
        <f t="shared" si="0"/>
        <v>22.61</v>
      </c>
      <c r="F53" s="28">
        <v>1.02</v>
      </c>
    </row>
    <row r="54" spans="1:6" ht="15" customHeight="1">
      <c r="A54" s="27">
        <v>2322</v>
      </c>
      <c r="B54" s="29" t="s">
        <v>18</v>
      </c>
      <c r="C54" s="28">
        <v>170.03</v>
      </c>
      <c r="D54" s="28">
        <v>0</v>
      </c>
      <c r="E54" s="28">
        <f t="shared" si="0"/>
        <v>85.02</v>
      </c>
      <c r="F54" s="28">
        <v>10.69</v>
      </c>
    </row>
    <row r="55" spans="1:6" ht="15" customHeight="1">
      <c r="A55" s="27">
        <v>2350</v>
      </c>
      <c r="B55" s="29" t="s">
        <v>19</v>
      </c>
      <c r="C55" s="28">
        <v>193.6</v>
      </c>
      <c r="D55" s="28">
        <v>0</v>
      </c>
      <c r="E55" s="28">
        <f t="shared" si="0"/>
        <v>96.8</v>
      </c>
      <c r="F55" s="28">
        <v>20.75</v>
      </c>
    </row>
    <row r="56" spans="1:6" ht="15" customHeight="1">
      <c r="A56" s="27">
        <v>2361</v>
      </c>
      <c r="B56" s="29" t="s">
        <v>20</v>
      </c>
      <c r="C56" s="28"/>
      <c r="D56" s="28"/>
      <c r="E56" s="28"/>
      <c r="F56" s="28">
        <v>6.34</v>
      </c>
    </row>
    <row r="57" spans="1:6" ht="15" customHeight="1">
      <c r="A57" s="27">
        <v>2370</v>
      </c>
      <c r="B57" s="29" t="s">
        <v>69</v>
      </c>
      <c r="C57" s="28"/>
      <c r="D57" s="28"/>
      <c r="E57" s="28"/>
      <c r="F57" s="28">
        <v>4.85</v>
      </c>
    </row>
    <row r="58" spans="1:6" ht="15" customHeight="1">
      <c r="A58" s="27">
        <v>2400</v>
      </c>
      <c r="B58" s="29" t="s">
        <v>31</v>
      </c>
      <c r="C58" s="28"/>
      <c r="D58" s="28"/>
      <c r="E58" s="28"/>
      <c r="F58" s="28">
        <v>1.17</v>
      </c>
    </row>
    <row r="59" spans="1:6" ht="15" customHeight="1">
      <c r="A59" s="27">
        <v>2515</v>
      </c>
      <c r="B59" s="29" t="s">
        <v>58</v>
      </c>
      <c r="C59" s="28"/>
      <c r="D59" s="28"/>
      <c r="E59" s="28"/>
      <c r="F59" s="28">
        <v>3.17</v>
      </c>
    </row>
    <row r="60" spans="1:6" ht="15" customHeight="1">
      <c r="A60" s="27">
        <v>2519</v>
      </c>
      <c r="B60" s="29" t="s">
        <v>24</v>
      </c>
      <c r="C60" s="28"/>
      <c r="D60" s="28"/>
      <c r="E60" s="28"/>
      <c r="F60" s="28">
        <v>7</v>
      </c>
    </row>
    <row r="61" spans="1:6" ht="15" customHeight="1">
      <c r="A61" s="27">
        <v>5232</v>
      </c>
      <c r="B61" s="29" t="s">
        <v>23</v>
      </c>
      <c r="C61" s="28"/>
      <c r="D61" s="28"/>
      <c r="E61" s="28"/>
      <c r="F61" s="28">
        <v>49.97</v>
      </c>
    </row>
    <row r="62" spans="1:6" ht="15" customHeight="1">
      <c r="A62" s="27">
        <v>5240</v>
      </c>
      <c r="B62" s="29" t="s">
        <v>25</v>
      </c>
      <c r="C62" s="28"/>
      <c r="D62" s="28"/>
      <c r="E62" s="28"/>
      <c r="F62" s="28">
        <v>10.06</v>
      </c>
    </row>
    <row r="63" spans="1:6" ht="15" customHeight="1">
      <c r="A63" s="27">
        <v>5250</v>
      </c>
      <c r="B63" s="29" t="s">
        <v>26</v>
      </c>
      <c r="C63" s="28"/>
      <c r="D63" s="28"/>
      <c r="E63" s="28"/>
      <c r="F63" s="28">
        <v>38.6</v>
      </c>
    </row>
    <row r="64" spans="1:6" ht="15" customHeight="1">
      <c r="A64" s="32"/>
      <c r="B64" s="34" t="s">
        <v>66</v>
      </c>
      <c r="C64" s="31">
        <f>SUM(C37:C55)</f>
        <v>6639.500000000003</v>
      </c>
      <c r="D64" s="31">
        <f>SUM(D37:D55)</f>
        <v>0</v>
      </c>
      <c r="E64" s="31">
        <f>SUM(E37:E55)</f>
        <v>3319.7800000000007</v>
      </c>
      <c r="F64" s="31">
        <f>SUM(F37:F63)</f>
        <v>461.44</v>
      </c>
    </row>
    <row r="65" spans="1:6" ht="15" customHeight="1">
      <c r="A65" s="32"/>
      <c r="B65" s="34" t="s">
        <v>32</v>
      </c>
      <c r="C65" s="31" t="e">
        <f>#REF!+C28</f>
        <v>#REF!</v>
      </c>
      <c r="D65" s="31" t="e">
        <f>#REF!+D28</f>
        <v>#REF!</v>
      </c>
      <c r="E65" s="31" t="e">
        <f>#REF!+E28</f>
        <v>#REF!</v>
      </c>
      <c r="F65" s="31">
        <f>F35+F64</f>
        <v>2583.1400000000003</v>
      </c>
    </row>
    <row r="66" spans="1:2" ht="15.75">
      <c r="A66" s="35"/>
      <c r="B66" s="20"/>
    </row>
    <row r="67" spans="1:6" ht="15.75" customHeight="1">
      <c r="A67" s="140" t="s">
        <v>45</v>
      </c>
      <c r="B67" s="140"/>
      <c r="C67" s="10">
        <v>148</v>
      </c>
      <c r="D67" s="21">
        <v>0</v>
      </c>
      <c r="E67" s="21">
        <v>74</v>
      </c>
      <c r="F67" s="107">
        <v>1</v>
      </c>
    </row>
    <row r="68" spans="1:6" ht="15.75" customHeight="1">
      <c r="A68" s="140" t="s">
        <v>46</v>
      </c>
      <c r="B68" s="140"/>
      <c r="C68" s="36" t="e">
        <f>#REF!/C67</f>
        <v>#REF!</v>
      </c>
      <c r="D68" s="37">
        <v>0</v>
      </c>
      <c r="E68" s="37" t="e">
        <f>#REF!/E67</f>
        <v>#REF!</v>
      </c>
      <c r="F68" s="37">
        <f>F65/F67</f>
        <v>2583.1400000000003</v>
      </c>
    </row>
    <row r="69" spans="1:6" ht="15.75" customHeight="1">
      <c r="A69" s="9"/>
      <c r="B69" s="9"/>
      <c r="C69" s="36"/>
      <c r="D69" s="36"/>
      <c r="E69" s="36"/>
      <c r="F69" s="36"/>
    </row>
    <row r="70" spans="1:6" s="2" customFormat="1" ht="15.75">
      <c r="A70" s="144" t="s">
        <v>37</v>
      </c>
      <c r="B70" s="145"/>
      <c r="C70" s="39"/>
      <c r="D70" s="39"/>
      <c r="E70" s="39"/>
      <c r="F70" s="39"/>
    </row>
    <row r="71" spans="1:6" s="2" customFormat="1" ht="15.75">
      <c r="A71" s="144" t="s">
        <v>54</v>
      </c>
      <c r="B71" s="145"/>
      <c r="C71" s="16"/>
      <c r="D71" s="40"/>
      <c r="E71" s="39"/>
      <c r="F71" s="39"/>
    </row>
    <row r="72" spans="1:6" s="2" customFormat="1" ht="15.75">
      <c r="A72" s="17"/>
      <c r="B72" s="17"/>
      <c r="C72" s="17"/>
      <c r="D72" s="17"/>
      <c r="E72" s="17"/>
      <c r="F72" s="17"/>
    </row>
    <row r="73" spans="1:6" s="2" customFormat="1" ht="15.75">
      <c r="A73" s="17" t="s">
        <v>38</v>
      </c>
      <c r="B73" s="17"/>
      <c r="C73" s="17"/>
      <c r="D73" s="17"/>
      <c r="E73" s="17"/>
      <c r="F73" s="65"/>
    </row>
    <row r="74" spans="1:6" s="2" customFormat="1" ht="15.75">
      <c r="A74" s="17"/>
      <c r="B74" s="17"/>
      <c r="C74" s="17"/>
      <c r="D74" s="17"/>
      <c r="E74" s="17"/>
      <c r="F74" s="17"/>
    </row>
    <row r="75" spans="1:6" s="2" customFormat="1" ht="15.75">
      <c r="A75" s="17" t="s">
        <v>47</v>
      </c>
      <c r="B75" s="18"/>
      <c r="C75" s="18"/>
      <c r="D75" s="18"/>
      <c r="E75" s="18"/>
      <c r="F75" s="18"/>
    </row>
    <row r="76" spans="1:6" s="2" customFormat="1" ht="13.5" customHeight="1">
      <c r="A76" s="17"/>
      <c r="B76" s="96"/>
      <c r="C76" s="19"/>
      <c r="D76" s="19"/>
      <c r="E76" s="17"/>
      <c r="F76" s="17"/>
    </row>
    <row r="77" spans="1:6" s="2" customFormat="1" ht="13.5" customHeight="1">
      <c r="A77" s="17"/>
      <c r="B77" s="19"/>
      <c r="C77" s="17"/>
      <c r="D77" s="17"/>
      <c r="E77" s="17"/>
      <c r="F77" s="17"/>
    </row>
    <row r="78" spans="1:6" s="1" customFormat="1" ht="15">
      <c r="A78" s="6"/>
      <c r="B78" s="6"/>
      <c r="C78" s="100"/>
      <c r="D78" s="6"/>
      <c r="E78" s="6"/>
      <c r="F78" s="6"/>
    </row>
  </sheetData>
  <sheetProtection/>
  <mergeCells count="12">
    <mergeCell ref="A10:B10"/>
    <mergeCell ref="B11:F11"/>
    <mergeCell ref="B12:D12"/>
    <mergeCell ref="A67:B67"/>
    <mergeCell ref="A68:B68"/>
    <mergeCell ref="A70:B70"/>
    <mergeCell ref="A71:B71"/>
    <mergeCell ref="B1:F1"/>
    <mergeCell ref="B2:F2"/>
    <mergeCell ref="B3:F3"/>
    <mergeCell ref="A7:F7"/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Layout" zoomScale="90" zoomScalePageLayoutView="90" workbookViewId="0" topLeftCell="A72">
      <selection activeCell="A75" sqref="A75:A80"/>
    </sheetView>
  </sheetViews>
  <sheetFormatPr defaultColWidth="9.140625" defaultRowHeight="12.75"/>
  <cols>
    <col min="1" max="1" width="12.8515625" style="6" customWidth="1"/>
    <col min="2" max="2" width="95.00390625" style="6" customWidth="1"/>
    <col min="3" max="3" width="12.7109375" style="6" hidden="1" customWidth="1"/>
    <col min="4" max="4" width="25.8515625" style="6" hidden="1" customWidth="1"/>
    <col min="5" max="5" width="4.57421875" style="6" hidden="1" customWidth="1"/>
    <col min="6" max="6" width="32.57421875" style="6" customWidth="1"/>
    <col min="7" max="16384" width="9.140625" style="3" customWidth="1"/>
  </cols>
  <sheetData>
    <row r="1" spans="1:6" ht="15.75" customHeight="1">
      <c r="A1" s="12"/>
      <c r="B1" s="136" t="s">
        <v>35</v>
      </c>
      <c r="C1" s="136"/>
      <c r="D1" s="136"/>
      <c r="E1" s="136"/>
      <c r="F1" s="137"/>
    </row>
    <row r="2" spans="1:6" ht="15.75">
      <c r="A2" s="12"/>
      <c r="B2" s="138" t="s">
        <v>39</v>
      </c>
      <c r="C2" s="138"/>
      <c r="D2" s="138"/>
      <c r="E2" s="138"/>
      <c r="F2" s="139"/>
    </row>
    <row r="3" spans="1:6" ht="15.75">
      <c r="A3" s="12"/>
      <c r="B3" s="135" t="s">
        <v>159</v>
      </c>
      <c r="C3" s="147"/>
      <c r="D3" s="147"/>
      <c r="E3" s="147"/>
      <c r="F3" s="147"/>
    </row>
    <row r="4" spans="1:6" ht="15.75">
      <c r="A4" s="12"/>
      <c r="B4" s="11"/>
      <c r="C4" s="11"/>
      <c r="D4" s="11"/>
      <c r="E4" s="13"/>
      <c r="F4" s="96"/>
    </row>
    <row r="5" spans="1:6" ht="15.75">
      <c r="A5" s="12"/>
      <c r="B5" s="15"/>
      <c r="C5" s="15"/>
      <c r="D5" s="15"/>
      <c r="E5" s="12"/>
      <c r="F5" s="11" t="str">
        <f>'1.2.'!F5</f>
        <v>2019. gada  15.martā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41" t="s">
        <v>5</v>
      </c>
      <c r="B7" s="141"/>
      <c r="C7" s="141"/>
      <c r="D7" s="141"/>
      <c r="E7" s="141"/>
      <c r="F7" s="141"/>
    </row>
    <row r="8" spans="1:5" ht="15.75">
      <c r="A8" s="97"/>
      <c r="B8" s="97"/>
      <c r="C8" s="97"/>
      <c r="D8" s="97"/>
      <c r="E8" s="97"/>
    </row>
    <row r="9" spans="1:5" ht="15.75" customHeight="1">
      <c r="A9" s="140" t="s">
        <v>1</v>
      </c>
      <c r="B9" s="140"/>
      <c r="C9" s="9"/>
      <c r="D9" s="9"/>
      <c r="E9" s="9"/>
    </row>
    <row r="10" spans="1:5" ht="15.75" customHeight="1">
      <c r="A10" s="140" t="s">
        <v>0</v>
      </c>
      <c r="B10" s="140"/>
      <c r="C10" s="9"/>
      <c r="D10" s="9"/>
      <c r="E10" s="9"/>
    </row>
    <row r="11" spans="1:6" ht="15" customHeight="1">
      <c r="A11" s="9"/>
      <c r="B11" s="140" t="s">
        <v>132</v>
      </c>
      <c r="C11" s="140"/>
      <c r="D11" s="140"/>
      <c r="E11" s="140"/>
      <c r="F11" s="140"/>
    </row>
    <row r="12" spans="1:6" ht="15" customHeight="1">
      <c r="A12" s="9"/>
      <c r="B12" s="140" t="s">
        <v>157</v>
      </c>
      <c r="C12" s="142"/>
      <c r="D12" s="142"/>
      <c r="E12" s="9"/>
      <c r="F12" s="14"/>
    </row>
    <row r="13" spans="1:5" ht="15.75" customHeight="1">
      <c r="A13" s="9" t="s">
        <v>2</v>
      </c>
      <c r="B13" s="9" t="str">
        <f>'1.2.'!B13</f>
        <v>2019.gadā un turpmāk</v>
      </c>
      <c r="C13" s="9"/>
      <c r="D13" s="9"/>
      <c r="E13" s="9"/>
    </row>
    <row r="14" spans="1:6" ht="56.2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5.75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68</v>
      </c>
      <c r="C16" s="26"/>
      <c r="D16" s="26"/>
      <c r="E16" s="26"/>
      <c r="F16" s="26"/>
    </row>
    <row r="17" spans="1:6" ht="15" customHeight="1">
      <c r="A17" s="27">
        <v>1100</v>
      </c>
      <c r="B17" s="27" t="s">
        <v>63</v>
      </c>
      <c r="C17" s="28">
        <v>5789.22</v>
      </c>
      <c r="D17" s="28">
        <v>0</v>
      </c>
      <c r="E17" s="28">
        <v>3074.97</v>
      </c>
      <c r="F17" s="28">
        <v>1212.39</v>
      </c>
    </row>
    <row r="18" spans="1:6" ht="15.75" customHeight="1">
      <c r="A18" s="27">
        <v>1200</v>
      </c>
      <c r="B18" s="29" t="s">
        <v>62</v>
      </c>
      <c r="C18" s="28">
        <v>1365.67</v>
      </c>
      <c r="D18" s="28">
        <v>0</v>
      </c>
      <c r="E18" s="28">
        <v>725.39</v>
      </c>
      <c r="F18" s="28">
        <v>292.06</v>
      </c>
    </row>
    <row r="19" spans="1:6" ht="15.75" hidden="1">
      <c r="A19" s="27">
        <v>2210</v>
      </c>
      <c r="B19" s="29" t="s">
        <v>27</v>
      </c>
      <c r="C19" s="28"/>
      <c r="D19" s="28"/>
      <c r="E19" s="28"/>
      <c r="F19" s="28"/>
    </row>
    <row r="20" spans="1:6" ht="15" customHeight="1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v>6.85</v>
      </c>
    </row>
    <row r="21" spans="1:6" ht="15" customHeight="1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v>35.43</v>
      </c>
    </row>
    <row r="22" spans="1:6" ht="15" customHeight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v>12.3</v>
      </c>
    </row>
    <row r="23" spans="1:6" ht="15" customHeight="1">
      <c r="A23" s="27">
        <v>2244</v>
      </c>
      <c r="B23" s="29" t="s">
        <v>10</v>
      </c>
      <c r="C23" s="28"/>
      <c r="D23" s="28"/>
      <c r="E23" s="28"/>
      <c r="F23" s="28">
        <v>73.09</v>
      </c>
    </row>
    <row r="24" spans="1:6" ht="15" customHeight="1" hidden="1">
      <c r="A24" s="27">
        <v>2251</v>
      </c>
      <c r="B24" s="29" t="s">
        <v>60</v>
      </c>
      <c r="C24" s="28"/>
      <c r="D24" s="28"/>
      <c r="E24" s="28"/>
      <c r="F24" s="28"/>
    </row>
    <row r="25" spans="1:6" ht="15" customHeight="1" hidden="1">
      <c r="A25" s="27">
        <v>2264</v>
      </c>
      <c r="B25" s="29" t="s">
        <v>13</v>
      </c>
      <c r="C25" s="28"/>
      <c r="D25" s="28"/>
      <c r="E25" s="28"/>
      <c r="F25" s="28"/>
    </row>
    <row r="26" spans="1:6" ht="15" customHeight="1" hidden="1">
      <c r="A26" s="27">
        <v>2279</v>
      </c>
      <c r="B26" s="29" t="s">
        <v>14</v>
      </c>
      <c r="C26" s="28"/>
      <c r="D26" s="28"/>
      <c r="E26" s="28"/>
      <c r="F26" s="28"/>
    </row>
    <row r="27" spans="1:6" ht="15" customHeight="1">
      <c r="A27" s="27">
        <v>2311</v>
      </c>
      <c r="B27" s="29" t="s">
        <v>72</v>
      </c>
      <c r="C27" s="28"/>
      <c r="D27" s="28"/>
      <c r="E27" s="28"/>
      <c r="F27" s="28">
        <v>13.61</v>
      </c>
    </row>
    <row r="28" spans="1:6" ht="15" customHeight="1">
      <c r="A28" s="27">
        <v>2312</v>
      </c>
      <c r="B28" s="29" t="s">
        <v>16</v>
      </c>
      <c r="C28" s="28"/>
      <c r="D28" s="28"/>
      <c r="E28" s="28"/>
      <c r="F28" s="28">
        <v>20.44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28">
        <v>39.73</v>
      </c>
    </row>
    <row r="30" spans="1:6" ht="15" customHeight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28">
        <v>8.2</v>
      </c>
    </row>
    <row r="31" spans="1:6" ht="15" customHeight="1" hidden="1">
      <c r="A31" s="27">
        <v>2361</v>
      </c>
      <c r="B31" s="29" t="s">
        <v>20</v>
      </c>
      <c r="C31" s="28"/>
      <c r="D31" s="28"/>
      <c r="E31" s="28"/>
      <c r="F31" s="28"/>
    </row>
    <row r="32" spans="1:6" ht="15.75">
      <c r="A32" s="27">
        <v>2370</v>
      </c>
      <c r="B32" s="29" t="s">
        <v>69</v>
      </c>
      <c r="C32" s="28"/>
      <c r="D32" s="28"/>
      <c r="E32" s="28"/>
      <c r="F32" s="28">
        <v>13.61</v>
      </c>
    </row>
    <row r="33" spans="1:6" ht="15.75" customHeight="1" hidden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57</v>
      </c>
      <c r="C34" s="28">
        <v>1.8</v>
      </c>
      <c r="D34" s="28">
        <v>0</v>
      </c>
      <c r="E34" s="28">
        <f>ROUND(C34/2,2)</f>
        <v>0.9</v>
      </c>
      <c r="F34" s="28">
        <v>20.5</v>
      </c>
    </row>
    <row r="35" spans="1:6" ht="15" customHeight="1">
      <c r="A35" s="27"/>
      <c r="B35" s="30" t="s">
        <v>65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1748.2099999999998</v>
      </c>
    </row>
    <row r="36" spans="1:6" ht="15" customHeight="1">
      <c r="A36" s="32"/>
      <c r="B36" s="27" t="s">
        <v>64</v>
      </c>
      <c r="C36" s="26"/>
      <c r="D36" s="26"/>
      <c r="E36" s="26"/>
      <c r="F36" s="26"/>
    </row>
    <row r="37" spans="1:6" ht="15" customHeight="1">
      <c r="A37" s="27">
        <v>1100</v>
      </c>
      <c r="B37" s="27" t="s">
        <v>63</v>
      </c>
      <c r="C37" s="28">
        <v>4429</v>
      </c>
      <c r="D37" s="28">
        <v>0</v>
      </c>
      <c r="E37" s="28">
        <f aca="true" t="shared" si="0" ref="E37:E55">ROUND(C37/2,2)</f>
        <v>2214.5</v>
      </c>
      <c r="F37" s="28">
        <v>213.43</v>
      </c>
    </row>
    <row r="38" spans="1:6" ht="15.75" customHeight="1">
      <c r="A38" s="27">
        <v>1200</v>
      </c>
      <c r="B38" s="29" t="s">
        <v>62</v>
      </c>
      <c r="C38" s="28">
        <v>1044.8</v>
      </c>
      <c r="D38" s="28">
        <v>0</v>
      </c>
      <c r="E38" s="28">
        <f t="shared" si="0"/>
        <v>522.4</v>
      </c>
      <c r="F38" s="28">
        <v>51.42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93">
        <v>6.07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93">
        <v>4.93</v>
      </c>
    </row>
    <row r="41" spans="1:6" ht="15" customHeight="1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93">
        <v>0.92</v>
      </c>
    </row>
    <row r="42" spans="1:6" ht="1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93">
        <v>0.35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93">
        <v>3.41</v>
      </c>
    </row>
    <row r="44" spans="1:6" ht="15" customHeight="1">
      <c r="A44" s="27">
        <v>2244</v>
      </c>
      <c r="B44" s="29" t="s">
        <v>10</v>
      </c>
      <c r="C44" s="28"/>
      <c r="D44" s="28"/>
      <c r="E44" s="28"/>
      <c r="F44" s="93">
        <v>0.76</v>
      </c>
    </row>
    <row r="45" spans="1:6" ht="15.75" customHeight="1">
      <c r="A45" s="27">
        <v>2247</v>
      </c>
      <c r="B45" s="25" t="s">
        <v>59</v>
      </c>
      <c r="C45" s="28">
        <v>5.71</v>
      </c>
      <c r="D45" s="28">
        <v>0</v>
      </c>
      <c r="E45" s="28">
        <f t="shared" si="0"/>
        <v>2.86</v>
      </c>
      <c r="F45" s="93">
        <v>1</v>
      </c>
    </row>
    <row r="46" spans="1:6" ht="15" customHeight="1">
      <c r="A46" s="27">
        <v>2251</v>
      </c>
      <c r="B46" s="29" t="s">
        <v>60</v>
      </c>
      <c r="C46" s="28">
        <v>145.52</v>
      </c>
      <c r="D46" s="28">
        <v>0</v>
      </c>
      <c r="E46" s="28">
        <f t="shared" si="0"/>
        <v>72.76</v>
      </c>
      <c r="F46" s="93">
        <v>7.86</v>
      </c>
    </row>
    <row r="47" spans="1:6" ht="15" customHeight="1" hidden="1">
      <c r="A47" s="27">
        <v>2259</v>
      </c>
      <c r="B47" s="29" t="s">
        <v>61</v>
      </c>
      <c r="C47" s="28">
        <v>0.48</v>
      </c>
      <c r="D47" s="28">
        <v>0</v>
      </c>
      <c r="E47" s="28">
        <f t="shared" si="0"/>
        <v>0.24</v>
      </c>
      <c r="F47" s="93"/>
    </row>
    <row r="48" spans="1:6" ht="15" customHeight="1">
      <c r="A48" s="27">
        <v>2261</v>
      </c>
      <c r="B48" s="29" t="s">
        <v>11</v>
      </c>
      <c r="C48" s="28"/>
      <c r="D48" s="28"/>
      <c r="E48" s="28"/>
      <c r="F48" s="93">
        <v>2.5</v>
      </c>
    </row>
    <row r="49" spans="1:6" ht="15" customHeight="1">
      <c r="A49" s="27">
        <v>2262</v>
      </c>
      <c r="B49" s="29" t="s">
        <v>12</v>
      </c>
      <c r="C49" s="28">
        <v>63.08</v>
      </c>
      <c r="D49" s="28">
        <v>0</v>
      </c>
      <c r="E49" s="28">
        <f t="shared" si="0"/>
        <v>31.54</v>
      </c>
      <c r="F49" s="93">
        <v>8.26</v>
      </c>
    </row>
    <row r="50" spans="1:6" ht="15" customHeight="1" hidden="1">
      <c r="A50" s="27">
        <v>2264</v>
      </c>
      <c r="B50" s="29" t="s">
        <v>13</v>
      </c>
      <c r="C50" s="28">
        <v>1.18</v>
      </c>
      <c r="D50" s="28">
        <v>0</v>
      </c>
      <c r="E50" s="28">
        <f t="shared" si="0"/>
        <v>0.59</v>
      </c>
      <c r="F50" s="93"/>
    </row>
    <row r="51" spans="1:6" ht="15.75" customHeight="1">
      <c r="A51" s="27">
        <v>2279</v>
      </c>
      <c r="B51" s="29" t="s">
        <v>14</v>
      </c>
      <c r="C51" s="28">
        <v>259.89</v>
      </c>
      <c r="D51" s="28">
        <v>0</v>
      </c>
      <c r="E51" s="28">
        <f t="shared" si="0"/>
        <v>129.95</v>
      </c>
      <c r="F51" s="93">
        <v>0.94</v>
      </c>
    </row>
    <row r="52" spans="1:6" ht="15.75" customHeight="1">
      <c r="A52" s="27">
        <v>2311</v>
      </c>
      <c r="B52" s="29" t="s">
        <v>15</v>
      </c>
      <c r="C52" s="28">
        <v>24.47</v>
      </c>
      <c r="D52" s="28">
        <v>0</v>
      </c>
      <c r="E52" s="28">
        <f t="shared" si="0"/>
        <v>12.24</v>
      </c>
      <c r="F52" s="93">
        <v>14.82</v>
      </c>
    </row>
    <row r="53" spans="1:6" ht="15" customHeight="1">
      <c r="A53" s="27">
        <v>2312</v>
      </c>
      <c r="B53" s="29" t="s">
        <v>16</v>
      </c>
      <c r="C53" s="28">
        <v>45.22</v>
      </c>
      <c r="D53" s="28">
        <v>0</v>
      </c>
      <c r="E53" s="28">
        <f t="shared" si="0"/>
        <v>22.61</v>
      </c>
      <c r="F53" s="93">
        <v>1.03</v>
      </c>
    </row>
    <row r="54" spans="1:6" ht="15" customHeight="1">
      <c r="A54" s="27">
        <v>2322</v>
      </c>
      <c r="B54" s="29" t="s">
        <v>18</v>
      </c>
      <c r="C54" s="28">
        <v>170.03</v>
      </c>
      <c r="D54" s="28">
        <v>0</v>
      </c>
      <c r="E54" s="28">
        <f t="shared" si="0"/>
        <v>85.02</v>
      </c>
      <c r="F54" s="93">
        <v>10.88</v>
      </c>
    </row>
    <row r="55" spans="1:6" ht="15" customHeight="1">
      <c r="A55" s="27">
        <v>2350</v>
      </c>
      <c r="B55" s="29" t="s">
        <v>19</v>
      </c>
      <c r="C55" s="28">
        <v>193.6</v>
      </c>
      <c r="D55" s="28">
        <v>0</v>
      </c>
      <c r="E55" s="28">
        <f t="shared" si="0"/>
        <v>96.8</v>
      </c>
      <c r="F55" s="93">
        <v>21.11</v>
      </c>
    </row>
    <row r="56" spans="1:6" ht="15" customHeight="1">
      <c r="A56" s="27">
        <v>2361</v>
      </c>
      <c r="B56" s="29" t="s">
        <v>20</v>
      </c>
      <c r="C56" s="28"/>
      <c r="D56" s="28"/>
      <c r="E56" s="28"/>
      <c r="F56" s="93">
        <v>6.45</v>
      </c>
    </row>
    <row r="57" spans="1:6" ht="15" customHeight="1">
      <c r="A57" s="27">
        <v>2370</v>
      </c>
      <c r="B57" s="29" t="s">
        <v>69</v>
      </c>
      <c r="C57" s="28"/>
      <c r="D57" s="28"/>
      <c r="E57" s="28"/>
      <c r="F57" s="93">
        <v>4.93</v>
      </c>
    </row>
    <row r="58" spans="1:6" ht="15" customHeight="1">
      <c r="A58" s="27">
        <v>2400</v>
      </c>
      <c r="B58" s="29" t="s">
        <v>31</v>
      </c>
      <c r="C58" s="28"/>
      <c r="D58" s="28"/>
      <c r="E58" s="28"/>
      <c r="F58" s="93">
        <v>1.19</v>
      </c>
    </row>
    <row r="59" spans="1:6" ht="15" customHeight="1">
      <c r="A59" s="27">
        <v>2515</v>
      </c>
      <c r="B59" s="29" t="s">
        <v>58</v>
      </c>
      <c r="C59" s="28"/>
      <c r="D59" s="28"/>
      <c r="E59" s="28"/>
      <c r="F59" s="93">
        <v>3.27</v>
      </c>
    </row>
    <row r="60" spans="1:6" ht="15" customHeight="1">
      <c r="A60" s="27">
        <v>2519</v>
      </c>
      <c r="B60" s="29" t="s">
        <v>24</v>
      </c>
      <c r="C60" s="28"/>
      <c r="D60" s="28"/>
      <c r="E60" s="28"/>
      <c r="F60" s="93">
        <v>7.13</v>
      </c>
    </row>
    <row r="61" spans="1:6" ht="15" customHeight="1">
      <c r="A61" s="27">
        <v>5232</v>
      </c>
      <c r="B61" s="29" t="s">
        <v>23</v>
      </c>
      <c r="C61" s="28"/>
      <c r="D61" s="28"/>
      <c r="E61" s="28"/>
      <c r="F61" s="93">
        <v>50.84</v>
      </c>
    </row>
    <row r="62" spans="1:6" ht="15" customHeight="1">
      <c r="A62" s="27">
        <v>5240</v>
      </c>
      <c r="B62" s="29" t="s">
        <v>25</v>
      </c>
      <c r="C62" s="28"/>
      <c r="D62" s="28"/>
      <c r="E62" s="28"/>
      <c r="F62" s="93">
        <v>10.23</v>
      </c>
    </row>
    <row r="63" spans="1:6" ht="15" customHeight="1">
      <c r="A63" s="27">
        <v>5250</v>
      </c>
      <c r="B63" s="29" t="s">
        <v>26</v>
      </c>
      <c r="C63" s="28"/>
      <c r="D63" s="28"/>
      <c r="E63" s="28"/>
      <c r="F63" s="93">
        <v>40.89</v>
      </c>
    </row>
    <row r="64" spans="1:6" ht="15" customHeight="1">
      <c r="A64" s="32"/>
      <c r="B64" s="34" t="s">
        <v>66</v>
      </c>
      <c r="C64" s="31">
        <f>SUM(C37:C55)</f>
        <v>6639.500000000003</v>
      </c>
      <c r="D64" s="31">
        <f>SUM(D37:D55)</f>
        <v>0</v>
      </c>
      <c r="E64" s="31">
        <f>SUM(E37:E55)</f>
        <v>3319.7800000000007</v>
      </c>
      <c r="F64" s="31">
        <f>SUM(F37:F63)</f>
        <v>474.62</v>
      </c>
    </row>
    <row r="65" spans="1:6" ht="15" customHeight="1">
      <c r="A65" s="32"/>
      <c r="B65" s="34" t="s">
        <v>32</v>
      </c>
      <c r="C65" s="31" t="e">
        <f>#REF!+C28</f>
        <v>#REF!</v>
      </c>
      <c r="D65" s="31" t="e">
        <f>#REF!+D28</f>
        <v>#REF!</v>
      </c>
      <c r="E65" s="31" t="e">
        <f>#REF!+E28</f>
        <v>#REF!</v>
      </c>
      <c r="F65" s="31">
        <f>F35+F64</f>
        <v>2222.83</v>
      </c>
    </row>
    <row r="66" spans="1:2" ht="15.75">
      <c r="A66" s="35"/>
      <c r="B66" s="20"/>
    </row>
    <row r="67" spans="1:6" ht="15.75" customHeight="1">
      <c r="A67" s="140" t="s">
        <v>45</v>
      </c>
      <c r="B67" s="140"/>
      <c r="C67" s="10">
        <v>148</v>
      </c>
      <c r="D67" s="21">
        <v>0</v>
      </c>
      <c r="E67" s="21">
        <v>74</v>
      </c>
      <c r="F67" s="107">
        <v>1</v>
      </c>
    </row>
    <row r="68" spans="1:6" ht="15.75" customHeight="1">
      <c r="A68" s="140" t="s">
        <v>46</v>
      </c>
      <c r="B68" s="140"/>
      <c r="C68" s="36" t="e">
        <f>#REF!/C67</f>
        <v>#REF!</v>
      </c>
      <c r="D68" s="37">
        <v>0</v>
      </c>
      <c r="E68" s="37" t="e">
        <f>#REF!/E67</f>
        <v>#REF!</v>
      </c>
      <c r="F68" s="108">
        <f>F65/F67</f>
        <v>2222.83</v>
      </c>
    </row>
    <row r="69" spans="1:6" ht="15.75" customHeight="1">
      <c r="A69" s="9"/>
      <c r="B69" s="9"/>
      <c r="C69" s="36"/>
      <c r="D69" s="36"/>
      <c r="E69" s="36"/>
      <c r="F69" s="36"/>
    </row>
    <row r="70" spans="1:6" s="2" customFormat="1" ht="15.75">
      <c r="A70" s="144" t="s">
        <v>37</v>
      </c>
      <c r="B70" s="145"/>
      <c r="C70" s="39"/>
      <c r="D70" s="39"/>
      <c r="E70" s="39"/>
      <c r="F70" s="39"/>
    </row>
    <row r="71" spans="1:6" s="2" customFormat="1" ht="15.75">
      <c r="A71" s="144" t="s">
        <v>54</v>
      </c>
      <c r="B71" s="145"/>
      <c r="C71" s="16"/>
      <c r="D71" s="40"/>
      <c r="E71" s="39"/>
      <c r="F71" s="39"/>
    </row>
    <row r="72" spans="1:6" s="2" customFormat="1" ht="15.75">
      <c r="A72" s="17"/>
      <c r="B72" s="17"/>
      <c r="C72" s="17"/>
      <c r="D72" s="17"/>
      <c r="E72" s="17"/>
      <c r="F72" s="17"/>
    </row>
    <row r="73" spans="1:6" s="2" customFormat="1" ht="15.75">
      <c r="A73" s="17" t="s">
        <v>38</v>
      </c>
      <c r="B73" s="17"/>
      <c r="C73" s="17"/>
      <c r="D73" s="17"/>
      <c r="E73" s="17"/>
      <c r="F73" s="65"/>
    </row>
    <row r="74" spans="1:6" s="2" customFormat="1" ht="15.75">
      <c r="A74" s="17"/>
      <c r="B74" s="17"/>
      <c r="C74" s="17"/>
      <c r="D74" s="17"/>
      <c r="E74" s="17"/>
      <c r="F74" s="17"/>
    </row>
    <row r="75" spans="1:6" s="2" customFormat="1" ht="15.75">
      <c r="A75" s="17" t="s">
        <v>47</v>
      </c>
      <c r="B75" s="18"/>
      <c r="C75" s="18"/>
      <c r="D75" s="18"/>
      <c r="E75" s="18"/>
      <c r="F75" s="18"/>
    </row>
    <row r="76" spans="1:6" s="2" customFormat="1" ht="13.5" customHeight="1">
      <c r="A76" s="17"/>
      <c r="B76" s="96"/>
      <c r="C76" s="19"/>
      <c r="D76" s="19"/>
      <c r="E76" s="17"/>
      <c r="F76" s="17"/>
    </row>
    <row r="77" spans="1:6" s="2" customFormat="1" ht="13.5" customHeight="1">
      <c r="A77" s="17"/>
      <c r="B77" s="19"/>
      <c r="C77" s="17"/>
      <c r="D77" s="17"/>
      <c r="E77" s="17"/>
      <c r="F77" s="17"/>
    </row>
    <row r="78" spans="1:6" s="1" customFormat="1" ht="15">
      <c r="A78" s="6"/>
      <c r="B78" s="6"/>
      <c r="C78" s="100"/>
      <c r="D78" s="6"/>
      <c r="E78" s="6"/>
      <c r="F78" s="6"/>
    </row>
  </sheetData>
  <sheetProtection/>
  <mergeCells count="12">
    <mergeCell ref="A10:B10"/>
    <mergeCell ref="B11:F11"/>
    <mergeCell ref="B12:D12"/>
    <mergeCell ref="A67:B67"/>
    <mergeCell ref="A68:B68"/>
    <mergeCell ref="A70:B70"/>
    <mergeCell ref="A71:B71"/>
    <mergeCell ref="B1:F1"/>
    <mergeCell ref="B2:F2"/>
    <mergeCell ref="B3:F3"/>
    <mergeCell ref="A7:F7"/>
    <mergeCell ref="A9:B9"/>
  </mergeCells>
  <printOptions/>
  <pageMargins left="0.7" right="0.7" top="0.75" bottom="0.75" header="0.3" footer="0.3"/>
  <pageSetup fitToHeight="1" fitToWidth="1" horizontalDpi="600" verticalDpi="600" orientation="portrait" paperSize="9" scale="63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Layout" zoomScale="90" zoomScaleNormal="90" zoomScalePageLayoutView="90" workbookViewId="0" topLeftCell="A51">
      <selection activeCell="A75" sqref="A75:A79"/>
    </sheetView>
  </sheetViews>
  <sheetFormatPr defaultColWidth="9.140625" defaultRowHeight="12.75"/>
  <cols>
    <col min="1" max="1" width="12.7109375" style="6" customWidth="1"/>
    <col min="2" max="2" width="97.8515625" style="6" customWidth="1"/>
    <col min="3" max="3" width="12.7109375" style="6" hidden="1" customWidth="1"/>
    <col min="4" max="4" width="25.8515625" style="6" hidden="1" customWidth="1"/>
    <col min="5" max="5" width="20.57421875" style="6" hidden="1" customWidth="1"/>
    <col min="6" max="6" width="32.57421875" style="6" customWidth="1"/>
    <col min="7" max="16384" width="9.140625" style="3" customWidth="1"/>
  </cols>
  <sheetData>
    <row r="1" spans="1:6" ht="15.75" customHeight="1">
      <c r="A1" s="12"/>
      <c r="B1" s="136" t="s">
        <v>35</v>
      </c>
      <c r="C1" s="136"/>
      <c r="D1" s="136"/>
      <c r="E1" s="136"/>
      <c r="F1" s="137"/>
    </row>
    <row r="2" spans="1:6" ht="15.75">
      <c r="A2" s="12"/>
      <c r="B2" s="138" t="s">
        <v>39</v>
      </c>
      <c r="C2" s="138"/>
      <c r="D2" s="138"/>
      <c r="E2" s="138"/>
      <c r="F2" s="139"/>
    </row>
    <row r="3" spans="1:6" ht="15.75">
      <c r="A3" s="12"/>
      <c r="B3" s="135" t="s">
        <v>159</v>
      </c>
      <c r="C3" s="147"/>
      <c r="D3" s="147"/>
      <c r="E3" s="147"/>
      <c r="F3" s="147"/>
    </row>
    <row r="4" spans="1:6" ht="15.75">
      <c r="A4" s="12"/>
      <c r="B4" s="11"/>
      <c r="C4" s="11"/>
      <c r="D4" s="11"/>
      <c r="E4" s="13"/>
      <c r="F4" s="96"/>
    </row>
    <row r="5" spans="1:6" ht="15.75">
      <c r="A5" s="12"/>
      <c r="B5" s="15"/>
      <c r="C5" s="15"/>
      <c r="D5" s="15"/>
      <c r="E5" s="12"/>
      <c r="F5" s="11" t="str">
        <f>'2.2.'!F5</f>
        <v>2019. gada  15.martā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41" t="s">
        <v>5</v>
      </c>
      <c r="B7" s="141"/>
      <c r="C7" s="141"/>
      <c r="D7" s="141"/>
      <c r="E7" s="141"/>
      <c r="F7" s="141"/>
    </row>
    <row r="8" spans="1:5" ht="15.75">
      <c r="A8" s="97"/>
      <c r="B8" s="97"/>
      <c r="C8" s="97"/>
      <c r="D8" s="97"/>
      <c r="E8" s="97"/>
    </row>
    <row r="9" spans="1:5" ht="15.75" customHeight="1">
      <c r="A9" s="140" t="s">
        <v>1</v>
      </c>
      <c r="B9" s="140"/>
      <c r="C9" s="9"/>
      <c r="D9" s="9"/>
      <c r="E9" s="9"/>
    </row>
    <row r="10" spans="1:5" ht="15.75" customHeight="1">
      <c r="A10" s="140" t="s">
        <v>0</v>
      </c>
      <c r="B10" s="140"/>
      <c r="C10" s="9"/>
      <c r="D10" s="9"/>
      <c r="E10" s="9"/>
    </row>
    <row r="11" spans="1:6" ht="15" customHeight="1">
      <c r="A11" s="9"/>
      <c r="B11" s="140" t="s">
        <v>132</v>
      </c>
      <c r="C11" s="140"/>
      <c r="D11" s="140"/>
      <c r="E11" s="140"/>
      <c r="F11" s="140"/>
    </row>
    <row r="12" spans="1:6" ht="15" customHeight="1">
      <c r="A12" s="9"/>
      <c r="B12" s="140" t="s">
        <v>103</v>
      </c>
      <c r="C12" s="142"/>
      <c r="D12" s="142"/>
      <c r="E12" s="9"/>
      <c r="F12" s="14"/>
    </row>
    <row r="13" spans="1:5" ht="15.75" customHeight="1">
      <c r="A13" s="9" t="s">
        <v>2</v>
      </c>
      <c r="B13" s="9" t="str">
        <f>'2.2.'!B13</f>
        <v>2019.gadā un turpmāk</v>
      </c>
      <c r="C13" s="9"/>
      <c r="D13" s="9"/>
      <c r="E13" s="9"/>
    </row>
    <row r="14" spans="1:6" ht="66.7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5.75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68</v>
      </c>
      <c r="C16" s="26"/>
      <c r="D16" s="26"/>
      <c r="E16" s="26"/>
      <c r="F16" s="26"/>
    </row>
    <row r="17" spans="1:6" ht="15" customHeight="1">
      <c r="A17" s="27">
        <v>1100</v>
      </c>
      <c r="B17" s="27" t="s">
        <v>63</v>
      </c>
      <c r="C17" s="28">
        <v>5789.22</v>
      </c>
      <c r="D17" s="28">
        <v>0</v>
      </c>
      <c r="E17" s="28">
        <v>3074.97</v>
      </c>
      <c r="F17" s="28">
        <v>1184.91</v>
      </c>
    </row>
    <row r="18" spans="1:6" ht="15.75" customHeight="1">
      <c r="A18" s="27">
        <v>1200</v>
      </c>
      <c r="B18" s="29" t="s">
        <v>62</v>
      </c>
      <c r="C18" s="28">
        <v>1365.67</v>
      </c>
      <c r="D18" s="28">
        <v>0</v>
      </c>
      <c r="E18" s="28">
        <v>725.39</v>
      </c>
      <c r="F18" s="28">
        <v>285.44</v>
      </c>
    </row>
    <row r="19" spans="1:6" ht="15.75" hidden="1">
      <c r="A19" s="27">
        <v>2210</v>
      </c>
      <c r="B19" s="29" t="s">
        <v>27</v>
      </c>
      <c r="C19" s="28"/>
      <c r="D19" s="28"/>
      <c r="E19" s="28"/>
      <c r="F19" s="28">
        <v>0</v>
      </c>
    </row>
    <row r="20" spans="1:6" ht="15" customHeight="1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v>4.76</v>
      </c>
    </row>
    <row r="21" spans="1:6" ht="15" customHeight="1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v>21.9</v>
      </c>
    </row>
    <row r="22" spans="1:6" ht="15" customHeight="1" hidden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v>0</v>
      </c>
    </row>
    <row r="23" spans="1:6" ht="15" customHeight="1">
      <c r="A23" s="27">
        <v>2244</v>
      </c>
      <c r="B23" s="29" t="s">
        <v>10</v>
      </c>
      <c r="C23" s="28"/>
      <c r="D23" s="28"/>
      <c r="E23" s="28"/>
      <c r="F23" s="28">
        <v>45.18</v>
      </c>
    </row>
    <row r="24" spans="1:6" ht="15" customHeight="1">
      <c r="A24" s="27">
        <v>2251</v>
      </c>
      <c r="B24" s="29" t="s">
        <v>60</v>
      </c>
      <c r="C24" s="28"/>
      <c r="D24" s="28"/>
      <c r="E24" s="28"/>
      <c r="F24" s="28">
        <v>18.78</v>
      </c>
    </row>
    <row r="25" spans="1:6" ht="15" customHeight="1" hidden="1">
      <c r="A25" s="27">
        <v>2264</v>
      </c>
      <c r="B25" s="29" t="s">
        <v>13</v>
      </c>
      <c r="C25" s="28"/>
      <c r="D25" s="28"/>
      <c r="E25" s="28"/>
      <c r="F25" s="28"/>
    </row>
    <row r="26" spans="1:6" ht="15" customHeight="1" hidden="1">
      <c r="A26" s="27">
        <v>2279</v>
      </c>
      <c r="B26" s="29" t="s">
        <v>14</v>
      </c>
      <c r="C26" s="28"/>
      <c r="D26" s="28"/>
      <c r="E26" s="28"/>
      <c r="F26" s="28">
        <v>0</v>
      </c>
    </row>
    <row r="27" spans="1:6" ht="15" customHeight="1">
      <c r="A27" s="27">
        <v>2311</v>
      </c>
      <c r="B27" s="29" t="s">
        <v>72</v>
      </c>
      <c r="C27" s="28"/>
      <c r="D27" s="28"/>
      <c r="E27" s="28"/>
      <c r="F27" s="28">
        <v>14.77</v>
      </c>
    </row>
    <row r="28" spans="1:6" ht="15" customHeight="1">
      <c r="A28" s="27">
        <v>2312</v>
      </c>
      <c r="B28" s="29" t="s">
        <v>16</v>
      </c>
      <c r="C28" s="28"/>
      <c r="D28" s="28"/>
      <c r="E28" s="28"/>
      <c r="F28" s="28">
        <v>33.25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28">
        <v>24.56</v>
      </c>
    </row>
    <row r="30" spans="1:6" ht="15" customHeight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28">
        <v>8.31</v>
      </c>
    </row>
    <row r="31" spans="1:6" ht="15" customHeight="1" hidden="1">
      <c r="A31" s="27">
        <v>2361</v>
      </c>
      <c r="B31" s="29" t="s">
        <v>20</v>
      </c>
      <c r="C31" s="28"/>
      <c r="D31" s="28"/>
      <c r="E31" s="28"/>
      <c r="F31" s="28"/>
    </row>
    <row r="32" spans="1:6" ht="15.75">
      <c r="A32" s="27">
        <v>2370</v>
      </c>
      <c r="B32" s="29" t="s">
        <v>69</v>
      </c>
      <c r="C32" s="28"/>
      <c r="D32" s="28"/>
      <c r="E32" s="28"/>
      <c r="F32" s="28">
        <v>22.13</v>
      </c>
    </row>
    <row r="33" spans="1:6" ht="15.75" customHeight="1" hidden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57</v>
      </c>
      <c r="C34" s="28">
        <v>1.8</v>
      </c>
      <c r="D34" s="28">
        <v>0</v>
      </c>
      <c r="E34" s="28">
        <f>ROUND(C34/2,2)</f>
        <v>0.9</v>
      </c>
      <c r="F34" s="28">
        <v>43.83</v>
      </c>
    </row>
    <row r="35" spans="1:6" ht="15" customHeight="1">
      <c r="A35" s="27"/>
      <c r="B35" s="30" t="s">
        <v>65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1707.8200000000002</v>
      </c>
    </row>
    <row r="36" spans="1:6" ht="15" customHeight="1">
      <c r="A36" s="32"/>
      <c r="B36" s="27" t="s">
        <v>64</v>
      </c>
      <c r="C36" s="26"/>
      <c r="D36" s="26"/>
      <c r="E36" s="26"/>
      <c r="F36" s="26"/>
    </row>
    <row r="37" spans="1:6" ht="15" customHeight="1">
      <c r="A37" s="27">
        <v>1100</v>
      </c>
      <c r="B37" s="27" t="s">
        <v>63</v>
      </c>
      <c r="C37" s="28">
        <v>4429</v>
      </c>
      <c r="D37" s="28">
        <v>0</v>
      </c>
      <c r="E37" s="28">
        <f aca="true" t="shared" si="0" ref="E37:E55">ROUND(C37/2,2)</f>
        <v>2214.5</v>
      </c>
      <c r="F37" s="28">
        <v>246.45</v>
      </c>
    </row>
    <row r="38" spans="1:6" ht="15.75" customHeight="1">
      <c r="A38" s="27">
        <v>1200</v>
      </c>
      <c r="B38" s="29" t="s">
        <v>62</v>
      </c>
      <c r="C38" s="28">
        <v>1044.8</v>
      </c>
      <c r="D38" s="28">
        <v>0</v>
      </c>
      <c r="E38" s="28">
        <f t="shared" si="0"/>
        <v>522.4</v>
      </c>
      <c r="F38" s="28">
        <v>59.37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28">
        <v>7.18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28">
        <v>5.83</v>
      </c>
    </row>
    <row r="41" spans="1:6" ht="15" customHeight="1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28">
        <v>1.08</v>
      </c>
    </row>
    <row r="42" spans="1:6" ht="1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28">
        <v>0.41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28">
        <v>4.03</v>
      </c>
    </row>
    <row r="44" spans="1:6" ht="15" customHeight="1">
      <c r="A44" s="27">
        <v>2244</v>
      </c>
      <c r="B44" s="29" t="s">
        <v>10</v>
      </c>
      <c r="C44" s="28"/>
      <c r="D44" s="28"/>
      <c r="E44" s="28"/>
      <c r="F44" s="28">
        <v>0.89</v>
      </c>
    </row>
    <row r="45" spans="1:6" ht="15.75" customHeight="1">
      <c r="A45" s="27">
        <v>2247</v>
      </c>
      <c r="B45" s="25" t="s">
        <v>59</v>
      </c>
      <c r="C45" s="28">
        <v>5.71</v>
      </c>
      <c r="D45" s="28">
        <v>0</v>
      </c>
      <c r="E45" s="28">
        <f t="shared" si="0"/>
        <v>2.86</v>
      </c>
      <c r="F45" s="28">
        <v>1.18</v>
      </c>
    </row>
    <row r="46" spans="1:6" ht="15" customHeight="1">
      <c r="A46" s="27">
        <v>2251</v>
      </c>
      <c r="B46" s="29" t="s">
        <v>60</v>
      </c>
      <c r="C46" s="28">
        <v>145.52</v>
      </c>
      <c r="D46" s="28">
        <v>0</v>
      </c>
      <c r="E46" s="28">
        <f t="shared" si="0"/>
        <v>72.76</v>
      </c>
      <c r="F46" s="28">
        <v>9.28</v>
      </c>
    </row>
    <row r="47" spans="1:6" ht="15" customHeight="1">
      <c r="A47" s="27">
        <v>2259</v>
      </c>
      <c r="B47" s="29" t="s">
        <v>61</v>
      </c>
      <c r="C47" s="28">
        <v>0.48</v>
      </c>
      <c r="D47" s="28">
        <v>0</v>
      </c>
      <c r="E47" s="28">
        <f t="shared" si="0"/>
        <v>0.24</v>
      </c>
      <c r="F47" s="28">
        <v>0.07</v>
      </c>
    </row>
    <row r="48" spans="1:6" ht="15" customHeight="1">
      <c r="A48" s="27">
        <v>2261</v>
      </c>
      <c r="B48" s="29" t="s">
        <v>11</v>
      </c>
      <c r="C48" s="28"/>
      <c r="D48" s="28"/>
      <c r="E48" s="28"/>
      <c r="F48" s="28">
        <v>2.96</v>
      </c>
    </row>
    <row r="49" spans="1:6" ht="15" customHeight="1">
      <c r="A49" s="27">
        <v>2262</v>
      </c>
      <c r="B49" s="29" t="s">
        <v>12</v>
      </c>
      <c r="C49" s="28">
        <v>63.08</v>
      </c>
      <c r="D49" s="28">
        <v>0</v>
      </c>
      <c r="E49" s="28">
        <f t="shared" si="0"/>
        <v>31.54</v>
      </c>
      <c r="F49" s="28">
        <v>9.76</v>
      </c>
    </row>
    <row r="50" spans="1:6" ht="15" customHeight="1" hidden="1">
      <c r="A50" s="27">
        <v>2264</v>
      </c>
      <c r="B50" s="29" t="s">
        <v>13</v>
      </c>
      <c r="C50" s="28">
        <v>1.18</v>
      </c>
      <c r="D50" s="28">
        <v>0</v>
      </c>
      <c r="E50" s="28">
        <f t="shared" si="0"/>
        <v>0.59</v>
      </c>
      <c r="F50" s="28">
        <v>0</v>
      </c>
    </row>
    <row r="51" spans="1:6" ht="15.75" customHeight="1">
      <c r="A51" s="27">
        <v>2279</v>
      </c>
      <c r="B51" s="29" t="s">
        <v>14</v>
      </c>
      <c r="C51" s="28">
        <v>259.89</v>
      </c>
      <c r="D51" s="28">
        <v>0</v>
      </c>
      <c r="E51" s="28">
        <f t="shared" si="0"/>
        <v>129.95</v>
      </c>
      <c r="F51" s="28">
        <v>1.11</v>
      </c>
    </row>
    <row r="52" spans="1:6" ht="15.75" customHeight="1">
      <c r="A52" s="27">
        <v>2311</v>
      </c>
      <c r="B52" s="29" t="s">
        <v>15</v>
      </c>
      <c r="C52" s="28">
        <v>24.47</v>
      </c>
      <c r="D52" s="28">
        <v>0</v>
      </c>
      <c r="E52" s="28">
        <f t="shared" si="0"/>
        <v>12.24</v>
      </c>
      <c r="F52" s="28">
        <v>17.51</v>
      </c>
    </row>
    <row r="53" spans="1:6" ht="15" customHeight="1">
      <c r="A53" s="27">
        <v>2312</v>
      </c>
      <c r="B53" s="29" t="s">
        <v>16</v>
      </c>
      <c r="C53" s="28">
        <v>45.22</v>
      </c>
      <c r="D53" s="28">
        <v>0</v>
      </c>
      <c r="E53" s="28">
        <f t="shared" si="0"/>
        <v>22.61</v>
      </c>
      <c r="F53" s="28">
        <v>1.22</v>
      </c>
    </row>
    <row r="54" spans="1:6" ht="15" customHeight="1">
      <c r="A54" s="27">
        <v>2322</v>
      </c>
      <c r="B54" s="29" t="s">
        <v>18</v>
      </c>
      <c r="C54" s="28">
        <v>170.03</v>
      </c>
      <c r="D54" s="28">
        <v>0</v>
      </c>
      <c r="E54" s="28">
        <f t="shared" si="0"/>
        <v>85.02</v>
      </c>
      <c r="F54" s="28">
        <v>12.86</v>
      </c>
    </row>
    <row r="55" spans="1:6" ht="15" customHeight="1">
      <c r="A55" s="27">
        <v>2350</v>
      </c>
      <c r="B55" s="29" t="s">
        <v>19</v>
      </c>
      <c r="C55" s="28">
        <v>193.6</v>
      </c>
      <c r="D55" s="28">
        <v>0</v>
      </c>
      <c r="E55" s="28">
        <f t="shared" si="0"/>
        <v>96.8</v>
      </c>
      <c r="F55" s="28">
        <v>24.95</v>
      </c>
    </row>
    <row r="56" spans="1:6" ht="15" customHeight="1">
      <c r="A56" s="27">
        <v>2361</v>
      </c>
      <c r="B56" s="29" t="s">
        <v>20</v>
      </c>
      <c r="C56" s="28"/>
      <c r="D56" s="28"/>
      <c r="E56" s="28"/>
      <c r="F56" s="28">
        <v>7.62</v>
      </c>
    </row>
    <row r="57" spans="1:6" ht="15" customHeight="1">
      <c r="A57" s="27">
        <v>2370</v>
      </c>
      <c r="B57" s="29" t="s">
        <v>69</v>
      </c>
      <c r="C57" s="28"/>
      <c r="D57" s="28"/>
      <c r="E57" s="28"/>
      <c r="F57" s="28">
        <v>5.83</v>
      </c>
    </row>
    <row r="58" spans="1:6" ht="15" customHeight="1">
      <c r="A58" s="27">
        <v>2400</v>
      </c>
      <c r="B58" s="29" t="s">
        <v>31</v>
      </c>
      <c r="C58" s="28"/>
      <c r="D58" s="28"/>
      <c r="E58" s="28"/>
      <c r="F58" s="28">
        <v>1.41</v>
      </c>
    </row>
    <row r="59" spans="1:6" ht="15" customHeight="1">
      <c r="A59" s="27">
        <v>2515</v>
      </c>
      <c r="B59" s="29" t="s">
        <v>58</v>
      </c>
      <c r="C59" s="28"/>
      <c r="D59" s="28"/>
      <c r="E59" s="28"/>
      <c r="F59" s="28">
        <v>3.81</v>
      </c>
    </row>
    <row r="60" spans="1:6" ht="15" customHeight="1">
      <c r="A60" s="27">
        <v>2519</v>
      </c>
      <c r="B60" s="29" t="s">
        <v>24</v>
      </c>
      <c r="C60" s="28"/>
      <c r="D60" s="28"/>
      <c r="E60" s="28"/>
      <c r="F60" s="28">
        <v>8.42</v>
      </c>
    </row>
    <row r="61" spans="1:6" ht="15" customHeight="1">
      <c r="A61" s="27">
        <v>5232</v>
      </c>
      <c r="B61" s="29" t="s">
        <v>23</v>
      </c>
      <c r="C61" s="28"/>
      <c r="D61" s="28"/>
      <c r="E61" s="28"/>
      <c r="F61" s="28">
        <v>60.08</v>
      </c>
    </row>
    <row r="62" spans="1:6" ht="15" customHeight="1">
      <c r="A62" s="27">
        <v>5240</v>
      </c>
      <c r="B62" s="29" t="s">
        <v>25</v>
      </c>
      <c r="C62" s="28"/>
      <c r="D62" s="28"/>
      <c r="E62" s="28"/>
      <c r="F62" s="28">
        <v>12.09</v>
      </c>
    </row>
    <row r="63" spans="1:6" ht="15" customHeight="1">
      <c r="A63" s="27">
        <v>5250</v>
      </c>
      <c r="B63" s="29" t="s">
        <v>26</v>
      </c>
      <c r="C63" s="28"/>
      <c r="D63" s="28"/>
      <c r="E63" s="28"/>
      <c r="F63" s="28">
        <v>48.32</v>
      </c>
    </row>
    <row r="64" spans="1:6" ht="15" customHeight="1">
      <c r="A64" s="32"/>
      <c r="B64" s="34" t="s">
        <v>66</v>
      </c>
      <c r="C64" s="31">
        <f>SUM(C37:C55)</f>
        <v>6639.500000000003</v>
      </c>
      <c r="D64" s="31">
        <f>SUM(D37:D55)</f>
        <v>0</v>
      </c>
      <c r="E64" s="31">
        <f>SUM(E37:E55)</f>
        <v>3319.7800000000007</v>
      </c>
      <c r="F64" s="31">
        <f>SUM(F37:F63)</f>
        <v>553.7199999999999</v>
      </c>
    </row>
    <row r="65" spans="1:6" ht="15" customHeight="1">
      <c r="A65" s="32"/>
      <c r="B65" s="34" t="s">
        <v>32</v>
      </c>
      <c r="C65" s="31" t="e">
        <f>#REF!+C28</f>
        <v>#REF!</v>
      </c>
      <c r="D65" s="31" t="e">
        <f>#REF!+D28</f>
        <v>#REF!</v>
      </c>
      <c r="E65" s="31" t="e">
        <f>#REF!+E28</f>
        <v>#REF!</v>
      </c>
      <c r="F65" s="31">
        <f>F35+F64</f>
        <v>2261.54</v>
      </c>
    </row>
    <row r="66" spans="1:2" ht="15.75">
      <c r="A66" s="35"/>
      <c r="B66" s="20"/>
    </row>
    <row r="67" spans="1:6" ht="15.75" customHeight="1">
      <c r="A67" s="140" t="s">
        <v>45</v>
      </c>
      <c r="B67" s="140"/>
      <c r="C67" s="10">
        <v>148</v>
      </c>
      <c r="D67" s="21">
        <v>0</v>
      </c>
      <c r="E67" s="21">
        <v>74</v>
      </c>
      <c r="F67" s="107">
        <v>1</v>
      </c>
    </row>
    <row r="68" spans="1:6" ht="15.75" customHeight="1">
      <c r="A68" s="140" t="s">
        <v>46</v>
      </c>
      <c r="B68" s="140"/>
      <c r="C68" s="36" t="e">
        <f>#REF!/C67</f>
        <v>#REF!</v>
      </c>
      <c r="D68" s="37">
        <v>0</v>
      </c>
      <c r="E68" s="37" t="e">
        <f>#REF!/E67</f>
        <v>#REF!</v>
      </c>
      <c r="F68" s="108">
        <f>F65/F67</f>
        <v>2261.54</v>
      </c>
    </row>
    <row r="69" spans="1:6" ht="15.75" customHeight="1">
      <c r="A69" s="9"/>
      <c r="B69" s="9"/>
      <c r="C69" s="36"/>
      <c r="D69" s="36"/>
      <c r="E69" s="36"/>
      <c r="F69" s="36"/>
    </row>
    <row r="70" spans="1:6" s="2" customFormat="1" ht="15.75">
      <c r="A70" s="144" t="s">
        <v>37</v>
      </c>
      <c r="B70" s="145"/>
      <c r="C70" s="39"/>
      <c r="D70" s="39"/>
      <c r="E70" s="39"/>
      <c r="F70" s="39"/>
    </row>
    <row r="71" spans="1:6" s="2" customFormat="1" ht="15.75">
      <c r="A71" s="144" t="s">
        <v>54</v>
      </c>
      <c r="B71" s="145"/>
      <c r="C71" s="16"/>
      <c r="D71" s="40"/>
      <c r="E71" s="39"/>
      <c r="F71" s="39"/>
    </row>
    <row r="72" spans="1:6" s="2" customFormat="1" ht="15.75">
      <c r="A72" s="17"/>
      <c r="B72" s="17"/>
      <c r="C72" s="17"/>
      <c r="D72" s="17"/>
      <c r="E72" s="17"/>
      <c r="F72" s="17"/>
    </row>
    <row r="73" spans="1:6" s="2" customFormat="1" ht="15.75">
      <c r="A73" s="17" t="s">
        <v>38</v>
      </c>
      <c r="B73" s="17"/>
      <c r="C73" s="17"/>
      <c r="D73" s="17"/>
      <c r="E73" s="17"/>
      <c r="F73" s="65"/>
    </row>
    <row r="74" spans="1:6" s="2" customFormat="1" ht="15.75">
      <c r="A74" s="17"/>
      <c r="B74" s="17"/>
      <c r="C74" s="17"/>
      <c r="D74" s="17"/>
      <c r="E74" s="17"/>
      <c r="F74" s="17"/>
    </row>
    <row r="75" spans="1:6" s="2" customFormat="1" ht="15.75">
      <c r="A75" s="17" t="s">
        <v>47</v>
      </c>
      <c r="B75" s="18"/>
      <c r="C75" s="18"/>
      <c r="D75" s="18"/>
      <c r="E75" s="18"/>
      <c r="F75" s="18"/>
    </row>
    <row r="76" spans="1:6" s="2" customFormat="1" ht="13.5" customHeight="1">
      <c r="A76" s="17"/>
      <c r="B76" s="96"/>
      <c r="C76" s="19"/>
      <c r="D76" s="19"/>
      <c r="E76" s="17"/>
      <c r="F76" s="17"/>
    </row>
    <row r="77" spans="1:6" s="2" customFormat="1" ht="13.5" customHeight="1">
      <c r="A77" s="17"/>
      <c r="B77" s="19"/>
      <c r="C77" s="17"/>
      <c r="D77" s="17"/>
      <c r="E77" s="17"/>
      <c r="F77" s="17"/>
    </row>
    <row r="78" spans="1:6" s="1" customFormat="1" ht="15">
      <c r="A78" s="6"/>
      <c r="B78" s="6"/>
      <c r="C78" s="100"/>
      <c r="D78" s="6"/>
      <c r="E78" s="6"/>
      <c r="F78" s="6"/>
    </row>
  </sheetData>
  <sheetProtection/>
  <mergeCells count="12">
    <mergeCell ref="B1:F1"/>
    <mergeCell ref="B2:F2"/>
    <mergeCell ref="A9:B9"/>
    <mergeCell ref="A10:B10"/>
    <mergeCell ref="A7:F7"/>
    <mergeCell ref="B11:F11"/>
    <mergeCell ref="A67:B67"/>
    <mergeCell ref="A68:B68"/>
    <mergeCell ref="A70:B70"/>
    <mergeCell ref="A71:B71"/>
    <mergeCell ref="B12:D12"/>
    <mergeCell ref="B3:F3"/>
  </mergeCells>
  <printOptions/>
  <pageMargins left="0.7086614173228347" right="0.7086614173228347" top="0.7480314960629921" bottom="0.7480314960629921" header="0.31496062992125984" footer="0.31496062992125984"/>
  <pageSetup firstPageNumber="6" useFirstPageNumber="1" fitToHeight="0" fitToWidth="1" horizontalDpi="600" verticalDpi="600" orientation="portrait" paperSize="9" scale="62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view="pageLayout" zoomScale="90" zoomScaleNormal="90" zoomScalePageLayoutView="90" workbookViewId="0" topLeftCell="A64">
      <selection activeCell="B76" sqref="B76"/>
    </sheetView>
  </sheetViews>
  <sheetFormatPr defaultColWidth="9.140625" defaultRowHeight="12.75"/>
  <cols>
    <col min="1" max="1" width="12.28125" style="6" customWidth="1"/>
    <col min="2" max="2" width="97.8515625" style="6" customWidth="1"/>
    <col min="3" max="3" width="12.8515625" style="6" hidden="1" customWidth="1"/>
    <col min="4" max="4" width="25.8515625" style="6" hidden="1" customWidth="1"/>
    <col min="5" max="5" width="23.28125" style="6" hidden="1" customWidth="1"/>
    <col min="6" max="6" width="33.140625" style="6" customWidth="1"/>
    <col min="7" max="16384" width="9.140625" style="3" customWidth="1"/>
  </cols>
  <sheetData>
    <row r="1" spans="1:6" ht="15.75" customHeight="1">
      <c r="A1" s="12"/>
      <c r="B1" s="136" t="s">
        <v>35</v>
      </c>
      <c r="C1" s="136"/>
      <c r="D1" s="136"/>
      <c r="E1" s="136"/>
      <c r="F1" s="137"/>
    </row>
    <row r="2" spans="1:6" ht="15.75">
      <c r="A2" s="12"/>
      <c r="B2" s="138" t="s">
        <v>39</v>
      </c>
      <c r="C2" s="138"/>
      <c r="D2" s="138"/>
      <c r="E2" s="138"/>
      <c r="F2" s="139"/>
    </row>
    <row r="3" spans="1:6" ht="15.75">
      <c r="A3" s="12"/>
      <c r="B3" s="135" t="s">
        <v>159</v>
      </c>
      <c r="C3" s="147"/>
      <c r="D3" s="147"/>
      <c r="E3" s="147"/>
      <c r="F3" s="147"/>
    </row>
    <row r="4" spans="1:6" ht="15.75">
      <c r="A4" s="12"/>
      <c r="B4" s="11"/>
      <c r="C4" s="11"/>
      <c r="D4" s="11"/>
      <c r="E4" s="13"/>
      <c r="F4" s="96"/>
    </row>
    <row r="5" spans="1:6" ht="15.75">
      <c r="A5" s="12"/>
      <c r="B5" s="15"/>
      <c r="C5" s="15"/>
      <c r="D5" s="15"/>
      <c r="E5" s="12"/>
      <c r="F5" s="11" t="str">
        <f>'2.3.'!F5</f>
        <v>2019. gada  15.martā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41" t="s">
        <v>5</v>
      </c>
      <c r="B7" s="141"/>
      <c r="C7" s="141"/>
      <c r="D7" s="141"/>
      <c r="E7" s="141"/>
      <c r="F7" s="141"/>
    </row>
    <row r="8" spans="1:5" ht="15.75">
      <c r="A8" s="97"/>
      <c r="B8" s="97"/>
      <c r="C8" s="97"/>
      <c r="D8" s="97"/>
      <c r="E8" s="97"/>
    </row>
    <row r="9" spans="1:5" ht="15" customHeight="1">
      <c r="A9" s="140" t="s">
        <v>1</v>
      </c>
      <c r="B9" s="140"/>
      <c r="C9" s="9"/>
      <c r="D9" s="9"/>
      <c r="E9" s="9"/>
    </row>
    <row r="10" spans="1:5" ht="15" customHeight="1">
      <c r="A10" s="140" t="s">
        <v>0</v>
      </c>
      <c r="B10" s="140"/>
      <c r="C10" s="9"/>
      <c r="D10" s="9"/>
      <c r="E10" s="9"/>
    </row>
    <row r="11" spans="1:6" ht="15" customHeight="1">
      <c r="A11" s="9"/>
      <c r="B11" s="140" t="s">
        <v>132</v>
      </c>
      <c r="C11" s="140"/>
      <c r="D11" s="140"/>
      <c r="E11" s="140"/>
      <c r="F11" s="140"/>
    </row>
    <row r="12" spans="1:6" ht="15" customHeight="1">
      <c r="A12" s="9"/>
      <c r="B12" s="140" t="s">
        <v>104</v>
      </c>
      <c r="C12" s="142"/>
      <c r="D12" s="142"/>
      <c r="E12" s="9"/>
      <c r="F12" s="14"/>
    </row>
    <row r="13" spans="1:5" ht="15" customHeight="1">
      <c r="A13" s="9" t="s">
        <v>2</v>
      </c>
      <c r="B13" s="9" t="str">
        <f>'2.3.'!B13</f>
        <v>2019.gadā un turpmāk</v>
      </c>
      <c r="C13" s="9"/>
      <c r="D13" s="9"/>
      <c r="E13" s="9"/>
    </row>
    <row r="14" spans="1:6" ht="67.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5.75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68</v>
      </c>
      <c r="C16" s="26"/>
      <c r="D16" s="26"/>
      <c r="E16" s="26"/>
      <c r="F16" s="26"/>
    </row>
    <row r="17" spans="1:6" ht="15.75">
      <c r="A17" s="27">
        <v>1100</v>
      </c>
      <c r="B17" s="27" t="s">
        <v>63</v>
      </c>
      <c r="C17" s="28">
        <v>5789.22</v>
      </c>
      <c r="D17" s="28">
        <v>0</v>
      </c>
      <c r="E17" s="28">
        <v>3074.97</v>
      </c>
      <c r="F17" s="28">
        <v>1180.07</v>
      </c>
    </row>
    <row r="18" spans="1:6" ht="15.75" customHeight="1">
      <c r="A18" s="27">
        <v>1200</v>
      </c>
      <c r="B18" s="29" t="s">
        <v>62</v>
      </c>
      <c r="C18" s="28">
        <v>1365.67</v>
      </c>
      <c r="D18" s="28">
        <v>0</v>
      </c>
      <c r="E18" s="28">
        <v>725.39</v>
      </c>
      <c r="F18" s="28">
        <v>284.28</v>
      </c>
    </row>
    <row r="19" spans="1:6" ht="15" customHeight="1" hidden="1">
      <c r="A19" s="27">
        <v>2210</v>
      </c>
      <c r="B19" s="29" t="s">
        <v>27</v>
      </c>
      <c r="C19" s="28"/>
      <c r="D19" s="28"/>
      <c r="E19" s="28"/>
      <c r="F19" s="28">
        <v>0</v>
      </c>
    </row>
    <row r="20" spans="1:6" ht="15" customHeight="1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v>8.88</v>
      </c>
    </row>
    <row r="21" spans="1:6" ht="15" customHeight="1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v>40.87</v>
      </c>
    </row>
    <row r="22" spans="1:6" ht="15" customHeight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v>15.85</v>
      </c>
    </row>
    <row r="23" spans="1:6" ht="15" customHeight="1">
      <c r="A23" s="27">
        <v>2244</v>
      </c>
      <c r="B23" s="29" t="s">
        <v>10</v>
      </c>
      <c r="C23" s="28"/>
      <c r="D23" s="28"/>
      <c r="E23" s="28"/>
      <c r="F23" s="28">
        <v>84.3</v>
      </c>
    </row>
    <row r="24" spans="1:6" ht="15" customHeight="1" hidden="1">
      <c r="A24" s="27">
        <v>2251</v>
      </c>
      <c r="B24" s="29" t="s">
        <v>60</v>
      </c>
      <c r="C24" s="28"/>
      <c r="D24" s="28"/>
      <c r="E24" s="28"/>
      <c r="F24" s="28">
        <v>0</v>
      </c>
    </row>
    <row r="25" spans="1:6" ht="15" customHeight="1" hidden="1">
      <c r="A25" s="27">
        <v>2261</v>
      </c>
      <c r="B25" s="29" t="s">
        <v>11</v>
      </c>
      <c r="C25" s="28"/>
      <c r="D25" s="28"/>
      <c r="E25" s="28"/>
      <c r="F25" s="28"/>
    </row>
    <row r="26" spans="1:6" ht="15" customHeight="1" hidden="1">
      <c r="A26" s="27">
        <v>2279</v>
      </c>
      <c r="B26" s="29" t="s">
        <v>14</v>
      </c>
      <c r="C26" s="28"/>
      <c r="D26" s="28"/>
      <c r="E26" s="28"/>
      <c r="F26" s="28">
        <v>0</v>
      </c>
    </row>
    <row r="27" spans="1:6" ht="15" customHeight="1">
      <c r="A27" s="27">
        <v>2311</v>
      </c>
      <c r="B27" s="29" t="s">
        <v>72</v>
      </c>
      <c r="C27" s="28"/>
      <c r="D27" s="28"/>
      <c r="E27" s="28"/>
      <c r="F27" s="28">
        <v>17.88</v>
      </c>
    </row>
    <row r="28" spans="1:6" ht="15" customHeight="1">
      <c r="A28" s="27">
        <v>2312</v>
      </c>
      <c r="B28" s="29" t="s">
        <v>16</v>
      </c>
      <c r="C28" s="28"/>
      <c r="D28" s="28"/>
      <c r="E28" s="28"/>
      <c r="F28" s="28">
        <v>78.51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28">
        <v>45.83</v>
      </c>
    </row>
    <row r="30" spans="1:6" ht="15" customHeight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28">
        <v>7.93</v>
      </c>
    </row>
    <row r="31" spans="1:6" ht="15.75">
      <c r="A31" s="27">
        <v>2361</v>
      </c>
      <c r="B31" s="29" t="s">
        <v>20</v>
      </c>
      <c r="C31" s="28"/>
      <c r="D31" s="28"/>
      <c r="E31" s="28"/>
      <c r="F31" s="28">
        <v>26.82</v>
      </c>
    </row>
    <row r="32" spans="1:6" ht="15.75">
      <c r="A32" s="27">
        <v>2370</v>
      </c>
      <c r="B32" s="29" t="s">
        <v>69</v>
      </c>
      <c r="C32" s="28"/>
      <c r="D32" s="28"/>
      <c r="E32" s="28"/>
      <c r="F32" s="28">
        <v>44.71</v>
      </c>
    </row>
    <row r="33" spans="1:6" ht="15" customHeight="1" hidden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57</v>
      </c>
      <c r="C34" s="28">
        <v>1.8</v>
      </c>
      <c r="D34" s="28">
        <v>0</v>
      </c>
      <c r="E34" s="28">
        <f>ROUND(C34/2,2)</f>
        <v>0.9</v>
      </c>
      <c r="F34" s="28">
        <v>55.47</v>
      </c>
    </row>
    <row r="35" spans="1:6" ht="15" customHeight="1">
      <c r="A35" s="27"/>
      <c r="B35" s="30" t="s">
        <v>65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1891.3999999999999</v>
      </c>
    </row>
    <row r="36" spans="1:6" ht="15" customHeight="1">
      <c r="A36" s="32"/>
      <c r="B36" s="27" t="s">
        <v>64</v>
      </c>
      <c r="C36" s="26"/>
      <c r="D36" s="26"/>
      <c r="E36" s="26"/>
      <c r="F36" s="26"/>
    </row>
    <row r="37" spans="1:6" ht="15.75" customHeight="1">
      <c r="A37" s="27">
        <v>1100</v>
      </c>
      <c r="B37" s="27" t="s">
        <v>63</v>
      </c>
      <c r="C37" s="28">
        <v>4429</v>
      </c>
      <c r="D37" s="28">
        <v>0</v>
      </c>
      <c r="E37" s="28">
        <f aca="true" t="shared" si="0" ref="E37:E55">ROUND(C37/2,2)</f>
        <v>2214.5</v>
      </c>
      <c r="F37" s="28">
        <v>184.44</v>
      </c>
    </row>
    <row r="38" spans="1:6" ht="15.75" customHeight="1">
      <c r="A38" s="27">
        <v>1200</v>
      </c>
      <c r="B38" s="29" t="s">
        <v>62</v>
      </c>
      <c r="C38" s="28">
        <v>1044.8</v>
      </c>
      <c r="D38" s="28">
        <v>0</v>
      </c>
      <c r="E38" s="28">
        <f t="shared" si="0"/>
        <v>522.4</v>
      </c>
      <c r="F38" s="28">
        <v>44.43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28">
        <v>7.09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28">
        <v>9.18</v>
      </c>
    </row>
    <row r="41" spans="1:6" ht="15" customHeight="1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28">
        <v>1.66</v>
      </c>
    </row>
    <row r="42" spans="1:6" ht="15.7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28">
        <v>6.33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28">
        <v>6.21</v>
      </c>
    </row>
    <row r="44" spans="1:6" ht="15.75">
      <c r="A44" s="27">
        <v>2244</v>
      </c>
      <c r="B44" s="29" t="s">
        <v>10</v>
      </c>
      <c r="C44" s="28"/>
      <c r="D44" s="28"/>
      <c r="E44" s="28"/>
      <c r="F44" s="28">
        <v>24.91</v>
      </c>
    </row>
    <row r="45" spans="1:6" ht="15.75">
      <c r="A45" s="27">
        <v>2247</v>
      </c>
      <c r="B45" s="25" t="s">
        <v>59</v>
      </c>
      <c r="C45" s="28">
        <v>5.71</v>
      </c>
      <c r="D45" s="28">
        <v>0</v>
      </c>
      <c r="E45" s="28">
        <f t="shared" si="0"/>
        <v>2.86</v>
      </c>
      <c r="F45" s="28">
        <v>1.83</v>
      </c>
    </row>
    <row r="46" spans="1:6" ht="15" customHeight="1">
      <c r="A46" s="27">
        <v>2251</v>
      </c>
      <c r="B46" s="29" t="s">
        <v>60</v>
      </c>
      <c r="C46" s="28">
        <v>145.52</v>
      </c>
      <c r="D46" s="28">
        <v>0</v>
      </c>
      <c r="E46" s="28">
        <f t="shared" si="0"/>
        <v>72.76</v>
      </c>
      <c r="F46" s="28">
        <v>9.18</v>
      </c>
    </row>
    <row r="47" spans="1:6" ht="15" customHeight="1">
      <c r="A47" s="27">
        <v>2259</v>
      </c>
      <c r="B47" s="29" t="s">
        <v>61</v>
      </c>
      <c r="C47" s="28">
        <v>0.48</v>
      </c>
      <c r="D47" s="28">
        <v>0</v>
      </c>
      <c r="E47" s="28">
        <f t="shared" si="0"/>
        <v>0.24</v>
      </c>
      <c r="F47" s="28">
        <v>0.11</v>
      </c>
    </row>
    <row r="48" spans="1:6" ht="15" customHeight="1">
      <c r="A48" s="27">
        <v>2261</v>
      </c>
      <c r="B48" s="29" t="s">
        <v>11</v>
      </c>
      <c r="C48" s="28"/>
      <c r="D48" s="28"/>
      <c r="E48" s="28"/>
      <c r="F48" s="28">
        <v>4.56</v>
      </c>
    </row>
    <row r="49" spans="1:6" ht="15" customHeight="1">
      <c r="A49" s="27">
        <v>2262</v>
      </c>
      <c r="B49" s="29" t="s">
        <v>12</v>
      </c>
      <c r="C49" s="28">
        <v>63.08</v>
      </c>
      <c r="D49" s="28">
        <v>0</v>
      </c>
      <c r="E49" s="28">
        <f t="shared" si="0"/>
        <v>31.54</v>
      </c>
      <c r="F49" s="28">
        <v>9.65</v>
      </c>
    </row>
    <row r="50" spans="1:6" ht="15.75" customHeight="1">
      <c r="A50" s="27">
        <v>2264</v>
      </c>
      <c r="B50" s="29" t="s">
        <v>13</v>
      </c>
      <c r="C50" s="28">
        <v>1.18</v>
      </c>
      <c r="D50" s="28">
        <v>0</v>
      </c>
      <c r="E50" s="28">
        <f t="shared" si="0"/>
        <v>0.59</v>
      </c>
      <c r="F50" s="28">
        <v>0.11</v>
      </c>
    </row>
    <row r="51" spans="1:6" ht="15.75">
      <c r="A51" s="27">
        <v>2279</v>
      </c>
      <c r="B51" s="29" t="s">
        <v>14</v>
      </c>
      <c r="C51" s="28">
        <v>259.89</v>
      </c>
      <c r="D51" s="28">
        <v>0</v>
      </c>
      <c r="E51" s="28">
        <f t="shared" si="0"/>
        <v>129.95</v>
      </c>
      <c r="F51" s="28">
        <v>3.27</v>
      </c>
    </row>
    <row r="52" spans="1:6" ht="15.75" hidden="1">
      <c r="A52" s="27">
        <v>2311</v>
      </c>
      <c r="B52" s="29" t="s">
        <v>15</v>
      </c>
      <c r="C52" s="28">
        <v>24.47</v>
      </c>
      <c r="D52" s="28">
        <v>0</v>
      </c>
      <c r="E52" s="28">
        <f t="shared" si="0"/>
        <v>12.24</v>
      </c>
      <c r="F52" s="28"/>
    </row>
    <row r="53" spans="1:6" ht="15.75" hidden="1">
      <c r="A53" s="27">
        <v>2312</v>
      </c>
      <c r="B53" s="29" t="s">
        <v>16</v>
      </c>
      <c r="C53" s="28">
        <v>45.22</v>
      </c>
      <c r="D53" s="28">
        <v>0</v>
      </c>
      <c r="E53" s="28">
        <f t="shared" si="0"/>
        <v>22.61</v>
      </c>
      <c r="F53" s="28"/>
    </row>
    <row r="54" spans="1:6" ht="15.75">
      <c r="A54" s="27">
        <v>2322</v>
      </c>
      <c r="B54" s="29" t="s">
        <v>18</v>
      </c>
      <c r="C54" s="28">
        <v>170.03</v>
      </c>
      <c r="D54" s="28">
        <v>0</v>
      </c>
      <c r="E54" s="28">
        <f t="shared" si="0"/>
        <v>85.02</v>
      </c>
      <c r="F54" s="28">
        <v>12.72</v>
      </c>
    </row>
    <row r="55" spans="1:6" ht="15" customHeight="1">
      <c r="A55" s="27">
        <v>2350</v>
      </c>
      <c r="B55" s="29" t="s">
        <v>19</v>
      </c>
      <c r="C55" s="28">
        <v>193.6</v>
      </c>
      <c r="D55" s="28">
        <v>0</v>
      </c>
      <c r="E55" s="28">
        <f t="shared" si="0"/>
        <v>96.8</v>
      </c>
      <c r="F55" s="28">
        <v>24.67</v>
      </c>
    </row>
    <row r="56" spans="1:6" ht="15.75">
      <c r="A56" s="27">
        <v>2361</v>
      </c>
      <c r="B56" s="29" t="s">
        <v>20</v>
      </c>
      <c r="C56" s="28"/>
      <c r="D56" s="28"/>
      <c r="E56" s="28"/>
      <c r="F56" s="28">
        <v>7.53</v>
      </c>
    </row>
    <row r="57" spans="1:6" ht="15" customHeight="1">
      <c r="A57" s="27">
        <v>2370</v>
      </c>
      <c r="B57" s="29" t="s">
        <v>69</v>
      </c>
      <c r="C57" s="28"/>
      <c r="D57" s="28"/>
      <c r="E57" s="28"/>
      <c r="F57" s="28">
        <v>5.77</v>
      </c>
    </row>
    <row r="58" spans="1:6" ht="15.75">
      <c r="A58" s="27">
        <v>2400</v>
      </c>
      <c r="B58" s="29" t="s">
        <v>31</v>
      </c>
      <c r="C58" s="28"/>
      <c r="D58" s="28"/>
      <c r="E58" s="28"/>
      <c r="F58" s="28">
        <v>2.17</v>
      </c>
    </row>
    <row r="59" spans="1:6" ht="15.75">
      <c r="A59" s="27">
        <v>2513</v>
      </c>
      <c r="B59" s="29" t="s">
        <v>22</v>
      </c>
      <c r="C59" s="28"/>
      <c r="D59" s="28"/>
      <c r="E59" s="28"/>
      <c r="F59" s="28">
        <v>5.22</v>
      </c>
    </row>
    <row r="60" spans="1:6" ht="15.75">
      <c r="A60" s="27">
        <v>2515</v>
      </c>
      <c r="B60" s="29" t="s">
        <v>58</v>
      </c>
      <c r="C60" s="28"/>
      <c r="D60" s="28"/>
      <c r="E60" s="28"/>
      <c r="F60" s="28">
        <v>5.87</v>
      </c>
    </row>
    <row r="61" spans="1:6" ht="15.75">
      <c r="A61" s="27">
        <v>2519</v>
      </c>
      <c r="B61" s="29" t="s">
        <v>24</v>
      </c>
      <c r="C61" s="28"/>
      <c r="D61" s="28"/>
      <c r="E61" s="28"/>
      <c r="F61" s="28">
        <v>13</v>
      </c>
    </row>
    <row r="62" spans="1:6" ht="15.75">
      <c r="A62" s="27">
        <v>5232</v>
      </c>
      <c r="B62" s="29" t="s">
        <v>23</v>
      </c>
      <c r="C62" s="28"/>
      <c r="D62" s="28"/>
      <c r="E62" s="28"/>
      <c r="F62" s="28">
        <v>49.66</v>
      </c>
    </row>
    <row r="63" spans="1:6" ht="15.75" hidden="1">
      <c r="A63" s="27">
        <v>5240</v>
      </c>
      <c r="B63" s="29" t="s">
        <v>25</v>
      </c>
      <c r="C63" s="28"/>
      <c r="D63" s="28"/>
      <c r="E63" s="28"/>
      <c r="F63" s="28">
        <v>0</v>
      </c>
    </row>
    <row r="64" spans="1:6" ht="15" customHeight="1">
      <c r="A64" s="27">
        <v>5250</v>
      </c>
      <c r="B64" s="29" t="s">
        <v>26</v>
      </c>
      <c r="C64" s="28"/>
      <c r="D64" s="28"/>
      <c r="E64" s="28"/>
      <c r="F64" s="28">
        <v>21.87</v>
      </c>
    </row>
    <row r="65" spans="1:6" ht="15" customHeight="1">
      <c r="A65" s="32"/>
      <c r="B65" s="34" t="s">
        <v>66</v>
      </c>
      <c r="C65" s="31">
        <f>SUM(C37:C55)</f>
        <v>6639.500000000003</v>
      </c>
      <c r="D65" s="31">
        <f>SUM(D37:D55)</f>
        <v>0</v>
      </c>
      <c r="E65" s="31">
        <f>SUM(E37:E55)</f>
        <v>3319.7800000000007</v>
      </c>
      <c r="F65" s="31">
        <f>SUM(F37:F64)</f>
        <v>461.44000000000005</v>
      </c>
    </row>
    <row r="66" spans="1:6" ht="15.75">
      <c r="A66" s="32"/>
      <c r="B66" s="34" t="s">
        <v>32</v>
      </c>
      <c r="C66" s="31" t="e">
        <f>#REF!+C28</f>
        <v>#REF!</v>
      </c>
      <c r="D66" s="31" t="e">
        <f>#REF!+D28</f>
        <v>#REF!</v>
      </c>
      <c r="E66" s="31" t="e">
        <f>#REF!+E28</f>
        <v>#REF!</v>
      </c>
      <c r="F66" s="31">
        <f>F35+F65</f>
        <v>2352.84</v>
      </c>
    </row>
    <row r="67" spans="1:2" ht="15.75">
      <c r="A67" s="35"/>
      <c r="B67" s="20"/>
    </row>
    <row r="68" spans="1:6" ht="15.75">
      <c r="A68" s="140" t="s">
        <v>45</v>
      </c>
      <c r="B68" s="140"/>
      <c r="C68" s="10">
        <v>2172</v>
      </c>
      <c r="D68" s="21">
        <v>0</v>
      </c>
      <c r="E68" s="21">
        <v>1086</v>
      </c>
      <c r="F68" s="107">
        <v>1</v>
      </c>
    </row>
    <row r="69" spans="1:6" ht="15.75">
      <c r="A69" s="140" t="s">
        <v>46</v>
      </c>
      <c r="B69" s="140"/>
      <c r="C69" s="36" t="e">
        <f>C66/C68</f>
        <v>#REF!</v>
      </c>
      <c r="D69" s="37">
        <v>0</v>
      </c>
      <c r="E69" s="37" t="e">
        <f>E66/E68</f>
        <v>#REF!</v>
      </c>
      <c r="F69" s="108">
        <f>F66/F68</f>
        <v>2352.84</v>
      </c>
    </row>
    <row r="70" spans="1:6" ht="15.75">
      <c r="A70" s="9"/>
      <c r="B70" s="9"/>
      <c r="C70" s="36"/>
      <c r="D70" s="36"/>
      <c r="E70" s="36"/>
      <c r="F70" s="36"/>
    </row>
    <row r="71" spans="1:6" s="2" customFormat="1" ht="15.75">
      <c r="A71" s="144" t="s">
        <v>37</v>
      </c>
      <c r="B71" s="145"/>
      <c r="C71" s="39"/>
      <c r="D71" s="39"/>
      <c r="E71" s="39"/>
      <c r="F71" s="39"/>
    </row>
    <row r="72" spans="1:6" s="2" customFormat="1" ht="15.75">
      <c r="A72" s="144" t="s">
        <v>54</v>
      </c>
      <c r="B72" s="145"/>
      <c r="C72" s="16"/>
      <c r="D72" s="40"/>
      <c r="E72" s="39"/>
      <c r="F72" s="39"/>
    </row>
    <row r="73" spans="1:6" s="2" customFormat="1" ht="15.75">
      <c r="A73" s="17"/>
      <c r="B73" s="17"/>
      <c r="C73" s="17"/>
      <c r="D73" s="17"/>
      <c r="E73" s="17"/>
      <c r="F73" s="65"/>
    </row>
    <row r="74" spans="1:6" s="2" customFormat="1" ht="15.75">
      <c r="A74" s="17" t="s">
        <v>38</v>
      </c>
      <c r="B74" s="17"/>
      <c r="C74" s="17"/>
      <c r="D74" s="17"/>
      <c r="E74" s="17"/>
      <c r="F74" s="17"/>
    </row>
    <row r="75" spans="1:6" s="2" customFormat="1" ht="15.75">
      <c r="A75" s="17"/>
      <c r="B75" s="17"/>
      <c r="C75" s="17"/>
      <c r="D75" s="17"/>
      <c r="E75" s="17"/>
      <c r="F75" s="17"/>
    </row>
    <row r="76" spans="1:6" s="2" customFormat="1" ht="15.75">
      <c r="A76" s="17" t="str">
        <f>'1.1.'!A75</f>
        <v>Aprēķinu sastādīja: SIVA Finanšu nodaļas vecākā finanšu ekonomiste Anita Ozoliņa</v>
      </c>
      <c r="B76" s="18"/>
      <c r="C76" s="18"/>
      <c r="D76" s="18"/>
      <c r="E76" s="18"/>
      <c r="F76" s="18"/>
    </row>
    <row r="77" spans="1:6" s="2" customFormat="1" ht="13.5" customHeight="1">
      <c r="A77" s="17"/>
      <c r="B77" s="96"/>
      <c r="C77" s="19"/>
      <c r="D77" s="19"/>
      <c r="E77" s="17"/>
      <c r="F77" s="17"/>
    </row>
    <row r="78" spans="1:6" s="2" customFormat="1" ht="13.5" customHeight="1">
      <c r="A78" s="17"/>
      <c r="B78" s="19"/>
      <c r="C78" s="17"/>
      <c r="D78" s="17"/>
      <c r="E78" s="17"/>
      <c r="F78" s="17"/>
    </row>
    <row r="79" spans="1:6" s="1" customFormat="1" ht="15">
      <c r="A79" s="6"/>
      <c r="B79" s="6"/>
      <c r="C79" s="100"/>
      <c r="D79" s="6"/>
      <c r="E79" s="6"/>
      <c r="F79" s="6"/>
    </row>
  </sheetData>
  <sheetProtection/>
  <mergeCells count="12">
    <mergeCell ref="B1:F1"/>
    <mergeCell ref="B2:F2"/>
    <mergeCell ref="A9:B9"/>
    <mergeCell ref="A10:B10"/>
    <mergeCell ref="A7:F7"/>
    <mergeCell ref="B11:F11"/>
    <mergeCell ref="A68:B68"/>
    <mergeCell ref="A69:B69"/>
    <mergeCell ref="A71:B71"/>
    <mergeCell ref="A72:B72"/>
    <mergeCell ref="B12:D12"/>
    <mergeCell ref="B3:F3"/>
  </mergeCells>
  <printOptions/>
  <pageMargins left="0.7086614173228347" right="0.7086614173228347" top="0.7480314960629921" bottom="0.7480314960629921" header="0.31496062992125984" footer="0.31496062992125984"/>
  <pageSetup firstPageNumber="7" useFirstPageNumber="1" fitToHeight="1" fitToWidth="1" horizontalDpi="600" verticalDpi="600" orientation="portrait" paperSize="9" scale="62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view="pageLayout" zoomScale="90" zoomScalePageLayoutView="90" workbookViewId="0" topLeftCell="A58">
      <selection activeCell="B76" sqref="B76"/>
    </sheetView>
  </sheetViews>
  <sheetFormatPr defaultColWidth="9.140625" defaultRowHeight="12.75"/>
  <cols>
    <col min="1" max="1" width="12.00390625" style="6" customWidth="1"/>
    <col min="2" max="2" width="94.8515625" style="6" customWidth="1"/>
    <col min="3" max="3" width="12.8515625" style="6" hidden="1" customWidth="1"/>
    <col min="4" max="4" width="25.8515625" style="6" hidden="1" customWidth="1"/>
    <col min="5" max="5" width="16.421875" style="6" hidden="1" customWidth="1"/>
    <col min="6" max="6" width="31.7109375" style="6" customWidth="1"/>
    <col min="7" max="16384" width="9.140625" style="3" customWidth="1"/>
  </cols>
  <sheetData>
    <row r="1" spans="1:6" ht="15.75" customHeight="1">
      <c r="A1" s="12"/>
      <c r="B1" s="136" t="s">
        <v>35</v>
      </c>
      <c r="C1" s="136"/>
      <c r="D1" s="136"/>
      <c r="E1" s="136"/>
      <c r="F1" s="137"/>
    </row>
    <row r="2" spans="1:6" ht="15.75">
      <c r="A2" s="12"/>
      <c r="B2" s="138" t="s">
        <v>39</v>
      </c>
      <c r="C2" s="138"/>
      <c r="D2" s="138"/>
      <c r="E2" s="138"/>
      <c r="F2" s="139"/>
    </row>
    <row r="3" spans="1:6" ht="15.75">
      <c r="A3" s="12"/>
      <c r="B3" s="135" t="s">
        <v>159</v>
      </c>
      <c r="C3" s="147"/>
      <c r="D3" s="147"/>
      <c r="E3" s="147"/>
      <c r="F3" s="147"/>
    </row>
    <row r="4" spans="1:6" ht="15.75">
      <c r="A4" s="12"/>
      <c r="B4" s="11"/>
      <c r="C4" s="11"/>
      <c r="D4" s="11"/>
      <c r="E4" s="13"/>
      <c r="F4" s="96"/>
    </row>
    <row r="5" spans="1:6" ht="15.75">
      <c r="A5" s="12"/>
      <c r="B5" s="15"/>
      <c r="C5" s="15"/>
      <c r="D5" s="15"/>
      <c r="E5" s="12"/>
      <c r="F5" s="11" t="str">
        <f>'1.1.'!C5</f>
        <v>2019. gada  15.martā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41" t="s">
        <v>5</v>
      </c>
      <c r="B7" s="141"/>
      <c r="C7" s="141"/>
      <c r="D7" s="141"/>
      <c r="E7" s="141"/>
      <c r="F7" s="141"/>
    </row>
    <row r="8" spans="1:5" ht="15.75">
      <c r="A8" s="97"/>
      <c r="B8" s="97"/>
      <c r="C8" s="97"/>
      <c r="D8" s="97"/>
      <c r="E8" s="97"/>
    </row>
    <row r="9" spans="1:5" ht="15" customHeight="1">
      <c r="A9" s="140" t="s">
        <v>1</v>
      </c>
      <c r="B9" s="140"/>
      <c r="C9" s="9"/>
      <c r="D9" s="9"/>
      <c r="E9" s="9"/>
    </row>
    <row r="10" spans="1:5" ht="15" customHeight="1">
      <c r="A10" s="140" t="s">
        <v>0</v>
      </c>
      <c r="B10" s="140"/>
      <c r="C10" s="9"/>
      <c r="D10" s="9"/>
      <c r="E10" s="9"/>
    </row>
    <row r="11" spans="1:6" ht="15" customHeight="1">
      <c r="A11" s="9"/>
      <c r="B11" s="140" t="s">
        <v>132</v>
      </c>
      <c r="C11" s="140"/>
      <c r="D11" s="140"/>
      <c r="E11" s="140"/>
      <c r="F11" s="140"/>
    </row>
    <row r="12" spans="1:6" ht="15" customHeight="1">
      <c r="A12" s="9"/>
      <c r="B12" s="140" t="s">
        <v>153</v>
      </c>
      <c r="C12" s="142"/>
      <c r="D12" s="142"/>
      <c r="E12" s="9"/>
      <c r="F12" s="14"/>
    </row>
    <row r="13" spans="1:5" ht="15" customHeight="1">
      <c r="A13" s="9" t="s">
        <v>2</v>
      </c>
      <c r="B13" s="9" t="str">
        <f>'1.1.'!B13</f>
        <v>2019.gadā un turpmāk</v>
      </c>
      <c r="C13" s="9"/>
      <c r="D13" s="9"/>
      <c r="E13" s="9"/>
    </row>
    <row r="14" spans="1:6" ht="60.7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4.25" customHeight="1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68</v>
      </c>
      <c r="C16" s="26"/>
      <c r="D16" s="26"/>
      <c r="E16" s="26"/>
      <c r="F16" s="26"/>
    </row>
    <row r="17" spans="1:6" ht="15" customHeight="1">
      <c r="A17" s="27">
        <v>1100</v>
      </c>
      <c r="B17" s="27" t="s">
        <v>63</v>
      </c>
      <c r="C17" s="28">
        <v>5789.22</v>
      </c>
      <c r="D17" s="28">
        <v>0</v>
      </c>
      <c r="E17" s="28">
        <v>3074.97</v>
      </c>
      <c r="F17" s="28">
        <f>'[1]JPV_programmas'!$K$199</f>
        <v>1307.1430598669624</v>
      </c>
    </row>
    <row r="18" spans="1:6" ht="15.75" customHeight="1">
      <c r="A18" s="27">
        <v>1200</v>
      </c>
      <c r="B18" s="29" t="s">
        <v>62</v>
      </c>
      <c r="C18" s="28">
        <v>1365.67</v>
      </c>
      <c r="D18" s="28">
        <v>0</v>
      </c>
      <c r="E18" s="28">
        <v>725.39</v>
      </c>
      <c r="F18" s="28">
        <f>'[1]JPV_programmas'!$K$200</f>
        <v>314.89076312195124</v>
      </c>
    </row>
    <row r="19" spans="1:6" ht="15" customHeight="1" hidden="1">
      <c r="A19" s="27">
        <v>2210</v>
      </c>
      <c r="B19" s="29" t="s">
        <v>27</v>
      </c>
      <c r="C19" s="28"/>
      <c r="D19" s="28"/>
      <c r="E19" s="28"/>
      <c r="F19" s="28"/>
    </row>
    <row r="20" spans="1:6" ht="15" customHeight="1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f>'[1]JPV_programmas'!$K$207</f>
        <v>7.619849575509313</v>
      </c>
    </row>
    <row r="21" spans="1:6" ht="15" customHeight="1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f>'[1]JPV_programmas'!$K$205</f>
        <v>35.08926367356468</v>
      </c>
    </row>
    <row r="22" spans="1:6" ht="15" customHeight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v>0</v>
      </c>
    </row>
    <row r="23" spans="1:6" ht="15" customHeight="1">
      <c r="A23" s="27">
        <v>2244</v>
      </c>
      <c r="B23" s="29" t="s">
        <v>10</v>
      </c>
      <c r="C23" s="28"/>
      <c r="D23" s="28"/>
      <c r="E23" s="28"/>
      <c r="F23" s="28">
        <f>'[1]JPV_programmas'!$K$206</f>
        <v>72.37544857251046</v>
      </c>
    </row>
    <row r="24" spans="1:6" ht="15" customHeight="1" hidden="1">
      <c r="A24" s="27">
        <v>2251</v>
      </c>
      <c r="B24" s="29" t="s">
        <v>60</v>
      </c>
      <c r="C24" s="28"/>
      <c r="D24" s="28"/>
      <c r="E24" s="28"/>
      <c r="F24" s="28"/>
    </row>
    <row r="25" spans="1:6" ht="15" customHeight="1" hidden="1">
      <c r="A25" s="27">
        <v>2261</v>
      </c>
      <c r="B25" s="29" t="s">
        <v>11</v>
      </c>
      <c r="C25" s="28"/>
      <c r="D25" s="28"/>
      <c r="E25" s="28"/>
      <c r="F25" s="28"/>
    </row>
    <row r="26" spans="1:6" ht="15" customHeight="1" hidden="1">
      <c r="A26" s="27">
        <v>2279</v>
      </c>
      <c r="B26" s="29" t="s">
        <v>14</v>
      </c>
      <c r="C26" s="28"/>
      <c r="D26" s="28"/>
      <c r="E26" s="28"/>
      <c r="F26" s="28"/>
    </row>
    <row r="27" spans="1:6" ht="15" customHeight="1">
      <c r="A27" s="27">
        <v>2311</v>
      </c>
      <c r="B27" s="29" t="s">
        <v>72</v>
      </c>
      <c r="C27" s="28"/>
      <c r="D27" s="28"/>
      <c r="E27" s="28"/>
      <c r="F27" s="28">
        <v>0</v>
      </c>
    </row>
    <row r="28" spans="1:6" ht="15" customHeight="1">
      <c r="A28" s="27">
        <v>2312</v>
      </c>
      <c r="B28" s="29" t="s">
        <v>16</v>
      </c>
      <c r="C28" s="28"/>
      <c r="D28" s="28"/>
      <c r="E28" s="28"/>
      <c r="F28" s="28">
        <f>'[1]JPV_programmas'!$K$202</f>
        <v>169.8512509803922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28">
        <f>'[1]JPV_programmas'!$K$204</f>
        <v>39.34475291596859</v>
      </c>
    </row>
    <row r="30" spans="1:6" ht="15" customHeight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28">
        <v>0</v>
      </c>
    </row>
    <row r="31" spans="1:6" ht="15.75" hidden="1">
      <c r="A31" s="27">
        <v>2361</v>
      </c>
      <c r="B31" s="29" t="s">
        <v>20</v>
      </c>
      <c r="C31" s="28"/>
      <c r="D31" s="28"/>
      <c r="E31" s="28"/>
      <c r="F31" s="28"/>
    </row>
    <row r="32" spans="1:6" ht="15.75">
      <c r="A32" s="27">
        <v>2370</v>
      </c>
      <c r="B32" s="29" t="s">
        <v>69</v>
      </c>
      <c r="C32" s="28"/>
      <c r="D32" s="28"/>
      <c r="E32" s="28"/>
      <c r="F32" s="28">
        <f>'[1]JPV_programmas'!$K$201</f>
        <v>106.98600000000002</v>
      </c>
    </row>
    <row r="33" spans="1:6" ht="15" customHeight="1" hidden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57</v>
      </c>
      <c r="C34" s="28">
        <v>1.8</v>
      </c>
      <c r="D34" s="28">
        <v>0</v>
      </c>
      <c r="E34" s="28">
        <f>ROUND(C34/2,2)</f>
        <v>0.9</v>
      </c>
      <c r="F34" s="28">
        <f>'[1]JPV_programmas'!$K$203</f>
        <v>34.19919514413443</v>
      </c>
    </row>
    <row r="35" spans="1:6" ht="15" customHeight="1">
      <c r="A35" s="27"/>
      <c r="B35" s="30" t="s">
        <v>65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2087.4995838509935</v>
      </c>
    </row>
    <row r="36" spans="1:6" ht="15" customHeight="1">
      <c r="A36" s="32"/>
      <c r="B36" s="27" t="s">
        <v>64</v>
      </c>
      <c r="C36" s="26"/>
      <c r="D36" s="26"/>
      <c r="E36" s="26"/>
      <c r="F36" s="26"/>
    </row>
    <row r="37" spans="1:6" ht="15" customHeight="1">
      <c r="A37" s="27">
        <v>1100</v>
      </c>
      <c r="B37" s="27" t="s">
        <v>63</v>
      </c>
      <c r="C37" s="28">
        <v>4429</v>
      </c>
      <c r="D37" s="28">
        <v>0</v>
      </c>
      <c r="E37" s="28">
        <f aca="true" t="shared" si="0" ref="E37:E55">ROUND(C37/2,2)</f>
        <v>2214.5</v>
      </c>
      <c r="F37" s="28">
        <v>249.01</v>
      </c>
    </row>
    <row r="38" spans="1:6" ht="15" customHeight="1">
      <c r="A38" s="27">
        <v>1200</v>
      </c>
      <c r="B38" s="29" t="s">
        <v>62</v>
      </c>
      <c r="C38" s="28">
        <v>1044.8</v>
      </c>
      <c r="D38" s="28">
        <v>0</v>
      </c>
      <c r="E38" s="28">
        <f t="shared" si="0"/>
        <v>522.4</v>
      </c>
      <c r="F38" s="28">
        <v>59.99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28">
        <v>7.47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28">
        <v>9.66</v>
      </c>
    </row>
    <row r="41" spans="1:6" ht="15" customHeight="1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28">
        <v>1.74</v>
      </c>
    </row>
    <row r="42" spans="1:6" ht="1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28">
        <v>6.65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28">
        <v>6.54</v>
      </c>
    </row>
    <row r="44" spans="1:6" ht="15.75">
      <c r="A44" s="27">
        <v>2244</v>
      </c>
      <c r="B44" s="29" t="s">
        <v>10</v>
      </c>
      <c r="C44" s="28"/>
      <c r="D44" s="28"/>
      <c r="E44" s="28"/>
      <c r="F44" s="28">
        <v>26.23</v>
      </c>
    </row>
    <row r="45" spans="1:6" ht="15.75">
      <c r="A45" s="27">
        <v>2247</v>
      </c>
      <c r="B45" s="25" t="s">
        <v>59</v>
      </c>
      <c r="C45" s="28">
        <v>5.71</v>
      </c>
      <c r="D45" s="28">
        <v>0</v>
      </c>
      <c r="E45" s="28">
        <f t="shared" si="0"/>
        <v>2.86</v>
      </c>
      <c r="F45" s="28">
        <v>1.93</v>
      </c>
    </row>
    <row r="46" spans="1:6" ht="15" customHeight="1">
      <c r="A46" s="27">
        <v>2251</v>
      </c>
      <c r="B46" s="29" t="s">
        <v>60</v>
      </c>
      <c r="C46" s="28">
        <v>145.52</v>
      </c>
      <c r="D46" s="28">
        <v>0</v>
      </c>
      <c r="E46" s="28">
        <f t="shared" si="0"/>
        <v>72.76</v>
      </c>
      <c r="F46" s="28">
        <v>9.66</v>
      </c>
    </row>
    <row r="47" spans="1:6" ht="15" customHeight="1">
      <c r="A47" s="27">
        <v>2259</v>
      </c>
      <c r="B47" s="29" t="s">
        <v>61</v>
      </c>
      <c r="C47" s="28">
        <v>0.48</v>
      </c>
      <c r="D47" s="28">
        <v>0</v>
      </c>
      <c r="E47" s="28">
        <f t="shared" si="0"/>
        <v>0.24</v>
      </c>
      <c r="F47" s="28">
        <v>0.12</v>
      </c>
    </row>
    <row r="48" spans="1:6" ht="15" customHeight="1">
      <c r="A48" s="27">
        <v>2261</v>
      </c>
      <c r="B48" s="29" t="s">
        <v>11</v>
      </c>
      <c r="C48" s="28"/>
      <c r="D48" s="28"/>
      <c r="E48" s="28"/>
      <c r="F48" s="28">
        <v>4.8</v>
      </c>
    </row>
    <row r="49" spans="1:6" ht="15" customHeight="1">
      <c r="A49" s="27">
        <v>2262</v>
      </c>
      <c r="B49" s="29" t="s">
        <v>12</v>
      </c>
      <c r="C49" s="28">
        <v>63.08</v>
      </c>
      <c r="D49" s="28">
        <v>0</v>
      </c>
      <c r="E49" s="28">
        <f t="shared" si="0"/>
        <v>31.54</v>
      </c>
      <c r="F49" s="28">
        <v>10.16</v>
      </c>
    </row>
    <row r="50" spans="1:6" ht="15.75" customHeight="1">
      <c r="A50" s="27">
        <v>2264</v>
      </c>
      <c r="B50" s="29" t="s">
        <v>13</v>
      </c>
      <c r="C50" s="28">
        <v>1.18</v>
      </c>
      <c r="D50" s="28">
        <v>0</v>
      </c>
      <c r="E50" s="28">
        <f t="shared" si="0"/>
        <v>0.59</v>
      </c>
      <c r="F50" s="28">
        <v>0.12</v>
      </c>
    </row>
    <row r="51" spans="1:6" ht="15.75">
      <c r="A51" s="27">
        <v>2279</v>
      </c>
      <c r="B51" s="29" t="s">
        <v>14</v>
      </c>
      <c r="C51" s="28">
        <v>259.89</v>
      </c>
      <c r="D51" s="28">
        <v>0</v>
      </c>
      <c r="E51" s="28">
        <f t="shared" si="0"/>
        <v>129.95</v>
      </c>
      <c r="F51" s="28">
        <v>3.45</v>
      </c>
    </row>
    <row r="52" spans="1:6" ht="15.75">
      <c r="A52" s="27">
        <v>2311</v>
      </c>
      <c r="B52" s="29" t="s">
        <v>15</v>
      </c>
      <c r="C52" s="28">
        <v>24.47</v>
      </c>
      <c r="D52" s="28">
        <v>0</v>
      </c>
      <c r="E52" s="28">
        <f t="shared" si="0"/>
        <v>12.24</v>
      </c>
      <c r="F52" s="28">
        <v>4.74</v>
      </c>
    </row>
    <row r="53" spans="1:6" ht="15.75">
      <c r="A53" s="27">
        <v>2312</v>
      </c>
      <c r="B53" s="29" t="s">
        <v>16</v>
      </c>
      <c r="C53" s="28">
        <v>45.22</v>
      </c>
      <c r="D53" s="28">
        <v>0</v>
      </c>
      <c r="E53" s="28">
        <f t="shared" si="0"/>
        <v>22.61</v>
      </c>
      <c r="F53" s="28">
        <v>4.83</v>
      </c>
    </row>
    <row r="54" spans="1:6" ht="15.75">
      <c r="A54" s="27">
        <v>2322</v>
      </c>
      <c r="B54" s="29" t="s">
        <v>18</v>
      </c>
      <c r="C54" s="28">
        <v>170.03</v>
      </c>
      <c r="D54" s="28">
        <v>0</v>
      </c>
      <c r="E54" s="28">
        <f t="shared" si="0"/>
        <v>85.02</v>
      </c>
      <c r="F54" s="28">
        <v>13.39</v>
      </c>
    </row>
    <row r="55" spans="1:6" ht="15" customHeight="1">
      <c r="A55" s="27">
        <v>2350</v>
      </c>
      <c r="B55" s="29" t="s">
        <v>19</v>
      </c>
      <c r="C55" s="28">
        <v>193.6</v>
      </c>
      <c r="D55" s="28">
        <v>0</v>
      </c>
      <c r="E55" s="28">
        <f t="shared" si="0"/>
        <v>96.8</v>
      </c>
      <c r="F55" s="28">
        <v>17.54</v>
      </c>
    </row>
    <row r="56" spans="1:6" ht="15.75">
      <c r="A56" s="27">
        <v>2361</v>
      </c>
      <c r="B56" s="29" t="s">
        <v>20</v>
      </c>
      <c r="C56" s="28"/>
      <c r="D56" s="28"/>
      <c r="E56" s="28"/>
      <c r="F56" s="28">
        <v>7.94</v>
      </c>
    </row>
    <row r="57" spans="1:6" ht="15" customHeight="1">
      <c r="A57" s="27">
        <v>2370</v>
      </c>
      <c r="B57" s="29" t="s">
        <v>69</v>
      </c>
      <c r="C57" s="28"/>
      <c r="D57" s="28"/>
      <c r="E57" s="28"/>
      <c r="F57" s="28">
        <v>6.07</v>
      </c>
    </row>
    <row r="58" spans="1:6" ht="15.75">
      <c r="A58" s="27">
        <v>2400</v>
      </c>
      <c r="B58" s="29" t="s">
        <v>31</v>
      </c>
      <c r="C58" s="28"/>
      <c r="D58" s="28"/>
      <c r="E58" s="28"/>
      <c r="F58" s="28">
        <v>2.28</v>
      </c>
    </row>
    <row r="59" spans="1:6" ht="15.75">
      <c r="A59" s="27">
        <v>2513</v>
      </c>
      <c r="B59" s="29" t="s">
        <v>22</v>
      </c>
      <c r="C59" s="28"/>
      <c r="D59" s="28"/>
      <c r="E59" s="28"/>
      <c r="F59" s="28">
        <v>5.5</v>
      </c>
    </row>
    <row r="60" spans="1:6" ht="15.75">
      <c r="A60" s="27">
        <v>2515</v>
      </c>
      <c r="B60" s="29" t="s">
        <v>58</v>
      </c>
      <c r="C60" s="28"/>
      <c r="D60" s="28"/>
      <c r="E60" s="28"/>
      <c r="F60" s="28">
        <v>6.18</v>
      </c>
    </row>
    <row r="61" spans="1:6" ht="15.75">
      <c r="A61" s="27">
        <v>2519</v>
      </c>
      <c r="B61" s="29" t="s">
        <v>24</v>
      </c>
      <c r="C61" s="28"/>
      <c r="D61" s="28"/>
      <c r="E61" s="28"/>
      <c r="F61" s="28">
        <v>13.68</v>
      </c>
    </row>
    <row r="62" spans="1:6" ht="15.75">
      <c r="A62" s="27">
        <v>5232</v>
      </c>
      <c r="B62" s="29" t="s">
        <v>23</v>
      </c>
      <c r="C62" s="28"/>
      <c r="D62" s="28"/>
      <c r="E62" s="28"/>
      <c r="F62" s="28">
        <v>52.6</v>
      </c>
    </row>
    <row r="63" spans="1:6" ht="15.75" hidden="1">
      <c r="A63" s="27">
        <v>5240</v>
      </c>
      <c r="B63" s="29" t="s">
        <v>25</v>
      </c>
      <c r="C63" s="28"/>
      <c r="D63" s="28"/>
      <c r="E63" s="28"/>
      <c r="F63" s="28"/>
    </row>
    <row r="64" spans="1:6" ht="15" customHeight="1">
      <c r="A64" s="27">
        <v>5250</v>
      </c>
      <c r="B64" s="29" t="s">
        <v>26</v>
      </c>
      <c r="C64" s="28"/>
      <c r="D64" s="28"/>
      <c r="E64" s="28"/>
      <c r="F64" s="28">
        <v>21.45</v>
      </c>
    </row>
    <row r="65" spans="1:6" ht="15" customHeight="1">
      <c r="A65" s="32"/>
      <c r="B65" s="34" t="s">
        <v>66</v>
      </c>
      <c r="C65" s="31">
        <f>SUM(C37:C55)</f>
        <v>6639.500000000003</v>
      </c>
      <c r="D65" s="31">
        <f>SUM(D37:D55)</f>
        <v>0</v>
      </c>
      <c r="E65" s="31">
        <f>SUM(E37:E55)</f>
        <v>3319.7800000000007</v>
      </c>
      <c r="F65" s="31">
        <f>SUM(F37:F64)</f>
        <v>553.7300000000001</v>
      </c>
    </row>
    <row r="66" spans="1:6" ht="15.75">
      <c r="A66" s="32"/>
      <c r="B66" s="34" t="s">
        <v>32</v>
      </c>
      <c r="C66" s="31" t="e">
        <f>#REF!+C28</f>
        <v>#REF!</v>
      </c>
      <c r="D66" s="31" t="e">
        <f>#REF!+D28</f>
        <v>#REF!</v>
      </c>
      <c r="E66" s="31" t="e">
        <f>#REF!+E28</f>
        <v>#REF!</v>
      </c>
      <c r="F66" s="31">
        <f>F35+F65</f>
        <v>2641.2295838509935</v>
      </c>
    </row>
    <row r="67" spans="1:2" ht="15.75">
      <c r="A67" s="35"/>
      <c r="B67" s="20"/>
    </row>
    <row r="68" spans="1:6" ht="15.75">
      <c r="A68" s="140" t="s">
        <v>45</v>
      </c>
      <c r="B68" s="140"/>
      <c r="C68" s="10">
        <v>2172</v>
      </c>
      <c r="D68" s="21">
        <v>0</v>
      </c>
      <c r="E68" s="21">
        <v>1086</v>
      </c>
      <c r="F68" s="107">
        <v>1</v>
      </c>
    </row>
    <row r="69" spans="1:6" ht="15.75">
      <c r="A69" s="140" t="s">
        <v>46</v>
      </c>
      <c r="B69" s="140"/>
      <c r="C69" s="36" t="e">
        <f>C66/C68</f>
        <v>#REF!</v>
      </c>
      <c r="D69" s="37">
        <v>0</v>
      </c>
      <c r="E69" s="37" t="e">
        <f>E66/E68</f>
        <v>#REF!</v>
      </c>
      <c r="F69" s="108">
        <f>F66/F68</f>
        <v>2641.2295838509935</v>
      </c>
    </row>
    <row r="70" spans="1:6" ht="15.75">
      <c r="A70" s="9"/>
      <c r="B70" s="9"/>
      <c r="C70" s="36"/>
      <c r="D70" s="36"/>
      <c r="E70" s="36"/>
      <c r="F70" s="36"/>
    </row>
    <row r="71" spans="1:6" s="2" customFormat="1" ht="15.75">
      <c r="A71" s="144" t="s">
        <v>37</v>
      </c>
      <c r="B71" s="145"/>
      <c r="C71" s="39"/>
      <c r="D71" s="39"/>
      <c r="E71" s="39"/>
      <c r="F71" s="39"/>
    </row>
    <row r="72" spans="1:6" s="2" customFormat="1" ht="15.75">
      <c r="A72" s="144" t="s">
        <v>54</v>
      </c>
      <c r="B72" s="145"/>
      <c r="C72" s="16"/>
      <c r="D72" s="40"/>
      <c r="E72" s="39"/>
      <c r="F72" s="39"/>
    </row>
    <row r="73" spans="1:6" s="2" customFormat="1" ht="15.75">
      <c r="A73" s="17"/>
      <c r="B73" s="17"/>
      <c r="C73" s="17"/>
      <c r="D73" s="17"/>
      <c r="E73" s="17"/>
      <c r="F73" s="65"/>
    </row>
    <row r="74" spans="1:6" s="2" customFormat="1" ht="15.75">
      <c r="A74" s="17" t="s">
        <v>38</v>
      </c>
      <c r="B74" s="17"/>
      <c r="C74" s="17"/>
      <c r="D74" s="17"/>
      <c r="E74" s="17"/>
      <c r="F74" s="17"/>
    </row>
    <row r="75" spans="1:6" s="2" customFormat="1" ht="15.75">
      <c r="A75" s="17"/>
      <c r="B75" s="17"/>
      <c r="C75" s="17"/>
      <c r="D75" s="17"/>
      <c r="E75" s="17"/>
      <c r="F75" s="17"/>
    </row>
    <row r="76" spans="1:6" s="2" customFormat="1" ht="15.75">
      <c r="A76" s="17" t="s">
        <v>47</v>
      </c>
      <c r="B76" s="18"/>
      <c r="C76" s="18"/>
      <c r="D76" s="18"/>
      <c r="E76" s="18"/>
      <c r="F76" s="18"/>
    </row>
    <row r="77" spans="1:6" s="2" customFormat="1" ht="13.5" customHeight="1">
      <c r="A77" s="17"/>
      <c r="B77" s="96"/>
      <c r="C77" s="19"/>
      <c r="D77" s="19"/>
      <c r="E77" s="17"/>
      <c r="F77" s="17"/>
    </row>
    <row r="78" spans="1:6" s="2" customFormat="1" ht="13.5" customHeight="1">
      <c r="A78" s="17"/>
      <c r="B78" s="19"/>
      <c r="C78" s="17"/>
      <c r="D78" s="17"/>
      <c r="E78" s="17"/>
      <c r="F78" s="17"/>
    </row>
    <row r="79" spans="1:6" s="1" customFormat="1" ht="15">
      <c r="A79" s="6"/>
      <c r="B79" s="6"/>
      <c r="C79" s="100"/>
      <c r="D79" s="6"/>
      <c r="E79" s="6"/>
      <c r="F79" s="6"/>
    </row>
  </sheetData>
  <sheetProtection/>
  <mergeCells count="12">
    <mergeCell ref="A69:B69"/>
    <mergeCell ref="A71:B71"/>
    <mergeCell ref="A72:B72"/>
    <mergeCell ref="B1:F1"/>
    <mergeCell ref="B2:F2"/>
    <mergeCell ref="B3:F3"/>
    <mergeCell ref="A7:F7"/>
    <mergeCell ref="A9:B9"/>
    <mergeCell ref="B11:F11"/>
    <mergeCell ref="A10:B10"/>
    <mergeCell ref="B12:D12"/>
    <mergeCell ref="A68:B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view="pageLayout" zoomScale="90" zoomScalePageLayoutView="90" workbookViewId="0" topLeftCell="A53">
      <selection activeCell="C3" sqref="C3"/>
    </sheetView>
  </sheetViews>
  <sheetFormatPr defaultColWidth="9.140625" defaultRowHeight="12.75"/>
  <cols>
    <col min="1" max="1" width="12.421875" style="6" customWidth="1"/>
    <col min="2" max="2" width="94.00390625" style="6" customWidth="1"/>
    <col min="3" max="3" width="31.7109375" style="6" customWidth="1"/>
  </cols>
  <sheetData>
    <row r="1" spans="1:3" ht="15.75">
      <c r="A1" s="13"/>
      <c r="B1" s="136" t="s">
        <v>35</v>
      </c>
      <c r="C1" s="136"/>
    </row>
    <row r="2" spans="1:3" ht="15.75">
      <c r="A2" s="13"/>
      <c r="B2" s="138" t="s">
        <v>39</v>
      </c>
      <c r="C2" s="138"/>
    </row>
    <row r="3" spans="1:3" ht="15.75">
      <c r="A3" s="13"/>
      <c r="B3" s="11"/>
      <c r="C3" s="117" t="s">
        <v>159</v>
      </c>
    </row>
    <row r="4" spans="1:3" ht="15.75">
      <c r="A4" s="13"/>
      <c r="B4" s="135"/>
      <c r="C4" s="135"/>
    </row>
    <row r="5" spans="1:3" ht="15.75">
      <c r="A5" s="13"/>
      <c r="B5" s="138" t="str">
        <f>'1.1.'!C5</f>
        <v>2019. gada  15.martā</v>
      </c>
      <c r="C5" s="138"/>
    </row>
    <row r="6" spans="1:3" ht="15.75">
      <c r="A6" s="141" t="s">
        <v>5</v>
      </c>
      <c r="B6" s="141"/>
      <c r="C6" s="141"/>
    </row>
    <row r="7" spans="1:3" ht="15.75">
      <c r="A7" s="140" t="s">
        <v>1</v>
      </c>
      <c r="B7" s="140"/>
      <c r="C7" s="9"/>
    </row>
    <row r="8" spans="1:3" ht="15.75">
      <c r="A8" s="140" t="s">
        <v>0</v>
      </c>
      <c r="B8" s="140"/>
      <c r="C8" s="9"/>
    </row>
    <row r="9" spans="1:3" ht="15.75">
      <c r="A9" s="9"/>
      <c r="B9" s="9" t="s">
        <v>87</v>
      </c>
      <c r="C9" s="9"/>
    </row>
    <row r="10" spans="1:3" ht="15.75">
      <c r="A10" s="9"/>
      <c r="B10" s="140" t="s">
        <v>89</v>
      </c>
      <c r="C10" s="142"/>
    </row>
    <row r="11" spans="1:3" ht="31.5">
      <c r="A11" s="9"/>
      <c r="B11" s="9" t="s">
        <v>88</v>
      </c>
      <c r="C11" s="9"/>
    </row>
    <row r="12" spans="1:3" ht="15.75">
      <c r="A12" s="9" t="s">
        <v>2</v>
      </c>
      <c r="B12" s="9" t="str">
        <f>'1.1.'!B13</f>
        <v>2019.gadā un turpmāk</v>
      </c>
      <c r="C12" s="9"/>
    </row>
    <row r="13" spans="1:3" ht="54.75" customHeight="1">
      <c r="A13" s="54" t="s">
        <v>3</v>
      </c>
      <c r="B13" s="54" t="s">
        <v>4</v>
      </c>
      <c r="C13" s="54" t="s">
        <v>53</v>
      </c>
    </row>
    <row r="14" spans="1:3" ht="15.75">
      <c r="A14" s="22">
        <v>1</v>
      </c>
      <c r="B14" s="23">
        <v>2</v>
      </c>
      <c r="C14" s="23">
        <v>3</v>
      </c>
    </row>
    <row r="15" spans="1:3" ht="15.75">
      <c r="A15" s="24"/>
      <c r="B15" s="25" t="s">
        <v>68</v>
      </c>
      <c r="C15" s="32"/>
    </row>
    <row r="16" spans="1:3" ht="15.75">
      <c r="A16" s="27">
        <v>1100</v>
      </c>
      <c r="B16" s="27" t="s">
        <v>63</v>
      </c>
      <c r="C16" s="93">
        <v>1200.15</v>
      </c>
    </row>
    <row r="17" spans="1:3" ht="15.75" customHeight="1">
      <c r="A17" s="27">
        <v>1200</v>
      </c>
      <c r="B17" s="29" t="s">
        <v>62</v>
      </c>
      <c r="C17" s="93">
        <v>289.12</v>
      </c>
    </row>
    <row r="18" spans="1:3" ht="15.75" hidden="1">
      <c r="A18" s="27">
        <v>2210</v>
      </c>
      <c r="B18" s="29" t="s">
        <v>27</v>
      </c>
      <c r="C18" s="93">
        <v>0</v>
      </c>
    </row>
    <row r="19" spans="1:3" ht="15.75">
      <c r="A19" s="27">
        <v>2222</v>
      </c>
      <c r="B19" s="29" t="s">
        <v>28</v>
      </c>
      <c r="C19" s="93">
        <f>30.43*0.2</f>
        <v>6.086</v>
      </c>
    </row>
    <row r="20" spans="1:3" ht="15.75">
      <c r="A20" s="27">
        <v>2223</v>
      </c>
      <c r="B20" s="29" t="s">
        <v>29</v>
      </c>
      <c r="C20" s="93">
        <v>19.62</v>
      </c>
    </row>
    <row r="21" spans="1:3" ht="15.75">
      <c r="A21" s="27">
        <v>2243</v>
      </c>
      <c r="B21" s="29" t="s">
        <v>9</v>
      </c>
      <c r="C21" s="93">
        <f>18.61*0.2</f>
        <v>3.722</v>
      </c>
    </row>
    <row r="22" spans="1:3" ht="15.75">
      <c r="A22" s="27">
        <v>2244</v>
      </c>
      <c r="B22" s="29" t="s">
        <v>10</v>
      </c>
      <c r="C22" s="93">
        <v>40.47</v>
      </c>
    </row>
    <row r="23" spans="1:3" ht="15" customHeight="1">
      <c r="A23" s="27">
        <v>2251</v>
      </c>
      <c r="B23" s="29" t="s">
        <v>60</v>
      </c>
      <c r="C23" s="93">
        <f>30.43*0.3</f>
        <v>9.129</v>
      </c>
    </row>
    <row r="24" spans="1:3" ht="15.75" hidden="1">
      <c r="A24" s="27">
        <v>2261</v>
      </c>
      <c r="B24" s="29" t="s">
        <v>11</v>
      </c>
      <c r="C24" s="93">
        <v>0</v>
      </c>
    </row>
    <row r="25" spans="1:3" ht="15.75" hidden="1">
      <c r="A25" s="27">
        <v>2264</v>
      </c>
      <c r="B25" s="29" t="s">
        <v>13</v>
      </c>
      <c r="C25" s="93">
        <v>0</v>
      </c>
    </row>
    <row r="26" spans="1:3" ht="15.75" hidden="1">
      <c r="A26" s="27">
        <v>2279</v>
      </c>
      <c r="B26" s="29" t="s">
        <v>14</v>
      </c>
      <c r="C26" s="93">
        <v>0</v>
      </c>
    </row>
    <row r="27" spans="1:3" ht="15.75">
      <c r="A27" s="27">
        <v>2311</v>
      </c>
      <c r="B27" s="29" t="s">
        <v>72</v>
      </c>
      <c r="C27" s="93">
        <f>10.75*0.2</f>
        <v>2.15</v>
      </c>
    </row>
    <row r="28" spans="1:3" ht="15.75">
      <c r="A28" s="27">
        <v>2312</v>
      </c>
      <c r="B28" s="29" t="s">
        <v>16</v>
      </c>
      <c r="C28" s="93">
        <f>18.61*0.8</f>
        <v>14.888</v>
      </c>
    </row>
    <row r="29" spans="1:3" ht="15" customHeight="1">
      <c r="A29" s="27">
        <v>2321</v>
      </c>
      <c r="B29" s="29" t="s">
        <v>17</v>
      </c>
      <c r="C29" s="93">
        <v>22</v>
      </c>
    </row>
    <row r="30" spans="1:3" ht="15.75" hidden="1">
      <c r="A30" s="27">
        <v>2350</v>
      </c>
      <c r="B30" s="29" t="s">
        <v>19</v>
      </c>
      <c r="C30" s="93">
        <v>0</v>
      </c>
    </row>
    <row r="31" spans="1:3" ht="15.75" hidden="1">
      <c r="A31" s="27">
        <v>2361</v>
      </c>
      <c r="B31" s="29" t="s">
        <v>20</v>
      </c>
      <c r="C31" s="93">
        <v>0</v>
      </c>
    </row>
    <row r="32" spans="1:3" ht="15.75">
      <c r="A32" s="27">
        <v>2370</v>
      </c>
      <c r="B32" s="29" t="s">
        <v>69</v>
      </c>
      <c r="C32" s="93">
        <f>10.75*0.8</f>
        <v>8.6</v>
      </c>
    </row>
    <row r="33" spans="1:3" ht="15.75" hidden="1">
      <c r="A33" s="55">
        <v>2513</v>
      </c>
      <c r="B33" s="29" t="s">
        <v>22</v>
      </c>
      <c r="C33" s="93">
        <v>0</v>
      </c>
    </row>
    <row r="34" spans="1:3" ht="15.75">
      <c r="A34" s="27">
        <v>5230</v>
      </c>
      <c r="B34" s="29" t="s">
        <v>57</v>
      </c>
      <c r="C34" s="93">
        <f>30.43*0.5</f>
        <v>15.215</v>
      </c>
    </row>
    <row r="35" spans="1:3" ht="15.75">
      <c r="A35" s="27"/>
      <c r="B35" s="30" t="s">
        <v>65</v>
      </c>
      <c r="C35" s="31">
        <f>SUM(C16:C34)</f>
        <v>1631.1499999999996</v>
      </c>
    </row>
    <row r="36" spans="1:3" ht="15.75">
      <c r="A36" s="32"/>
      <c r="B36" s="27" t="s">
        <v>64</v>
      </c>
      <c r="C36" s="26"/>
    </row>
    <row r="37" spans="1:3" ht="15.75">
      <c r="A37" s="27">
        <v>1100</v>
      </c>
      <c r="B37" s="27" t="s">
        <v>63</v>
      </c>
      <c r="C37" s="93">
        <v>350.54</v>
      </c>
    </row>
    <row r="38" spans="1:3" ht="15.75" customHeight="1">
      <c r="A38" s="27">
        <v>1200</v>
      </c>
      <c r="B38" s="29" t="s">
        <v>62</v>
      </c>
      <c r="C38" s="93">
        <v>84.44</v>
      </c>
    </row>
    <row r="39" spans="1:3" ht="15.75">
      <c r="A39" s="33">
        <v>2210</v>
      </c>
      <c r="B39" s="29" t="s">
        <v>27</v>
      </c>
      <c r="C39" s="93">
        <v>1.87</v>
      </c>
    </row>
    <row r="40" spans="1:3" ht="15.75">
      <c r="A40" s="33">
        <v>2224</v>
      </c>
      <c r="B40" s="29" t="s">
        <v>85</v>
      </c>
      <c r="C40" s="93">
        <v>1.5</v>
      </c>
    </row>
    <row r="41" spans="1:3" ht="15" customHeight="1">
      <c r="A41" s="27">
        <v>2230</v>
      </c>
      <c r="B41" s="29" t="s">
        <v>30</v>
      </c>
      <c r="C41" s="93">
        <v>5.55</v>
      </c>
    </row>
    <row r="42" spans="1:3" ht="0.75" customHeight="1" hidden="1">
      <c r="A42" s="27">
        <v>2241</v>
      </c>
      <c r="B42" s="29" t="s">
        <v>7</v>
      </c>
      <c r="C42" s="93">
        <v>0</v>
      </c>
    </row>
    <row r="43" spans="1:3" ht="15.75">
      <c r="A43" s="27">
        <v>2242</v>
      </c>
      <c r="B43" s="29" t="s">
        <v>8</v>
      </c>
      <c r="C43" s="93">
        <v>0.65</v>
      </c>
    </row>
    <row r="44" spans="1:3" ht="15.75">
      <c r="A44" s="27">
        <v>2243</v>
      </c>
      <c r="B44" s="29" t="s">
        <v>9</v>
      </c>
      <c r="C44" s="93">
        <v>4.2</v>
      </c>
    </row>
    <row r="45" spans="1:3" ht="15.75">
      <c r="A45" s="27">
        <v>2244</v>
      </c>
      <c r="B45" s="29" t="s">
        <v>10</v>
      </c>
      <c r="C45" s="93">
        <v>1.64</v>
      </c>
    </row>
    <row r="46" spans="1:3" ht="15.75">
      <c r="A46" s="27">
        <v>2247</v>
      </c>
      <c r="B46" s="25" t="s">
        <v>59</v>
      </c>
      <c r="C46" s="93">
        <v>0.48</v>
      </c>
    </row>
    <row r="47" spans="1:3" ht="15.75">
      <c r="A47" s="27">
        <v>2251</v>
      </c>
      <c r="B47" s="29" t="s">
        <v>60</v>
      </c>
      <c r="C47" s="93">
        <v>4.65</v>
      </c>
    </row>
    <row r="48" spans="1:3" ht="15.75">
      <c r="A48" s="27">
        <v>2259</v>
      </c>
      <c r="B48" s="29" t="s">
        <v>61</v>
      </c>
      <c r="C48" s="93">
        <v>2.31</v>
      </c>
    </row>
    <row r="49" spans="1:3" ht="15.75">
      <c r="A49" s="27">
        <v>2261</v>
      </c>
      <c r="B49" s="29" t="s">
        <v>11</v>
      </c>
      <c r="C49" s="93">
        <v>4.11</v>
      </c>
    </row>
    <row r="50" spans="1:3" ht="15.75">
      <c r="A50" s="27">
        <v>2262</v>
      </c>
      <c r="B50" s="29" t="s">
        <v>12</v>
      </c>
      <c r="C50" s="93">
        <v>3.22</v>
      </c>
    </row>
    <row r="51" spans="1:3" ht="15.75">
      <c r="A51" s="27">
        <v>2264</v>
      </c>
      <c r="B51" s="29" t="s">
        <v>13</v>
      </c>
      <c r="C51" s="93">
        <v>0.21</v>
      </c>
    </row>
    <row r="52" spans="1:3" ht="15.75">
      <c r="A52" s="27">
        <v>2279</v>
      </c>
      <c r="B52" s="29" t="s">
        <v>14</v>
      </c>
      <c r="C52" s="93">
        <v>2.16</v>
      </c>
    </row>
    <row r="53" spans="1:3" ht="15.75">
      <c r="A53" s="27">
        <v>2311</v>
      </c>
      <c r="B53" s="29" t="s">
        <v>15</v>
      </c>
      <c r="C53" s="93">
        <v>1.17</v>
      </c>
    </row>
    <row r="54" spans="1:3" ht="15.75">
      <c r="A54" s="27">
        <v>2312</v>
      </c>
      <c r="B54" s="29" t="s">
        <v>16</v>
      </c>
      <c r="C54" s="93">
        <v>0.66</v>
      </c>
    </row>
    <row r="55" spans="1:3" ht="15.75">
      <c r="A55" s="27">
        <v>2322</v>
      </c>
      <c r="B55" s="29" t="s">
        <v>18</v>
      </c>
      <c r="C55" s="93">
        <v>3.43</v>
      </c>
    </row>
    <row r="56" spans="1:3" ht="15.75" customHeight="1">
      <c r="A56" s="27">
        <v>2350</v>
      </c>
      <c r="B56" s="29" t="s">
        <v>19</v>
      </c>
      <c r="C56" s="93">
        <v>7.31</v>
      </c>
    </row>
    <row r="57" spans="1:3" ht="0.75" customHeight="1" hidden="1">
      <c r="A57" s="27">
        <v>2361</v>
      </c>
      <c r="B57" s="29" t="s">
        <v>20</v>
      </c>
      <c r="C57" s="93">
        <v>0</v>
      </c>
    </row>
    <row r="58" spans="1:3" ht="15.75">
      <c r="A58" s="27">
        <v>2370</v>
      </c>
      <c r="B58" s="29" t="s">
        <v>69</v>
      </c>
      <c r="C58" s="93">
        <v>3.1</v>
      </c>
    </row>
    <row r="59" spans="1:3" ht="15.75">
      <c r="A59" s="27">
        <v>2400</v>
      </c>
      <c r="B59" s="29" t="s">
        <v>31</v>
      </c>
      <c r="C59" s="93">
        <v>0.21</v>
      </c>
    </row>
    <row r="60" spans="1:3" ht="15.75" customHeight="1">
      <c r="A60" s="27">
        <v>2513</v>
      </c>
      <c r="B60" s="29" t="s">
        <v>22</v>
      </c>
      <c r="C60" s="93">
        <v>1.45</v>
      </c>
    </row>
    <row r="61" spans="1:3" ht="15.75" hidden="1">
      <c r="A61" s="27">
        <v>2515</v>
      </c>
      <c r="B61" s="29" t="s">
        <v>58</v>
      </c>
      <c r="C61" s="93">
        <v>0</v>
      </c>
    </row>
    <row r="62" spans="1:3" ht="15.75">
      <c r="A62" s="27">
        <v>2519</v>
      </c>
      <c r="B62" s="29" t="s">
        <v>24</v>
      </c>
      <c r="C62" s="93">
        <v>11.54</v>
      </c>
    </row>
    <row r="63" spans="1:3" ht="15.75">
      <c r="A63" s="27">
        <v>5232</v>
      </c>
      <c r="B63" s="29" t="s">
        <v>23</v>
      </c>
      <c r="C63" s="93">
        <v>9.82</v>
      </c>
    </row>
    <row r="64" spans="1:3" ht="15.75" hidden="1">
      <c r="A64" s="27">
        <v>5240</v>
      </c>
      <c r="B64" s="29" t="s">
        <v>25</v>
      </c>
      <c r="C64" s="63">
        <v>0</v>
      </c>
    </row>
    <row r="65" spans="1:3" ht="15.75" hidden="1">
      <c r="A65" s="27">
        <v>5250</v>
      </c>
      <c r="B65" s="29" t="s">
        <v>26</v>
      </c>
      <c r="C65" s="63">
        <v>0</v>
      </c>
    </row>
    <row r="66" spans="1:3" ht="15.75">
      <c r="A66" s="32"/>
      <c r="B66" s="34" t="s">
        <v>66</v>
      </c>
      <c r="C66" s="31">
        <f>SUM(C37:C65)</f>
        <v>506.2200000000001</v>
      </c>
    </row>
    <row r="67" spans="1:3" ht="15.75">
      <c r="A67" s="32"/>
      <c r="B67" s="34" t="s">
        <v>32</v>
      </c>
      <c r="C67" s="31">
        <f>C35+C66</f>
        <v>2137.37</v>
      </c>
    </row>
    <row r="68" spans="1:3" ht="15.75" hidden="1">
      <c r="A68" s="27">
        <v>6290</v>
      </c>
      <c r="B68" s="29" t="s">
        <v>34</v>
      </c>
      <c r="C68" s="28"/>
    </row>
    <row r="69" spans="1:3" ht="15.75" hidden="1">
      <c r="A69" s="27">
        <v>5250</v>
      </c>
      <c r="B69" s="29" t="s">
        <v>26</v>
      </c>
      <c r="C69" s="45"/>
    </row>
    <row r="70" spans="1:4" ht="15.75" hidden="1">
      <c r="A70" s="32"/>
      <c r="B70" s="34" t="s">
        <v>32</v>
      </c>
      <c r="C70" s="31">
        <f>C67+C68+C69</f>
        <v>2137.37</v>
      </c>
      <c r="D70" s="60"/>
    </row>
    <row r="71" spans="1:2" ht="15.75">
      <c r="A71" s="35"/>
      <c r="B71" s="20"/>
    </row>
    <row r="72" spans="1:3" ht="15.75">
      <c r="A72" s="140" t="s">
        <v>45</v>
      </c>
      <c r="B72" s="140"/>
      <c r="C72" s="107">
        <v>1</v>
      </c>
    </row>
    <row r="73" spans="1:4" ht="15.75">
      <c r="A73" s="140" t="s">
        <v>46</v>
      </c>
      <c r="B73" s="140"/>
      <c r="C73" s="108">
        <f>C70/C72</f>
        <v>2137.37</v>
      </c>
      <c r="D73" s="60"/>
    </row>
    <row r="74" spans="1:3" ht="15.75">
      <c r="A74" s="9"/>
      <c r="B74" s="9"/>
      <c r="C74" s="36"/>
    </row>
    <row r="75" spans="1:3" ht="15.75">
      <c r="A75" s="144" t="s">
        <v>37</v>
      </c>
      <c r="B75" s="145"/>
      <c r="C75" s="39"/>
    </row>
    <row r="76" spans="1:3" ht="15.75">
      <c r="A76" s="144" t="s">
        <v>54</v>
      </c>
      <c r="B76" s="145"/>
      <c r="C76" s="40"/>
    </row>
    <row r="77" spans="1:3" ht="15.75">
      <c r="A77" s="17"/>
      <c r="B77" s="17"/>
      <c r="C77" s="17"/>
    </row>
    <row r="78" spans="1:3" ht="15.75">
      <c r="A78" s="17" t="s">
        <v>38</v>
      </c>
      <c r="B78" s="17"/>
      <c r="C78" s="17"/>
    </row>
    <row r="79" spans="1:3" ht="15.75">
      <c r="A79" s="17"/>
      <c r="B79" s="17"/>
      <c r="C79" s="17"/>
    </row>
    <row r="80" spans="1:3" ht="15.75">
      <c r="A80" s="17" t="s">
        <v>47</v>
      </c>
      <c r="B80" s="18"/>
      <c r="C80" s="18"/>
    </row>
    <row r="81" spans="1:3" ht="15.75">
      <c r="A81" s="17"/>
      <c r="B81" s="96"/>
      <c r="C81" s="19"/>
    </row>
    <row r="82" spans="1:3" ht="15.75">
      <c r="A82" s="17"/>
      <c r="B82" s="19"/>
      <c r="C82" s="17"/>
    </row>
    <row r="83" ht="15">
      <c r="C83" s="100"/>
    </row>
  </sheetData>
  <sheetProtection/>
  <mergeCells count="12">
    <mergeCell ref="A73:B73"/>
    <mergeCell ref="A75:B75"/>
    <mergeCell ref="A76:B76"/>
    <mergeCell ref="B1:C1"/>
    <mergeCell ref="B2:C2"/>
    <mergeCell ref="B4:C4"/>
    <mergeCell ref="A6:C6"/>
    <mergeCell ref="A7:B7"/>
    <mergeCell ref="A8:B8"/>
    <mergeCell ref="B5:C5"/>
    <mergeCell ref="B10:C10"/>
    <mergeCell ref="A72:B72"/>
  </mergeCells>
  <printOptions/>
  <pageMargins left="0.45" right="0.66" top="0.75" bottom="0.75" header="0.3" footer="0.3"/>
  <pageSetup fitToHeight="0" fitToWidth="1" horizontalDpi="600" verticalDpi="600" orientation="portrait" paperSize="9" scale="67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view="pageLayout" zoomScale="90" zoomScalePageLayoutView="90" workbookViewId="0" topLeftCell="A50">
      <selection activeCell="B3" sqref="B3:F3"/>
    </sheetView>
  </sheetViews>
  <sheetFormatPr defaultColWidth="9.140625" defaultRowHeight="12.75"/>
  <cols>
    <col min="1" max="1" width="13.140625" style="6" customWidth="1"/>
    <col min="2" max="2" width="94.57421875" style="6" customWidth="1"/>
    <col min="3" max="3" width="32.140625" style="6" customWidth="1"/>
    <col min="4" max="4" width="11.140625" style="0" hidden="1" customWidth="1"/>
    <col min="5" max="5" width="0" style="0" hidden="1" customWidth="1"/>
    <col min="6" max="6" width="12.00390625" style="0" hidden="1" customWidth="1"/>
  </cols>
  <sheetData>
    <row r="1" spans="1:6" ht="15.75">
      <c r="A1" s="13"/>
      <c r="B1" s="136" t="s">
        <v>35</v>
      </c>
      <c r="C1" s="136"/>
      <c r="D1" s="136"/>
      <c r="E1" s="136"/>
      <c r="F1" s="137"/>
    </row>
    <row r="2" spans="1:6" ht="15.75">
      <c r="A2" s="13"/>
      <c r="B2" s="138" t="s">
        <v>39</v>
      </c>
      <c r="C2" s="138"/>
      <c r="D2" s="138"/>
      <c r="E2" s="138"/>
      <c r="F2" s="139"/>
    </row>
    <row r="3" spans="1:6" ht="15.75">
      <c r="A3" s="13"/>
      <c r="B3" s="135" t="s">
        <v>159</v>
      </c>
      <c r="C3" s="148"/>
      <c r="D3" s="148"/>
      <c r="E3" s="148"/>
      <c r="F3" s="148"/>
    </row>
    <row r="4" spans="1:6" ht="15.75">
      <c r="A4" s="13"/>
      <c r="B4" s="11"/>
      <c r="C4" s="96"/>
      <c r="D4" s="11"/>
      <c r="E4" s="13"/>
      <c r="F4" s="11" t="s">
        <v>36</v>
      </c>
    </row>
    <row r="5" spans="1:6" ht="15.75">
      <c r="A5" s="13"/>
      <c r="B5" s="138" t="str">
        <f>'3.1.1.'!B5:C5</f>
        <v>2019. gada  15.martā</v>
      </c>
      <c r="C5" s="138"/>
      <c r="D5" s="138"/>
      <c r="E5" s="138"/>
      <c r="F5" s="138"/>
    </row>
    <row r="6" spans="1:6" ht="18.75">
      <c r="A6" s="128" t="s">
        <v>5</v>
      </c>
      <c r="B6" s="128"/>
      <c r="C6" s="128"/>
      <c r="D6" s="128"/>
      <c r="E6" s="128"/>
      <c r="F6" s="128"/>
    </row>
    <row r="7" spans="1:6" ht="15.75">
      <c r="A7" s="140" t="s">
        <v>1</v>
      </c>
      <c r="B7" s="140"/>
      <c r="C7" s="9"/>
      <c r="D7" s="9"/>
      <c r="E7" s="9"/>
      <c r="F7" s="6"/>
    </row>
    <row r="8" spans="1:6" ht="15.75">
      <c r="A8" s="140" t="s">
        <v>0</v>
      </c>
      <c r="B8" s="140"/>
      <c r="C8" s="9"/>
      <c r="D8" s="9"/>
      <c r="E8" s="9"/>
      <c r="F8" s="6"/>
    </row>
    <row r="9" spans="1:6" ht="15.75">
      <c r="A9" s="9"/>
      <c r="B9" s="9" t="s">
        <v>87</v>
      </c>
      <c r="C9" s="9"/>
      <c r="D9" s="9"/>
      <c r="E9" s="9"/>
      <c r="F9" s="6"/>
    </row>
    <row r="10" spans="1:6" ht="15.75">
      <c r="A10" s="9"/>
      <c r="B10" s="9" t="s">
        <v>89</v>
      </c>
      <c r="C10" s="66"/>
      <c r="D10" s="66"/>
      <c r="E10" s="9"/>
      <c r="F10" s="14"/>
    </row>
    <row r="11" spans="1:6" ht="31.5">
      <c r="A11" s="9"/>
      <c r="B11" s="86" t="s">
        <v>90</v>
      </c>
      <c r="C11" s="86"/>
      <c r="D11" s="86"/>
      <c r="E11" s="86"/>
      <c r="F11" s="86"/>
    </row>
    <row r="12" spans="1:6" ht="15.75">
      <c r="A12" s="9" t="s">
        <v>2</v>
      </c>
      <c r="B12" s="9" t="str">
        <f>'3.1.1.'!B12</f>
        <v>2019.gadā un turpmāk</v>
      </c>
      <c r="C12" s="9"/>
      <c r="D12" s="9"/>
      <c r="E12" s="9"/>
      <c r="F12" s="6"/>
    </row>
    <row r="13" spans="1:6" ht="52.5" customHeight="1">
      <c r="A13" s="54" t="s">
        <v>3</v>
      </c>
      <c r="B13" s="54" t="s">
        <v>4</v>
      </c>
      <c r="C13" s="54" t="s">
        <v>53</v>
      </c>
      <c r="D13" s="54" t="s">
        <v>43</v>
      </c>
      <c r="E13" s="54" t="s">
        <v>44</v>
      </c>
      <c r="F13" s="54" t="s">
        <v>53</v>
      </c>
    </row>
    <row r="14" spans="1:6" ht="15.75">
      <c r="A14" s="22">
        <v>1</v>
      </c>
      <c r="B14" s="23">
        <v>2</v>
      </c>
      <c r="C14" s="23">
        <v>3</v>
      </c>
      <c r="D14" s="23">
        <v>3</v>
      </c>
      <c r="E14" s="23">
        <v>4</v>
      </c>
      <c r="F14" s="23">
        <v>3</v>
      </c>
    </row>
    <row r="15" spans="1:6" ht="15.75">
      <c r="A15" s="24"/>
      <c r="B15" s="25" t="s">
        <v>68</v>
      </c>
      <c r="C15" s="32"/>
      <c r="D15" s="26"/>
      <c r="E15" s="26"/>
      <c r="F15" s="26"/>
    </row>
    <row r="16" spans="1:6" ht="15.75">
      <c r="A16" s="27">
        <v>1100</v>
      </c>
      <c r="B16" s="27" t="s">
        <v>63</v>
      </c>
      <c r="C16" s="93">
        <v>1212.69</v>
      </c>
      <c r="D16" s="28">
        <v>0</v>
      </c>
      <c r="E16" s="28">
        <v>3074.97</v>
      </c>
      <c r="F16" s="28"/>
    </row>
    <row r="17" spans="1:6" ht="15.75" customHeight="1">
      <c r="A17" s="27">
        <v>1200</v>
      </c>
      <c r="B17" s="29" t="s">
        <v>62</v>
      </c>
      <c r="C17" s="93">
        <v>292.14</v>
      </c>
      <c r="D17" s="28">
        <v>0</v>
      </c>
      <c r="E17" s="28">
        <v>725.39</v>
      </c>
      <c r="F17" s="28"/>
    </row>
    <row r="18" spans="1:6" ht="15.75" hidden="1">
      <c r="A18" s="27">
        <v>2210</v>
      </c>
      <c r="B18" s="29" t="s">
        <v>27</v>
      </c>
      <c r="C18" s="93">
        <v>0</v>
      </c>
      <c r="D18" s="28"/>
      <c r="E18" s="28"/>
      <c r="F18" s="28"/>
    </row>
    <row r="19" spans="1:6" ht="15.75">
      <c r="A19" s="27">
        <v>2222</v>
      </c>
      <c r="B19" s="29" t="s">
        <v>28</v>
      </c>
      <c r="C19" s="93">
        <v>6.09</v>
      </c>
      <c r="D19" s="28">
        <v>0</v>
      </c>
      <c r="E19" s="28" t="e">
        <f>ROUND(#REF!/2,2)</f>
        <v>#REF!</v>
      </c>
      <c r="F19" s="28"/>
    </row>
    <row r="20" spans="1:6" ht="15.75">
      <c r="A20" s="27">
        <v>2223</v>
      </c>
      <c r="B20" s="29" t="s">
        <v>29</v>
      </c>
      <c r="C20" s="93">
        <v>18.75</v>
      </c>
      <c r="D20" s="28">
        <v>0</v>
      </c>
      <c r="E20" s="28" t="e">
        <f>ROUND(#REF!/2,2)</f>
        <v>#REF!</v>
      </c>
      <c r="F20" s="28"/>
    </row>
    <row r="21" spans="1:6" ht="15.75">
      <c r="A21" s="27">
        <v>2243</v>
      </c>
      <c r="B21" s="29" t="s">
        <v>9</v>
      </c>
      <c r="C21" s="93">
        <v>50.93</v>
      </c>
      <c r="D21" s="28">
        <v>0</v>
      </c>
      <c r="E21" s="28" t="e">
        <f>ROUND(#REF!/2,2)</f>
        <v>#REF!</v>
      </c>
      <c r="F21" s="28"/>
    </row>
    <row r="22" spans="1:6" ht="15.75">
      <c r="A22" s="27">
        <v>2244</v>
      </c>
      <c r="B22" s="29" t="s">
        <v>10</v>
      </c>
      <c r="C22" s="93">
        <v>40.58</v>
      </c>
      <c r="D22" s="28"/>
      <c r="E22" s="28"/>
      <c r="F22" s="28"/>
    </row>
    <row r="23" spans="1:6" ht="15.75" customHeight="1">
      <c r="A23" s="27">
        <v>2251</v>
      </c>
      <c r="B23" s="29" t="s">
        <v>60</v>
      </c>
      <c r="C23" s="93">
        <v>20.46</v>
      </c>
      <c r="D23" s="28"/>
      <c r="E23" s="28"/>
      <c r="F23" s="28"/>
    </row>
    <row r="24" spans="1:6" ht="17.25" customHeight="1" hidden="1">
      <c r="A24" s="27">
        <v>2261</v>
      </c>
      <c r="B24" s="29" t="s">
        <v>11</v>
      </c>
      <c r="C24" s="93">
        <v>0</v>
      </c>
      <c r="D24" s="28"/>
      <c r="E24" s="28"/>
      <c r="F24" s="28"/>
    </row>
    <row r="25" spans="1:6" ht="17.25" customHeight="1" hidden="1">
      <c r="A25" s="27">
        <v>2264</v>
      </c>
      <c r="B25" s="29" t="s">
        <v>13</v>
      </c>
      <c r="C25" s="93">
        <v>0</v>
      </c>
      <c r="D25" s="28"/>
      <c r="E25" s="28"/>
      <c r="F25" s="28"/>
    </row>
    <row r="26" spans="1:6" ht="17.25" customHeight="1" hidden="1">
      <c r="A26" s="27">
        <v>2279</v>
      </c>
      <c r="B26" s="29" t="s">
        <v>14</v>
      </c>
      <c r="C26" s="93">
        <v>0</v>
      </c>
      <c r="D26" s="28"/>
      <c r="E26" s="28"/>
      <c r="F26" s="28"/>
    </row>
    <row r="27" spans="1:6" ht="17.25" customHeight="1">
      <c r="A27" s="27">
        <v>2311</v>
      </c>
      <c r="B27" s="29" t="s">
        <v>72</v>
      </c>
      <c r="C27" s="93">
        <v>10.23</v>
      </c>
      <c r="D27" s="28"/>
      <c r="E27" s="28"/>
      <c r="F27" s="28"/>
    </row>
    <row r="28" spans="1:6" ht="15.75">
      <c r="A28" s="27">
        <v>2312</v>
      </c>
      <c r="B28" s="29" t="s">
        <v>16</v>
      </c>
      <c r="C28" s="93">
        <v>65.52</v>
      </c>
      <c r="D28" s="28"/>
      <c r="E28" s="28"/>
      <c r="F28" s="28"/>
    </row>
    <row r="29" spans="1:6" ht="15" customHeight="1">
      <c r="A29" s="27">
        <v>2321</v>
      </c>
      <c r="B29" s="29" t="s">
        <v>17</v>
      </c>
      <c r="C29" s="93">
        <v>21.03</v>
      </c>
      <c r="D29" s="28">
        <v>0</v>
      </c>
      <c r="E29" s="28" t="e">
        <f>ROUND(#REF!/2,2)</f>
        <v>#REF!</v>
      </c>
      <c r="F29" s="28"/>
    </row>
    <row r="30" spans="1:6" ht="15.75">
      <c r="A30" s="27">
        <v>2350</v>
      </c>
      <c r="B30" s="29" t="s">
        <v>19</v>
      </c>
      <c r="C30" s="93">
        <v>16.98</v>
      </c>
      <c r="D30" s="28">
        <v>0</v>
      </c>
      <c r="E30" s="28" t="e">
        <f>ROUND(#REF!/2,2)</f>
        <v>#REF!</v>
      </c>
      <c r="F30" s="28"/>
    </row>
    <row r="31" spans="1:6" ht="15.75" hidden="1">
      <c r="A31" s="27">
        <v>2361</v>
      </c>
      <c r="B31" s="29" t="s">
        <v>20</v>
      </c>
      <c r="C31" s="93">
        <v>0</v>
      </c>
      <c r="D31" s="28"/>
      <c r="E31" s="28"/>
      <c r="F31" s="28"/>
    </row>
    <row r="32" spans="1:6" ht="15.75">
      <c r="A32" s="27">
        <v>2370</v>
      </c>
      <c r="B32" s="29" t="s">
        <v>69</v>
      </c>
      <c r="C32" s="93">
        <v>11.57</v>
      </c>
      <c r="D32" s="28"/>
      <c r="E32" s="28"/>
      <c r="F32" s="28"/>
    </row>
    <row r="33" spans="1:6" ht="15.75" hidden="1">
      <c r="A33" s="55">
        <v>2513</v>
      </c>
      <c r="B33" s="29" t="s">
        <v>22</v>
      </c>
      <c r="C33" s="93">
        <v>0</v>
      </c>
      <c r="D33" s="28"/>
      <c r="E33" s="28"/>
      <c r="F33" s="28"/>
    </row>
    <row r="34" spans="1:6" ht="15.75">
      <c r="A34" s="27">
        <v>5230</v>
      </c>
      <c r="B34" s="29" t="s">
        <v>57</v>
      </c>
      <c r="C34" s="93">
        <v>101.87</v>
      </c>
      <c r="D34" s="28">
        <v>0</v>
      </c>
      <c r="E34" s="28" t="e">
        <f>ROUND(#REF!/2,2)</f>
        <v>#REF!</v>
      </c>
      <c r="F34" s="28"/>
    </row>
    <row r="35" spans="1:6" ht="15.75">
      <c r="A35" s="27"/>
      <c r="B35" s="30" t="s">
        <v>65</v>
      </c>
      <c r="C35" s="31">
        <f>SUM(C16:C34)</f>
        <v>1868.8399999999997</v>
      </c>
      <c r="D35" s="31">
        <f>SUM(D16:D34)</f>
        <v>0</v>
      </c>
      <c r="E35" s="31" t="e">
        <f>SUM(E16:E34)</f>
        <v>#REF!</v>
      </c>
      <c r="F35" s="31"/>
    </row>
    <row r="36" spans="1:6" ht="15.75">
      <c r="A36" s="32"/>
      <c r="B36" s="27" t="s">
        <v>64</v>
      </c>
      <c r="C36" s="26"/>
      <c r="D36" s="26"/>
      <c r="E36" s="26"/>
      <c r="F36" s="26"/>
    </row>
    <row r="37" spans="1:6" ht="15.75">
      <c r="A37" s="27">
        <v>1100</v>
      </c>
      <c r="B37" s="27" t="s">
        <v>63</v>
      </c>
      <c r="C37" s="93">
        <v>342.09</v>
      </c>
      <c r="D37" s="28">
        <v>0</v>
      </c>
      <c r="E37" s="28" t="e">
        <f>ROUND(#REF!/2,2)</f>
        <v>#REF!</v>
      </c>
      <c r="F37" s="28"/>
    </row>
    <row r="38" spans="1:6" ht="31.5">
      <c r="A38" s="27">
        <v>1200</v>
      </c>
      <c r="B38" s="29" t="s">
        <v>62</v>
      </c>
      <c r="C38" s="93">
        <v>82.41</v>
      </c>
      <c r="D38" s="28">
        <v>0</v>
      </c>
      <c r="E38" s="28" t="e">
        <f>ROUND(#REF!/2,2)</f>
        <v>#REF!</v>
      </c>
      <c r="F38" s="28"/>
    </row>
    <row r="39" spans="1:6" ht="15.75">
      <c r="A39" s="33">
        <v>2210</v>
      </c>
      <c r="B39" s="29" t="s">
        <v>27</v>
      </c>
      <c r="C39" s="93">
        <v>1.83</v>
      </c>
      <c r="D39" s="28">
        <v>0</v>
      </c>
      <c r="E39" s="28" t="e">
        <f>ROUND(#REF!/2,2)</f>
        <v>#REF!</v>
      </c>
      <c r="F39" s="28"/>
    </row>
    <row r="40" spans="1:6" ht="15.75">
      <c r="A40" s="33">
        <v>2224</v>
      </c>
      <c r="B40" s="29" t="s">
        <v>85</v>
      </c>
      <c r="C40" s="93">
        <v>1.46</v>
      </c>
      <c r="D40" s="28"/>
      <c r="E40" s="28"/>
      <c r="F40" s="28"/>
    </row>
    <row r="41" spans="1:6" ht="14.25" customHeight="1">
      <c r="A41" s="27">
        <v>2230</v>
      </c>
      <c r="B41" s="29" t="s">
        <v>30</v>
      </c>
      <c r="C41" s="93">
        <v>5.42</v>
      </c>
      <c r="D41" s="28">
        <v>0</v>
      </c>
      <c r="E41" s="28">
        <f aca="true" t="shared" si="0" ref="E41:E56">ROUND(C41/2,2)</f>
        <v>2.71</v>
      </c>
      <c r="F41" s="28"/>
    </row>
    <row r="42" spans="1:6" ht="15.75" hidden="1">
      <c r="A42" s="27">
        <v>2241</v>
      </c>
      <c r="B42" s="29" t="s">
        <v>7</v>
      </c>
      <c r="C42" s="93">
        <v>0</v>
      </c>
      <c r="D42" s="28">
        <v>0</v>
      </c>
      <c r="E42" s="28">
        <f t="shared" si="0"/>
        <v>0</v>
      </c>
      <c r="F42" s="28"/>
    </row>
    <row r="43" spans="1:6" ht="15.75">
      <c r="A43" s="27">
        <v>2242</v>
      </c>
      <c r="B43" s="29" t="s">
        <v>8</v>
      </c>
      <c r="C43" s="93">
        <v>0.64</v>
      </c>
      <c r="D43" s="28">
        <v>0</v>
      </c>
      <c r="E43" s="28">
        <f t="shared" si="0"/>
        <v>0.32</v>
      </c>
      <c r="F43" s="28"/>
    </row>
    <row r="44" spans="1:6" ht="15.75">
      <c r="A44" s="27">
        <v>2243</v>
      </c>
      <c r="B44" s="29" t="s">
        <v>9</v>
      </c>
      <c r="C44" s="93">
        <v>17.7</v>
      </c>
      <c r="D44" s="28">
        <v>0</v>
      </c>
      <c r="E44" s="28">
        <f t="shared" si="0"/>
        <v>8.85</v>
      </c>
      <c r="F44" s="28"/>
    </row>
    <row r="45" spans="1:6" ht="15.75">
      <c r="A45" s="27">
        <v>2244</v>
      </c>
      <c r="B45" s="29" t="s">
        <v>10</v>
      </c>
      <c r="C45" s="93">
        <v>1.6</v>
      </c>
      <c r="D45" s="28"/>
      <c r="E45" s="28"/>
      <c r="F45" s="28"/>
    </row>
    <row r="46" spans="1:6" ht="15.75">
      <c r="A46" s="27">
        <v>2247</v>
      </c>
      <c r="B46" s="25" t="s">
        <v>59</v>
      </c>
      <c r="C46" s="93">
        <v>0.46</v>
      </c>
      <c r="D46" s="28">
        <v>0</v>
      </c>
      <c r="E46" s="28">
        <f t="shared" si="0"/>
        <v>0.23</v>
      </c>
      <c r="F46" s="28"/>
    </row>
    <row r="47" spans="1:6" ht="15.75">
      <c r="A47" s="27">
        <v>2251</v>
      </c>
      <c r="B47" s="29" t="s">
        <v>60</v>
      </c>
      <c r="C47" s="93">
        <v>4.53</v>
      </c>
      <c r="D47" s="28">
        <v>0</v>
      </c>
      <c r="E47" s="28">
        <f t="shared" si="0"/>
        <v>2.27</v>
      </c>
      <c r="F47" s="28"/>
    </row>
    <row r="48" spans="1:6" ht="15.75">
      <c r="A48" s="27">
        <v>2259</v>
      </c>
      <c r="B48" s="29" t="s">
        <v>61</v>
      </c>
      <c r="C48" s="93">
        <v>2.25</v>
      </c>
      <c r="D48" s="28">
        <v>0</v>
      </c>
      <c r="E48" s="28">
        <f t="shared" si="0"/>
        <v>1.13</v>
      </c>
      <c r="F48" s="28"/>
    </row>
    <row r="49" spans="1:6" ht="15.75">
      <c r="A49" s="27">
        <v>2261</v>
      </c>
      <c r="B49" s="29" t="s">
        <v>11</v>
      </c>
      <c r="C49" s="93">
        <v>4.01</v>
      </c>
      <c r="D49" s="28"/>
      <c r="E49" s="28"/>
      <c r="F49" s="28"/>
    </row>
    <row r="50" spans="1:6" ht="15.75">
      <c r="A50" s="27">
        <v>2262</v>
      </c>
      <c r="B50" s="29" t="s">
        <v>12</v>
      </c>
      <c r="C50" s="93">
        <v>3.15</v>
      </c>
      <c r="D50" s="28">
        <v>0</v>
      </c>
      <c r="E50" s="28">
        <f t="shared" si="0"/>
        <v>1.58</v>
      </c>
      <c r="F50" s="28"/>
    </row>
    <row r="51" spans="1:6" ht="15.75">
      <c r="A51" s="27">
        <v>2264</v>
      </c>
      <c r="B51" s="29" t="s">
        <v>13</v>
      </c>
      <c r="C51" s="93">
        <v>0.2</v>
      </c>
      <c r="D51" s="28">
        <v>0</v>
      </c>
      <c r="E51" s="28">
        <f t="shared" si="0"/>
        <v>0.1</v>
      </c>
      <c r="F51" s="28"/>
    </row>
    <row r="52" spans="1:6" ht="15.75">
      <c r="A52" s="27">
        <v>2279</v>
      </c>
      <c r="B52" s="29" t="s">
        <v>14</v>
      </c>
      <c r="C52" s="93">
        <v>2.11</v>
      </c>
      <c r="D52" s="28">
        <v>0</v>
      </c>
      <c r="E52" s="28">
        <f t="shared" si="0"/>
        <v>1.06</v>
      </c>
      <c r="F52" s="28"/>
    </row>
    <row r="53" spans="1:6" ht="15.75">
      <c r="A53" s="27">
        <v>2311</v>
      </c>
      <c r="B53" s="29" t="s">
        <v>15</v>
      </c>
      <c r="C53" s="93">
        <v>1.14</v>
      </c>
      <c r="D53" s="28">
        <v>0</v>
      </c>
      <c r="E53" s="28">
        <f t="shared" si="0"/>
        <v>0.57</v>
      </c>
      <c r="F53" s="28"/>
    </row>
    <row r="54" spans="1:6" ht="15.75">
      <c r="A54" s="27">
        <v>2312</v>
      </c>
      <c r="B54" s="29" t="s">
        <v>16</v>
      </c>
      <c r="C54" s="93">
        <v>0.64</v>
      </c>
      <c r="D54" s="28">
        <v>0</v>
      </c>
      <c r="E54" s="28">
        <f t="shared" si="0"/>
        <v>0.32</v>
      </c>
      <c r="F54" s="28"/>
    </row>
    <row r="55" spans="1:6" ht="15.75">
      <c r="A55" s="27">
        <v>2322</v>
      </c>
      <c r="B55" s="29" t="s">
        <v>18</v>
      </c>
      <c r="C55" s="93">
        <v>3.34</v>
      </c>
      <c r="D55" s="28">
        <v>0</v>
      </c>
      <c r="E55" s="28">
        <f t="shared" si="0"/>
        <v>1.67</v>
      </c>
      <c r="F55" s="28"/>
    </row>
    <row r="56" spans="1:6" ht="15.75">
      <c r="A56" s="27">
        <v>2350</v>
      </c>
      <c r="B56" s="29" t="s">
        <v>19</v>
      </c>
      <c r="C56" s="93">
        <v>7.14</v>
      </c>
      <c r="D56" s="28">
        <v>0</v>
      </c>
      <c r="E56" s="28">
        <f t="shared" si="0"/>
        <v>3.57</v>
      </c>
      <c r="F56" s="28"/>
    </row>
    <row r="57" spans="1:6" ht="1.5" customHeight="1" hidden="1">
      <c r="A57" s="27">
        <v>2361</v>
      </c>
      <c r="B57" s="29" t="s">
        <v>20</v>
      </c>
      <c r="C57" s="93">
        <v>0</v>
      </c>
      <c r="D57" s="28"/>
      <c r="E57" s="28"/>
      <c r="F57" s="28"/>
    </row>
    <row r="58" spans="1:6" ht="15.75">
      <c r="A58" s="27">
        <v>2370</v>
      </c>
      <c r="B58" s="29" t="s">
        <v>69</v>
      </c>
      <c r="C58" s="93">
        <v>3.03</v>
      </c>
      <c r="D58" s="28"/>
      <c r="E58" s="28"/>
      <c r="F58" s="28"/>
    </row>
    <row r="59" spans="1:6" ht="15.75">
      <c r="A59" s="27">
        <v>2400</v>
      </c>
      <c r="B59" s="29" t="s">
        <v>31</v>
      </c>
      <c r="C59" s="93">
        <v>0.21</v>
      </c>
      <c r="D59" s="28"/>
      <c r="E59" s="28"/>
      <c r="F59" s="28"/>
    </row>
    <row r="60" spans="1:6" ht="15" customHeight="1">
      <c r="A60" s="27">
        <v>2513</v>
      </c>
      <c r="B60" s="29" t="s">
        <v>22</v>
      </c>
      <c r="C60" s="93">
        <v>1.41</v>
      </c>
      <c r="D60" s="28"/>
      <c r="E60" s="28"/>
      <c r="F60" s="28"/>
    </row>
    <row r="61" spans="1:6" ht="0.75" customHeight="1" hidden="1">
      <c r="A61" s="27">
        <v>2515</v>
      </c>
      <c r="B61" s="29" t="s">
        <v>58</v>
      </c>
      <c r="C61" s="93">
        <v>0</v>
      </c>
      <c r="D61" s="28"/>
      <c r="E61" s="28"/>
      <c r="F61" s="28"/>
    </row>
    <row r="62" spans="1:6" ht="15.75">
      <c r="A62" s="27">
        <v>2519</v>
      </c>
      <c r="B62" s="29" t="s">
        <v>24</v>
      </c>
      <c r="C62" s="93">
        <v>11.27</v>
      </c>
      <c r="D62" s="28"/>
      <c r="E62" s="28"/>
      <c r="F62" s="28"/>
    </row>
    <row r="63" spans="1:6" ht="15.75">
      <c r="A63" s="27">
        <v>5232</v>
      </c>
      <c r="B63" s="29" t="s">
        <v>23</v>
      </c>
      <c r="C63" s="93">
        <v>9.57</v>
      </c>
      <c r="D63" s="28"/>
      <c r="E63" s="28"/>
      <c r="F63" s="28"/>
    </row>
    <row r="64" spans="1:6" ht="15.75" hidden="1">
      <c r="A64" s="27">
        <v>5240</v>
      </c>
      <c r="B64" s="29" t="s">
        <v>25</v>
      </c>
      <c r="C64" s="63">
        <v>0</v>
      </c>
      <c r="D64" s="28"/>
      <c r="E64" s="28"/>
      <c r="F64" s="28"/>
    </row>
    <row r="65" spans="1:6" ht="15.75" hidden="1">
      <c r="A65" s="27">
        <v>5250</v>
      </c>
      <c r="B65" s="29" t="s">
        <v>26</v>
      </c>
      <c r="C65" s="63">
        <v>0</v>
      </c>
      <c r="D65" s="28"/>
      <c r="E65" s="28"/>
      <c r="F65" s="28"/>
    </row>
    <row r="66" spans="1:6" ht="15.75">
      <c r="A66" s="32"/>
      <c r="B66" s="34" t="s">
        <v>66</v>
      </c>
      <c r="C66" s="31">
        <f>SUM(C37:C65)</f>
        <v>507.6099999999998</v>
      </c>
      <c r="D66" s="31">
        <f>SUM(D37:D56)</f>
        <v>0</v>
      </c>
      <c r="E66" s="31" t="e">
        <f>SUM(E37:E56)</f>
        <v>#REF!</v>
      </c>
      <c r="F66" s="31"/>
    </row>
    <row r="67" spans="1:6" ht="15.75">
      <c r="A67" s="32"/>
      <c r="B67" s="34" t="s">
        <v>32</v>
      </c>
      <c r="C67" s="31">
        <f>C35+C66</f>
        <v>2376.4499999999994</v>
      </c>
      <c r="D67" s="31" t="e">
        <f>#REF!+D28</f>
        <v>#REF!</v>
      </c>
      <c r="E67" s="31" t="e">
        <f>#REF!+E28</f>
        <v>#REF!</v>
      </c>
      <c r="F67" s="31"/>
    </row>
    <row r="68" spans="1:6" ht="0.75" customHeight="1">
      <c r="A68" s="27">
        <v>6290</v>
      </c>
      <c r="B68" s="29" t="s">
        <v>34</v>
      </c>
      <c r="C68" s="28"/>
      <c r="D68" s="46">
        <v>0</v>
      </c>
      <c r="E68" s="28">
        <f>ROUND(C68/1007*504,2)</f>
        <v>0</v>
      </c>
      <c r="F68" s="28"/>
    </row>
    <row r="69" spans="1:6" ht="15.75" hidden="1">
      <c r="A69" s="27">
        <v>5250</v>
      </c>
      <c r="B69" s="29" t="s">
        <v>26</v>
      </c>
      <c r="C69" s="45"/>
      <c r="D69" s="29"/>
      <c r="E69" s="29"/>
      <c r="F69" s="45"/>
    </row>
    <row r="70" spans="1:6" ht="0.75" customHeight="1">
      <c r="A70" s="32"/>
      <c r="B70" s="34" t="s">
        <v>32</v>
      </c>
      <c r="C70" s="31">
        <f>C67+C68+C69</f>
        <v>2376.4499999999994</v>
      </c>
      <c r="D70" s="47" t="e">
        <f>#REF!+D28</f>
        <v>#REF!</v>
      </c>
      <c r="E70" s="31" t="e">
        <f>#REF!+E28</f>
        <v>#REF!</v>
      </c>
      <c r="F70" s="31"/>
    </row>
    <row r="71" spans="1:6" ht="15.75">
      <c r="A71" s="35"/>
      <c r="B71" s="20"/>
      <c r="D71" s="20"/>
      <c r="E71" s="20"/>
      <c r="F71" s="6"/>
    </row>
    <row r="72" spans="1:6" ht="15.75">
      <c r="A72" s="140" t="s">
        <v>45</v>
      </c>
      <c r="B72" s="140"/>
      <c r="C72" s="107">
        <v>1</v>
      </c>
      <c r="D72" s="21">
        <v>0</v>
      </c>
      <c r="E72" s="21">
        <v>504</v>
      </c>
      <c r="F72" s="21"/>
    </row>
    <row r="73" spans="1:6" ht="15.75">
      <c r="A73" s="140" t="s">
        <v>46</v>
      </c>
      <c r="B73" s="140"/>
      <c r="C73" s="108">
        <f>C70/C72</f>
        <v>2376.4499999999994</v>
      </c>
      <c r="D73" s="37">
        <v>0</v>
      </c>
      <c r="E73" s="37" t="e">
        <f>E70/E72</f>
        <v>#REF!</v>
      </c>
      <c r="F73" s="37"/>
    </row>
    <row r="74" spans="1:6" ht="15.75">
      <c r="A74" s="9"/>
      <c r="B74" s="9"/>
      <c r="C74" s="36"/>
      <c r="D74" s="36"/>
      <c r="E74" s="36"/>
      <c r="F74" s="36"/>
    </row>
    <row r="75" spans="1:6" ht="15.75">
      <c r="A75" s="144" t="s">
        <v>37</v>
      </c>
      <c r="B75" s="145"/>
      <c r="C75" s="39"/>
      <c r="D75" s="39"/>
      <c r="E75" s="39"/>
      <c r="F75" s="39"/>
    </row>
    <row r="76" spans="1:6" ht="15.75">
      <c r="A76" s="144" t="s">
        <v>54</v>
      </c>
      <c r="B76" s="145"/>
      <c r="C76" s="40"/>
      <c r="D76" s="40"/>
      <c r="E76" s="39"/>
      <c r="F76" s="39"/>
    </row>
    <row r="77" spans="1:6" ht="15.75">
      <c r="A77" s="17" t="s">
        <v>38</v>
      </c>
      <c r="B77" s="17"/>
      <c r="C77" s="17"/>
      <c r="D77" s="17"/>
      <c r="E77" s="17"/>
      <c r="F77" s="17"/>
    </row>
    <row r="78" spans="1:6" ht="15.75">
      <c r="A78" s="17"/>
      <c r="B78" s="17"/>
      <c r="C78" s="17"/>
      <c r="D78" s="17"/>
      <c r="E78" s="17"/>
      <c r="F78" s="17"/>
    </row>
    <row r="79" spans="1:6" ht="15.75">
      <c r="A79" s="17" t="s">
        <v>47</v>
      </c>
      <c r="B79" s="18"/>
      <c r="C79" s="18"/>
      <c r="D79" s="18"/>
      <c r="E79" s="18"/>
      <c r="F79" s="18"/>
    </row>
    <row r="80" spans="1:6" ht="15.75">
      <c r="A80" s="17"/>
      <c r="B80" s="96"/>
      <c r="C80" s="19"/>
      <c r="D80" s="19"/>
      <c r="E80" s="17"/>
      <c r="F80" s="17"/>
    </row>
    <row r="81" spans="1:6" ht="15.75">
      <c r="A81" s="17"/>
      <c r="B81" s="19"/>
      <c r="C81" s="17"/>
      <c r="D81" s="2"/>
      <c r="E81" s="2"/>
      <c r="F81" s="2"/>
    </row>
    <row r="82" spans="3:6" ht="15">
      <c r="C82" s="100"/>
      <c r="D82" s="1"/>
      <c r="E82" s="1"/>
      <c r="F82" s="1"/>
    </row>
    <row r="83" spans="4:6" ht="15">
      <c r="D83" s="3"/>
      <c r="E83" s="3"/>
      <c r="F83" s="3"/>
    </row>
    <row r="84" spans="4:6" ht="15">
      <c r="D84" s="3"/>
      <c r="E84" s="3"/>
      <c r="F84" s="3"/>
    </row>
  </sheetData>
  <sheetProtection/>
  <mergeCells count="11">
    <mergeCell ref="A8:B8"/>
    <mergeCell ref="B5:F5"/>
    <mergeCell ref="A72:B72"/>
    <mergeCell ref="A73:B73"/>
    <mergeCell ref="A75:B75"/>
    <mergeCell ref="A76:B76"/>
    <mergeCell ref="B1:F1"/>
    <mergeCell ref="B2:F2"/>
    <mergeCell ref="B3:F3"/>
    <mergeCell ref="A6:F6"/>
    <mergeCell ref="A7:B7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4"/>
  <sheetViews>
    <sheetView view="pageLayout" zoomScale="90" zoomScalePageLayoutView="90" workbookViewId="0" topLeftCell="A48">
      <selection activeCell="B33" sqref="B33"/>
    </sheetView>
  </sheetViews>
  <sheetFormatPr defaultColWidth="9.140625" defaultRowHeight="12.75"/>
  <cols>
    <col min="1" max="1" width="12.7109375" style="6" customWidth="1"/>
    <col min="2" max="2" width="95.7109375" style="6" customWidth="1"/>
    <col min="3" max="3" width="32.28125" style="6" customWidth="1"/>
  </cols>
  <sheetData>
    <row r="1" spans="1:3" ht="15.75">
      <c r="A1" s="13"/>
      <c r="B1" s="136" t="s">
        <v>35</v>
      </c>
      <c r="C1" s="136"/>
    </row>
    <row r="2" spans="1:3" ht="15.75">
      <c r="A2" s="13"/>
      <c r="B2" s="138" t="s">
        <v>39</v>
      </c>
      <c r="C2" s="138"/>
    </row>
    <row r="3" spans="1:3" ht="15.75">
      <c r="A3" s="13"/>
      <c r="B3" s="135" t="s">
        <v>159</v>
      </c>
      <c r="C3" s="147"/>
    </row>
    <row r="4" spans="1:3" ht="15.75">
      <c r="A4" s="13"/>
      <c r="B4" s="35"/>
      <c r="C4" s="96"/>
    </row>
    <row r="5" spans="1:3" ht="15.75">
      <c r="A5" s="13"/>
      <c r="B5" s="138" t="str">
        <f>'3.1.2.'!B5:F5</f>
        <v>2019. gada  15.martā</v>
      </c>
      <c r="C5" s="138"/>
    </row>
    <row r="6" spans="1:3" ht="15.75">
      <c r="A6" s="13"/>
      <c r="B6" s="11"/>
      <c r="C6" s="11"/>
    </row>
    <row r="7" spans="1:3" ht="15.75">
      <c r="A7" s="141" t="s">
        <v>5</v>
      </c>
      <c r="B7" s="141"/>
      <c r="C7" s="141"/>
    </row>
    <row r="8" spans="1:3" ht="15.75">
      <c r="A8" s="97"/>
      <c r="B8" s="97"/>
      <c r="C8" s="97"/>
    </row>
    <row r="9" spans="1:3" ht="15.75">
      <c r="A9" s="140" t="s">
        <v>1</v>
      </c>
      <c r="B9" s="140"/>
      <c r="C9" s="9"/>
    </row>
    <row r="10" spans="1:3" ht="15.75">
      <c r="A10" s="140" t="s">
        <v>0</v>
      </c>
      <c r="B10" s="140"/>
      <c r="C10" s="9"/>
    </row>
    <row r="11" spans="1:3" ht="15.75">
      <c r="A11" s="9"/>
      <c r="B11" s="9" t="s">
        <v>87</v>
      </c>
      <c r="C11" s="9"/>
    </row>
    <row r="12" spans="1:3" ht="15.75">
      <c r="A12" s="9"/>
      <c r="B12" s="140" t="s">
        <v>89</v>
      </c>
      <c r="C12" s="142"/>
    </row>
    <row r="13" spans="1:3" ht="15.75">
      <c r="A13" s="9"/>
      <c r="B13" s="140" t="s">
        <v>91</v>
      </c>
      <c r="C13" s="140"/>
    </row>
    <row r="14" spans="1:3" ht="15.75">
      <c r="A14" s="9" t="s">
        <v>2</v>
      </c>
      <c r="B14" s="9" t="str">
        <f>'3.1.2.'!B12</f>
        <v>2019.gadā un turpmāk</v>
      </c>
      <c r="C14" s="9"/>
    </row>
    <row r="15" spans="1:3" ht="62.25" customHeight="1">
      <c r="A15" s="54" t="s">
        <v>3</v>
      </c>
      <c r="B15" s="54" t="s">
        <v>4</v>
      </c>
      <c r="C15" s="54" t="s">
        <v>53</v>
      </c>
    </row>
    <row r="16" spans="1:3" ht="15.75">
      <c r="A16" s="22">
        <v>1</v>
      </c>
      <c r="B16" s="23">
        <v>2</v>
      </c>
      <c r="C16" s="23">
        <v>3</v>
      </c>
    </row>
    <row r="17" spans="1:3" ht="15.75">
      <c r="A17" s="24"/>
      <c r="B17" s="25" t="s">
        <v>68</v>
      </c>
      <c r="C17" s="32"/>
    </row>
    <row r="18" spans="1:3" ht="15.75">
      <c r="A18" s="27">
        <v>1100</v>
      </c>
      <c r="B18" s="27" t="s">
        <v>63</v>
      </c>
      <c r="C18" s="93">
        <v>1184.89</v>
      </c>
    </row>
    <row r="19" spans="1:3" ht="15.75" customHeight="1">
      <c r="A19" s="27">
        <v>1200</v>
      </c>
      <c r="B19" s="29" t="s">
        <v>62</v>
      </c>
      <c r="C19" s="93">
        <v>285.44</v>
      </c>
    </row>
    <row r="20" spans="1:3" ht="15.75">
      <c r="A20" s="27">
        <v>2210</v>
      </c>
      <c r="B20" s="29" t="s">
        <v>27</v>
      </c>
      <c r="C20" s="93">
        <v>0</v>
      </c>
    </row>
    <row r="21" spans="1:3" ht="15.75">
      <c r="A21" s="27">
        <v>2222</v>
      </c>
      <c r="B21" s="29" t="s">
        <v>28</v>
      </c>
      <c r="C21" s="93">
        <v>6.2</v>
      </c>
    </row>
    <row r="22" spans="1:3" ht="15.75">
      <c r="A22" s="27">
        <v>2223</v>
      </c>
      <c r="B22" s="29" t="s">
        <v>29</v>
      </c>
      <c r="C22" s="93">
        <v>21.27</v>
      </c>
    </row>
    <row r="23" spans="1:3" ht="15.75" hidden="1">
      <c r="A23" s="27">
        <v>2243</v>
      </c>
      <c r="B23" s="29" t="s">
        <v>9</v>
      </c>
      <c r="C23" s="93">
        <v>0</v>
      </c>
    </row>
    <row r="24" spans="1:3" ht="15.75">
      <c r="A24" s="27">
        <v>2244</v>
      </c>
      <c r="B24" s="29" t="s">
        <v>10</v>
      </c>
      <c r="C24" s="93">
        <v>43.88</v>
      </c>
    </row>
    <row r="25" spans="1:3" ht="15.75" hidden="1">
      <c r="A25" s="27">
        <v>2251</v>
      </c>
      <c r="B25" s="29" t="s">
        <v>60</v>
      </c>
      <c r="C25" s="93">
        <v>0</v>
      </c>
    </row>
    <row r="26" spans="1:3" ht="15.75" hidden="1">
      <c r="A26" s="27">
        <v>2261</v>
      </c>
      <c r="B26" s="29" t="s">
        <v>11</v>
      </c>
      <c r="C26" s="93">
        <v>0</v>
      </c>
    </row>
    <row r="27" spans="1:3" ht="15.75" hidden="1">
      <c r="A27" s="27">
        <v>2264</v>
      </c>
      <c r="B27" s="29" t="s">
        <v>13</v>
      </c>
      <c r="C27" s="93">
        <v>0</v>
      </c>
    </row>
    <row r="28" spans="1:3" ht="15.75" hidden="1">
      <c r="A28" s="27">
        <v>2279</v>
      </c>
      <c r="B28" s="29" t="s">
        <v>14</v>
      </c>
      <c r="C28" s="93">
        <v>0</v>
      </c>
    </row>
    <row r="29" spans="1:3" ht="15.75">
      <c r="A29" s="27">
        <v>2311</v>
      </c>
      <c r="B29" s="29" t="s">
        <v>72</v>
      </c>
      <c r="C29" s="93">
        <v>5.44</v>
      </c>
    </row>
    <row r="30" spans="1:3" ht="15.75">
      <c r="A30" s="27">
        <v>2312</v>
      </c>
      <c r="B30" s="29" t="s">
        <v>16</v>
      </c>
      <c r="C30" s="93">
        <v>20.16</v>
      </c>
    </row>
    <row r="31" spans="1:3" ht="15.75">
      <c r="A31" s="27">
        <v>2321</v>
      </c>
      <c r="B31" s="29" t="s">
        <v>17</v>
      </c>
      <c r="C31" s="93">
        <v>23.85</v>
      </c>
    </row>
    <row r="32" spans="1:3" ht="15.75" hidden="1">
      <c r="A32" s="27">
        <v>2350</v>
      </c>
      <c r="B32" s="29" t="s">
        <v>19</v>
      </c>
      <c r="C32" s="93">
        <v>0</v>
      </c>
    </row>
    <row r="33" spans="1:3" ht="15.75">
      <c r="A33" s="27">
        <v>2361</v>
      </c>
      <c r="B33" s="29" t="s">
        <v>20</v>
      </c>
      <c r="C33" s="93">
        <v>7.43</v>
      </c>
    </row>
    <row r="34" spans="1:3" ht="15.75">
      <c r="A34" s="27">
        <v>2370</v>
      </c>
      <c r="B34" s="29" t="s">
        <v>69</v>
      </c>
      <c r="C34" s="93">
        <v>16.28</v>
      </c>
    </row>
    <row r="35" spans="1:3" ht="15.75" hidden="1">
      <c r="A35" s="55">
        <v>2513</v>
      </c>
      <c r="B35" s="29" t="s">
        <v>22</v>
      </c>
      <c r="C35" s="93">
        <v>0</v>
      </c>
    </row>
    <row r="36" spans="1:3" ht="15.75">
      <c r="A36" s="27">
        <v>5230</v>
      </c>
      <c r="B36" s="29" t="s">
        <v>57</v>
      </c>
      <c r="C36" s="93">
        <v>28.3</v>
      </c>
    </row>
    <row r="37" spans="1:3" ht="15.75">
      <c r="A37" s="27"/>
      <c r="B37" s="30" t="s">
        <v>65</v>
      </c>
      <c r="C37" s="31">
        <f>SUM(C18:C36)</f>
        <v>1643.1400000000003</v>
      </c>
    </row>
    <row r="38" spans="1:3" ht="15.75">
      <c r="A38" s="32"/>
      <c r="B38" s="27" t="s">
        <v>64</v>
      </c>
      <c r="C38" s="26"/>
    </row>
    <row r="39" spans="1:3" ht="15.75">
      <c r="A39" s="27">
        <v>1100</v>
      </c>
      <c r="B39" s="27" t="s">
        <v>63</v>
      </c>
      <c r="C39" s="93">
        <v>393.07</v>
      </c>
    </row>
    <row r="40" spans="1:3" ht="31.5">
      <c r="A40" s="27">
        <v>1200</v>
      </c>
      <c r="B40" s="29" t="s">
        <v>62</v>
      </c>
      <c r="C40" s="93">
        <v>94.69</v>
      </c>
    </row>
    <row r="41" spans="1:3" ht="15.75">
      <c r="A41" s="33">
        <v>2210</v>
      </c>
      <c r="B41" s="29" t="s">
        <v>27</v>
      </c>
      <c r="C41" s="93">
        <v>1.6</v>
      </c>
    </row>
    <row r="42" spans="1:3" ht="15.75">
      <c r="A42" s="33">
        <v>2224</v>
      </c>
      <c r="B42" s="29" t="s">
        <v>85</v>
      </c>
      <c r="C42" s="93">
        <v>1.28</v>
      </c>
    </row>
    <row r="43" spans="1:3" ht="15.75">
      <c r="A43" s="27">
        <v>2230</v>
      </c>
      <c r="B43" s="29" t="s">
        <v>30</v>
      </c>
      <c r="C43" s="93">
        <v>4.76</v>
      </c>
    </row>
    <row r="44" spans="1:3" ht="15.75" hidden="1">
      <c r="A44" s="27">
        <v>2241</v>
      </c>
      <c r="B44" s="29" t="s">
        <v>7</v>
      </c>
      <c r="C44" s="93">
        <v>0</v>
      </c>
    </row>
    <row r="45" spans="1:3" ht="15.75">
      <c r="A45" s="27">
        <v>2242</v>
      </c>
      <c r="B45" s="29" t="s">
        <v>8</v>
      </c>
      <c r="C45" s="93">
        <v>0.56</v>
      </c>
    </row>
    <row r="46" spans="1:3" ht="15.75">
      <c r="A46" s="27">
        <v>2243</v>
      </c>
      <c r="B46" s="29" t="s">
        <v>9</v>
      </c>
      <c r="C46" s="93">
        <v>3.6</v>
      </c>
    </row>
    <row r="47" spans="1:3" ht="15.75">
      <c r="A47" s="27">
        <v>2244</v>
      </c>
      <c r="B47" s="29" t="s">
        <v>10</v>
      </c>
      <c r="C47" s="93">
        <v>1.41</v>
      </c>
    </row>
    <row r="48" spans="1:3" ht="15.75">
      <c r="A48" s="27">
        <v>2247</v>
      </c>
      <c r="B48" s="25" t="s">
        <v>59</v>
      </c>
      <c r="C48" s="93">
        <v>0.41</v>
      </c>
    </row>
    <row r="49" spans="1:3" ht="15.75">
      <c r="A49" s="27">
        <v>2251</v>
      </c>
      <c r="B49" s="29" t="s">
        <v>60</v>
      </c>
      <c r="C49" s="93">
        <v>3.99</v>
      </c>
    </row>
    <row r="50" spans="1:3" ht="15.75">
      <c r="A50" s="27">
        <v>2259</v>
      </c>
      <c r="B50" s="29" t="s">
        <v>61</v>
      </c>
      <c r="C50" s="93">
        <v>1.98</v>
      </c>
    </row>
    <row r="51" spans="1:3" ht="15.75">
      <c r="A51" s="27">
        <v>2261</v>
      </c>
      <c r="B51" s="29" t="s">
        <v>11</v>
      </c>
      <c r="C51" s="93">
        <v>3.53</v>
      </c>
    </row>
    <row r="52" spans="1:3" ht="15.75">
      <c r="A52" s="27">
        <v>2262</v>
      </c>
      <c r="B52" s="29" t="s">
        <v>12</v>
      </c>
      <c r="C52" s="93">
        <v>2.77</v>
      </c>
    </row>
    <row r="53" spans="1:3" ht="15.75">
      <c r="A53" s="27">
        <v>2264</v>
      </c>
      <c r="B53" s="29" t="s">
        <v>13</v>
      </c>
      <c r="C53" s="93">
        <v>0.18</v>
      </c>
    </row>
    <row r="54" spans="1:3" ht="15.75">
      <c r="A54" s="27">
        <v>2279</v>
      </c>
      <c r="B54" s="29" t="s">
        <v>14</v>
      </c>
      <c r="C54" s="93">
        <v>1.85</v>
      </c>
    </row>
    <row r="55" spans="1:3" ht="15.75">
      <c r="A55" s="27">
        <v>2311</v>
      </c>
      <c r="B55" s="29" t="s">
        <v>15</v>
      </c>
      <c r="C55" s="93">
        <v>1.01</v>
      </c>
    </row>
    <row r="56" spans="1:3" ht="15.75">
      <c r="A56" s="27">
        <v>2312</v>
      </c>
      <c r="B56" s="29" t="s">
        <v>16</v>
      </c>
      <c r="C56" s="93">
        <v>0.56</v>
      </c>
    </row>
    <row r="57" spans="1:3" ht="15.75">
      <c r="A57" s="27">
        <v>2322</v>
      </c>
      <c r="B57" s="29" t="s">
        <v>18</v>
      </c>
      <c r="C57" s="93">
        <v>2.94</v>
      </c>
    </row>
    <row r="58" spans="1:3" ht="15.75">
      <c r="A58" s="27">
        <v>2350</v>
      </c>
      <c r="B58" s="29" t="s">
        <v>19</v>
      </c>
      <c r="C58" s="93">
        <v>6.28</v>
      </c>
    </row>
    <row r="59" spans="1:3" ht="15.75" hidden="1">
      <c r="A59" s="27">
        <v>2361</v>
      </c>
      <c r="B59" s="29" t="s">
        <v>20</v>
      </c>
      <c r="C59" s="93">
        <v>0</v>
      </c>
    </row>
    <row r="60" spans="1:3" ht="15.75">
      <c r="A60" s="27">
        <v>2370</v>
      </c>
      <c r="B60" s="29" t="s">
        <v>69</v>
      </c>
      <c r="C60" s="93">
        <v>2.66</v>
      </c>
    </row>
    <row r="61" spans="1:3" ht="15.75">
      <c r="A61" s="27">
        <v>2400</v>
      </c>
      <c r="B61" s="29" t="s">
        <v>31</v>
      </c>
      <c r="C61" s="93">
        <v>0.18</v>
      </c>
    </row>
    <row r="62" spans="1:3" ht="15.75">
      <c r="A62" s="27">
        <v>2513</v>
      </c>
      <c r="B62" s="29" t="s">
        <v>22</v>
      </c>
      <c r="C62" s="93">
        <v>1.23</v>
      </c>
    </row>
    <row r="63" spans="1:3" ht="15.75" hidden="1">
      <c r="A63" s="27">
        <v>2515</v>
      </c>
      <c r="B63" s="29" t="s">
        <v>58</v>
      </c>
      <c r="C63" s="93">
        <v>0</v>
      </c>
    </row>
    <row r="64" spans="1:3" ht="15.75">
      <c r="A64" s="27">
        <v>2519</v>
      </c>
      <c r="B64" s="29" t="s">
        <v>24</v>
      </c>
      <c r="C64" s="93">
        <v>9.91</v>
      </c>
    </row>
    <row r="65" spans="1:3" ht="15.75">
      <c r="A65" s="27">
        <v>5232</v>
      </c>
      <c r="B65" s="29" t="s">
        <v>23</v>
      </c>
      <c r="C65" s="93">
        <v>8.42</v>
      </c>
    </row>
    <row r="66" spans="1:3" ht="15.75" hidden="1">
      <c r="A66" s="27">
        <v>5240</v>
      </c>
      <c r="B66" s="29" t="s">
        <v>25</v>
      </c>
      <c r="C66" s="63">
        <v>0</v>
      </c>
    </row>
    <row r="67" spans="1:3" ht="15.75" hidden="1">
      <c r="A67" s="27">
        <v>5250</v>
      </c>
      <c r="B67" s="29" t="s">
        <v>26</v>
      </c>
      <c r="C67" s="63">
        <v>0</v>
      </c>
    </row>
    <row r="68" spans="1:3" ht="15.75">
      <c r="A68" s="32"/>
      <c r="B68" s="34" t="s">
        <v>66</v>
      </c>
      <c r="C68" s="31">
        <f>SUM(C39:C67)</f>
        <v>548.8699999999999</v>
      </c>
    </row>
    <row r="69" spans="1:3" ht="14.25" customHeight="1">
      <c r="A69" s="32"/>
      <c r="B69" s="34" t="s">
        <v>32</v>
      </c>
      <c r="C69" s="31">
        <f>C37+C68</f>
        <v>2192.01</v>
      </c>
    </row>
    <row r="70" spans="1:3" ht="15.75" hidden="1">
      <c r="A70" s="27">
        <v>6290</v>
      </c>
      <c r="B70" s="29" t="s">
        <v>34</v>
      </c>
      <c r="C70" s="28"/>
    </row>
    <row r="71" spans="1:3" ht="15.75" hidden="1">
      <c r="A71" s="27">
        <v>5250</v>
      </c>
      <c r="B71" s="29" t="s">
        <v>26</v>
      </c>
      <c r="C71" s="45"/>
    </row>
    <row r="72" spans="1:3" ht="15.75" hidden="1">
      <c r="A72" s="32"/>
      <c r="B72" s="34" t="s">
        <v>32</v>
      </c>
      <c r="C72" s="31">
        <f>C69+C70+C71</f>
        <v>2192.01</v>
      </c>
    </row>
    <row r="73" spans="1:2" ht="15.75">
      <c r="A73" s="35"/>
      <c r="B73" s="20"/>
    </row>
    <row r="74" spans="1:3" ht="15.75">
      <c r="A74" s="140" t="s">
        <v>45</v>
      </c>
      <c r="B74" s="140"/>
      <c r="C74" s="107">
        <v>1</v>
      </c>
    </row>
    <row r="75" spans="1:3" ht="15.75">
      <c r="A75" s="140" t="s">
        <v>46</v>
      </c>
      <c r="B75" s="140"/>
      <c r="C75" s="108">
        <f>C72/C74</f>
        <v>2192.01</v>
      </c>
    </row>
    <row r="76" spans="1:3" ht="15.75">
      <c r="A76" s="9"/>
      <c r="B76" s="9"/>
      <c r="C76" s="36"/>
    </row>
    <row r="77" spans="1:3" ht="15.75">
      <c r="A77" s="144" t="s">
        <v>37</v>
      </c>
      <c r="B77" s="145"/>
      <c r="C77" s="39"/>
    </row>
    <row r="78" spans="1:3" ht="15.75">
      <c r="A78" s="144" t="s">
        <v>54</v>
      </c>
      <c r="B78" s="145"/>
      <c r="C78" s="40"/>
    </row>
    <row r="79" spans="1:3" ht="15.75">
      <c r="A79" s="17" t="s">
        <v>38</v>
      </c>
      <c r="B79" s="17"/>
      <c r="C79" s="17"/>
    </row>
    <row r="80" spans="1:3" ht="15.75">
      <c r="A80" s="17"/>
      <c r="B80" s="17"/>
      <c r="C80" s="17"/>
    </row>
    <row r="81" spans="1:3" ht="15.75">
      <c r="A81" s="17" t="s">
        <v>47</v>
      </c>
      <c r="B81" s="18"/>
      <c r="C81" s="18"/>
    </row>
    <row r="82" spans="1:3" ht="15.75">
      <c r="A82" s="17"/>
      <c r="B82" s="96"/>
      <c r="C82" s="19"/>
    </row>
    <row r="83" spans="1:3" ht="15.75">
      <c r="A83" s="17"/>
      <c r="B83" s="19"/>
      <c r="C83" s="17" t="s">
        <v>86</v>
      </c>
    </row>
    <row r="84" ht="15">
      <c r="C84" s="100"/>
    </row>
  </sheetData>
  <sheetProtection/>
  <mergeCells count="13">
    <mergeCell ref="B1:C1"/>
    <mergeCell ref="B2:C2"/>
    <mergeCell ref="B3:C3"/>
    <mergeCell ref="A7:C7"/>
    <mergeCell ref="A9:B9"/>
    <mergeCell ref="A10:B10"/>
    <mergeCell ref="B5:C5"/>
    <mergeCell ref="B12:C12"/>
    <mergeCell ref="B13:C13"/>
    <mergeCell ref="A74:B74"/>
    <mergeCell ref="A75:B75"/>
    <mergeCell ref="A77:B77"/>
    <mergeCell ref="A78:B78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view="pageLayout" zoomScale="90" zoomScalePageLayoutView="90" workbookViewId="0" topLeftCell="A56">
      <selection activeCell="B3" sqref="B3:F3"/>
    </sheetView>
  </sheetViews>
  <sheetFormatPr defaultColWidth="9.140625" defaultRowHeight="12.75"/>
  <cols>
    <col min="1" max="1" width="12.28125" style="6" customWidth="1"/>
    <col min="2" max="2" width="94.00390625" style="6" customWidth="1"/>
    <col min="3" max="3" width="31.57421875" style="6" customWidth="1"/>
    <col min="4" max="4" width="11.140625" style="0" hidden="1" customWidth="1"/>
    <col min="5" max="5" width="9.140625" style="0" hidden="1" customWidth="1"/>
    <col min="6" max="6" width="15.57421875" style="0" hidden="1" customWidth="1"/>
  </cols>
  <sheetData>
    <row r="1" spans="1:6" ht="15.75">
      <c r="A1" s="13"/>
      <c r="B1" s="136" t="s">
        <v>35</v>
      </c>
      <c r="C1" s="136"/>
      <c r="D1" s="136"/>
      <c r="E1" s="136"/>
      <c r="F1" s="137"/>
    </row>
    <row r="2" spans="1:6" ht="15.75">
      <c r="A2" s="13"/>
      <c r="B2" s="138" t="s">
        <v>39</v>
      </c>
      <c r="C2" s="138"/>
      <c r="D2" s="138"/>
      <c r="E2" s="138"/>
      <c r="F2" s="139"/>
    </row>
    <row r="3" spans="1:6" ht="15.75">
      <c r="A3" s="13"/>
      <c r="B3" s="135" t="s">
        <v>159</v>
      </c>
      <c r="C3" s="148"/>
      <c r="D3" s="148"/>
      <c r="E3" s="148"/>
      <c r="F3" s="148"/>
    </row>
    <row r="4" spans="1:6" ht="15.75">
      <c r="A4" s="13"/>
      <c r="B4" s="11"/>
      <c r="C4" s="96"/>
      <c r="D4" s="11"/>
      <c r="E4" s="13"/>
      <c r="F4" s="11"/>
    </row>
    <row r="5" spans="1:6" ht="15.75">
      <c r="A5" s="13"/>
      <c r="B5" s="138" t="str">
        <f>'3.1.3.'!B5:C5</f>
        <v>2019. gada  15.martā</v>
      </c>
      <c r="C5" s="138"/>
      <c r="D5" s="138"/>
      <c r="E5" s="138"/>
      <c r="F5" s="138"/>
    </row>
    <row r="6" spans="1:6" ht="18.75">
      <c r="A6" s="128" t="s">
        <v>5</v>
      </c>
      <c r="B6" s="128"/>
      <c r="C6" s="128"/>
      <c r="D6" s="128"/>
      <c r="E6" s="128"/>
      <c r="F6" s="128"/>
    </row>
    <row r="7" spans="1:6" ht="15.75">
      <c r="A7" s="140" t="s">
        <v>1</v>
      </c>
      <c r="B7" s="140"/>
      <c r="C7" s="9"/>
      <c r="D7" s="9"/>
      <c r="E7" s="9"/>
      <c r="F7" s="6"/>
    </row>
    <row r="8" spans="1:6" ht="15.75">
      <c r="A8" s="140" t="s">
        <v>0</v>
      </c>
      <c r="B8" s="140"/>
      <c r="C8" s="9"/>
      <c r="D8" s="9"/>
      <c r="E8" s="9"/>
      <c r="F8" s="6"/>
    </row>
    <row r="9" spans="1:6" ht="15.75">
      <c r="A9" s="9"/>
      <c r="B9" s="9" t="s">
        <v>87</v>
      </c>
      <c r="C9" s="9"/>
      <c r="D9" s="9"/>
      <c r="E9" s="9"/>
      <c r="F9" s="6"/>
    </row>
    <row r="10" spans="1:6" ht="15.75">
      <c r="A10" s="9"/>
      <c r="B10" s="86" t="s">
        <v>92</v>
      </c>
      <c r="C10" s="86"/>
      <c r="D10" s="86"/>
      <c r="E10" s="9"/>
      <c r="F10" s="14"/>
    </row>
    <row r="11" spans="1:6" ht="15.75">
      <c r="A11" s="9"/>
      <c r="B11" s="140" t="s">
        <v>93</v>
      </c>
      <c r="C11" s="140"/>
      <c r="D11" s="140"/>
      <c r="E11" s="140"/>
      <c r="F11" s="137"/>
    </row>
    <row r="12" spans="1:6" ht="15.75">
      <c r="A12" s="9" t="s">
        <v>2</v>
      </c>
      <c r="B12" s="9" t="str">
        <f>'3.1.3.'!B14</f>
        <v>2019.gadā un turpmāk</v>
      </c>
      <c r="C12" s="9"/>
      <c r="D12" s="9"/>
      <c r="E12" s="9"/>
      <c r="F12" s="6"/>
    </row>
    <row r="13" spans="1:6" ht="60.75" customHeight="1">
      <c r="A13" s="54" t="s">
        <v>3</v>
      </c>
      <c r="B13" s="54" t="s">
        <v>4</v>
      </c>
      <c r="C13" s="54" t="s">
        <v>53</v>
      </c>
      <c r="D13" s="54" t="s">
        <v>43</v>
      </c>
      <c r="E13" s="54" t="s">
        <v>44</v>
      </c>
      <c r="F13" s="54" t="s">
        <v>53</v>
      </c>
    </row>
    <row r="14" spans="1:6" ht="15.75">
      <c r="A14" s="22">
        <v>1</v>
      </c>
      <c r="B14" s="23">
        <v>2</v>
      </c>
      <c r="C14" s="23">
        <v>3</v>
      </c>
      <c r="D14" s="23">
        <v>3</v>
      </c>
      <c r="E14" s="23">
        <v>4</v>
      </c>
      <c r="F14" s="23">
        <v>3</v>
      </c>
    </row>
    <row r="15" spans="1:6" ht="15.75">
      <c r="A15" s="24"/>
      <c r="B15" s="25" t="s">
        <v>68</v>
      </c>
      <c r="C15" s="32"/>
      <c r="D15" s="26"/>
      <c r="E15" s="26"/>
      <c r="F15" s="26"/>
    </row>
    <row r="16" spans="1:8" ht="15.75">
      <c r="A16" s="27">
        <v>1100</v>
      </c>
      <c r="B16" s="27" t="s">
        <v>63</v>
      </c>
      <c r="C16" s="93">
        <v>1254.59</v>
      </c>
      <c r="D16" s="67"/>
      <c r="E16" s="67"/>
      <c r="F16" s="67"/>
      <c r="G16" s="58"/>
      <c r="H16" s="58"/>
    </row>
    <row r="17" spans="1:8" ht="15.75" customHeight="1">
      <c r="A17" s="27">
        <v>1200</v>
      </c>
      <c r="B17" s="29" t="s">
        <v>62</v>
      </c>
      <c r="C17" s="93">
        <v>302.23</v>
      </c>
      <c r="D17" s="67"/>
      <c r="E17" s="67"/>
      <c r="F17" s="67"/>
      <c r="G17" s="58"/>
      <c r="H17" s="58"/>
    </row>
    <row r="18" spans="1:8" ht="15.75" hidden="1">
      <c r="A18" s="27">
        <v>2210</v>
      </c>
      <c r="B18" s="29" t="s">
        <v>27</v>
      </c>
      <c r="C18" s="93">
        <v>0</v>
      </c>
      <c r="D18" s="67"/>
      <c r="E18" s="67"/>
      <c r="F18" s="67"/>
      <c r="G18" s="58"/>
      <c r="H18" s="58"/>
    </row>
    <row r="19" spans="1:6" ht="15.75">
      <c r="A19" s="27">
        <v>2222</v>
      </c>
      <c r="B19" s="29" t="s">
        <v>28</v>
      </c>
      <c r="C19" s="93">
        <v>1.55</v>
      </c>
      <c r="D19" s="67"/>
      <c r="E19" s="67"/>
      <c r="F19" s="67"/>
    </row>
    <row r="20" spans="1:8" ht="15.75">
      <c r="A20" s="27">
        <v>2223</v>
      </c>
      <c r="B20" s="29" t="s">
        <v>29</v>
      </c>
      <c r="C20" s="93">
        <v>4.07</v>
      </c>
      <c r="D20" s="67"/>
      <c r="E20" s="67"/>
      <c r="F20" s="67"/>
      <c r="G20" s="58"/>
      <c r="H20" s="58"/>
    </row>
    <row r="21" spans="1:8" ht="15.75">
      <c r="A21" s="27">
        <v>2243</v>
      </c>
      <c r="B21" s="29" t="s">
        <v>9</v>
      </c>
      <c r="C21" s="93">
        <v>0.97</v>
      </c>
      <c r="D21" s="67"/>
      <c r="E21" s="67"/>
      <c r="F21" s="67"/>
      <c r="G21" s="58"/>
      <c r="H21" s="58"/>
    </row>
    <row r="22" spans="1:8" ht="15.75">
      <c r="A22" s="27">
        <v>2244</v>
      </c>
      <c r="B22" s="29" t="s">
        <v>10</v>
      </c>
      <c r="C22" s="93">
        <v>10.52</v>
      </c>
      <c r="D22" s="67"/>
      <c r="E22" s="67"/>
      <c r="F22" s="67"/>
      <c r="G22" s="58"/>
      <c r="H22" s="58"/>
    </row>
    <row r="23" spans="1:8" ht="15.75" hidden="1">
      <c r="A23" s="27">
        <v>2251</v>
      </c>
      <c r="B23" s="29" t="s">
        <v>60</v>
      </c>
      <c r="C23" s="93">
        <v>0</v>
      </c>
      <c r="D23" s="67"/>
      <c r="E23" s="67"/>
      <c r="F23" s="67"/>
      <c r="G23" s="58"/>
      <c r="H23" s="58"/>
    </row>
    <row r="24" spans="1:8" ht="15.75" hidden="1">
      <c r="A24" s="27">
        <v>2261</v>
      </c>
      <c r="B24" s="29" t="s">
        <v>11</v>
      </c>
      <c r="C24" s="93">
        <v>0</v>
      </c>
      <c r="D24" s="67"/>
      <c r="E24" s="67"/>
      <c r="F24" s="67"/>
      <c r="G24" s="58"/>
      <c r="H24" s="58"/>
    </row>
    <row r="25" spans="1:8" ht="15.75" hidden="1">
      <c r="A25" s="27">
        <v>2264</v>
      </c>
      <c r="B25" s="29" t="s">
        <v>13</v>
      </c>
      <c r="C25" s="93">
        <v>0</v>
      </c>
      <c r="D25" s="67"/>
      <c r="E25" s="67"/>
      <c r="F25" s="67"/>
      <c r="G25" s="58"/>
      <c r="H25" s="58"/>
    </row>
    <row r="26" spans="1:8" ht="15.75" hidden="1">
      <c r="A26" s="27">
        <v>2279</v>
      </c>
      <c r="B26" s="29" t="s">
        <v>14</v>
      </c>
      <c r="C26" s="93">
        <v>0</v>
      </c>
      <c r="D26" s="67"/>
      <c r="E26" s="67"/>
      <c r="F26" s="67"/>
      <c r="G26" s="58"/>
      <c r="H26" s="58"/>
    </row>
    <row r="27" spans="1:8" ht="15.75">
      <c r="A27" s="27">
        <v>2311</v>
      </c>
      <c r="B27" s="29" t="s">
        <v>72</v>
      </c>
      <c r="C27" s="93">
        <v>3.03</v>
      </c>
      <c r="D27" s="67"/>
      <c r="E27" s="67"/>
      <c r="F27" s="68"/>
      <c r="G27" s="58"/>
      <c r="H27" s="58"/>
    </row>
    <row r="28" spans="1:8" ht="15.75">
      <c r="A28" s="27">
        <v>2312</v>
      </c>
      <c r="B28" s="29" t="s">
        <v>16</v>
      </c>
      <c r="C28" s="93">
        <v>4.84</v>
      </c>
      <c r="D28" s="67"/>
      <c r="E28" s="67"/>
      <c r="F28" s="68"/>
      <c r="G28" s="58"/>
      <c r="H28" s="58"/>
    </row>
    <row r="29" spans="1:8" ht="15.75">
      <c r="A29" s="27">
        <v>2321</v>
      </c>
      <c r="B29" s="29" t="s">
        <v>17</v>
      </c>
      <c r="C29" s="93">
        <v>5.78</v>
      </c>
      <c r="D29" s="67"/>
      <c r="E29" s="67"/>
      <c r="F29" s="67"/>
      <c r="G29" s="58"/>
      <c r="H29" s="58"/>
    </row>
    <row r="30" spans="1:8" ht="15.75" hidden="1">
      <c r="A30" s="27">
        <v>2350</v>
      </c>
      <c r="B30" s="29" t="s">
        <v>19</v>
      </c>
      <c r="C30" s="93">
        <v>0</v>
      </c>
      <c r="D30" s="67"/>
      <c r="E30" s="67"/>
      <c r="F30" s="67"/>
      <c r="G30" s="58"/>
      <c r="H30" s="58"/>
    </row>
    <row r="31" spans="1:8" ht="15.75" hidden="1">
      <c r="A31" s="27">
        <v>2361</v>
      </c>
      <c r="B31" s="29" t="s">
        <v>20</v>
      </c>
      <c r="C31" s="93">
        <v>0</v>
      </c>
      <c r="D31" s="67"/>
      <c r="E31" s="67"/>
      <c r="F31" s="67"/>
      <c r="G31" s="58"/>
      <c r="H31" s="58"/>
    </row>
    <row r="32" spans="1:8" ht="15.75">
      <c r="A32" s="27">
        <v>2370</v>
      </c>
      <c r="B32" s="29" t="s">
        <v>69</v>
      </c>
      <c r="C32" s="93">
        <v>7.05</v>
      </c>
      <c r="D32" s="67"/>
      <c r="E32" s="67"/>
      <c r="F32" s="84"/>
      <c r="G32" s="58"/>
      <c r="H32" s="58"/>
    </row>
    <row r="33" spans="1:8" ht="15.75" hidden="1">
      <c r="A33" s="55">
        <v>2513</v>
      </c>
      <c r="B33" s="29" t="s">
        <v>22</v>
      </c>
      <c r="C33" s="93">
        <v>0</v>
      </c>
      <c r="D33" s="67"/>
      <c r="E33" s="67"/>
      <c r="F33" s="67"/>
      <c r="G33" s="58"/>
      <c r="H33" s="58"/>
    </row>
    <row r="34" spans="1:8" ht="15.75">
      <c r="A34" s="27">
        <v>5230</v>
      </c>
      <c r="B34" s="29" t="s">
        <v>57</v>
      </c>
      <c r="C34" s="93">
        <v>5.79</v>
      </c>
      <c r="D34" s="67"/>
      <c r="E34" s="67"/>
      <c r="F34" s="84"/>
      <c r="G34" s="113"/>
      <c r="H34" s="58"/>
    </row>
    <row r="35" spans="1:8" ht="15.75">
      <c r="A35" s="27"/>
      <c r="B35" s="30" t="s">
        <v>65</v>
      </c>
      <c r="C35" s="31">
        <f>SUM(C16:C34)</f>
        <v>1600.4199999999996</v>
      </c>
      <c r="D35" s="69"/>
      <c r="E35" s="69"/>
      <c r="F35" s="69"/>
      <c r="G35" s="3"/>
      <c r="H35" s="58"/>
    </row>
    <row r="36" spans="1:12" ht="15.75">
      <c r="A36" s="32"/>
      <c r="B36" s="27" t="s">
        <v>64</v>
      </c>
      <c r="C36" s="26"/>
      <c r="D36" s="26"/>
      <c r="E36" s="26"/>
      <c r="F36" s="3"/>
      <c r="G36" s="3"/>
      <c r="H36" s="58"/>
      <c r="K36" s="3"/>
      <c r="L36" s="85"/>
    </row>
    <row r="37" spans="1:12" ht="15.75">
      <c r="A37" s="27">
        <v>1100</v>
      </c>
      <c r="B37" s="27" t="s">
        <v>63</v>
      </c>
      <c r="C37" s="93">
        <v>90.58</v>
      </c>
      <c r="D37" s="67"/>
      <c r="E37" s="67"/>
      <c r="F37" s="67"/>
      <c r="G37" s="3"/>
      <c r="H37" s="3"/>
      <c r="K37" s="3"/>
      <c r="L37" s="85"/>
    </row>
    <row r="38" spans="1:8" ht="15.75" customHeight="1">
      <c r="A38" s="27">
        <v>1200</v>
      </c>
      <c r="B38" s="29" t="s">
        <v>62</v>
      </c>
      <c r="C38" s="93">
        <v>21.82</v>
      </c>
      <c r="D38" s="67"/>
      <c r="E38" s="67"/>
      <c r="F38" s="67"/>
      <c r="G38" s="3"/>
      <c r="H38" s="3"/>
    </row>
    <row r="39" spans="1:8" ht="15.75">
      <c r="A39" s="33">
        <v>2210</v>
      </c>
      <c r="B39" s="29" t="s">
        <v>27</v>
      </c>
      <c r="C39" s="93">
        <v>0.5</v>
      </c>
      <c r="D39" s="67"/>
      <c r="E39" s="67"/>
      <c r="F39" s="67"/>
      <c r="G39" s="3"/>
      <c r="H39" s="3"/>
    </row>
    <row r="40" spans="1:8" ht="15.75">
      <c r="A40" s="33">
        <v>2224</v>
      </c>
      <c r="B40" s="29" t="s">
        <v>85</v>
      </c>
      <c r="C40" s="93">
        <v>0.4</v>
      </c>
      <c r="D40" s="67"/>
      <c r="E40" s="67"/>
      <c r="F40" s="67"/>
      <c r="G40" s="3"/>
      <c r="H40" s="3"/>
    </row>
    <row r="41" spans="1:8" ht="15.75">
      <c r="A41" s="27">
        <v>2230</v>
      </c>
      <c r="B41" s="29" t="s">
        <v>30</v>
      </c>
      <c r="C41" s="93">
        <v>1.49</v>
      </c>
      <c r="D41" s="67"/>
      <c r="E41" s="67"/>
      <c r="F41" s="67"/>
      <c r="G41" s="3"/>
      <c r="H41" s="3"/>
    </row>
    <row r="42" spans="1:8" ht="15.75" hidden="1">
      <c r="A42" s="27">
        <v>2241</v>
      </c>
      <c r="B42" s="29" t="s">
        <v>7</v>
      </c>
      <c r="C42" s="93">
        <v>0</v>
      </c>
      <c r="D42" s="67"/>
      <c r="E42" s="67"/>
      <c r="F42" s="67"/>
      <c r="G42" s="3"/>
      <c r="H42" s="3"/>
    </row>
    <row r="43" spans="1:8" ht="15.75">
      <c r="A43" s="27">
        <v>2242</v>
      </c>
      <c r="B43" s="29" t="s">
        <v>8</v>
      </c>
      <c r="C43" s="93">
        <v>0.18</v>
      </c>
      <c r="D43" s="67"/>
      <c r="E43" s="67"/>
      <c r="F43" s="67"/>
      <c r="G43" s="3"/>
      <c r="H43" s="3"/>
    </row>
    <row r="44" spans="1:8" ht="15.75">
      <c r="A44" s="27">
        <v>2243</v>
      </c>
      <c r="B44" s="29" t="s">
        <v>9</v>
      </c>
      <c r="C44" s="93">
        <v>1.13</v>
      </c>
      <c r="D44" s="67"/>
      <c r="E44" s="67"/>
      <c r="F44" s="67"/>
      <c r="G44" s="3"/>
      <c r="H44" s="3"/>
    </row>
    <row r="45" spans="1:8" ht="15.75">
      <c r="A45" s="27">
        <v>2244</v>
      </c>
      <c r="B45" s="29" t="s">
        <v>10</v>
      </c>
      <c r="C45" s="93">
        <v>0.44</v>
      </c>
      <c r="D45" s="67"/>
      <c r="E45" s="67"/>
      <c r="F45" s="67"/>
      <c r="G45" s="3"/>
      <c r="H45" s="3"/>
    </row>
    <row r="46" spans="1:8" ht="15.75">
      <c r="A46" s="27">
        <v>2247</v>
      </c>
      <c r="B46" s="25" t="s">
        <v>59</v>
      </c>
      <c r="C46" s="93">
        <v>0.13</v>
      </c>
      <c r="D46" s="67"/>
      <c r="E46" s="67"/>
      <c r="F46" s="67"/>
      <c r="G46" s="3"/>
      <c r="H46" s="3"/>
    </row>
    <row r="47" spans="1:8" ht="15.75">
      <c r="A47" s="27">
        <v>2251</v>
      </c>
      <c r="B47" s="29" t="s">
        <v>60</v>
      </c>
      <c r="C47" s="93">
        <v>1.25</v>
      </c>
      <c r="D47" s="67"/>
      <c r="E47" s="67"/>
      <c r="F47" s="67"/>
      <c r="G47" s="3"/>
      <c r="H47" s="3"/>
    </row>
    <row r="48" spans="1:8" ht="15.75">
      <c r="A48" s="27">
        <v>2259</v>
      </c>
      <c r="B48" s="29" t="s">
        <v>61</v>
      </c>
      <c r="C48" s="93">
        <v>0.62</v>
      </c>
      <c r="D48" s="67"/>
      <c r="E48" s="67"/>
      <c r="F48" s="67"/>
      <c r="G48" s="3"/>
      <c r="H48" s="3"/>
    </row>
    <row r="49" spans="1:8" ht="15.75">
      <c r="A49" s="27">
        <v>2261</v>
      </c>
      <c r="B49" s="29" t="s">
        <v>11</v>
      </c>
      <c r="C49" s="93">
        <v>1.1</v>
      </c>
      <c r="D49" s="67"/>
      <c r="E49" s="67"/>
      <c r="F49" s="67"/>
      <c r="G49" s="3"/>
      <c r="H49" s="3"/>
    </row>
    <row r="50" spans="1:8" ht="15.75">
      <c r="A50" s="27">
        <v>2262</v>
      </c>
      <c r="B50" s="29" t="s">
        <v>12</v>
      </c>
      <c r="C50" s="93">
        <v>0.87</v>
      </c>
      <c r="D50" s="67"/>
      <c r="E50" s="67"/>
      <c r="F50" s="67"/>
      <c r="G50" s="3"/>
      <c r="H50" s="3"/>
    </row>
    <row r="51" spans="1:8" ht="15.75">
      <c r="A51" s="27">
        <v>2264</v>
      </c>
      <c r="B51" s="29" t="s">
        <v>13</v>
      </c>
      <c r="C51" s="93">
        <v>0.06</v>
      </c>
      <c r="D51" s="67"/>
      <c r="E51" s="67"/>
      <c r="F51" s="67"/>
      <c r="G51" s="3"/>
      <c r="H51" s="3"/>
    </row>
    <row r="52" spans="1:8" ht="15.75">
      <c r="A52" s="27">
        <v>2279</v>
      </c>
      <c r="B52" s="29" t="s">
        <v>14</v>
      </c>
      <c r="C52" s="93">
        <v>0.58</v>
      </c>
      <c r="D52" s="67"/>
      <c r="E52" s="67"/>
      <c r="F52" s="67"/>
      <c r="G52" s="3"/>
      <c r="H52" s="3"/>
    </row>
    <row r="53" spans="1:9" ht="15.75">
      <c r="A53" s="27">
        <v>2311</v>
      </c>
      <c r="B53" s="29" t="s">
        <v>15</v>
      </c>
      <c r="C53" s="93">
        <v>0.31</v>
      </c>
      <c r="D53" s="67"/>
      <c r="E53" s="67"/>
      <c r="F53" s="67"/>
      <c r="G53" s="3"/>
      <c r="H53" s="3"/>
      <c r="I53" s="3"/>
    </row>
    <row r="54" spans="1:9" ht="15.75">
      <c r="A54" s="27">
        <v>2312</v>
      </c>
      <c r="B54" s="29" t="s">
        <v>16</v>
      </c>
      <c r="C54" s="93">
        <v>0.18</v>
      </c>
      <c r="D54" s="67"/>
      <c r="E54" s="67"/>
      <c r="F54" s="67"/>
      <c r="G54" s="3"/>
      <c r="H54" s="3"/>
      <c r="I54" s="3"/>
    </row>
    <row r="55" spans="1:9" ht="15.75">
      <c r="A55" s="27">
        <v>2322</v>
      </c>
      <c r="B55" s="29" t="s">
        <v>18</v>
      </c>
      <c r="C55" s="93">
        <v>0.92</v>
      </c>
      <c r="D55" s="67"/>
      <c r="E55" s="67"/>
      <c r="F55" s="67"/>
      <c r="G55" s="3"/>
      <c r="H55" s="3"/>
      <c r="I55" s="3"/>
    </row>
    <row r="56" spans="1:9" ht="15.75">
      <c r="A56" s="27">
        <v>2350</v>
      </c>
      <c r="B56" s="29" t="s">
        <v>19</v>
      </c>
      <c r="C56" s="93">
        <v>1.97</v>
      </c>
      <c r="D56" s="67"/>
      <c r="E56" s="67"/>
      <c r="F56" s="67"/>
      <c r="G56" s="3"/>
      <c r="H56" s="3"/>
      <c r="I56" s="3"/>
    </row>
    <row r="57" spans="1:9" ht="15.75" hidden="1">
      <c r="A57" s="27">
        <v>2361</v>
      </c>
      <c r="B57" s="29" t="s">
        <v>20</v>
      </c>
      <c r="C57" s="93">
        <v>0</v>
      </c>
      <c r="D57" s="67"/>
      <c r="E57" s="67"/>
      <c r="F57" s="67"/>
      <c r="G57" s="3"/>
      <c r="H57" s="3"/>
      <c r="I57" s="3"/>
    </row>
    <row r="58" spans="1:9" ht="15.75">
      <c r="A58" s="27">
        <v>2370</v>
      </c>
      <c r="B58" s="29" t="s">
        <v>69</v>
      </c>
      <c r="C58" s="93">
        <v>0.83</v>
      </c>
      <c r="D58" s="67"/>
      <c r="E58" s="67"/>
      <c r="F58" s="67"/>
      <c r="G58" s="3"/>
      <c r="H58" s="3"/>
      <c r="I58" s="3"/>
    </row>
    <row r="59" spans="1:9" ht="15.75">
      <c r="A59" s="27">
        <v>2400</v>
      </c>
      <c r="B59" s="29" t="s">
        <v>31</v>
      </c>
      <c r="C59" s="93">
        <v>0.06</v>
      </c>
      <c r="D59" s="67"/>
      <c r="E59" s="67"/>
      <c r="F59" s="67"/>
      <c r="G59" s="3"/>
      <c r="H59" s="3"/>
      <c r="I59" s="3"/>
    </row>
    <row r="60" spans="1:9" ht="15.75" customHeight="1">
      <c r="A60" s="27">
        <v>2513</v>
      </c>
      <c r="B60" s="29" t="s">
        <v>22</v>
      </c>
      <c r="C60" s="93">
        <v>0.39</v>
      </c>
      <c r="D60" s="67"/>
      <c r="E60" s="67"/>
      <c r="F60" s="67"/>
      <c r="G60" s="3"/>
      <c r="H60" s="3"/>
      <c r="I60" s="3"/>
    </row>
    <row r="61" spans="1:9" ht="15.75" hidden="1">
      <c r="A61" s="27">
        <v>2515</v>
      </c>
      <c r="B61" s="29" t="s">
        <v>58</v>
      </c>
      <c r="C61" s="93">
        <v>0</v>
      </c>
      <c r="D61" s="67"/>
      <c r="E61" s="67"/>
      <c r="F61" s="67"/>
      <c r="G61" s="3"/>
      <c r="H61" s="3"/>
      <c r="I61" s="3"/>
    </row>
    <row r="62" spans="1:9" ht="15.75">
      <c r="A62" s="27">
        <v>2519</v>
      </c>
      <c r="B62" s="29" t="s">
        <v>24</v>
      </c>
      <c r="C62" s="93">
        <v>3.1</v>
      </c>
      <c r="D62" s="67"/>
      <c r="E62" s="67"/>
      <c r="F62" s="67"/>
      <c r="G62" s="3"/>
      <c r="H62" s="3"/>
      <c r="I62" s="3"/>
    </row>
    <row r="63" spans="1:9" ht="15.75">
      <c r="A63" s="27">
        <v>5232</v>
      </c>
      <c r="B63" s="29" t="s">
        <v>23</v>
      </c>
      <c r="C63" s="93">
        <v>2.63</v>
      </c>
      <c r="D63" s="67"/>
      <c r="E63" s="67"/>
      <c r="F63" s="67"/>
      <c r="G63" s="3"/>
      <c r="H63" s="3"/>
      <c r="I63" s="3"/>
    </row>
    <row r="64" spans="1:9" ht="15.75" hidden="1">
      <c r="A64" s="27">
        <v>5240</v>
      </c>
      <c r="B64" s="29" t="s">
        <v>25</v>
      </c>
      <c r="C64" s="63">
        <v>0</v>
      </c>
      <c r="D64" s="67"/>
      <c r="E64" s="67"/>
      <c r="F64" s="67"/>
      <c r="G64" s="3"/>
      <c r="H64" s="3"/>
      <c r="I64" s="3"/>
    </row>
    <row r="65" spans="1:9" ht="15.75" hidden="1">
      <c r="A65" s="27">
        <v>5250</v>
      </c>
      <c r="B65" s="29" t="s">
        <v>26</v>
      </c>
      <c r="C65" s="63">
        <v>0</v>
      </c>
      <c r="D65" s="67"/>
      <c r="E65" s="67"/>
      <c r="F65" s="67"/>
      <c r="G65" s="3"/>
      <c r="H65" s="3"/>
      <c r="I65" s="3"/>
    </row>
    <row r="66" spans="1:9" ht="15.75">
      <c r="A66" s="32"/>
      <c r="B66" s="34" t="s">
        <v>66</v>
      </c>
      <c r="C66" s="31">
        <f>SUM(C37:C65)</f>
        <v>131.54000000000002</v>
      </c>
      <c r="D66" s="69"/>
      <c r="E66" s="69"/>
      <c r="F66" s="69"/>
      <c r="G66" s="3"/>
      <c r="H66" s="3"/>
      <c r="I66" s="3"/>
    </row>
    <row r="67" spans="1:9" ht="15.75">
      <c r="A67" s="32"/>
      <c r="B67" s="34" t="s">
        <v>32</v>
      </c>
      <c r="C67" s="31">
        <f>C35+C66</f>
        <v>1731.9599999999996</v>
      </c>
      <c r="D67" s="69"/>
      <c r="E67" s="69"/>
      <c r="F67" s="69"/>
      <c r="G67" s="3"/>
      <c r="H67" s="3"/>
      <c r="I67" s="3"/>
    </row>
    <row r="68" spans="1:9" ht="15.75" hidden="1">
      <c r="A68" s="27">
        <v>6290</v>
      </c>
      <c r="B68" s="29" t="s">
        <v>34</v>
      </c>
      <c r="C68" s="28"/>
      <c r="D68" s="70"/>
      <c r="E68" s="67"/>
      <c r="F68" s="67"/>
      <c r="G68" s="3"/>
      <c r="H68" s="3"/>
      <c r="I68" s="3"/>
    </row>
    <row r="69" spans="1:9" ht="15.75" hidden="1">
      <c r="A69" s="27">
        <v>5250</v>
      </c>
      <c r="B69" s="29" t="s">
        <v>26</v>
      </c>
      <c r="C69" s="45"/>
      <c r="D69" s="72"/>
      <c r="E69" s="72"/>
      <c r="F69" s="71"/>
      <c r="G69" s="3"/>
      <c r="H69" s="3"/>
      <c r="I69" s="3"/>
    </row>
    <row r="70" spans="1:9" ht="15.75" hidden="1">
      <c r="A70" s="32"/>
      <c r="B70" s="34" t="s">
        <v>32</v>
      </c>
      <c r="C70" s="31">
        <f>C67+C68+C69</f>
        <v>1731.9599999999996</v>
      </c>
      <c r="D70" s="73"/>
      <c r="E70" s="69"/>
      <c r="F70" s="69"/>
      <c r="G70" s="3"/>
      <c r="H70" s="3"/>
      <c r="I70" s="3"/>
    </row>
    <row r="71" spans="1:9" ht="15.75">
      <c r="A71" s="35"/>
      <c r="B71" s="20"/>
      <c r="D71" s="75"/>
      <c r="E71" s="75"/>
      <c r="F71" s="74"/>
      <c r="G71" s="3"/>
      <c r="H71" s="3"/>
      <c r="I71" s="3"/>
    </row>
    <row r="72" spans="1:9" ht="15.75">
      <c r="A72" s="140" t="s">
        <v>45</v>
      </c>
      <c r="B72" s="140"/>
      <c r="C72" s="107">
        <v>1</v>
      </c>
      <c r="D72" s="76"/>
      <c r="E72" s="76"/>
      <c r="F72" s="76"/>
      <c r="G72" s="3"/>
      <c r="H72" s="3"/>
      <c r="I72" s="3"/>
    </row>
    <row r="73" spans="1:9" ht="15.75">
      <c r="A73" s="140" t="s">
        <v>46</v>
      </c>
      <c r="B73" s="140"/>
      <c r="C73" s="108">
        <f>C70/C72</f>
        <v>1731.9599999999996</v>
      </c>
      <c r="D73" s="77"/>
      <c r="E73" s="77"/>
      <c r="F73" s="77"/>
      <c r="G73" s="87"/>
      <c r="H73" s="3"/>
      <c r="I73" s="3"/>
    </row>
    <row r="74" spans="1:9" ht="15.75">
      <c r="A74" s="9"/>
      <c r="B74" s="9"/>
      <c r="C74" s="36"/>
      <c r="D74" s="78"/>
      <c r="E74" s="78"/>
      <c r="F74" s="78"/>
      <c r="G74" s="3"/>
      <c r="H74" s="3"/>
      <c r="I74" s="3"/>
    </row>
    <row r="75" spans="1:9" ht="15.75">
      <c r="A75" s="144" t="s">
        <v>37</v>
      </c>
      <c r="B75" s="145"/>
      <c r="C75" s="79"/>
      <c r="D75" s="79"/>
      <c r="E75" s="79"/>
      <c r="F75" s="79"/>
      <c r="G75" s="3"/>
      <c r="H75" s="3"/>
      <c r="I75" s="3"/>
    </row>
    <row r="76" spans="1:9" ht="15.75">
      <c r="A76" s="144" t="s">
        <v>54</v>
      </c>
      <c r="B76" s="145"/>
      <c r="C76" s="80"/>
      <c r="D76" s="80"/>
      <c r="E76" s="79"/>
      <c r="F76" s="79"/>
      <c r="G76" s="3"/>
      <c r="H76" s="3"/>
      <c r="I76" s="3"/>
    </row>
    <row r="77" spans="1:8" ht="15.75">
      <c r="A77" s="17" t="s">
        <v>38</v>
      </c>
      <c r="B77" s="17"/>
      <c r="C77" s="81"/>
      <c r="D77" s="81"/>
      <c r="E77" s="81"/>
      <c r="F77" s="81"/>
      <c r="G77" s="58"/>
      <c r="H77" s="58"/>
    </row>
    <row r="78" spans="1:8" ht="15.75">
      <c r="A78" s="17"/>
      <c r="B78" s="17"/>
      <c r="C78" s="81"/>
      <c r="D78" s="81"/>
      <c r="E78" s="81"/>
      <c r="F78" s="81"/>
      <c r="G78" s="58"/>
      <c r="H78" s="58"/>
    </row>
    <row r="79" spans="1:8" ht="15.75">
      <c r="A79" s="17" t="s">
        <v>47</v>
      </c>
      <c r="B79" s="18"/>
      <c r="C79" s="82"/>
      <c r="D79" s="82"/>
      <c r="E79" s="82"/>
      <c r="F79" s="82"/>
      <c r="G79" s="58"/>
      <c r="H79" s="58"/>
    </row>
    <row r="80" spans="1:8" ht="15.75">
      <c r="A80" s="17"/>
      <c r="B80" s="96"/>
      <c r="C80" s="83"/>
      <c r="D80" s="83"/>
      <c r="E80" s="81"/>
      <c r="F80" s="81"/>
      <c r="G80" s="58"/>
      <c r="H80" s="58"/>
    </row>
    <row r="81" spans="1:6" ht="15.75">
      <c r="A81" s="17"/>
      <c r="B81" s="19"/>
      <c r="C81" s="17"/>
      <c r="D81" s="2"/>
      <c r="E81" s="2"/>
      <c r="F81" s="2"/>
    </row>
    <row r="82" spans="3:6" ht="15">
      <c r="C82" s="100"/>
      <c r="D82" s="1"/>
      <c r="E82" s="1"/>
      <c r="F82" s="1"/>
    </row>
    <row r="83" spans="4:6" ht="15">
      <c r="D83" s="3"/>
      <c r="E83" s="3"/>
      <c r="F83" s="3"/>
    </row>
    <row r="84" spans="4:6" ht="15">
      <c r="D84" s="3"/>
      <c r="E84" s="3"/>
      <c r="F84" s="3"/>
    </row>
  </sheetData>
  <sheetProtection/>
  <mergeCells count="12">
    <mergeCell ref="B1:F1"/>
    <mergeCell ref="B2:F2"/>
    <mergeCell ref="B3:F3"/>
    <mergeCell ref="A6:F6"/>
    <mergeCell ref="A7:B7"/>
    <mergeCell ref="A8:B8"/>
    <mergeCell ref="B11:F11"/>
    <mergeCell ref="A72:B72"/>
    <mergeCell ref="A73:B73"/>
    <mergeCell ref="A75:B75"/>
    <mergeCell ref="A76:B76"/>
    <mergeCell ref="B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workbookViewId="0" topLeftCell="A1">
      <selection activeCell="C2" sqref="C2"/>
    </sheetView>
  </sheetViews>
  <sheetFormatPr defaultColWidth="9.140625" defaultRowHeight="12.75"/>
  <cols>
    <col min="2" max="2" width="6.57421875" style="0" customWidth="1"/>
    <col min="3" max="3" width="79.00390625" style="0" customWidth="1"/>
    <col min="4" max="4" width="14.8515625" style="0" customWidth="1"/>
  </cols>
  <sheetData>
    <row r="1" spans="1:9" ht="15.75">
      <c r="A1" s="13"/>
      <c r="B1" s="13"/>
      <c r="C1" s="11" t="s">
        <v>48</v>
      </c>
      <c r="D1" s="13"/>
      <c r="E1" s="110"/>
      <c r="F1" s="110"/>
      <c r="G1" s="110"/>
      <c r="H1" s="110"/>
      <c r="I1" s="110"/>
    </row>
    <row r="2" spans="1:9" ht="47.25">
      <c r="A2" s="13"/>
      <c r="B2" s="118"/>
      <c r="C2" s="116" t="s">
        <v>161</v>
      </c>
      <c r="D2" s="13"/>
      <c r="E2" s="110"/>
      <c r="F2" s="110"/>
      <c r="G2" s="110"/>
      <c r="H2" s="110"/>
      <c r="I2" s="110"/>
    </row>
    <row r="3" spans="1:9" ht="15.75">
      <c r="A3" s="13"/>
      <c r="B3" s="118"/>
      <c r="C3" s="118"/>
      <c r="D3" s="13"/>
      <c r="E3" s="110"/>
      <c r="F3" s="110"/>
      <c r="G3" s="110"/>
      <c r="H3" s="110"/>
      <c r="I3" s="110"/>
    </row>
    <row r="4" spans="1:9" ht="15.75">
      <c r="A4" s="13"/>
      <c r="B4" s="118"/>
      <c r="C4" s="118"/>
      <c r="D4" s="13"/>
      <c r="E4" s="110"/>
      <c r="F4" s="110"/>
      <c r="G4" s="110"/>
      <c r="H4" s="110"/>
      <c r="I4" s="110"/>
    </row>
    <row r="5" spans="1:9" ht="15.75">
      <c r="A5" s="13"/>
      <c r="B5" s="13"/>
      <c r="C5" s="13"/>
      <c r="D5" s="13"/>
      <c r="E5" s="110"/>
      <c r="G5" s="110"/>
      <c r="H5" s="110"/>
      <c r="I5" s="110"/>
    </row>
    <row r="6" spans="1:9" ht="15.75">
      <c r="A6" s="13"/>
      <c r="B6" s="97"/>
      <c r="C6" s="97" t="s">
        <v>41</v>
      </c>
      <c r="D6" s="13"/>
      <c r="E6" s="110"/>
      <c r="F6" s="110"/>
      <c r="G6" s="110"/>
      <c r="H6" s="110"/>
      <c r="I6" s="110"/>
    </row>
    <row r="7" spans="1:9" ht="15.75">
      <c r="A7" s="13"/>
      <c r="B7" s="119"/>
      <c r="C7" s="13"/>
      <c r="D7" s="13"/>
      <c r="E7" s="110"/>
      <c r="F7" s="110"/>
      <c r="G7" s="110"/>
      <c r="H7" s="110"/>
      <c r="I7" s="110"/>
    </row>
    <row r="8" spans="1:9" ht="15.75">
      <c r="A8" s="13"/>
      <c r="B8" s="118">
        <v>1</v>
      </c>
      <c r="C8" s="13" t="s">
        <v>133</v>
      </c>
      <c r="D8" s="13"/>
      <c r="E8" s="110"/>
      <c r="F8" s="110"/>
      <c r="G8" s="110"/>
      <c r="H8" s="110"/>
      <c r="I8" s="110"/>
    </row>
    <row r="9" spans="1:9" ht="15.75">
      <c r="A9" s="13"/>
      <c r="B9" s="13" t="s">
        <v>70</v>
      </c>
      <c r="C9" s="13" t="s">
        <v>150</v>
      </c>
      <c r="D9" s="13"/>
      <c r="E9" s="110"/>
      <c r="F9" s="110"/>
      <c r="G9" s="110"/>
      <c r="H9" s="110"/>
      <c r="I9" s="110"/>
    </row>
    <row r="10" spans="1:9" ht="15.75">
      <c r="A10" s="13"/>
      <c r="B10" s="13" t="s">
        <v>71</v>
      </c>
      <c r="C10" s="13" t="s">
        <v>134</v>
      </c>
      <c r="D10" s="13"/>
      <c r="E10" s="110"/>
      <c r="F10" s="110"/>
      <c r="G10" s="110"/>
      <c r="H10" s="110"/>
      <c r="I10" s="110"/>
    </row>
    <row r="11" spans="1:9" ht="15.75">
      <c r="A11" s="13"/>
      <c r="B11" s="13" t="s">
        <v>73</v>
      </c>
      <c r="C11" s="13" t="s">
        <v>151</v>
      </c>
      <c r="D11" s="13"/>
      <c r="E11" s="110"/>
      <c r="F11" s="110"/>
      <c r="G11" s="110"/>
      <c r="H11" s="110"/>
      <c r="I11" s="110"/>
    </row>
    <row r="12" spans="1:9" ht="15.75">
      <c r="A12" s="13"/>
      <c r="B12" s="13" t="s">
        <v>74</v>
      </c>
      <c r="C12" s="13" t="s">
        <v>135</v>
      </c>
      <c r="D12" s="13"/>
      <c r="E12" s="110"/>
      <c r="F12" s="110"/>
      <c r="G12" s="110"/>
      <c r="H12" s="110"/>
      <c r="I12" s="110"/>
    </row>
    <row r="13" spans="1:9" ht="15.75">
      <c r="A13" s="13"/>
      <c r="B13" s="13" t="s">
        <v>97</v>
      </c>
      <c r="C13" s="13" t="s">
        <v>136</v>
      </c>
      <c r="D13" s="13"/>
      <c r="E13" s="110"/>
      <c r="F13" s="110"/>
      <c r="G13" s="110"/>
      <c r="H13" s="110"/>
      <c r="I13" s="110"/>
    </row>
    <row r="14" spans="1:9" ht="31.5">
      <c r="A14" s="13"/>
      <c r="B14" s="120" t="s">
        <v>127</v>
      </c>
      <c r="C14" s="121" t="s">
        <v>128</v>
      </c>
      <c r="D14" s="13"/>
      <c r="E14" s="110"/>
      <c r="F14" s="110"/>
      <c r="G14" s="110"/>
      <c r="H14" s="110"/>
      <c r="I14" s="110"/>
    </row>
    <row r="15" spans="1:9" ht="31.5">
      <c r="A15" s="13"/>
      <c r="B15" s="122" t="s">
        <v>129</v>
      </c>
      <c r="C15" s="121" t="s">
        <v>130</v>
      </c>
      <c r="D15" s="13"/>
      <c r="E15" s="110"/>
      <c r="F15" s="110"/>
      <c r="G15" s="110"/>
      <c r="H15" s="110"/>
      <c r="I15" s="110"/>
    </row>
    <row r="16" spans="1:9" ht="31.5">
      <c r="A16" s="13"/>
      <c r="B16" s="123">
        <v>2</v>
      </c>
      <c r="C16" s="121" t="s">
        <v>137</v>
      </c>
      <c r="D16" s="13"/>
      <c r="E16" s="110"/>
      <c r="F16" s="110"/>
      <c r="G16" s="110"/>
      <c r="H16" s="110"/>
      <c r="I16" s="110"/>
    </row>
    <row r="17" spans="1:9" ht="15.75">
      <c r="A17" s="13"/>
      <c r="B17" s="13" t="s">
        <v>100</v>
      </c>
      <c r="C17" s="121" t="s">
        <v>138</v>
      </c>
      <c r="D17" s="13"/>
      <c r="E17" s="110"/>
      <c r="F17" s="110"/>
      <c r="G17" s="110"/>
      <c r="H17" s="110"/>
      <c r="I17" s="110"/>
    </row>
    <row r="18" spans="1:9" ht="15.75">
      <c r="A18" s="13"/>
      <c r="B18" s="13" t="s">
        <v>101</v>
      </c>
      <c r="C18" s="121" t="s">
        <v>156</v>
      </c>
      <c r="D18" s="13"/>
      <c r="E18" s="110"/>
      <c r="F18" s="110"/>
      <c r="G18" s="110"/>
      <c r="H18" s="110"/>
      <c r="I18" s="110"/>
    </row>
    <row r="19" spans="1:9" ht="15.75">
      <c r="A19" s="13"/>
      <c r="B19" s="13" t="s">
        <v>77</v>
      </c>
      <c r="C19" s="13" t="s">
        <v>139</v>
      </c>
      <c r="D19" s="13"/>
      <c r="E19" s="110"/>
      <c r="F19" s="110"/>
      <c r="G19" s="110"/>
      <c r="H19" s="110"/>
      <c r="I19" s="110"/>
    </row>
    <row r="20" spans="1:9" ht="15.75">
      <c r="A20" s="13"/>
      <c r="B20" s="13" t="s">
        <v>78</v>
      </c>
      <c r="C20" s="121" t="s">
        <v>140</v>
      </c>
      <c r="D20" s="13"/>
      <c r="E20" s="110"/>
      <c r="F20" s="110"/>
      <c r="G20" s="110"/>
      <c r="H20" s="110"/>
      <c r="I20" s="110"/>
    </row>
    <row r="21" spans="1:9" ht="15.75">
      <c r="A21" s="13"/>
      <c r="B21" s="13" t="s">
        <v>99</v>
      </c>
      <c r="C21" s="121" t="s">
        <v>141</v>
      </c>
      <c r="D21" s="13"/>
      <c r="E21" s="110"/>
      <c r="F21" s="110"/>
      <c r="G21" s="110"/>
      <c r="H21" s="110"/>
      <c r="I21" s="110"/>
    </row>
    <row r="22" spans="1:9" ht="15.75">
      <c r="A22" s="13"/>
      <c r="B22" s="118">
        <v>3</v>
      </c>
      <c r="C22" s="121" t="s">
        <v>155</v>
      </c>
      <c r="D22" s="13"/>
      <c r="E22" s="110"/>
      <c r="F22" s="110"/>
      <c r="G22" s="110"/>
      <c r="H22" s="110"/>
      <c r="I22" s="110"/>
    </row>
    <row r="23" spans="1:9" ht="31.5">
      <c r="A23" s="13"/>
      <c r="B23" s="13" t="s">
        <v>105</v>
      </c>
      <c r="C23" s="121" t="s">
        <v>142</v>
      </c>
      <c r="D23" s="13"/>
      <c r="E23" s="110"/>
      <c r="F23" s="110"/>
      <c r="G23" s="110"/>
      <c r="H23" s="110"/>
      <c r="I23" s="110"/>
    </row>
    <row r="24" spans="1:9" ht="47.25">
      <c r="A24" s="13"/>
      <c r="B24" s="13" t="s">
        <v>113</v>
      </c>
      <c r="C24" s="121" t="s">
        <v>145</v>
      </c>
      <c r="D24" s="13"/>
      <c r="E24" s="110"/>
      <c r="F24" s="110"/>
      <c r="G24" s="110"/>
      <c r="H24" s="110"/>
      <c r="I24" s="110"/>
    </row>
    <row r="25" spans="1:9" ht="31.5">
      <c r="A25" s="13"/>
      <c r="B25" s="13" t="s">
        <v>83</v>
      </c>
      <c r="C25" s="121" t="s">
        <v>143</v>
      </c>
      <c r="D25" s="13"/>
      <c r="E25" s="110"/>
      <c r="F25" s="110"/>
      <c r="G25" s="110"/>
      <c r="H25" s="110"/>
      <c r="I25" s="110"/>
    </row>
    <row r="26" spans="1:9" ht="31.5">
      <c r="A26" s="13"/>
      <c r="B26" s="13" t="s">
        <v>116</v>
      </c>
      <c r="C26" s="124" t="s">
        <v>144</v>
      </c>
      <c r="D26" s="13"/>
      <c r="E26" s="110"/>
      <c r="F26" s="110"/>
      <c r="G26" s="110"/>
      <c r="H26" s="110"/>
      <c r="I26" s="110"/>
    </row>
    <row r="27" spans="1:9" ht="31.5">
      <c r="A27" s="13"/>
      <c r="B27" s="13" t="s">
        <v>117</v>
      </c>
      <c r="C27" s="124" t="s">
        <v>146</v>
      </c>
      <c r="D27" s="13"/>
      <c r="E27" s="110"/>
      <c r="F27" s="110"/>
      <c r="G27" s="110"/>
      <c r="H27" s="110"/>
      <c r="I27" s="110"/>
    </row>
    <row r="28" spans="1:9" ht="47.25">
      <c r="A28" s="13"/>
      <c r="B28" s="13" t="s">
        <v>84</v>
      </c>
      <c r="C28" s="124" t="s">
        <v>147</v>
      </c>
      <c r="D28" s="13"/>
      <c r="E28" s="110"/>
      <c r="F28" s="110"/>
      <c r="G28" s="110"/>
      <c r="H28" s="110"/>
      <c r="I28" s="110"/>
    </row>
    <row r="29" spans="1:9" ht="15.75">
      <c r="A29" s="13"/>
      <c r="B29" s="13"/>
      <c r="C29" s="124"/>
      <c r="D29" s="13"/>
      <c r="E29" s="110"/>
      <c r="F29" s="110"/>
      <c r="G29" s="110"/>
      <c r="H29" s="110"/>
      <c r="I29" s="110"/>
    </row>
    <row r="30" spans="1:9" ht="24" customHeight="1">
      <c r="A30" s="13"/>
      <c r="B30" s="6"/>
      <c r="C30" s="125"/>
      <c r="D30" s="13"/>
      <c r="E30" s="110"/>
      <c r="F30" s="110"/>
      <c r="G30" s="110"/>
      <c r="H30" s="110"/>
      <c r="I30" s="110"/>
    </row>
    <row r="31" spans="1:9" ht="24" customHeight="1">
      <c r="A31" s="6"/>
      <c r="B31" s="6"/>
      <c r="C31" s="125"/>
      <c r="D31" s="13"/>
      <c r="E31" s="110"/>
      <c r="F31" s="110"/>
      <c r="G31" s="110"/>
      <c r="H31" s="110"/>
      <c r="I31" s="110"/>
    </row>
    <row r="32" spans="3:9" ht="24" customHeight="1">
      <c r="C32" s="109"/>
      <c r="D32" s="110"/>
      <c r="E32" s="110"/>
      <c r="F32" s="110"/>
      <c r="G32" s="110"/>
      <c r="H32" s="110"/>
      <c r="I32" s="110"/>
    </row>
    <row r="33" spans="4:9" ht="24" customHeight="1">
      <c r="D33" s="110"/>
      <c r="E33" s="110"/>
      <c r="F33" s="110"/>
      <c r="G33" s="110"/>
      <c r="H33" s="110"/>
      <c r="I33" s="110"/>
    </row>
    <row r="34" spans="4:9" ht="24" customHeight="1">
      <c r="D34" s="110"/>
      <c r="E34" s="110"/>
      <c r="F34" s="110"/>
      <c r="G34" s="110"/>
      <c r="H34" s="110"/>
      <c r="I34" s="110"/>
    </row>
    <row r="35" ht="12" customHeight="1"/>
    <row r="36" ht="24" customHeight="1"/>
    <row r="37" ht="38.25" customHeight="1"/>
  </sheetData>
  <sheetProtection/>
  <printOptions/>
  <pageMargins left="0.25" right="0.2" top="0.75" bottom="0.75" header="0.3" footer="0.3"/>
  <pageSetup fitToHeight="0" fitToWidth="1" horizontalDpi="600" verticalDpi="600" orientation="portrait" paperSize="9" scale="92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Layout" zoomScale="90" zoomScalePageLayoutView="90" workbookViewId="0" topLeftCell="A62">
      <selection activeCell="E40" sqref="E40"/>
    </sheetView>
  </sheetViews>
  <sheetFormatPr defaultColWidth="9.140625" defaultRowHeight="12.75"/>
  <cols>
    <col min="1" max="1" width="12.7109375" style="6" customWidth="1"/>
    <col min="2" max="2" width="95.140625" style="6" customWidth="1"/>
    <col min="3" max="3" width="11.140625" style="6" hidden="1" customWidth="1"/>
    <col min="4" max="4" width="3.421875" style="6" hidden="1" customWidth="1"/>
    <col min="5" max="5" width="31.8515625" style="6" customWidth="1"/>
  </cols>
  <sheetData>
    <row r="1" spans="1:5" ht="15.75">
      <c r="A1" s="13"/>
      <c r="B1" s="136" t="s">
        <v>35</v>
      </c>
      <c r="C1" s="136"/>
      <c r="D1" s="136"/>
      <c r="E1" s="137"/>
    </row>
    <row r="2" spans="1:5" ht="15.75">
      <c r="A2" s="13"/>
      <c r="B2" s="138" t="s">
        <v>39</v>
      </c>
      <c r="C2" s="138"/>
      <c r="D2" s="138"/>
      <c r="E2" s="139"/>
    </row>
    <row r="3" spans="1:5" ht="15.75">
      <c r="A3" s="13"/>
      <c r="B3" s="135" t="s">
        <v>159</v>
      </c>
      <c r="C3" s="147"/>
      <c r="D3" s="147"/>
      <c r="E3" s="147"/>
    </row>
    <row r="4" spans="1:5" ht="15.75">
      <c r="A4" s="13"/>
      <c r="B4" s="11"/>
      <c r="C4" s="11"/>
      <c r="D4" s="13"/>
      <c r="E4" s="96"/>
    </row>
    <row r="5" spans="1:5" ht="15.75">
      <c r="A5" s="13"/>
      <c r="B5" s="15"/>
      <c r="C5" s="15"/>
      <c r="D5" s="12"/>
      <c r="E5" s="11" t="str">
        <f>'1.1.'!C5</f>
        <v>2019. gada  15.martā</v>
      </c>
    </row>
    <row r="6" spans="1:5" ht="15.75">
      <c r="A6" s="141" t="s">
        <v>5</v>
      </c>
      <c r="B6" s="141"/>
      <c r="C6" s="141"/>
      <c r="D6" s="141"/>
      <c r="E6" s="141"/>
    </row>
    <row r="7" spans="1:4" ht="15.75">
      <c r="A7" s="140" t="s">
        <v>1</v>
      </c>
      <c r="B7" s="140"/>
      <c r="C7" s="9"/>
      <c r="D7" s="9"/>
    </row>
    <row r="8" spans="1:4" ht="15.75">
      <c r="A8" s="140" t="s">
        <v>0</v>
      </c>
      <c r="B8" s="140"/>
      <c r="C8" s="9"/>
      <c r="D8" s="9"/>
    </row>
    <row r="9" spans="1:4" ht="15.75">
      <c r="A9" s="9"/>
      <c r="B9" s="9" t="s">
        <v>87</v>
      </c>
      <c r="C9" s="9"/>
      <c r="D9" s="9"/>
    </row>
    <row r="10" spans="1:5" ht="15.75">
      <c r="A10" s="9"/>
      <c r="B10" s="140" t="s">
        <v>94</v>
      </c>
      <c r="C10" s="142"/>
      <c r="D10" s="9"/>
      <c r="E10" s="14"/>
    </row>
    <row r="11" spans="1:5" ht="15.75">
      <c r="A11" s="9"/>
      <c r="B11" s="140" t="s">
        <v>95</v>
      </c>
      <c r="C11" s="140"/>
      <c r="D11" s="140"/>
      <c r="E11" s="137"/>
    </row>
    <row r="12" spans="1:4" ht="15.75">
      <c r="A12" s="9" t="s">
        <v>2</v>
      </c>
      <c r="B12" s="9" t="str">
        <f>'3.2.1.'!B12</f>
        <v>2019.gadā un turpmāk</v>
      </c>
      <c r="C12" s="9"/>
      <c r="D12" s="9"/>
    </row>
    <row r="13" spans="1:5" ht="58.5" customHeight="1">
      <c r="A13" s="54" t="s">
        <v>3</v>
      </c>
      <c r="B13" s="54" t="s">
        <v>4</v>
      </c>
      <c r="C13" s="54" t="s">
        <v>43</v>
      </c>
      <c r="D13" s="54" t="s">
        <v>44</v>
      </c>
      <c r="E13" s="54" t="s">
        <v>53</v>
      </c>
    </row>
    <row r="14" spans="1:5" ht="15.75">
      <c r="A14" s="22">
        <v>1</v>
      </c>
      <c r="B14" s="23">
        <v>2</v>
      </c>
      <c r="C14" s="23">
        <v>3</v>
      </c>
      <c r="D14" s="23">
        <v>4</v>
      </c>
      <c r="E14" s="23">
        <v>3</v>
      </c>
    </row>
    <row r="15" spans="1:5" ht="15.75">
      <c r="A15" s="24"/>
      <c r="B15" s="25" t="s">
        <v>68</v>
      </c>
      <c r="C15" s="26"/>
      <c r="D15" s="26"/>
      <c r="E15" s="26"/>
    </row>
    <row r="16" spans="1:5" ht="15.75">
      <c r="A16" s="27">
        <v>1100</v>
      </c>
      <c r="B16" s="27" t="s">
        <v>63</v>
      </c>
      <c r="C16" s="28">
        <v>0</v>
      </c>
      <c r="D16" s="28">
        <v>3074.97</v>
      </c>
      <c r="E16" s="28">
        <v>1188.53</v>
      </c>
    </row>
    <row r="17" spans="1:5" ht="15.75" customHeight="1">
      <c r="A17" s="27">
        <v>1200</v>
      </c>
      <c r="B17" s="29" t="s">
        <v>62</v>
      </c>
      <c r="C17" s="28">
        <v>0</v>
      </c>
      <c r="D17" s="28">
        <v>725.39</v>
      </c>
      <c r="E17" s="28">
        <v>286.32</v>
      </c>
    </row>
    <row r="18" spans="1:5" ht="15.75" hidden="1">
      <c r="A18" s="27">
        <v>2210</v>
      </c>
      <c r="B18" s="29" t="s">
        <v>27</v>
      </c>
      <c r="C18" s="28"/>
      <c r="D18" s="28"/>
      <c r="E18" s="28"/>
    </row>
    <row r="19" spans="1:5" ht="15.75" hidden="1">
      <c r="A19" s="27">
        <v>2222</v>
      </c>
      <c r="B19" s="29" t="s">
        <v>28</v>
      </c>
      <c r="C19" s="28">
        <v>0</v>
      </c>
      <c r="D19" s="28" t="e">
        <f>ROUND(#REF!/2,2)</f>
        <v>#REF!</v>
      </c>
      <c r="E19" s="28"/>
    </row>
    <row r="20" spans="1:5" ht="15.75">
      <c r="A20" s="27">
        <v>2223</v>
      </c>
      <c r="B20" s="29" t="s">
        <v>29</v>
      </c>
      <c r="C20" s="28">
        <v>0</v>
      </c>
      <c r="D20" s="28" t="e">
        <f>ROUND(#REF!/2,2)</f>
        <v>#REF!</v>
      </c>
      <c r="E20" s="28">
        <v>4.82</v>
      </c>
    </row>
    <row r="21" spans="1:5" ht="15.75" hidden="1">
      <c r="A21" s="27">
        <v>2243</v>
      </c>
      <c r="B21" s="29" t="s">
        <v>9</v>
      </c>
      <c r="C21" s="28">
        <v>0</v>
      </c>
      <c r="D21" s="28" t="e">
        <f>ROUND(#REF!/2,2)</f>
        <v>#REF!</v>
      </c>
      <c r="E21" s="28"/>
    </row>
    <row r="22" spans="1:5" ht="15.75">
      <c r="A22" s="27">
        <v>2244</v>
      </c>
      <c r="B22" s="29" t="s">
        <v>10</v>
      </c>
      <c r="C22" s="28"/>
      <c r="D22" s="28"/>
      <c r="E22" s="28">
        <v>9.93</v>
      </c>
    </row>
    <row r="23" spans="1:5" ht="15.75" hidden="1">
      <c r="A23" s="27">
        <v>2251</v>
      </c>
      <c r="B23" s="29" t="s">
        <v>60</v>
      </c>
      <c r="C23" s="28"/>
      <c r="D23" s="28"/>
      <c r="E23" s="28"/>
    </row>
    <row r="24" spans="1:5" ht="15.75" hidden="1">
      <c r="A24" s="27">
        <v>2261</v>
      </c>
      <c r="B24" s="29" t="s">
        <v>11</v>
      </c>
      <c r="C24" s="28"/>
      <c r="D24" s="28"/>
      <c r="E24" s="28"/>
    </row>
    <row r="25" spans="1:5" ht="15.75" hidden="1">
      <c r="A25" s="27">
        <v>2264</v>
      </c>
      <c r="B25" s="29" t="s">
        <v>13</v>
      </c>
      <c r="C25" s="28"/>
      <c r="D25" s="28"/>
      <c r="E25" s="28"/>
    </row>
    <row r="26" spans="1:5" ht="15.75" hidden="1">
      <c r="A26" s="27">
        <v>2279</v>
      </c>
      <c r="B26" s="29" t="s">
        <v>14</v>
      </c>
      <c r="C26" s="28"/>
      <c r="D26" s="28"/>
      <c r="E26" s="28">
        <v>0</v>
      </c>
    </row>
    <row r="27" spans="1:5" ht="15.75">
      <c r="A27" s="27">
        <v>2311</v>
      </c>
      <c r="B27" s="29" t="s">
        <v>72</v>
      </c>
      <c r="C27" s="28"/>
      <c r="D27" s="28"/>
      <c r="E27" s="28">
        <v>3</v>
      </c>
    </row>
    <row r="28" spans="1:5" ht="15.75">
      <c r="A28" s="27">
        <v>2312</v>
      </c>
      <c r="B28" s="29" t="s">
        <v>16</v>
      </c>
      <c r="C28" s="28"/>
      <c r="D28" s="28"/>
      <c r="E28" s="28">
        <v>7.3</v>
      </c>
    </row>
    <row r="29" spans="1:5" ht="15.75">
      <c r="A29" s="27">
        <v>2321</v>
      </c>
      <c r="B29" s="29" t="s">
        <v>17</v>
      </c>
      <c r="C29" s="28">
        <v>0</v>
      </c>
      <c r="D29" s="28" t="e">
        <f>ROUND(#REF!/2,2)</f>
        <v>#REF!</v>
      </c>
      <c r="E29" s="28">
        <v>5.4</v>
      </c>
    </row>
    <row r="30" spans="1:5" ht="15.75" hidden="1">
      <c r="A30" s="27">
        <v>2350</v>
      </c>
      <c r="B30" s="29" t="s">
        <v>19</v>
      </c>
      <c r="C30" s="28">
        <v>0</v>
      </c>
      <c r="D30" s="28" t="e">
        <f>ROUND(#REF!/2,2)</f>
        <v>#REF!</v>
      </c>
      <c r="E30" s="28">
        <v>0</v>
      </c>
    </row>
    <row r="31" spans="1:5" ht="15.75">
      <c r="A31" s="27">
        <v>2361</v>
      </c>
      <c r="B31" s="29" t="s">
        <v>20</v>
      </c>
      <c r="C31" s="28"/>
      <c r="D31" s="28"/>
      <c r="E31" s="28">
        <v>4</v>
      </c>
    </row>
    <row r="32" spans="1:5" ht="15.75">
      <c r="A32" s="27">
        <v>2370</v>
      </c>
      <c r="B32" s="29" t="s">
        <v>69</v>
      </c>
      <c r="C32" s="28"/>
      <c r="D32" s="28"/>
      <c r="E32" s="28">
        <v>14.94</v>
      </c>
    </row>
    <row r="33" spans="1:5" ht="15.75" hidden="1">
      <c r="A33" s="55">
        <v>2513</v>
      </c>
      <c r="B33" s="29" t="s">
        <v>22</v>
      </c>
      <c r="C33" s="28"/>
      <c r="D33" s="28"/>
      <c r="E33" s="28"/>
    </row>
    <row r="34" spans="1:5" ht="15.75">
      <c r="A34" s="27">
        <v>5230</v>
      </c>
      <c r="B34" s="29" t="s">
        <v>57</v>
      </c>
      <c r="C34" s="28">
        <v>0</v>
      </c>
      <c r="D34" s="28" t="e">
        <f>ROUND(#REF!/2,2)</f>
        <v>#REF!</v>
      </c>
      <c r="E34" s="28">
        <v>8.26</v>
      </c>
    </row>
    <row r="35" spans="1:5" ht="15.75">
      <c r="A35" s="27"/>
      <c r="B35" s="30" t="s">
        <v>65</v>
      </c>
      <c r="C35" s="62">
        <f>SUM(C16:C34)</f>
        <v>0</v>
      </c>
      <c r="D35" s="62" t="e">
        <f>SUM(D16:D34)</f>
        <v>#REF!</v>
      </c>
      <c r="E35" s="31">
        <f>SUM(E16:E34)</f>
        <v>1532.5</v>
      </c>
    </row>
    <row r="36" spans="1:5" ht="15.75">
      <c r="A36" s="32"/>
      <c r="B36" s="27" t="s">
        <v>64</v>
      </c>
      <c r="C36" s="26"/>
      <c r="D36" s="26"/>
      <c r="E36" s="26"/>
    </row>
    <row r="37" spans="1:5" ht="15.75">
      <c r="A37" s="27">
        <v>1100</v>
      </c>
      <c r="B37" s="27" t="s">
        <v>63</v>
      </c>
      <c r="C37" s="28">
        <v>0</v>
      </c>
      <c r="D37" s="28" t="e">
        <f>ROUND(#REF!/2,2)</f>
        <v>#REF!</v>
      </c>
      <c r="E37" s="28">
        <v>81.74</v>
      </c>
    </row>
    <row r="38" spans="1:5" ht="15.75" customHeight="1">
      <c r="A38" s="27">
        <v>1200</v>
      </c>
      <c r="B38" s="29" t="s">
        <v>62</v>
      </c>
      <c r="C38" s="28">
        <v>0</v>
      </c>
      <c r="D38" s="28" t="e">
        <f>ROUND(#REF!/2,2)</f>
        <v>#REF!</v>
      </c>
      <c r="E38" s="28">
        <v>19.69</v>
      </c>
    </row>
    <row r="39" spans="1:5" ht="15.75">
      <c r="A39" s="33">
        <v>2210</v>
      </c>
      <c r="B39" s="29" t="s">
        <v>27</v>
      </c>
      <c r="C39" s="28">
        <v>0</v>
      </c>
      <c r="D39" s="28" t="e">
        <f>ROUND(#REF!/2,2)</f>
        <v>#REF!</v>
      </c>
      <c r="E39" s="28">
        <v>0.54</v>
      </c>
    </row>
    <row r="40" spans="1:5" ht="15.75">
      <c r="A40" s="33">
        <v>2224</v>
      </c>
      <c r="B40" s="29" t="s">
        <v>85</v>
      </c>
      <c r="C40" s="28"/>
      <c r="D40" s="28"/>
      <c r="E40" s="28">
        <v>0.44</v>
      </c>
    </row>
    <row r="41" spans="1:5" ht="15.75">
      <c r="A41" s="27">
        <v>2230</v>
      </c>
      <c r="B41" s="29" t="s">
        <v>30</v>
      </c>
      <c r="C41" s="28">
        <v>0</v>
      </c>
      <c r="D41" s="28" t="e">
        <f>ROUND(#REF!/2,2)</f>
        <v>#REF!</v>
      </c>
      <c r="E41" s="28">
        <v>1.62</v>
      </c>
    </row>
    <row r="42" spans="1:5" ht="15.75" hidden="1">
      <c r="A42" s="27">
        <v>2241</v>
      </c>
      <c r="B42" s="29" t="s">
        <v>7</v>
      </c>
      <c r="C42" s="28">
        <v>0</v>
      </c>
      <c r="D42" s="28" t="e">
        <f>ROUND(#REF!/2,2)</f>
        <v>#REF!</v>
      </c>
      <c r="E42" s="28"/>
    </row>
    <row r="43" spans="1:5" ht="15.75">
      <c r="A43" s="27">
        <v>2242</v>
      </c>
      <c r="B43" s="29" t="s">
        <v>8</v>
      </c>
      <c r="C43" s="28">
        <v>0</v>
      </c>
      <c r="D43" s="28" t="e">
        <f>ROUND(#REF!/2,2)</f>
        <v>#REF!</v>
      </c>
      <c r="E43" s="28">
        <v>0.19</v>
      </c>
    </row>
    <row r="44" spans="1:5" ht="15.75">
      <c r="A44" s="27">
        <v>2243</v>
      </c>
      <c r="B44" s="29" t="s">
        <v>9</v>
      </c>
      <c r="C44" s="28">
        <v>0</v>
      </c>
      <c r="D44" s="28" t="e">
        <f>ROUND(#REF!/2,2)</f>
        <v>#REF!</v>
      </c>
      <c r="E44" s="28">
        <v>1.23</v>
      </c>
    </row>
    <row r="45" spans="1:5" ht="15.75">
      <c r="A45" s="27">
        <v>2244</v>
      </c>
      <c r="B45" s="29" t="s">
        <v>10</v>
      </c>
      <c r="C45" s="28"/>
      <c r="D45" s="28"/>
      <c r="E45" s="28">
        <v>0.48</v>
      </c>
    </row>
    <row r="46" spans="1:5" ht="15.75">
      <c r="A46" s="27">
        <v>2247</v>
      </c>
      <c r="B46" s="25" t="s">
        <v>59</v>
      </c>
      <c r="C46" s="28">
        <v>0</v>
      </c>
      <c r="D46" s="28" t="e">
        <f>ROUND(#REF!/2,2)</f>
        <v>#REF!</v>
      </c>
      <c r="E46" s="28">
        <v>0.14</v>
      </c>
    </row>
    <row r="47" spans="1:5" ht="15.75">
      <c r="A47" s="27">
        <v>2251</v>
      </c>
      <c r="B47" s="29" t="s">
        <v>60</v>
      </c>
      <c r="C47" s="28">
        <v>0</v>
      </c>
      <c r="D47" s="28" t="e">
        <f>ROUND(#REF!/2,2)</f>
        <v>#REF!</v>
      </c>
      <c r="E47" s="28">
        <v>2.71</v>
      </c>
    </row>
    <row r="48" spans="1:5" ht="15.75">
      <c r="A48" s="27">
        <v>2259</v>
      </c>
      <c r="B48" s="29" t="s">
        <v>61</v>
      </c>
      <c r="C48" s="28">
        <v>0</v>
      </c>
      <c r="D48" s="28" t="e">
        <f>ROUND(#REF!/2,2)</f>
        <v>#REF!</v>
      </c>
      <c r="E48" s="28">
        <v>1.35</v>
      </c>
    </row>
    <row r="49" spans="1:5" ht="15.75">
      <c r="A49" s="27">
        <v>2261</v>
      </c>
      <c r="B49" s="29" t="s">
        <v>11</v>
      </c>
      <c r="C49" s="28"/>
      <c r="D49" s="28"/>
      <c r="E49" s="28">
        <v>1.2</v>
      </c>
    </row>
    <row r="50" spans="1:5" ht="15.75">
      <c r="A50" s="27">
        <v>2262</v>
      </c>
      <c r="B50" s="29" t="s">
        <v>12</v>
      </c>
      <c r="C50" s="28">
        <v>0</v>
      </c>
      <c r="D50" s="28" t="e">
        <f>ROUND(#REF!/2,2)</f>
        <v>#REF!</v>
      </c>
      <c r="E50" s="28">
        <v>0.94</v>
      </c>
    </row>
    <row r="51" spans="1:5" ht="15.75">
      <c r="A51" s="27">
        <v>2264</v>
      </c>
      <c r="B51" s="29" t="s">
        <v>13</v>
      </c>
      <c r="C51" s="28">
        <v>0</v>
      </c>
      <c r="D51" s="28" t="e">
        <f>ROUND(#REF!/2,2)</f>
        <v>#REF!</v>
      </c>
      <c r="E51" s="28">
        <v>0.06</v>
      </c>
    </row>
    <row r="52" spans="1:5" ht="15.75">
      <c r="A52" s="27">
        <v>2279</v>
      </c>
      <c r="B52" s="29" t="s">
        <v>14</v>
      </c>
      <c r="C52" s="28">
        <v>0</v>
      </c>
      <c r="D52" s="28" t="e">
        <f>ROUND(#REF!/2,2)</f>
        <v>#REF!</v>
      </c>
      <c r="E52" s="28">
        <v>0.63</v>
      </c>
    </row>
    <row r="53" spans="1:5" ht="15.75">
      <c r="A53" s="27">
        <v>2311</v>
      </c>
      <c r="B53" s="29" t="s">
        <v>15</v>
      </c>
      <c r="C53" s="28">
        <v>0</v>
      </c>
      <c r="D53" s="28" t="e">
        <f>ROUND(#REF!/2,2)</f>
        <v>#REF!</v>
      </c>
      <c r="E53" s="28">
        <v>0.34</v>
      </c>
    </row>
    <row r="54" spans="1:5" ht="15.75">
      <c r="A54" s="27">
        <v>2312</v>
      </c>
      <c r="B54" s="29" t="s">
        <v>16</v>
      </c>
      <c r="C54" s="28">
        <v>0</v>
      </c>
      <c r="D54" s="28" t="e">
        <f>ROUND(#REF!/2,2)</f>
        <v>#REF!</v>
      </c>
      <c r="E54" s="28">
        <v>0.19</v>
      </c>
    </row>
    <row r="55" spans="1:5" ht="15.75">
      <c r="A55" s="27">
        <v>2322</v>
      </c>
      <c r="B55" s="29" t="s">
        <v>18</v>
      </c>
      <c r="C55" s="28">
        <v>0</v>
      </c>
      <c r="D55" s="28" t="e">
        <f>ROUND(#REF!/2,2)</f>
        <v>#REF!</v>
      </c>
      <c r="E55" s="28">
        <v>1</v>
      </c>
    </row>
    <row r="56" spans="1:5" ht="15.75">
      <c r="A56" s="27">
        <v>2350</v>
      </c>
      <c r="B56" s="29" t="s">
        <v>19</v>
      </c>
      <c r="C56" s="28">
        <v>0</v>
      </c>
      <c r="D56" s="28" t="e">
        <f>ROUND(#REF!/2,2)</f>
        <v>#REF!</v>
      </c>
      <c r="E56" s="28">
        <v>2.14</v>
      </c>
    </row>
    <row r="57" spans="1:5" ht="15.75">
      <c r="A57" s="27">
        <v>2361</v>
      </c>
      <c r="B57" s="29" t="s">
        <v>20</v>
      </c>
      <c r="C57" s="28"/>
      <c r="D57" s="28"/>
      <c r="E57" s="28">
        <v>0.42</v>
      </c>
    </row>
    <row r="58" spans="1:5" ht="15.75">
      <c r="A58" s="27">
        <v>2370</v>
      </c>
      <c r="B58" s="29" t="s">
        <v>69</v>
      </c>
      <c r="C58" s="28"/>
      <c r="D58" s="28"/>
      <c r="E58" s="28">
        <v>0.91</v>
      </c>
    </row>
    <row r="59" spans="1:5" ht="15.75">
      <c r="A59" s="27">
        <v>2400</v>
      </c>
      <c r="B59" s="29" t="s">
        <v>31</v>
      </c>
      <c r="C59" s="28"/>
      <c r="D59" s="28"/>
      <c r="E59" s="28">
        <v>0.06</v>
      </c>
    </row>
    <row r="60" spans="1:5" ht="15.75" hidden="1">
      <c r="A60" s="27">
        <v>2513</v>
      </c>
      <c r="B60" s="29" t="s">
        <v>22</v>
      </c>
      <c r="C60" s="28"/>
      <c r="D60" s="28"/>
      <c r="E60" s="28"/>
    </row>
    <row r="61" spans="1:5" ht="15.75" hidden="1">
      <c r="A61" s="27">
        <v>2515</v>
      </c>
      <c r="B61" s="29" t="s">
        <v>58</v>
      </c>
      <c r="C61" s="28"/>
      <c r="D61" s="28"/>
      <c r="E61" s="28"/>
    </row>
    <row r="62" spans="1:5" ht="15.75">
      <c r="A62" s="27">
        <v>2519</v>
      </c>
      <c r="B62" s="29" t="s">
        <v>24</v>
      </c>
      <c r="C62" s="28"/>
      <c r="D62" s="28"/>
      <c r="E62" s="28">
        <v>3.37</v>
      </c>
    </row>
    <row r="63" spans="1:5" ht="15.75">
      <c r="A63" s="27">
        <v>5232</v>
      </c>
      <c r="B63" s="29" t="s">
        <v>23</v>
      </c>
      <c r="C63" s="28"/>
      <c r="D63" s="28"/>
      <c r="E63" s="28">
        <v>2.85</v>
      </c>
    </row>
    <row r="64" spans="1:5" ht="15.75" hidden="1">
      <c r="A64" s="27">
        <v>5240</v>
      </c>
      <c r="B64" s="29" t="s">
        <v>25</v>
      </c>
      <c r="C64" s="28"/>
      <c r="D64" s="28"/>
      <c r="E64" s="28"/>
    </row>
    <row r="65" spans="1:5" ht="15.75" hidden="1">
      <c r="A65" s="27">
        <v>5250</v>
      </c>
      <c r="B65" s="29" t="s">
        <v>26</v>
      </c>
      <c r="C65" s="28"/>
      <c r="D65" s="28"/>
      <c r="E65" s="28"/>
    </row>
    <row r="66" spans="1:5" ht="15.75">
      <c r="A66" s="32"/>
      <c r="B66" s="34" t="s">
        <v>66</v>
      </c>
      <c r="C66" s="31">
        <f>SUM(C37:C65)</f>
        <v>0</v>
      </c>
      <c r="D66" s="31" t="e">
        <f>SUM(D37:D65)</f>
        <v>#REF!</v>
      </c>
      <c r="E66" s="31">
        <f>SUM(E37:E65)</f>
        <v>124.24</v>
      </c>
    </row>
    <row r="67" spans="1:5" ht="15.75">
      <c r="A67" s="32"/>
      <c r="B67" s="34" t="s">
        <v>32</v>
      </c>
      <c r="C67" s="31">
        <f>C35+C66</f>
        <v>0</v>
      </c>
      <c r="D67" s="31" t="e">
        <f>D35+D66</f>
        <v>#REF!</v>
      </c>
      <c r="E67" s="31">
        <f>E35+E66</f>
        <v>1656.74</v>
      </c>
    </row>
    <row r="68" spans="1:5" ht="15.75" hidden="1">
      <c r="A68" s="27">
        <v>6290</v>
      </c>
      <c r="B68" s="29" t="s">
        <v>34</v>
      </c>
      <c r="C68" s="46">
        <v>0</v>
      </c>
      <c r="D68" s="28" t="e">
        <f>ROUND(#REF!/1007*504,2)</f>
        <v>#REF!</v>
      </c>
      <c r="E68" s="28"/>
    </row>
    <row r="69" spans="1:5" ht="15.75" hidden="1">
      <c r="A69" s="27">
        <v>5250</v>
      </c>
      <c r="B69" s="29" t="s">
        <v>26</v>
      </c>
      <c r="C69" s="29"/>
      <c r="D69" s="29"/>
      <c r="E69" s="45"/>
    </row>
    <row r="70" spans="1:5" ht="15.75" hidden="1">
      <c r="A70" s="32"/>
      <c r="B70" s="34" t="s">
        <v>32</v>
      </c>
      <c r="C70" s="47" t="e">
        <f>#REF!+C28</f>
        <v>#REF!</v>
      </c>
      <c r="D70" s="31" t="e">
        <f>#REF!+D28</f>
        <v>#REF!</v>
      </c>
      <c r="E70" s="31"/>
    </row>
    <row r="71" spans="1:4" ht="15.75">
      <c r="A71" s="35"/>
      <c r="B71" s="20"/>
      <c r="C71" s="20"/>
      <c r="D71" s="20"/>
    </row>
    <row r="72" spans="1:5" ht="15.75">
      <c r="A72" s="140" t="s">
        <v>45</v>
      </c>
      <c r="B72" s="140"/>
      <c r="C72" s="21">
        <v>0</v>
      </c>
      <c r="D72" s="21">
        <v>504</v>
      </c>
      <c r="E72" s="107">
        <v>1</v>
      </c>
    </row>
    <row r="73" spans="1:5" ht="15.75">
      <c r="A73" s="140" t="s">
        <v>46</v>
      </c>
      <c r="B73" s="140"/>
      <c r="C73" s="37" t="e">
        <f>C70/C72</f>
        <v>#REF!</v>
      </c>
      <c r="D73" s="37" t="e">
        <f>D70/D72</f>
        <v>#REF!</v>
      </c>
      <c r="E73" s="108">
        <f>E67/E72</f>
        <v>1656.74</v>
      </c>
    </row>
    <row r="74" spans="1:5" ht="15.75">
      <c r="A74" s="9"/>
      <c r="B74" s="9"/>
      <c r="C74" s="36"/>
      <c r="D74" s="36"/>
      <c r="E74" s="36"/>
    </row>
    <row r="75" spans="1:5" ht="15.75">
      <c r="A75" s="144" t="s">
        <v>37</v>
      </c>
      <c r="B75" s="145"/>
      <c r="C75" s="39"/>
      <c r="D75" s="39"/>
      <c r="E75" s="39"/>
    </row>
    <row r="76" spans="1:5" ht="15.75">
      <c r="A76" s="144" t="s">
        <v>54</v>
      </c>
      <c r="B76" s="145"/>
      <c r="C76" s="40"/>
      <c r="D76" s="39"/>
      <c r="E76" s="39"/>
    </row>
    <row r="77" spans="1:5" ht="15.75">
      <c r="A77" s="17"/>
      <c r="B77" s="17"/>
      <c r="C77" s="17"/>
      <c r="D77" s="17"/>
      <c r="E77" s="17"/>
    </row>
    <row r="78" spans="1:5" ht="15.75">
      <c r="A78" s="17" t="s">
        <v>38</v>
      </c>
      <c r="B78" s="17"/>
      <c r="C78" s="17"/>
      <c r="D78" s="17"/>
      <c r="E78" s="17"/>
    </row>
    <row r="79" spans="1:5" ht="15.75">
      <c r="A79" s="17"/>
      <c r="B79" s="17"/>
      <c r="C79" s="17"/>
      <c r="D79" s="17"/>
      <c r="E79" s="17"/>
    </row>
    <row r="80" spans="1:5" ht="15.75">
      <c r="A80" s="17" t="s">
        <v>47</v>
      </c>
      <c r="B80" s="18"/>
      <c r="C80" s="18"/>
      <c r="D80" s="18"/>
      <c r="E80" s="18"/>
    </row>
    <row r="81" spans="1:5" ht="15.75">
      <c r="A81" s="17"/>
      <c r="B81" s="96"/>
      <c r="C81" s="19"/>
      <c r="D81" s="17"/>
      <c r="E81" s="17"/>
    </row>
    <row r="82" spans="1:5" ht="15.75">
      <c r="A82" s="17"/>
      <c r="B82" s="19"/>
      <c r="C82" s="17"/>
      <c r="D82" s="17"/>
      <c r="E82" s="17"/>
    </row>
  </sheetData>
  <sheetProtection/>
  <mergeCells count="12">
    <mergeCell ref="B1:E1"/>
    <mergeCell ref="B2:E2"/>
    <mergeCell ref="B3:E3"/>
    <mergeCell ref="A6:E6"/>
    <mergeCell ref="A7:B7"/>
    <mergeCell ref="A8:B8"/>
    <mergeCell ref="B10:C10"/>
    <mergeCell ref="B11:E11"/>
    <mergeCell ref="A72:B72"/>
    <mergeCell ref="A73:B73"/>
    <mergeCell ref="A75:B75"/>
    <mergeCell ref="A76:B76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Layout" zoomScale="90" zoomScalePageLayoutView="90" workbookViewId="0" topLeftCell="A74">
      <selection activeCell="B89" sqref="B89:B90"/>
    </sheetView>
  </sheetViews>
  <sheetFormatPr defaultColWidth="9.140625" defaultRowHeight="12.75"/>
  <cols>
    <col min="1" max="1" width="13.28125" style="6" customWidth="1"/>
    <col min="2" max="2" width="94.421875" style="6" customWidth="1"/>
    <col min="3" max="3" width="32.7109375" style="6" customWidth="1"/>
    <col min="4" max="4" width="11.140625" style="0" hidden="1" customWidth="1"/>
    <col min="5" max="5" width="0" style="0" hidden="1" customWidth="1"/>
    <col min="6" max="6" width="15.57421875" style="0" hidden="1" customWidth="1"/>
  </cols>
  <sheetData>
    <row r="1" spans="1:6" ht="15.75">
      <c r="A1" s="13"/>
      <c r="B1" s="136" t="s">
        <v>35</v>
      </c>
      <c r="C1" s="136"/>
      <c r="D1" s="136"/>
      <c r="E1" s="136"/>
      <c r="F1" s="137"/>
    </row>
    <row r="2" spans="1:6" ht="15.75">
      <c r="A2" s="13"/>
      <c r="B2" s="138" t="s">
        <v>39</v>
      </c>
      <c r="C2" s="138"/>
      <c r="D2" s="138"/>
      <c r="E2" s="138"/>
      <c r="F2" s="139"/>
    </row>
    <row r="3" spans="1:6" ht="15.75">
      <c r="A3" s="13"/>
      <c r="B3" s="135" t="s">
        <v>159</v>
      </c>
      <c r="C3" s="148"/>
      <c r="D3" s="148"/>
      <c r="E3" s="148"/>
      <c r="F3" s="148"/>
    </row>
    <row r="4" spans="1:6" ht="15.75">
      <c r="A4" s="13"/>
      <c r="B4" s="11"/>
      <c r="C4" s="96"/>
      <c r="D4" s="11"/>
      <c r="E4" s="13"/>
      <c r="F4" s="11"/>
    </row>
    <row r="5" spans="1:6" ht="15.75">
      <c r="A5" s="13"/>
      <c r="B5" s="138" t="str">
        <f>'3.2.2.'!E5</f>
        <v>2019. gada  15.martā</v>
      </c>
      <c r="C5" s="138"/>
      <c r="D5" s="138"/>
      <c r="E5" s="138"/>
      <c r="F5" s="138"/>
    </row>
    <row r="6" spans="1:6" ht="18.75">
      <c r="A6" s="128" t="s">
        <v>5</v>
      </c>
      <c r="B6" s="128"/>
      <c r="C6" s="128"/>
      <c r="D6" s="128"/>
      <c r="E6" s="128"/>
      <c r="F6" s="128"/>
    </row>
    <row r="7" spans="1:6" ht="15.75">
      <c r="A7" s="140" t="s">
        <v>1</v>
      </c>
      <c r="B7" s="140"/>
      <c r="C7" s="9"/>
      <c r="D7" s="9"/>
      <c r="E7" s="9"/>
      <c r="F7" s="6"/>
    </row>
    <row r="8" spans="1:6" ht="15.75">
      <c r="A8" s="140" t="s">
        <v>0</v>
      </c>
      <c r="B8" s="140"/>
      <c r="C8" s="9"/>
      <c r="D8" s="9"/>
      <c r="E8" s="9"/>
      <c r="F8" s="6"/>
    </row>
    <row r="9" spans="1:6" ht="15.75">
      <c r="A9" s="9"/>
      <c r="B9" s="9" t="s">
        <v>87</v>
      </c>
      <c r="C9" s="9"/>
      <c r="D9" s="9"/>
      <c r="E9" s="9"/>
      <c r="F9" s="6"/>
    </row>
    <row r="10" spans="1:6" ht="15.75">
      <c r="A10" s="9"/>
      <c r="B10" s="140" t="s">
        <v>94</v>
      </c>
      <c r="C10" s="142"/>
      <c r="D10" s="142"/>
      <c r="E10" s="9"/>
      <c r="F10" s="14"/>
    </row>
    <row r="11" spans="1:6" ht="15.75" customHeight="1">
      <c r="A11" s="9"/>
      <c r="B11" s="140" t="s">
        <v>96</v>
      </c>
      <c r="C11" s="140"/>
      <c r="D11" s="140"/>
      <c r="E11" s="140"/>
      <c r="F11" s="137"/>
    </row>
    <row r="12" spans="1:6" ht="15.75">
      <c r="A12" s="9" t="s">
        <v>2</v>
      </c>
      <c r="B12" s="9" t="str">
        <f>'3.2.2.'!B12</f>
        <v>2019.gadā un turpmāk</v>
      </c>
      <c r="C12" s="9"/>
      <c r="D12" s="9"/>
      <c r="E12" s="9"/>
      <c r="F12" s="6"/>
    </row>
    <row r="13" spans="1:6" ht="53.25" customHeight="1">
      <c r="A13" s="54" t="s">
        <v>3</v>
      </c>
      <c r="B13" s="54" t="s">
        <v>4</v>
      </c>
      <c r="C13" s="54" t="s">
        <v>53</v>
      </c>
      <c r="D13" s="54" t="s">
        <v>43</v>
      </c>
      <c r="E13" s="54" t="s">
        <v>44</v>
      </c>
      <c r="F13" s="54" t="s">
        <v>53</v>
      </c>
    </row>
    <row r="14" spans="1:6" ht="15.75">
      <c r="A14" s="22">
        <v>1</v>
      </c>
      <c r="B14" s="23">
        <v>2</v>
      </c>
      <c r="C14" s="23">
        <v>3</v>
      </c>
      <c r="D14" s="23">
        <v>3</v>
      </c>
      <c r="E14" s="23">
        <v>4</v>
      </c>
      <c r="F14" s="23">
        <v>3</v>
      </c>
    </row>
    <row r="15" spans="1:6" ht="15.75">
      <c r="A15" s="24"/>
      <c r="B15" s="25" t="s">
        <v>68</v>
      </c>
      <c r="C15" s="32"/>
      <c r="D15" s="26"/>
      <c r="E15" s="26"/>
      <c r="F15" s="26"/>
    </row>
    <row r="16" spans="1:6" ht="15.75">
      <c r="A16" s="27">
        <v>1100</v>
      </c>
      <c r="B16" s="27" t="s">
        <v>63</v>
      </c>
      <c r="C16" s="93">
        <v>1247.37</v>
      </c>
      <c r="D16" s="28">
        <v>0</v>
      </c>
      <c r="E16" s="28">
        <v>3074.97</v>
      </c>
      <c r="F16" s="28"/>
    </row>
    <row r="17" spans="1:6" ht="15.75" customHeight="1">
      <c r="A17" s="27">
        <v>1200</v>
      </c>
      <c r="B17" s="29" t="s">
        <v>62</v>
      </c>
      <c r="C17" s="93">
        <v>300.49</v>
      </c>
      <c r="D17" s="28">
        <v>0</v>
      </c>
      <c r="E17" s="28">
        <v>725.39</v>
      </c>
      <c r="F17" s="28"/>
    </row>
    <row r="18" spans="1:6" ht="15.75" hidden="1">
      <c r="A18" s="27">
        <v>2210</v>
      </c>
      <c r="B18" s="29" t="s">
        <v>27</v>
      </c>
      <c r="C18" s="93">
        <v>0</v>
      </c>
      <c r="D18" s="28"/>
      <c r="E18" s="28"/>
      <c r="F18" s="28"/>
    </row>
    <row r="19" spans="1:6" ht="15.75">
      <c r="A19" s="27">
        <v>2222</v>
      </c>
      <c r="B19" s="29" t="s">
        <v>28</v>
      </c>
      <c r="C19" s="93">
        <f>'[2]3.2.3.'!$C$19</f>
        <v>9.764</v>
      </c>
      <c r="D19" s="28">
        <v>0</v>
      </c>
      <c r="E19" s="28" t="e">
        <f>ROUND(#REF!/2,2)</f>
        <v>#REF!</v>
      </c>
      <c r="F19" s="28"/>
    </row>
    <row r="20" spans="1:6" ht="15.75">
      <c r="A20" s="27">
        <v>2223</v>
      </c>
      <c r="B20" s="29" t="s">
        <v>29</v>
      </c>
      <c r="C20" s="93">
        <f>'[2]3.2.3.'!$C$20</f>
        <v>4.582</v>
      </c>
      <c r="D20" s="28">
        <v>0</v>
      </c>
      <c r="E20" s="28" t="e">
        <f>ROUND(#REF!/2,2)</f>
        <v>#REF!</v>
      </c>
      <c r="F20" s="28"/>
    </row>
    <row r="21" spans="1:6" ht="15.75">
      <c r="A21" s="27">
        <v>2243</v>
      </c>
      <c r="B21" s="29" t="s">
        <v>9</v>
      </c>
      <c r="C21" s="93">
        <f>'[2]3.2.3.'!$C$21</f>
        <v>1.03</v>
      </c>
      <c r="D21" s="28">
        <v>0</v>
      </c>
      <c r="E21" s="28" t="e">
        <f>ROUND(#REF!/2,2)</f>
        <v>#REF!</v>
      </c>
      <c r="F21" s="28"/>
    </row>
    <row r="22" spans="1:6" ht="15.75">
      <c r="A22" s="27">
        <v>2244</v>
      </c>
      <c r="B22" s="29" t="s">
        <v>10</v>
      </c>
      <c r="C22" s="93">
        <v>9.15</v>
      </c>
      <c r="D22" s="28"/>
      <c r="E22" s="28"/>
      <c r="F22" s="28"/>
    </row>
    <row r="23" spans="1:6" ht="15.75" hidden="1">
      <c r="A23" s="27">
        <v>2251</v>
      </c>
      <c r="B23" s="29" t="s">
        <v>60</v>
      </c>
      <c r="C23" s="93">
        <v>0</v>
      </c>
      <c r="D23" s="28"/>
      <c r="E23" s="28"/>
      <c r="F23" s="28"/>
    </row>
    <row r="24" spans="1:6" ht="15.75" hidden="1">
      <c r="A24" s="27">
        <v>2261</v>
      </c>
      <c r="B24" s="29" t="s">
        <v>11</v>
      </c>
      <c r="C24" s="93">
        <v>0</v>
      </c>
      <c r="D24" s="28"/>
      <c r="E24" s="28"/>
      <c r="F24" s="28"/>
    </row>
    <row r="25" spans="1:6" ht="15.75" hidden="1">
      <c r="A25" s="27">
        <v>2264</v>
      </c>
      <c r="B25" s="29" t="s">
        <v>13</v>
      </c>
      <c r="C25" s="93">
        <v>0</v>
      </c>
      <c r="D25" s="28"/>
      <c r="E25" s="28"/>
      <c r="F25" s="28"/>
    </row>
    <row r="26" spans="1:6" ht="15.75" hidden="1">
      <c r="A26" s="27">
        <v>2279</v>
      </c>
      <c r="B26" s="29" t="s">
        <v>14</v>
      </c>
      <c r="C26" s="93">
        <v>0</v>
      </c>
      <c r="D26" s="28"/>
      <c r="E26" s="28"/>
      <c r="F26" s="28"/>
    </row>
    <row r="27" spans="1:6" ht="15.75">
      <c r="A27" s="27">
        <v>2311</v>
      </c>
      <c r="B27" s="29" t="s">
        <v>72</v>
      </c>
      <c r="C27" s="93">
        <f>'[2]3.2.3.'!$C$27</f>
        <v>4.332</v>
      </c>
      <c r="D27" s="28"/>
      <c r="E27" s="28"/>
      <c r="F27" s="28"/>
    </row>
    <row r="28" spans="1:6" ht="15.75">
      <c r="A28" s="27">
        <v>2312</v>
      </c>
      <c r="B28" s="29" t="s">
        <v>16</v>
      </c>
      <c r="C28" s="93">
        <f>'[2]3.2.3.'!$C$28</f>
        <v>20.828</v>
      </c>
      <c r="D28" s="28"/>
      <c r="E28" s="28"/>
      <c r="F28" s="28"/>
    </row>
    <row r="29" spans="1:6" ht="15.75">
      <c r="A29" s="27">
        <v>2321</v>
      </c>
      <c r="B29" s="29" t="s">
        <v>17</v>
      </c>
      <c r="C29" s="93">
        <f>'[3]3.2.3.'!$C$29</f>
        <v>6.51</v>
      </c>
      <c r="D29" s="28">
        <v>0</v>
      </c>
      <c r="E29" s="28" t="e">
        <f>ROUND(#REF!/2,2)</f>
        <v>#REF!</v>
      </c>
      <c r="F29" s="28"/>
    </row>
    <row r="30" spans="1:6" ht="15.75" hidden="1">
      <c r="A30" s="27">
        <v>2350</v>
      </c>
      <c r="B30" s="29" t="s">
        <v>19</v>
      </c>
      <c r="C30" s="93">
        <v>0</v>
      </c>
      <c r="D30" s="28">
        <v>0</v>
      </c>
      <c r="E30" s="28" t="e">
        <f>ROUND(#REF!/2,2)</f>
        <v>#REF!</v>
      </c>
      <c r="F30" s="28"/>
    </row>
    <row r="31" spans="1:6" ht="15.75" hidden="1">
      <c r="A31" s="27">
        <v>2361</v>
      </c>
      <c r="B31" s="29" t="s">
        <v>20</v>
      </c>
      <c r="C31" s="93">
        <v>0</v>
      </c>
      <c r="D31" s="28"/>
      <c r="E31" s="28"/>
      <c r="F31" s="28"/>
    </row>
    <row r="32" spans="1:6" ht="15.75">
      <c r="A32" s="27">
        <v>2370</v>
      </c>
      <c r="B32" s="29" t="s">
        <v>69</v>
      </c>
      <c r="C32" s="93">
        <v>9.56</v>
      </c>
      <c r="D32" s="28"/>
      <c r="E32" s="28"/>
      <c r="F32" s="28"/>
    </row>
    <row r="33" spans="1:6" ht="15.75" hidden="1">
      <c r="A33" s="55">
        <v>2513</v>
      </c>
      <c r="B33" s="29" t="s">
        <v>22</v>
      </c>
      <c r="C33" s="93">
        <v>0</v>
      </c>
      <c r="D33" s="28"/>
      <c r="E33" s="28"/>
      <c r="F33" s="28"/>
    </row>
    <row r="34" spans="1:6" ht="15.75">
      <c r="A34" s="27">
        <v>5230</v>
      </c>
      <c r="B34" s="29" t="s">
        <v>57</v>
      </c>
      <c r="C34" s="93">
        <v>6.83</v>
      </c>
      <c r="D34" s="28">
        <v>0</v>
      </c>
      <c r="E34" s="28" t="e">
        <f>ROUND(#REF!/2,2)</f>
        <v>#REF!</v>
      </c>
      <c r="F34" s="28"/>
    </row>
    <row r="35" spans="1:6" ht="15.75">
      <c r="A35" s="27"/>
      <c r="B35" s="30" t="s">
        <v>65</v>
      </c>
      <c r="C35" s="31">
        <f>SUM(C16:C34)</f>
        <v>1620.446</v>
      </c>
      <c r="D35" s="31">
        <f>SUM(D16:D34)</f>
        <v>0</v>
      </c>
      <c r="E35" s="31" t="e">
        <f>SUM(E16:E34)</f>
        <v>#REF!</v>
      </c>
      <c r="F35" s="31"/>
    </row>
    <row r="36" spans="1:6" ht="15.75">
      <c r="A36" s="32"/>
      <c r="B36" s="27" t="s">
        <v>64</v>
      </c>
      <c r="C36" s="26"/>
      <c r="D36" s="26"/>
      <c r="E36" s="26"/>
      <c r="F36" s="26"/>
    </row>
    <row r="37" spans="1:6" ht="15.75">
      <c r="A37" s="27">
        <v>1100</v>
      </c>
      <c r="B37" s="27" t="s">
        <v>63</v>
      </c>
      <c r="C37" s="93">
        <v>85.13</v>
      </c>
      <c r="D37" s="28">
        <v>0</v>
      </c>
      <c r="E37" s="28" t="e">
        <f>ROUND(#REF!/2,2)</f>
        <v>#REF!</v>
      </c>
      <c r="F37" s="28"/>
    </row>
    <row r="38" spans="1:6" ht="16.5" customHeight="1">
      <c r="A38" s="27">
        <v>1200</v>
      </c>
      <c r="B38" s="29" t="s">
        <v>62</v>
      </c>
      <c r="C38" s="93">
        <v>20.51</v>
      </c>
      <c r="D38" s="28">
        <v>0</v>
      </c>
      <c r="E38" s="28" t="e">
        <f>ROUND(#REF!/2,2)</f>
        <v>#REF!</v>
      </c>
      <c r="F38" s="28"/>
    </row>
    <row r="39" spans="1:6" ht="15.75">
      <c r="A39" s="33">
        <v>2210</v>
      </c>
      <c r="B39" s="29" t="s">
        <v>27</v>
      </c>
      <c r="C39" s="93">
        <v>0.57</v>
      </c>
      <c r="D39" s="28">
        <v>0</v>
      </c>
      <c r="E39" s="28" t="e">
        <f>ROUND(#REF!/2,2)</f>
        <v>#REF!</v>
      </c>
      <c r="F39" s="28"/>
    </row>
    <row r="40" spans="1:6" ht="15.75">
      <c r="A40" s="33">
        <v>2224</v>
      </c>
      <c r="B40" s="29" t="s">
        <v>85</v>
      </c>
      <c r="C40" s="93">
        <v>0.45</v>
      </c>
      <c r="D40" s="28"/>
      <c r="E40" s="28"/>
      <c r="F40" s="28"/>
    </row>
    <row r="41" spans="1:6" ht="15.75">
      <c r="A41" s="27">
        <v>2230</v>
      </c>
      <c r="B41" s="29" t="s">
        <v>30</v>
      </c>
      <c r="C41" s="93">
        <v>1.69</v>
      </c>
      <c r="D41" s="28">
        <v>0</v>
      </c>
      <c r="E41" s="28">
        <f aca="true" t="shared" si="0" ref="E41:E56">ROUND(C41/2,2)</f>
        <v>0.85</v>
      </c>
      <c r="F41" s="28"/>
    </row>
    <row r="42" spans="1:6" ht="15.75" hidden="1">
      <c r="A42" s="27">
        <v>2241</v>
      </c>
      <c r="B42" s="29" t="s">
        <v>7</v>
      </c>
      <c r="C42" s="93">
        <v>0</v>
      </c>
      <c r="D42" s="28">
        <v>0</v>
      </c>
      <c r="E42" s="28">
        <f t="shared" si="0"/>
        <v>0</v>
      </c>
      <c r="F42" s="28"/>
    </row>
    <row r="43" spans="1:6" ht="15.75">
      <c r="A43" s="27">
        <v>2242</v>
      </c>
      <c r="B43" s="29" t="s">
        <v>8</v>
      </c>
      <c r="C43" s="93">
        <v>0.2</v>
      </c>
      <c r="D43" s="28">
        <v>0</v>
      </c>
      <c r="E43" s="28">
        <f t="shared" si="0"/>
        <v>0.1</v>
      </c>
      <c r="F43" s="28"/>
    </row>
    <row r="44" spans="1:6" ht="15.75">
      <c r="A44" s="27">
        <v>2243</v>
      </c>
      <c r="B44" s="29" t="s">
        <v>9</v>
      </c>
      <c r="C44" s="93">
        <v>1.28</v>
      </c>
      <c r="D44" s="28">
        <v>0</v>
      </c>
      <c r="E44" s="28">
        <f t="shared" si="0"/>
        <v>0.64</v>
      </c>
      <c r="F44" s="28"/>
    </row>
    <row r="45" spans="1:6" ht="15.75">
      <c r="A45" s="27">
        <v>2244</v>
      </c>
      <c r="B45" s="29" t="s">
        <v>10</v>
      </c>
      <c r="C45" s="93">
        <v>0.75</v>
      </c>
      <c r="D45" s="28"/>
      <c r="E45" s="28"/>
      <c r="F45" s="28"/>
    </row>
    <row r="46" spans="1:6" ht="15.75">
      <c r="A46" s="27">
        <v>2247</v>
      </c>
      <c r="B46" s="25" t="s">
        <v>59</v>
      </c>
      <c r="C46" s="93">
        <v>0.14</v>
      </c>
      <c r="D46" s="28">
        <v>0</v>
      </c>
      <c r="E46" s="28">
        <f t="shared" si="0"/>
        <v>0.07</v>
      </c>
      <c r="F46" s="28"/>
    </row>
    <row r="47" spans="1:6" ht="15.75">
      <c r="A47" s="27">
        <v>2251</v>
      </c>
      <c r="B47" s="29" t="s">
        <v>60</v>
      </c>
      <c r="C47" s="93">
        <v>2.82</v>
      </c>
      <c r="D47" s="28">
        <v>0</v>
      </c>
      <c r="E47" s="28">
        <f t="shared" si="0"/>
        <v>1.41</v>
      </c>
      <c r="F47" s="28"/>
    </row>
    <row r="48" spans="1:6" ht="15.75">
      <c r="A48" s="27">
        <v>2259</v>
      </c>
      <c r="B48" s="29" t="s">
        <v>61</v>
      </c>
      <c r="C48" s="93">
        <v>1.4</v>
      </c>
      <c r="D48" s="28">
        <v>0</v>
      </c>
      <c r="E48" s="28">
        <f t="shared" si="0"/>
        <v>0.7</v>
      </c>
      <c r="F48" s="28"/>
    </row>
    <row r="49" spans="1:6" ht="15.75">
      <c r="A49" s="27">
        <v>2261</v>
      </c>
      <c r="B49" s="29" t="s">
        <v>11</v>
      </c>
      <c r="C49" s="93">
        <v>1.25</v>
      </c>
      <c r="D49" s="28"/>
      <c r="E49" s="28"/>
      <c r="F49" s="28"/>
    </row>
    <row r="50" spans="1:6" ht="15.75">
      <c r="A50" s="27">
        <v>2262</v>
      </c>
      <c r="B50" s="29" t="s">
        <v>12</v>
      </c>
      <c r="C50" s="93">
        <v>0.98</v>
      </c>
      <c r="D50" s="28">
        <v>0</v>
      </c>
      <c r="E50" s="28">
        <f t="shared" si="0"/>
        <v>0.49</v>
      </c>
      <c r="F50" s="28"/>
    </row>
    <row r="51" spans="1:6" ht="15.75">
      <c r="A51" s="27">
        <v>2264</v>
      </c>
      <c r="B51" s="29" t="s">
        <v>13</v>
      </c>
      <c r="C51" s="93">
        <v>0.06</v>
      </c>
      <c r="D51" s="28">
        <v>0</v>
      </c>
      <c r="E51" s="28">
        <f t="shared" si="0"/>
        <v>0.03</v>
      </c>
      <c r="F51" s="28"/>
    </row>
    <row r="52" spans="1:6" ht="15.75">
      <c r="A52" s="27">
        <v>2279</v>
      </c>
      <c r="B52" s="29" t="s">
        <v>14</v>
      </c>
      <c r="C52" s="93">
        <v>0.66</v>
      </c>
      <c r="D52" s="28">
        <v>0</v>
      </c>
      <c r="E52" s="28">
        <f t="shared" si="0"/>
        <v>0.33</v>
      </c>
      <c r="F52" s="28"/>
    </row>
    <row r="53" spans="1:6" ht="15.75">
      <c r="A53" s="27">
        <v>2311</v>
      </c>
      <c r="B53" s="29" t="s">
        <v>15</v>
      </c>
      <c r="C53" s="93">
        <v>0.36</v>
      </c>
      <c r="D53" s="28">
        <v>0</v>
      </c>
      <c r="E53" s="28">
        <f t="shared" si="0"/>
        <v>0.18</v>
      </c>
      <c r="F53" s="28"/>
    </row>
    <row r="54" spans="1:6" ht="15.75">
      <c r="A54" s="27">
        <v>2312</v>
      </c>
      <c r="B54" s="29" t="s">
        <v>16</v>
      </c>
      <c r="C54" s="93">
        <v>0.2</v>
      </c>
      <c r="D54" s="28">
        <v>0</v>
      </c>
      <c r="E54" s="28">
        <f t="shared" si="0"/>
        <v>0.1</v>
      </c>
      <c r="F54" s="28"/>
    </row>
    <row r="55" spans="1:6" ht="15.75">
      <c r="A55" s="27">
        <v>2322</v>
      </c>
      <c r="B55" s="29" t="s">
        <v>18</v>
      </c>
      <c r="C55" s="93">
        <v>1.04</v>
      </c>
      <c r="D55" s="28">
        <v>0</v>
      </c>
      <c r="E55" s="28">
        <f t="shared" si="0"/>
        <v>0.52</v>
      </c>
      <c r="F55" s="28"/>
    </row>
    <row r="56" spans="1:6" ht="15.75">
      <c r="A56" s="27">
        <v>2350</v>
      </c>
      <c r="B56" s="29" t="s">
        <v>19</v>
      </c>
      <c r="C56" s="93">
        <v>2.22</v>
      </c>
      <c r="D56" s="28">
        <v>0</v>
      </c>
      <c r="E56" s="28">
        <f t="shared" si="0"/>
        <v>1.11</v>
      </c>
      <c r="F56" s="28"/>
    </row>
    <row r="57" spans="1:6" ht="15.75" hidden="1">
      <c r="A57" s="27">
        <v>2361</v>
      </c>
      <c r="B57" s="29" t="s">
        <v>20</v>
      </c>
      <c r="C57" s="93">
        <v>0</v>
      </c>
      <c r="D57" s="28"/>
      <c r="E57" s="28"/>
      <c r="F57" s="28"/>
    </row>
    <row r="58" spans="1:6" ht="15.75">
      <c r="A58" s="27">
        <v>2370</v>
      </c>
      <c r="B58" s="29" t="s">
        <v>69</v>
      </c>
      <c r="C58" s="93">
        <v>0.94</v>
      </c>
      <c r="D58" s="28"/>
      <c r="E58" s="28"/>
      <c r="F58" s="28"/>
    </row>
    <row r="59" spans="1:6" ht="15.75">
      <c r="A59" s="27">
        <v>2400</v>
      </c>
      <c r="B59" s="29" t="s">
        <v>31</v>
      </c>
      <c r="C59" s="93">
        <v>0.06</v>
      </c>
      <c r="D59" s="28"/>
      <c r="E59" s="28"/>
      <c r="F59" s="28"/>
    </row>
    <row r="60" spans="1:6" ht="15.75" customHeight="1">
      <c r="A60" s="27">
        <v>2513</v>
      </c>
      <c r="B60" s="29" t="s">
        <v>22</v>
      </c>
      <c r="C60" s="93">
        <v>0.44</v>
      </c>
      <c r="D60" s="28"/>
      <c r="E60" s="28"/>
      <c r="F60" s="28"/>
    </row>
    <row r="61" spans="1:6" ht="15.75" hidden="1">
      <c r="A61" s="27">
        <v>2515</v>
      </c>
      <c r="B61" s="29" t="s">
        <v>58</v>
      </c>
      <c r="C61" s="93">
        <v>0</v>
      </c>
      <c r="D61" s="28"/>
      <c r="E61" s="28"/>
      <c r="F61" s="28"/>
    </row>
    <row r="62" spans="1:6" ht="15.75">
      <c r="A62" s="27">
        <v>2519</v>
      </c>
      <c r="B62" s="29" t="s">
        <v>24</v>
      </c>
      <c r="C62" s="93">
        <v>3.51</v>
      </c>
      <c r="D62" s="28"/>
      <c r="E62" s="28"/>
      <c r="F62" s="28"/>
    </row>
    <row r="63" spans="1:6" ht="15.75">
      <c r="A63" s="27">
        <v>5232</v>
      </c>
      <c r="B63" s="29" t="s">
        <v>23</v>
      </c>
      <c r="C63" s="93">
        <v>2.98</v>
      </c>
      <c r="D63" s="28"/>
      <c r="E63" s="28"/>
      <c r="F63" s="28"/>
    </row>
    <row r="64" spans="1:6" ht="15.75" hidden="1">
      <c r="A64" s="27">
        <v>5240</v>
      </c>
      <c r="B64" s="29" t="s">
        <v>25</v>
      </c>
      <c r="C64" s="88">
        <v>0</v>
      </c>
      <c r="D64" s="28"/>
      <c r="E64" s="28"/>
      <c r="F64" s="28"/>
    </row>
    <row r="65" spans="1:6" ht="15.75" hidden="1">
      <c r="A65" s="27">
        <v>5250</v>
      </c>
      <c r="B65" s="29" t="s">
        <v>26</v>
      </c>
      <c r="C65" s="88">
        <v>0</v>
      </c>
      <c r="D65" s="28"/>
      <c r="E65" s="28"/>
      <c r="F65" s="28"/>
    </row>
    <row r="66" spans="1:7" ht="15.75">
      <c r="A66" s="32"/>
      <c r="B66" s="34" t="s">
        <v>66</v>
      </c>
      <c r="C66" s="31">
        <f>SUM(C37:C65)</f>
        <v>129.64000000000001</v>
      </c>
      <c r="D66" s="31">
        <f>SUM(D37:D56)</f>
        <v>0</v>
      </c>
      <c r="E66" s="31" t="e">
        <f>SUM(E37:E56)</f>
        <v>#REF!</v>
      </c>
      <c r="F66" s="31"/>
      <c r="G66" s="60"/>
    </row>
    <row r="67" spans="1:7" ht="15.75">
      <c r="A67" s="32"/>
      <c r="B67" s="34" t="s">
        <v>32</v>
      </c>
      <c r="C67" s="31">
        <f>C35+C66</f>
        <v>1750.086</v>
      </c>
      <c r="D67" s="31" t="e">
        <f>#REF!+D28</f>
        <v>#REF!</v>
      </c>
      <c r="E67" s="31" t="e">
        <f>#REF!+E28</f>
        <v>#REF!</v>
      </c>
      <c r="F67" s="31"/>
      <c r="G67" s="60"/>
    </row>
    <row r="68" spans="1:6" ht="15.75" hidden="1">
      <c r="A68" s="27">
        <v>6290</v>
      </c>
      <c r="B68" s="29" t="s">
        <v>34</v>
      </c>
      <c r="C68" s="28"/>
      <c r="D68" s="46">
        <v>0</v>
      </c>
      <c r="E68" s="28">
        <f>ROUND(C68/1007*504,2)</f>
        <v>0</v>
      </c>
      <c r="F68" s="28"/>
    </row>
    <row r="69" spans="1:6" ht="15.75" hidden="1">
      <c r="A69" s="27">
        <v>5250</v>
      </c>
      <c r="B69" s="29" t="s">
        <v>26</v>
      </c>
      <c r="C69" s="45"/>
      <c r="D69" s="29"/>
      <c r="E69" s="29"/>
      <c r="F69" s="45"/>
    </row>
    <row r="70" spans="1:6" ht="15.75" hidden="1">
      <c r="A70" s="32"/>
      <c r="B70" s="34" t="s">
        <v>32</v>
      </c>
      <c r="C70" s="31">
        <f>C67+C68+C69</f>
        <v>1750.086</v>
      </c>
      <c r="D70" s="47" t="e">
        <f>#REF!+D28</f>
        <v>#REF!</v>
      </c>
      <c r="E70" s="31" t="e">
        <f>#REF!+E28</f>
        <v>#REF!</v>
      </c>
      <c r="F70" s="31"/>
    </row>
    <row r="71" spans="1:7" ht="15.75">
      <c r="A71" s="35"/>
      <c r="B71" s="20"/>
      <c r="D71" s="20"/>
      <c r="E71" s="20"/>
      <c r="F71" s="6"/>
      <c r="G71" s="60"/>
    </row>
    <row r="72" spans="1:7" ht="15.75">
      <c r="A72" s="140" t="s">
        <v>45</v>
      </c>
      <c r="B72" s="140"/>
      <c r="C72" s="107">
        <v>1</v>
      </c>
      <c r="D72" s="21">
        <v>0</v>
      </c>
      <c r="E72" s="21">
        <v>504</v>
      </c>
      <c r="F72" s="114"/>
      <c r="G72" s="115"/>
    </row>
    <row r="73" spans="1:6" ht="15.75">
      <c r="A73" s="140" t="s">
        <v>46</v>
      </c>
      <c r="B73" s="140"/>
      <c r="C73" s="108">
        <f>C70/C72</f>
        <v>1750.086</v>
      </c>
      <c r="D73" s="37">
        <v>0</v>
      </c>
      <c r="E73" s="37" t="e">
        <f>E70/E72</f>
        <v>#REF!</v>
      </c>
      <c r="F73" s="37"/>
    </row>
    <row r="74" spans="1:7" ht="15.75">
      <c r="A74" s="9"/>
      <c r="B74" s="9"/>
      <c r="C74" s="36"/>
      <c r="D74" s="36"/>
      <c r="E74" s="36"/>
      <c r="F74" s="36"/>
      <c r="G74" s="60"/>
    </row>
    <row r="75" spans="1:6" ht="15.75">
      <c r="A75" s="144" t="s">
        <v>37</v>
      </c>
      <c r="B75" s="145"/>
      <c r="C75" s="39"/>
      <c r="D75" s="39"/>
      <c r="E75" s="39"/>
      <c r="F75" s="39"/>
    </row>
    <row r="76" spans="1:6" ht="15.75">
      <c r="A76" s="144" t="s">
        <v>54</v>
      </c>
      <c r="B76" s="145"/>
      <c r="C76" s="40"/>
      <c r="D76" s="40"/>
      <c r="E76" s="39"/>
      <c r="F76" s="39"/>
    </row>
    <row r="77" spans="1:6" ht="15.75">
      <c r="A77" s="17"/>
      <c r="B77" s="17"/>
      <c r="C77" s="17"/>
      <c r="D77" s="17"/>
      <c r="E77" s="17"/>
      <c r="F77" s="17"/>
    </row>
    <row r="78" spans="1:6" ht="15.75">
      <c r="A78" s="17" t="s">
        <v>38</v>
      </c>
      <c r="B78" s="17"/>
      <c r="C78" s="17"/>
      <c r="D78" s="17"/>
      <c r="E78" s="17"/>
      <c r="F78" s="17"/>
    </row>
    <row r="79" spans="1:6" ht="15.75">
      <c r="A79" s="17"/>
      <c r="B79" s="17"/>
      <c r="C79" s="17"/>
      <c r="D79" s="17"/>
      <c r="E79" s="17"/>
      <c r="F79" s="17"/>
    </row>
    <row r="80" spans="1:6" ht="15.75">
      <c r="A80" s="17" t="s">
        <v>47</v>
      </c>
      <c r="B80" s="18"/>
      <c r="C80" s="18"/>
      <c r="D80" s="18"/>
      <c r="E80" s="18"/>
      <c r="F80" s="18"/>
    </row>
    <row r="81" spans="1:6" ht="15.75">
      <c r="A81" s="17"/>
      <c r="B81" s="96"/>
      <c r="C81" s="19"/>
      <c r="D81" s="19"/>
      <c r="E81" s="17"/>
      <c r="F81" s="17"/>
    </row>
    <row r="82" spans="1:6" ht="15.75">
      <c r="A82" s="17"/>
      <c r="B82" s="19"/>
      <c r="C82" s="17"/>
      <c r="D82" s="2"/>
      <c r="E82" s="2"/>
      <c r="F82" s="2"/>
    </row>
    <row r="83" spans="3:6" ht="15">
      <c r="C83" s="100"/>
      <c r="D83" s="1"/>
      <c r="E83" s="1"/>
      <c r="F83" s="1"/>
    </row>
    <row r="84" spans="4:6" ht="15">
      <c r="D84" s="3"/>
      <c r="E84" s="3"/>
      <c r="F84" s="3"/>
    </row>
    <row r="85" spans="4:6" ht="15">
      <c r="D85" s="3"/>
      <c r="E85" s="3"/>
      <c r="F85" s="3"/>
    </row>
  </sheetData>
  <sheetProtection/>
  <mergeCells count="13">
    <mergeCell ref="B10:D10"/>
    <mergeCell ref="B11:F11"/>
    <mergeCell ref="A72:B72"/>
    <mergeCell ref="A73:B73"/>
    <mergeCell ref="A75:B75"/>
    <mergeCell ref="A76:B76"/>
    <mergeCell ref="B1:F1"/>
    <mergeCell ref="B2:F2"/>
    <mergeCell ref="B3:F3"/>
    <mergeCell ref="A6:F6"/>
    <mergeCell ref="A7:B7"/>
    <mergeCell ref="A8:B8"/>
    <mergeCell ref="B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"/>
  <sheetViews>
    <sheetView view="pageLayout" zoomScale="90" zoomScaleNormal="90" zoomScalePageLayoutView="90" workbookViewId="0" topLeftCell="A67">
      <selection activeCell="A75" sqref="A75"/>
    </sheetView>
  </sheetViews>
  <sheetFormatPr defaultColWidth="9.140625" defaultRowHeight="12.75"/>
  <cols>
    <col min="1" max="1" width="12.28125" style="6" customWidth="1"/>
    <col min="2" max="2" width="98.28125" style="6" customWidth="1"/>
    <col min="3" max="3" width="36.28125" style="6" bestFit="1" customWidth="1"/>
  </cols>
  <sheetData>
    <row r="1" spans="1:3" ht="15.75" customHeight="1">
      <c r="A1" s="12"/>
      <c r="B1" s="136" t="s">
        <v>35</v>
      </c>
      <c r="C1" s="137"/>
    </row>
    <row r="2" spans="1:3" ht="15.75">
      <c r="A2" s="12"/>
      <c r="B2" s="138" t="s">
        <v>39</v>
      </c>
      <c r="C2" s="139"/>
    </row>
    <row r="3" spans="1:3" ht="15.75">
      <c r="A3" s="12"/>
      <c r="B3" s="135" t="s">
        <v>160</v>
      </c>
      <c r="C3" s="135"/>
    </row>
    <row r="4" spans="1:3" ht="15.75">
      <c r="A4" s="12"/>
      <c r="B4" s="11"/>
      <c r="C4" s="96"/>
    </row>
    <row r="5" spans="1:3" ht="15.75">
      <c r="A5" s="12"/>
      <c r="B5" s="15"/>
      <c r="C5" s="11" t="s">
        <v>158</v>
      </c>
    </row>
    <row r="6" spans="1:3" ht="15.75">
      <c r="A6" s="12"/>
      <c r="B6" s="11"/>
      <c r="C6" s="11"/>
    </row>
    <row r="7" spans="1:3" ht="15.75">
      <c r="A7" s="141" t="s">
        <v>5</v>
      </c>
      <c r="B7" s="141"/>
      <c r="C7" s="141"/>
    </row>
    <row r="8" spans="1:2" ht="15.75">
      <c r="A8" s="97"/>
      <c r="B8" s="97"/>
    </row>
    <row r="9" spans="1:2" ht="15" customHeight="1">
      <c r="A9" s="140" t="s">
        <v>1</v>
      </c>
      <c r="B9" s="140"/>
    </row>
    <row r="10" spans="1:2" ht="15" customHeight="1">
      <c r="A10" s="140" t="s">
        <v>0</v>
      </c>
      <c r="B10" s="140"/>
    </row>
    <row r="11" spans="1:2" ht="15" customHeight="1">
      <c r="A11" s="9"/>
      <c r="B11" s="9" t="s">
        <v>131</v>
      </c>
    </row>
    <row r="12" spans="1:3" ht="15" customHeight="1">
      <c r="A12" s="9"/>
      <c r="B12" s="9" t="s">
        <v>149</v>
      </c>
      <c r="C12" s="14"/>
    </row>
    <row r="13" spans="1:2" ht="15" customHeight="1">
      <c r="A13" s="9" t="s">
        <v>2</v>
      </c>
      <c r="B13" s="9" t="s">
        <v>148</v>
      </c>
    </row>
    <row r="14" spans="1:3" ht="66" customHeight="1">
      <c r="A14" s="54" t="s">
        <v>3</v>
      </c>
      <c r="B14" s="54" t="s">
        <v>4</v>
      </c>
      <c r="C14" s="54" t="s">
        <v>53</v>
      </c>
    </row>
    <row r="15" spans="1:3" ht="15" customHeight="1">
      <c r="A15" s="22">
        <v>1</v>
      </c>
      <c r="B15" s="23">
        <v>2</v>
      </c>
      <c r="C15" s="23">
        <v>3</v>
      </c>
    </row>
    <row r="16" spans="1:3" ht="15.75">
      <c r="A16" s="24"/>
      <c r="B16" s="25" t="s">
        <v>68</v>
      </c>
      <c r="C16" s="26"/>
    </row>
    <row r="17" spans="1:3" ht="15" customHeight="1">
      <c r="A17" s="27">
        <v>1100</v>
      </c>
      <c r="B17" s="27" t="s">
        <v>63</v>
      </c>
      <c r="C17" s="28">
        <v>2250.2</v>
      </c>
    </row>
    <row r="18" spans="1:3" ht="15.75" customHeight="1">
      <c r="A18" s="27">
        <v>1200</v>
      </c>
      <c r="B18" s="29" t="s">
        <v>62</v>
      </c>
      <c r="C18" s="28">
        <v>542.07</v>
      </c>
    </row>
    <row r="19" spans="1:3" ht="15.75" hidden="1">
      <c r="A19" s="27">
        <v>2210</v>
      </c>
      <c r="B19" s="29" t="s">
        <v>27</v>
      </c>
      <c r="C19" s="28">
        <v>0</v>
      </c>
    </row>
    <row r="20" spans="1:3" ht="15" customHeight="1">
      <c r="A20" s="27">
        <v>2222</v>
      </c>
      <c r="B20" s="29" t="s">
        <v>28</v>
      </c>
      <c r="C20" s="28">
        <v>23.69</v>
      </c>
    </row>
    <row r="21" spans="1:3" ht="15" customHeight="1">
      <c r="A21" s="27">
        <v>2223</v>
      </c>
      <c r="B21" s="29" t="s">
        <v>29</v>
      </c>
      <c r="C21" s="28">
        <v>37.53</v>
      </c>
    </row>
    <row r="22" spans="1:3" ht="15" customHeight="1">
      <c r="A22" s="27">
        <v>2243</v>
      </c>
      <c r="B22" s="29" t="s">
        <v>9</v>
      </c>
      <c r="C22" s="28">
        <v>52.79</v>
      </c>
    </row>
    <row r="23" spans="1:3" ht="15" customHeight="1">
      <c r="A23" s="27">
        <v>2251</v>
      </c>
      <c r="B23" s="29" t="s">
        <v>60</v>
      </c>
      <c r="C23" s="28">
        <v>44.89</v>
      </c>
    </row>
    <row r="24" spans="1:3" ht="15" customHeight="1" hidden="1">
      <c r="A24" s="27">
        <v>2261</v>
      </c>
      <c r="B24" s="29" t="s">
        <v>11</v>
      </c>
      <c r="C24" s="28"/>
    </row>
    <row r="25" spans="1:3" ht="15" customHeight="1" hidden="1">
      <c r="A25" s="27">
        <v>2279</v>
      </c>
      <c r="B25" s="29" t="s">
        <v>14</v>
      </c>
      <c r="C25" s="28">
        <v>0</v>
      </c>
    </row>
    <row r="26" spans="1:3" ht="15" customHeight="1">
      <c r="A26" s="27">
        <v>2311</v>
      </c>
      <c r="B26" s="29" t="s">
        <v>72</v>
      </c>
      <c r="C26" s="28">
        <v>44.79</v>
      </c>
    </row>
    <row r="27" spans="1:3" ht="15" customHeight="1">
      <c r="A27" s="27">
        <v>2312</v>
      </c>
      <c r="B27" s="29" t="s">
        <v>16</v>
      </c>
      <c r="C27" s="28">
        <v>71.07</v>
      </c>
    </row>
    <row r="28" spans="1:3" ht="15" customHeight="1">
      <c r="A28" s="27">
        <v>2321</v>
      </c>
      <c r="B28" s="29" t="s">
        <v>17</v>
      </c>
      <c r="C28" s="28">
        <v>53.85</v>
      </c>
    </row>
    <row r="29" spans="1:3" ht="15" customHeight="1" hidden="1">
      <c r="A29" s="27">
        <v>2350</v>
      </c>
      <c r="B29" s="29" t="s">
        <v>19</v>
      </c>
      <c r="C29" s="28"/>
    </row>
    <row r="30" spans="1:3" ht="15" customHeight="1" hidden="1">
      <c r="A30" s="27">
        <v>2361</v>
      </c>
      <c r="B30" s="29" t="s">
        <v>20</v>
      </c>
      <c r="C30" s="28"/>
    </row>
    <row r="31" spans="1:3" ht="15" customHeight="1">
      <c r="A31" s="27">
        <v>2370</v>
      </c>
      <c r="B31" s="29" t="s">
        <v>69</v>
      </c>
      <c r="C31" s="28">
        <v>104.52</v>
      </c>
    </row>
    <row r="32" spans="1:3" ht="15" customHeight="1" hidden="1">
      <c r="A32" s="55">
        <v>2513</v>
      </c>
      <c r="B32" s="29" t="s">
        <v>22</v>
      </c>
      <c r="C32" s="28"/>
    </row>
    <row r="33" spans="1:3" ht="15" customHeight="1">
      <c r="A33" s="27">
        <v>5230</v>
      </c>
      <c r="B33" s="29" t="s">
        <v>57</v>
      </c>
      <c r="C33" s="28">
        <v>134.67</v>
      </c>
    </row>
    <row r="34" spans="1:3" ht="15" customHeight="1">
      <c r="A34" s="27"/>
      <c r="B34" s="30" t="s">
        <v>65</v>
      </c>
      <c r="C34" s="31">
        <f>SUM(C17:C33)</f>
        <v>3360.07</v>
      </c>
    </row>
    <row r="35" spans="1:3" ht="15" customHeight="1">
      <c r="A35" s="32"/>
      <c r="B35" s="27" t="s">
        <v>64</v>
      </c>
      <c r="C35" s="26"/>
    </row>
    <row r="36" spans="1:3" ht="15" customHeight="1">
      <c r="A36" s="27">
        <v>1100</v>
      </c>
      <c r="B36" s="27" t="s">
        <v>63</v>
      </c>
      <c r="C36" s="28">
        <v>335.06</v>
      </c>
    </row>
    <row r="37" spans="1:3" ht="15" customHeight="1">
      <c r="A37" s="27">
        <v>1200</v>
      </c>
      <c r="B37" s="29" t="s">
        <v>62</v>
      </c>
      <c r="C37" s="28">
        <v>80.71</v>
      </c>
    </row>
    <row r="38" spans="1:3" ht="15" customHeight="1">
      <c r="A38" s="33">
        <v>2210</v>
      </c>
      <c r="B38" s="29" t="s">
        <v>27</v>
      </c>
      <c r="C38" s="28">
        <v>16</v>
      </c>
    </row>
    <row r="39" spans="1:3" ht="14.25" customHeight="1">
      <c r="A39" s="27">
        <v>2230</v>
      </c>
      <c r="B39" s="29" t="s">
        <v>30</v>
      </c>
      <c r="C39" s="28">
        <v>16.2</v>
      </c>
    </row>
    <row r="40" spans="1:3" ht="15" customHeight="1">
      <c r="A40" s="27">
        <v>2241</v>
      </c>
      <c r="B40" s="29" t="s">
        <v>7</v>
      </c>
      <c r="C40" s="28">
        <v>22.19</v>
      </c>
    </row>
    <row r="41" spans="1:3" ht="15" customHeight="1">
      <c r="A41" s="27">
        <v>2242</v>
      </c>
      <c r="B41" s="29" t="s">
        <v>8</v>
      </c>
      <c r="C41" s="28">
        <v>14.23</v>
      </c>
    </row>
    <row r="42" spans="1:3" ht="15" customHeight="1">
      <c r="A42" s="27">
        <v>2243</v>
      </c>
      <c r="B42" s="29" t="s">
        <v>9</v>
      </c>
      <c r="C42" s="28">
        <v>23.37</v>
      </c>
    </row>
    <row r="43" spans="1:3" ht="15" customHeight="1">
      <c r="A43" s="27">
        <v>2244</v>
      </c>
      <c r="B43" s="29" t="s">
        <v>10</v>
      </c>
      <c r="C43" s="28">
        <v>112.52</v>
      </c>
    </row>
    <row r="44" spans="1:3" ht="15.75">
      <c r="A44" s="27">
        <v>2247</v>
      </c>
      <c r="B44" s="25" t="s">
        <v>59</v>
      </c>
      <c r="C44" s="28">
        <v>1.33</v>
      </c>
    </row>
    <row r="45" spans="1:3" ht="15" customHeight="1">
      <c r="A45" s="27">
        <v>2251</v>
      </c>
      <c r="B45" s="29" t="s">
        <v>60</v>
      </c>
      <c r="C45" s="28">
        <v>40.25</v>
      </c>
    </row>
    <row r="46" spans="1:3" ht="15" customHeight="1">
      <c r="A46" s="27">
        <v>2259</v>
      </c>
      <c r="B46" s="29" t="s">
        <v>61</v>
      </c>
      <c r="C46" s="28">
        <v>4.2</v>
      </c>
    </row>
    <row r="47" spans="1:3" ht="15" customHeight="1">
      <c r="A47" s="27">
        <v>2262</v>
      </c>
      <c r="B47" s="29" t="s">
        <v>12</v>
      </c>
      <c r="C47" s="28">
        <v>21.89</v>
      </c>
    </row>
    <row r="48" spans="1:3" ht="15.75">
      <c r="A48" s="27">
        <v>2264</v>
      </c>
      <c r="B48" s="29" t="s">
        <v>13</v>
      </c>
      <c r="C48" s="28">
        <v>0.15</v>
      </c>
    </row>
    <row r="49" spans="1:3" ht="15" customHeight="1">
      <c r="A49" s="27">
        <v>2279</v>
      </c>
      <c r="B49" s="29" t="s">
        <v>14</v>
      </c>
      <c r="C49" s="28">
        <v>1.33</v>
      </c>
    </row>
    <row r="50" spans="1:3" ht="15" customHeight="1">
      <c r="A50" s="27">
        <v>2311</v>
      </c>
      <c r="B50" s="29" t="s">
        <v>15</v>
      </c>
      <c r="C50" s="28">
        <v>21.45</v>
      </c>
    </row>
    <row r="51" spans="1:3" ht="15" customHeight="1">
      <c r="A51" s="27">
        <v>2312</v>
      </c>
      <c r="B51" s="29" t="s">
        <v>16</v>
      </c>
      <c r="C51" s="28">
        <v>32.29</v>
      </c>
    </row>
    <row r="52" spans="1:3" ht="15" customHeight="1">
      <c r="A52" s="27">
        <v>2322</v>
      </c>
      <c r="B52" s="29" t="s">
        <v>18</v>
      </c>
      <c r="C52" s="28">
        <v>14.6</v>
      </c>
    </row>
    <row r="53" spans="1:3" ht="15" customHeight="1">
      <c r="A53" s="27">
        <v>2350</v>
      </c>
      <c r="B53" s="29" t="s">
        <v>19</v>
      </c>
      <c r="C53" s="28">
        <v>74.97</v>
      </c>
    </row>
    <row r="54" spans="1:3" ht="15" customHeight="1">
      <c r="A54" s="27">
        <v>2361</v>
      </c>
      <c r="B54" s="29" t="s">
        <v>20</v>
      </c>
      <c r="C54" s="28">
        <v>38.85</v>
      </c>
    </row>
    <row r="55" spans="1:3" ht="15.75">
      <c r="A55" s="27">
        <v>2370</v>
      </c>
      <c r="B55" s="29" t="s">
        <v>21</v>
      </c>
      <c r="C55" s="28">
        <v>34.65</v>
      </c>
    </row>
    <row r="56" spans="1:3" ht="15.75">
      <c r="A56" s="27">
        <v>2400</v>
      </c>
      <c r="B56" s="29" t="s">
        <v>31</v>
      </c>
      <c r="C56" s="28">
        <v>1.7</v>
      </c>
    </row>
    <row r="57" spans="1:3" ht="15.75" customHeight="1">
      <c r="A57" s="27">
        <v>2515</v>
      </c>
      <c r="B57" s="29" t="s">
        <v>58</v>
      </c>
      <c r="C57" s="28">
        <v>12.09</v>
      </c>
    </row>
    <row r="58" spans="1:3" ht="15" customHeight="1">
      <c r="A58" s="27">
        <v>2519</v>
      </c>
      <c r="B58" s="29" t="s">
        <v>24</v>
      </c>
      <c r="C58" s="28">
        <v>22.34</v>
      </c>
    </row>
    <row r="59" spans="1:3" ht="15.75" customHeight="1" hidden="1">
      <c r="A59" s="27">
        <v>6240</v>
      </c>
      <c r="B59" s="29" t="s">
        <v>33</v>
      </c>
      <c r="C59" s="28"/>
    </row>
    <row r="60" spans="1:3" ht="15.75" customHeight="1" hidden="1">
      <c r="A60" s="27">
        <v>6290</v>
      </c>
      <c r="B60" s="29" t="s">
        <v>34</v>
      </c>
      <c r="C60" s="28"/>
    </row>
    <row r="61" spans="1:3" ht="15.75">
      <c r="A61" s="27">
        <v>5232</v>
      </c>
      <c r="B61" s="29" t="s">
        <v>23</v>
      </c>
      <c r="C61" s="28">
        <v>85.44</v>
      </c>
    </row>
    <row r="62" spans="1:3" ht="15" customHeight="1" hidden="1">
      <c r="A62" s="27">
        <v>5240</v>
      </c>
      <c r="B62" s="29" t="s">
        <v>25</v>
      </c>
      <c r="C62" s="28"/>
    </row>
    <row r="63" spans="1:3" ht="15" customHeight="1">
      <c r="A63" s="27">
        <v>5250</v>
      </c>
      <c r="B63" s="29" t="s">
        <v>26</v>
      </c>
      <c r="C63" s="28">
        <v>33.47</v>
      </c>
    </row>
    <row r="64" spans="1:3" ht="15" customHeight="1">
      <c r="A64" s="32"/>
      <c r="B64" s="34" t="s">
        <v>66</v>
      </c>
      <c r="C64" s="31">
        <f>SUM(C36:C63)</f>
        <v>1061.2800000000002</v>
      </c>
    </row>
    <row r="65" spans="1:3" ht="15.75">
      <c r="A65" s="32"/>
      <c r="B65" s="34" t="s">
        <v>67</v>
      </c>
      <c r="C65" s="31">
        <f>C64+C34</f>
        <v>4421.35</v>
      </c>
    </row>
    <row r="66" spans="1:3" ht="17.25" customHeight="1">
      <c r="A66" s="64"/>
      <c r="B66" s="41"/>
      <c r="C66" s="61"/>
    </row>
    <row r="67" spans="1:3" ht="15" customHeight="1">
      <c r="A67" s="132" t="s">
        <v>45</v>
      </c>
      <c r="B67" s="132"/>
      <c r="C67" s="102">
        <v>5</v>
      </c>
    </row>
    <row r="68" spans="1:3" ht="15.75">
      <c r="A68" s="132" t="s">
        <v>46</v>
      </c>
      <c r="B68" s="132"/>
      <c r="C68" s="106">
        <f>C65/C67</f>
        <v>884.2700000000001</v>
      </c>
    </row>
    <row r="69" spans="1:3" ht="15.75">
      <c r="A69" s="42"/>
      <c r="B69" s="42"/>
      <c r="C69" s="44"/>
    </row>
    <row r="70" spans="1:3" s="2" customFormat="1" ht="15.75">
      <c r="A70" s="133" t="s">
        <v>37</v>
      </c>
      <c r="B70" s="134"/>
      <c r="C70" s="53"/>
    </row>
    <row r="71" spans="1:3" s="2" customFormat="1" ht="15.75">
      <c r="A71" s="133" t="s">
        <v>55</v>
      </c>
      <c r="B71" s="134"/>
      <c r="C71" s="53"/>
    </row>
    <row r="72" spans="1:3" s="2" customFormat="1" ht="15.75">
      <c r="A72" s="17"/>
      <c r="B72" s="17"/>
      <c r="C72" s="17"/>
    </row>
    <row r="73" spans="1:3" s="2" customFormat="1" ht="15.75">
      <c r="A73" s="17" t="s">
        <v>38</v>
      </c>
      <c r="B73" s="17"/>
      <c r="C73" s="17"/>
    </row>
    <row r="74" spans="1:3" s="2" customFormat="1" ht="15.75">
      <c r="A74" s="17"/>
      <c r="B74" s="17"/>
      <c r="C74" s="17"/>
    </row>
    <row r="75" spans="1:3" s="2" customFormat="1" ht="15.75">
      <c r="A75" s="17" t="s">
        <v>47</v>
      </c>
      <c r="B75" s="18"/>
      <c r="C75" s="18"/>
    </row>
    <row r="76" spans="1:3" s="2" customFormat="1" ht="13.5" customHeight="1">
      <c r="A76" s="17"/>
      <c r="B76" s="96"/>
      <c r="C76" s="17"/>
    </row>
    <row r="77" spans="1:3" s="2" customFormat="1" ht="13.5" customHeight="1">
      <c r="A77" s="17"/>
      <c r="B77" s="19"/>
      <c r="C77" s="17"/>
    </row>
    <row r="78" spans="1:3" s="1" customFormat="1" ht="15">
      <c r="A78" s="6"/>
      <c r="B78" s="6"/>
      <c r="C78" s="6"/>
    </row>
  </sheetData>
  <sheetProtection/>
  <mergeCells count="10">
    <mergeCell ref="A68:B68"/>
    <mergeCell ref="A70:B70"/>
    <mergeCell ref="A71:B71"/>
    <mergeCell ref="B3:C3"/>
    <mergeCell ref="B1:C1"/>
    <mergeCell ref="B2:C2"/>
    <mergeCell ref="A9:B9"/>
    <mergeCell ref="A10:B10"/>
    <mergeCell ref="A7:C7"/>
    <mergeCell ref="A67:B67"/>
  </mergeCells>
  <printOptions/>
  <pageMargins left="0.9448818897637796" right="0.5511811023622047" top="0.6299212598425197" bottom="0.7480314960629921" header="0.31496062992125984" footer="0.31496062992125984"/>
  <pageSetup firstPageNumber="2" useFirstPageNumber="1" fitToHeight="0" fitToWidth="1" horizontalDpi="600" verticalDpi="600" orientation="portrait" paperSize="9" scale="60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view="pageLayout" zoomScale="90" zoomScaleNormal="90" zoomScalePageLayoutView="90" workbookViewId="0" topLeftCell="A67">
      <selection activeCell="A74" sqref="A74"/>
    </sheetView>
  </sheetViews>
  <sheetFormatPr defaultColWidth="9.140625" defaultRowHeight="12.75"/>
  <cols>
    <col min="1" max="1" width="12.28125" style="6" customWidth="1"/>
    <col min="2" max="2" width="97.140625" style="6" customWidth="1"/>
    <col min="3" max="3" width="24.8515625" style="100" hidden="1" customWidth="1"/>
    <col min="4" max="4" width="25.8515625" style="6" hidden="1" customWidth="1"/>
    <col min="5" max="5" width="22.421875" style="6" hidden="1" customWidth="1"/>
    <col min="6" max="6" width="32.7109375" style="6" customWidth="1"/>
  </cols>
  <sheetData>
    <row r="1" spans="1:6" ht="15.75" customHeight="1">
      <c r="A1" s="12"/>
      <c r="B1" s="136" t="s">
        <v>35</v>
      </c>
      <c r="C1" s="136"/>
      <c r="D1" s="136"/>
      <c r="E1" s="136"/>
      <c r="F1" s="137"/>
    </row>
    <row r="2" spans="1:6" ht="15.75">
      <c r="A2" s="12"/>
      <c r="B2" s="138" t="s">
        <v>39</v>
      </c>
      <c r="C2" s="138"/>
      <c r="D2" s="138"/>
      <c r="E2" s="138"/>
      <c r="F2" s="139"/>
    </row>
    <row r="3" spans="1:6" ht="15.75">
      <c r="A3" s="12"/>
      <c r="B3" s="135" t="s">
        <v>159</v>
      </c>
      <c r="C3" s="147"/>
      <c r="D3" s="147"/>
      <c r="E3" s="147"/>
      <c r="F3" s="147"/>
    </row>
    <row r="4" spans="1:6" ht="15.75">
      <c r="A4" s="12"/>
      <c r="B4" s="11"/>
      <c r="C4" s="11"/>
      <c r="D4" s="11"/>
      <c r="E4" s="13"/>
      <c r="F4" s="96"/>
    </row>
    <row r="5" spans="1:6" ht="15.75">
      <c r="A5" s="12"/>
      <c r="B5" s="15"/>
      <c r="C5" s="15"/>
      <c r="D5" s="15"/>
      <c r="E5" s="12"/>
      <c r="F5" s="11" t="s">
        <v>158</v>
      </c>
    </row>
    <row r="6" spans="1:6" ht="15.75">
      <c r="A6" s="12"/>
      <c r="B6" s="11"/>
      <c r="C6" s="11"/>
      <c r="D6" s="11"/>
      <c r="E6" s="11"/>
      <c r="F6" s="11"/>
    </row>
    <row r="7" spans="1:6" ht="17.25" customHeight="1">
      <c r="A7" s="143" t="s">
        <v>5</v>
      </c>
      <c r="B7" s="143"/>
      <c r="C7" s="143"/>
      <c r="D7" s="143"/>
      <c r="E7" s="143"/>
      <c r="F7" s="143"/>
    </row>
    <row r="8" spans="1:5" ht="15.75">
      <c r="A8" s="98"/>
      <c r="B8" s="99"/>
      <c r="C8" s="99"/>
      <c r="D8" s="99"/>
      <c r="E8" s="97"/>
    </row>
    <row r="9" spans="1:5" ht="15" customHeight="1">
      <c r="A9" s="140" t="s">
        <v>1</v>
      </c>
      <c r="B9" s="142"/>
      <c r="C9" s="9"/>
      <c r="D9" s="9"/>
      <c r="E9" s="9"/>
    </row>
    <row r="10" spans="1:5" ht="15" customHeight="1">
      <c r="A10" s="140" t="s">
        <v>0</v>
      </c>
      <c r="B10" s="142"/>
      <c r="C10" s="9"/>
      <c r="D10" s="9"/>
      <c r="E10" s="9"/>
    </row>
    <row r="11" spans="1:5" ht="15" customHeight="1">
      <c r="A11" s="9"/>
      <c r="B11" s="9" t="s">
        <v>131</v>
      </c>
      <c r="C11" s="9"/>
      <c r="D11" s="9"/>
      <c r="E11" s="9"/>
    </row>
    <row r="12" spans="1:6" ht="15" customHeight="1">
      <c r="A12" s="9"/>
      <c r="B12" s="140" t="s">
        <v>152</v>
      </c>
      <c r="C12" s="142"/>
      <c r="D12" s="142"/>
      <c r="E12" s="9"/>
      <c r="F12" s="14"/>
    </row>
    <row r="13" spans="1:5" ht="15.75" customHeight="1">
      <c r="A13" s="9" t="s">
        <v>2</v>
      </c>
      <c r="B13" s="9" t="s">
        <v>148</v>
      </c>
      <c r="C13" s="9"/>
      <c r="D13" s="9"/>
      <c r="E13" s="9"/>
    </row>
    <row r="14" spans="1:6" ht="63.7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5.75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68</v>
      </c>
      <c r="C16" s="26"/>
      <c r="D16" s="26"/>
      <c r="E16" s="26"/>
      <c r="F16" s="26"/>
    </row>
    <row r="17" spans="1:6" ht="16.5" customHeight="1">
      <c r="A17" s="27">
        <v>1100</v>
      </c>
      <c r="B17" s="27" t="s">
        <v>63</v>
      </c>
      <c r="C17" s="28">
        <v>1197.23</v>
      </c>
      <c r="D17" s="28">
        <v>0</v>
      </c>
      <c r="E17" s="28">
        <v>3074.97</v>
      </c>
      <c r="F17" s="28">
        <v>2455.6</v>
      </c>
    </row>
    <row r="18" spans="1:6" ht="15.75" customHeight="1">
      <c r="A18" s="27">
        <v>1200</v>
      </c>
      <c r="B18" s="29" t="s">
        <v>62</v>
      </c>
      <c r="C18" s="28">
        <v>282.43</v>
      </c>
      <c r="D18" s="28">
        <v>0</v>
      </c>
      <c r="E18" s="28">
        <v>725.39</v>
      </c>
      <c r="F18" s="28">
        <v>591.55</v>
      </c>
    </row>
    <row r="19" spans="1:6" ht="15.75" hidden="1">
      <c r="A19" s="27">
        <v>2210</v>
      </c>
      <c r="B19" s="29" t="s">
        <v>27</v>
      </c>
      <c r="C19" s="28">
        <v>8.82</v>
      </c>
      <c r="D19" s="28"/>
      <c r="E19" s="28"/>
      <c r="F19" s="28">
        <v>0</v>
      </c>
    </row>
    <row r="20" spans="1:6" ht="15.75">
      <c r="A20" s="27">
        <v>2222</v>
      </c>
      <c r="B20" s="29" t="s">
        <v>28</v>
      </c>
      <c r="C20" s="28">
        <v>24.08</v>
      </c>
      <c r="D20" s="28">
        <v>0</v>
      </c>
      <c r="E20" s="28">
        <f>ROUND(C20/2,2)</f>
        <v>12.04</v>
      </c>
      <c r="F20" s="28">
        <v>15.21</v>
      </c>
    </row>
    <row r="21" spans="1:6" ht="15.75">
      <c r="A21" s="27">
        <v>2223</v>
      </c>
      <c r="B21" s="29" t="s">
        <v>29</v>
      </c>
      <c r="C21" s="28">
        <v>28.15</v>
      </c>
      <c r="D21" s="28">
        <v>0</v>
      </c>
      <c r="E21" s="28">
        <f>ROUND(C21/2,2)</f>
        <v>14.08</v>
      </c>
      <c r="F21" s="28">
        <v>109.52</v>
      </c>
    </row>
    <row r="22" spans="1:6" ht="15" customHeight="1">
      <c r="A22" s="27">
        <v>2243</v>
      </c>
      <c r="B22" s="29" t="s">
        <v>9</v>
      </c>
      <c r="C22" s="28">
        <v>6.3</v>
      </c>
      <c r="D22" s="28">
        <v>0</v>
      </c>
      <c r="E22" s="28">
        <f>ROUND(C22/2,2)</f>
        <v>3.15</v>
      </c>
      <c r="F22" s="28">
        <v>42.65</v>
      </c>
    </row>
    <row r="23" spans="1:6" ht="15" customHeight="1" hidden="1">
      <c r="A23" s="27">
        <v>2251</v>
      </c>
      <c r="B23" s="29" t="s">
        <v>60</v>
      </c>
      <c r="C23" s="28">
        <v>26.6</v>
      </c>
      <c r="D23" s="28"/>
      <c r="E23" s="28"/>
      <c r="F23" s="28">
        <v>0</v>
      </c>
    </row>
    <row r="24" spans="1:6" ht="15" customHeight="1" hidden="1">
      <c r="A24" s="27">
        <v>2261</v>
      </c>
      <c r="B24" s="29" t="s">
        <v>11</v>
      </c>
      <c r="C24" s="28"/>
      <c r="D24" s="28"/>
      <c r="E24" s="28"/>
      <c r="F24" s="28"/>
    </row>
    <row r="25" spans="1:6" ht="15" customHeight="1" hidden="1">
      <c r="A25" s="27">
        <v>2279</v>
      </c>
      <c r="B25" s="29" t="s">
        <v>14</v>
      </c>
      <c r="C25" s="28">
        <v>25.19</v>
      </c>
      <c r="D25" s="28"/>
      <c r="E25" s="28"/>
      <c r="F25" s="28">
        <v>0</v>
      </c>
    </row>
    <row r="26" spans="1:6" ht="15" customHeight="1">
      <c r="A26" s="27">
        <v>2311</v>
      </c>
      <c r="B26" s="29" t="s">
        <v>72</v>
      </c>
      <c r="C26" s="28">
        <v>25.84</v>
      </c>
      <c r="D26" s="28"/>
      <c r="E26" s="28"/>
      <c r="F26" s="28">
        <v>203.58</v>
      </c>
    </row>
    <row r="27" spans="1:6" ht="15" customHeight="1">
      <c r="A27" s="27">
        <v>2312</v>
      </c>
      <c r="B27" s="29" t="s">
        <v>16</v>
      </c>
      <c r="C27" s="28">
        <v>25.75</v>
      </c>
      <c r="D27" s="28"/>
      <c r="E27" s="28"/>
      <c r="F27" s="28">
        <v>471.03</v>
      </c>
    </row>
    <row r="28" spans="1:6" ht="15" customHeight="1">
      <c r="A28" s="27">
        <v>2321</v>
      </c>
      <c r="B28" s="29" t="s">
        <v>17</v>
      </c>
      <c r="C28" s="28">
        <v>28.89</v>
      </c>
      <c r="D28" s="28">
        <v>0</v>
      </c>
      <c r="E28" s="28">
        <f>ROUND(C28/2,2)</f>
        <v>14.45</v>
      </c>
      <c r="F28" s="28">
        <v>157.13</v>
      </c>
    </row>
    <row r="29" spans="1:6" ht="15" customHeight="1" hidden="1">
      <c r="A29" s="27">
        <v>2350</v>
      </c>
      <c r="B29" s="29" t="s">
        <v>19</v>
      </c>
      <c r="C29" s="28"/>
      <c r="D29" s="28">
        <v>0</v>
      </c>
      <c r="E29" s="28">
        <f>ROUND(C29/2,2)</f>
        <v>0</v>
      </c>
      <c r="F29" s="28"/>
    </row>
    <row r="30" spans="1:6" ht="15" customHeight="1" hidden="1">
      <c r="A30" s="27">
        <v>2361</v>
      </c>
      <c r="B30" s="29" t="s">
        <v>20</v>
      </c>
      <c r="C30" s="28"/>
      <c r="D30" s="28"/>
      <c r="E30" s="28"/>
      <c r="F30" s="28"/>
    </row>
    <row r="31" spans="1:6" ht="15.75">
      <c r="A31" s="27">
        <v>2370</v>
      </c>
      <c r="B31" s="29" t="s">
        <v>69</v>
      </c>
      <c r="C31" s="28">
        <v>140.5</v>
      </c>
      <c r="D31" s="28"/>
      <c r="E31" s="28"/>
      <c r="F31" s="28">
        <v>475.02</v>
      </c>
    </row>
    <row r="32" spans="1:6" ht="15.75" customHeight="1" hidden="1">
      <c r="A32" s="55">
        <v>2513</v>
      </c>
      <c r="B32" s="29" t="s">
        <v>22</v>
      </c>
      <c r="C32" s="28"/>
      <c r="D32" s="28"/>
      <c r="E32" s="28"/>
      <c r="F32" s="28"/>
    </row>
    <row r="33" spans="1:6" ht="15.75" customHeight="1">
      <c r="A33" s="27">
        <v>5230</v>
      </c>
      <c r="B33" s="29" t="s">
        <v>57</v>
      </c>
      <c r="C33" s="28">
        <v>0</v>
      </c>
      <c r="D33" s="28">
        <v>0</v>
      </c>
      <c r="E33" s="28">
        <f>ROUND(C33/2,2)</f>
        <v>0</v>
      </c>
      <c r="F33" s="28">
        <v>332.85</v>
      </c>
    </row>
    <row r="34" spans="1:6" ht="15" customHeight="1">
      <c r="A34" s="27"/>
      <c r="B34" s="30" t="s">
        <v>65</v>
      </c>
      <c r="C34" s="31">
        <f>SUM(C17:C33)</f>
        <v>1819.78</v>
      </c>
      <c r="D34" s="31">
        <f>SUM(D17:D33)</f>
        <v>0</v>
      </c>
      <c r="E34" s="31">
        <f>SUM(E17:E33)</f>
        <v>3844.0799999999995</v>
      </c>
      <c r="F34" s="31">
        <f>SUM(F17:F33)</f>
        <v>4854.139999999999</v>
      </c>
    </row>
    <row r="35" spans="1:6" ht="15" customHeight="1">
      <c r="A35" s="89"/>
      <c r="B35" s="27" t="s">
        <v>64</v>
      </c>
      <c r="C35" s="26"/>
      <c r="D35" s="26"/>
      <c r="E35" s="26"/>
      <c r="F35" s="28"/>
    </row>
    <row r="36" spans="1:6" ht="15.75">
      <c r="A36" s="27">
        <v>1100</v>
      </c>
      <c r="B36" s="27" t="s">
        <v>63</v>
      </c>
      <c r="C36" s="28">
        <v>454.77</v>
      </c>
      <c r="D36" s="28">
        <v>0</v>
      </c>
      <c r="E36" s="28">
        <f aca="true" t="shared" si="0" ref="E36:E60">ROUND(C36/2,2)</f>
        <v>227.39</v>
      </c>
      <c r="F36" s="28">
        <v>366.22</v>
      </c>
    </row>
    <row r="37" spans="1:6" ht="14.25" customHeight="1">
      <c r="A37" s="27">
        <v>1200</v>
      </c>
      <c r="B37" s="29" t="s">
        <v>62</v>
      </c>
      <c r="C37" s="28">
        <v>109.15</v>
      </c>
      <c r="D37" s="28">
        <v>0</v>
      </c>
      <c r="E37" s="28">
        <f t="shared" si="0"/>
        <v>54.58</v>
      </c>
      <c r="F37" s="28">
        <v>88.22</v>
      </c>
    </row>
    <row r="38" spans="1:6" ht="15" customHeight="1">
      <c r="A38" s="33">
        <v>2210</v>
      </c>
      <c r="B38" s="29" t="s">
        <v>27</v>
      </c>
      <c r="C38" s="28">
        <v>10.84</v>
      </c>
      <c r="D38" s="28">
        <v>0</v>
      </c>
      <c r="E38" s="28">
        <f t="shared" si="0"/>
        <v>5.42</v>
      </c>
      <c r="F38" s="28">
        <v>8.74</v>
      </c>
    </row>
    <row r="39" spans="1:6" ht="15.75" customHeight="1">
      <c r="A39" s="27">
        <v>2230</v>
      </c>
      <c r="B39" s="29" t="s">
        <v>30</v>
      </c>
      <c r="C39" s="28">
        <v>11</v>
      </c>
      <c r="D39" s="28">
        <v>0</v>
      </c>
      <c r="E39" s="28">
        <f t="shared" si="0"/>
        <v>5.5</v>
      </c>
      <c r="F39" s="28">
        <v>20.41</v>
      </c>
    </row>
    <row r="40" spans="1:6" ht="15.75">
      <c r="A40" s="27">
        <v>2241</v>
      </c>
      <c r="B40" s="29" t="s">
        <v>7</v>
      </c>
      <c r="C40" s="28">
        <v>15.05</v>
      </c>
      <c r="D40" s="28">
        <v>0</v>
      </c>
      <c r="E40" s="28">
        <f t="shared" si="0"/>
        <v>7.53</v>
      </c>
      <c r="F40" s="28">
        <v>40.98</v>
      </c>
    </row>
    <row r="41" spans="1:6" ht="14.25" customHeight="1">
      <c r="A41" s="27">
        <v>2242</v>
      </c>
      <c r="B41" s="29" t="s">
        <v>8</v>
      </c>
      <c r="C41" s="28">
        <v>13.64</v>
      </c>
      <c r="D41" s="28">
        <v>0</v>
      </c>
      <c r="E41" s="28">
        <f t="shared" si="0"/>
        <v>6.82</v>
      </c>
      <c r="F41" s="28">
        <v>10.99</v>
      </c>
    </row>
    <row r="42" spans="1:6" ht="15" customHeight="1">
      <c r="A42" s="27">
        <v>2243</v>
      </c>
      <c r="B42" s="29" t="s">
        <v>9</v>
      </c>
      <c r="C42" s="28">
        <v>15.85</v>
      </c>
      <c r="D42" s="28">
        <v>0</v>
      </c>
      <c r="E42" s="28">
        <f t="shared" si="0"/>
        <v>7.93</v>
      </c>
      <c r="F42" s="28">
        <v>112.77</v>
      </c>
    </row>
    <row r="43" spans="1:6" ht="15" customHeight="1">
      <c r="A43" s="27">
        <v>2244</v>
      </c>
      <c r="B43" s="29" t="s">
        <v>10</v>
      </c>
      <c r="C43" s="28"/>
      <c r="D43" s="28"/>
      <c r="E43" s="28"/>
      <c r="F43" s="28">
        <v>144.45</v>
      </c>
    </row>
    <row r="44" spans="1:6" ht="15" customHeight="1">
      <c r="A44" s="27">
        <v>2247</v>
      </c>
      <c r="B44" s="25" t="s">
        <v>59</v>
      </c>
      <c r="C44" s="28">
        <v>0.91</v>
      </c>
      <c r="D44" s="28">
        <v>0</v>
      </c>
      <c r="E44" s="28">
        <f t="shared" si="0"/>
        <v>0.46</v>
      </c>
      <c r="F44" s="28">
        <v>0.73</v>
      </c>
    </row>
    <row r="45" spans="1:6" ht="15" customHeight="1">
      <c r="A45" s="27">
        <v>2251</v>
      </c>
      <c r="B45" s="29" t="s">
        <v>60</v>
      </c>
      <c r="C45" s="28">
        <v>27.28</v>
      </c>
      <c r="D45" s="28">
        <v>0</v>
      </c>
      <c r="E45" s="28">
        <f t="shared" si="0"/>
        <v>13.64</v>
      </c>
      <c r="F45" s="28">
        <v>21.98</v>
      </c>
    </row>
    <row r="46" spans="1:6" ht="15" customHeight="1">
      <c r="A46" s="27">
        <v>2259</v>
      </c>
      <c r="B46" s="29" t="s">
        <v>61</v>
      </c>
      <c r="C46" s="28">
        <v>2.85</v>
      </c>
      <c r="D46" s="28">
        <v>0</v>
      </c>
      <c r="E46" s="28">
        <f t="shared" si="0"/>
        <v>1.43</v>
      </c>
      <c r="F46" s="28">
        <v>2.3</v>
      </c>
    </row>
    <row r="47" spans="1:6" ht="15" customHeight="1">
      <c r="A47" s="27">
        <v>2262</v>
      </c>
      <c r="B47" s="29" t="s">
        <v>12</v>
      </c>
      <c r="C47" s="28">
        <v>14.86</v>
      </c>
      <c r="D47" s="28">
        <v>0</v>
      </c>
      <c r="E47" s="28">
        <f t="shared" si="0"/>
        <v>7.43</v>
      </c>
      <c r="F47" s="28">
        <v>11.97</v>
      </c>
    </row>
    <row r="48" spans="1:6" ht="15.75">
      <c r="A48" s="27">
        <v>2264</v>
      </c>
      <c r="B48" s="29" t="s">
        <v>13</v>
      </c>
      <c r="C48" s="28">
        <v>0.11</v>
      </c>
      <c r="D48" s="28">
        <v>0</v>
      </c>
      <c r="E48" s="28">
        <f t="shared" si="0"/>
        <v>0.06</v>
      </c>
      <c r="F48" s="28">
        <v>0.09</v>
      </c>
    </row>
    <row r="49" spans="1:6" ht="15.75">
      <c r="A49" s="27">
        <v>2279</v>
      </c>
      <c r="B49" s="29" t="s">
        <v>14</v>
      </c>
      <c r="C49" s="28">
        <v>0.91</v>
      </c>
      <c r="D49" s="28">
        <v>0</v>
      </c>
      <c r="E49" s="28">
        <f t="shared" si="0"/>
        <v>0.46</v>
      </c>
      <c r="F49" s="28">
        <v>18.05</v>
      </c>
    </row>
    <row r="50" spans="1:6" ht="15.75">
      <c r="A50" s="27">
        <v>2311</v>
      </c>
      <c r="B50" s="29" t="s">
        <v>15</v>
      </c>
      <c r="C50" s="28">
        <v>14.55</v>
      </c>
      <c r="D50" s="28">
        <v>0</v>
      </c>
      <c r="E50" s="28">
        <f t="shared" si="0"/>
        <v>7.28</v>
      </c>
      <c r="F50" s="28">
        <v>11.73</v>
      </c>
    </row>
    <row r="51" spans="1:6" ht="15" customHeight="1">
      <c r="A51" s="27">
        <v>2312</v>
      </c>
      <c r="B51" s="29" t="s">
        <v>16</v>
      </c>
      <c r="C51" s="28">
        <v>21.91</v>
      </c>
      <c r="D51" s="28">
        <v>0</v>
      </c>
      <c r="E51" s="28">
        <f t="shared" si="0"/>
        <v>10.96</v>
      </c>
      <c r="F51" s="28">
        <v>17.66</v>
      </c>
    </row>
    <row r="52" spans="1:6" ht="15" customHeight="1">
      <c r="A52" s="27">
        <v>2322</v>
      </c>
      <c r="B52" s="29" t="s">
        <v>18</v>
      </c>
      <c r="C52" s="28">
        <v>9.92</v>
      </c>
      <c r="D52" s="28">
        <v>0</v>
      </c>
      <c r="E52" s="28">
        <f t="shared" si="0"/>
        <v>4.96</v>
      </c>
      <c r="F52" s="28">
        <v>7.99</v>
      </c>
    </row>
    <row r="53" spans="1:6" ht="15" customHeight="1">
      <c r="A53" s="27">
        <v>2350</v>
      </c>
      <c r="B53" s="29" t="s">
        <v>19</v>
      </c>
      <c r="C53" s="28">
        <v>30.86</v>
      </c>
      <c r="D53" s="28">
        <v>0</v>
      </c>
      <c r="E53" s="28">
        <f t="shared" si="0"/>
        <v>15.43</v>
      </c>
      <c r="F53" s="28">
        <v>24.87</v>
      </c>
    </row>
    <row r="54" spans="1:6" ht="15" customHeight="1">
      <c r="A54" s="27">
        <v>2361</v>
      </c>
      <c r="B54" s="29" t="s">
        <v>20</v>
      </c>
      <c r="C54" s="28">
        <v>26.37</v>
      </c>
      <c r="D54" s="28">
        <v>0</v>
      </c>
      <c r="E54" s="28">
        <f t="shared" si="0"/>
        <v>13.19</v>
      </c>
      <c r="F54" s="28">
        <v>21.25</v>
      </c>
    </row>
    <row r="55" spans="1:6" ht="15" customHeight="1">
      <c r="A55" s="27">
        <v>2370</v>
      </c>
      <c r="B55" s="29" t="s">
        <v>21</v>
      </c>
      <c r="C55" s="28">
        <v>23.52</v>
      </c>
      <c r="D55" s="28">
        <v>0</v>
      </c>
      <c r="E55" s="28">
        <f t="shared" si="0"/>
        <v>11.76</v>
      </c>
      <c r="F55" s="28">
        <v>18.95</v>
      </c>
    </row>
    <row r="56" spans="1:6" ht="15.75" customHeight="1">
      <c r="A56" s="27">
        <v>2400</v>
      </c>
      <c r="B56" s="29" t="s">
        <v>31</v>
      </c>
      <c r="C56" s="28">
        <v>1.15</v>
      </c>
      <c r="D56" s="28">
        <v>0</v>
      </c>
      <c r="E56" s="28">
        <f t="shared" si="0"/>
        <v>0.58</v>
      </c>
      <c r="F56" s="28">
        <v>0.93</v>
      </c>
    </row>
    <row r="57" spans="1:6" ht="15.75">
      <c r="A57" s="27">
        <v>2515</v>
      </c>
      <c r="B57" s="29" t="s">
        <v>58</v>
      </c>
      <c r="C57" s="28">
        <v>8.2</v>
      </c>
      <c r="D57" s="28">
        <v>0</v>
      </c>
      <c r="E57" s="28">
        <f t="shared" si="0"/>
        <v>4.1</v>
      </c>
      <c r="F57" s="28">
        <v>6.61</v>
      </c>
    </row>
    <row r="58" spans="1:6" ht="15.75" customHeight="1">
      <c r="A58" s="27">
        <v>2519</v>
      </c>
      <c r="B58" s="29" t="s">
        <v>24</v>
      </c>
      <c r="C58" s="28">
        <v>15.15</v>
      </c>
      <c r="D58" s="28"/>
      <c r="E58" s="28"/>
      <c r="F58" s="28">
        <v>12.21</v>
      </c>
    </row>
    <row r="59" spans="1:6" ht="15.75" hidden="1">
      <c r="A59" s="27">
        <v>6240</v>
      </c>
      <c r="B59" s="29" t="s">
        <v>33</v>
      </c>
      <c r="C59" s="28"/>
      <c r="D59" s="28">
        <v>0</v>
      </c>
      <c r="E59" s="28">
        <f t="shared" si="0"/>
        <v>0</v>
      </c>
      <c r="F59" s="28"/>
    </row>
    <row r="60" spans="1:6" ht="15" customHeight="1" hidden="1">
      <c r="A60" s="27">
        <v>6290</v>
      </c>
      <c r="B60" s="29" t="s">
        <v>34</v>
      </c>
      <c r="C60" s="28"/>
      <c r="D60" s="28">
        <v>0</v>
      </c>
      <c r="E60" s="28">
        <f t="shared" si="0"/>
        <v>0</v>
      </c>
      <c r="F60" s="28"/>
    </row>
    <row r="61" spans="1:6" ht="15" customHeight="1">
      <c r="A61" s="27">
        <v>5232</v>
      </c>
      <c r="B61" s="29" t="s">
        <v>23</v>
      </c>
      <c r="C61" s="28">
        <v>57.93</v>
      </c>
      <c r="D61" s="31">
        <f>SUM(D36:D60)</f>
        <v>0</v>
      </c>
      <c r="E61" s="31">
        <f>SUM(E36:E60)</f>
        <v>406.90999999999985</v>
      </c>
      <c r="F61" s="28">
        <v>46.68</v>
      </c>
    </row>
    <row r="62" spans="1:6" ht="14.25" customHeight="1" hidden="1">
      <c r="A62" s="27">
        <v>5240</v>
      </c>
      <c r="B62" s="29" t="s">
        <v>25</v>
      </c>
      <c r="C62" s="28"/>
      <c r="D62" s="31">
        <f>D61+D34</f>
        <v>0</v>
      </c>
      <c r="E62" s="31">
        <f>E61+E34</f>
        <v>4250.99</v>
      </c>
      <c r="F62" s="28"/>
    </row>
    <row r="63" spans="1:6" ht="15" customHeight="1">
      <c r="A63" s="27">
        <v>5250</v>
      </c>
      <c r="B63" s="29" t="s">
        <v>26</v>
      </c>
      <c r="C63" s="28">
        <v>22.74</v>
      </c>
      <c r="D63" s="28">
        <v>0</v>
      </c>
      <c r="E63" s="28">
        <f>ROUND(C63/2,2)</f>
        <v>11.37</v>
      </c>
      <c r="F63" s="28">
        <v>18.28</v>
      </c>
    </row>
    <row r="64" spans="1:6" ht="17.25" customHeight="1">
      <c r="A64" s="32"/>
      <c r="B64" s="34" t="s">
        <v>66</v>
      </c>
      <c r="C64" s="31">
        <f>SUM(C36:C63)</f>
        <v>909.5199999999998</v>
      </c>
      <c r="D64" s="28">
        <v>0</v>
      </c>
      <c r="E64" s="28">
        <f>ROUND(C64/2,2)</f>
        <v>454.76</v>
      </c>
      <c r="F64" s="31">
        <f>SUM(F36:F63)</f>
        <v>1035.06</v>
      </c>
    </row>
    <row r="65" spans="1:6" ht="18.75" customHeight="1">
      <c r="A65" s="32"/>
      <c r="B65" s="34" t="s">
        <v>67</v>
      </c>
      <c r="C65" s="31">
        <f>C64+C34</f>
        <v>2729.2999999999997</v>
      </c>
      <c r="D65" s="52"/>
      <c r="E65" s="41"/>
      <c r="F65" s="31">
        <f>F34+F64</f>
        <v>5889.199999999999</v>
      </c>
    </row>
    <row r="66" spans="1:6" ht="15" customHeight="1">
      <c r="A66" s="132" t="s">
        <v>45</v>
      </c>
      <c r="B66" s="146"/>
      <c r="C66" s="43">
        <v>442</v>
      </c>
      <c r="D66" s="38">
        <v>0</v>
      </c>
      <c r="E66" s="38">
        <v>221</v>
      </c>
      <c r="F66" s="102">
        <v>5</v>
      </c>
    </row>
    <row r="67" spans="1:6" ht="15.75" customHeight="1">
      <c r="A67" s="132" t="s">
        <v>46</v>
      </c>
      <c r="B67" s="146"/>
      <c r="C67" s="44" t="e">
        <f>#REF!/C66</f>
        <v>#REF!</v>
      </c>
      <c r="D67" s="46">
        <v>0</v>
      </c>
      <c r="E67" s="31" t="e">
        <f>#REF!/E66</f>
        <v>#REF!</v>
      </c>
      <c r="F67" s="106">
        <f>F65/F66</f>
        <v>1177.8399999999997</v>
      </c>
    </row>
    <row r="68" spans="1:6" ht="15.75" customHeight="1">
      <c r="A68" s="9"/>
      <c r="B68" s="9"/>
      <c r="C68" s="36"/>
      <c r="D68" s="49"/>
      <c r="E68" s="36"/>
      <c r="F68" s="36"/>
    </row>
    <row r="69" spans="1:6" s="2" customFormat="1" ht="15.75">
      <c r="A69" s="144" t="s">
        <v>37</v>
      </c>
      <c r="B69" s="145"/>
      <c r="C69" s="39"/>
      <c r="D69" s="39"/>
      <c r="E69" s="39"/>
      <c r="F69" s="39"/>
    </row>
    <row r="70" spans="1:6" s="2" customFormat="1" ht="15.75">
      <c r="A70" s="144" t="s">
        <v>54</v>
      </c>
      <c r="B70" s="145"/>
      <c r="C70" s="16"/>
      <c r="D70" s="40"/>
      <c r="E70" s="39"/>
      <c r="F70" s="39"/>
    </row>
    <row r="71" spans="1:6" s="2" customFormat="1" ht="15.75">
      <c r="A71" s="17"/>
      <c r="B71" s="17"/>
      <c r="C71" s="17"/>
      <c r="D71" s="17"/>
      <c r="E71" s="17"/>
      <c r="F71" s="17"/>
    </row>
    <row r="72" spans="1:6" s="2" customFormat="1" ht="15.75">
      <c r="A72" s="17" t="s">
        <v>38</v>
      </c>
      <c r="B72" s="17"/>
      <c r="C72" s="17"/>
      <c r="D72" s="17"/>
      <c r="E72" s="17"/>
      <c r="F72" s="17"/>
    </row>
    <row r="73" spans="1:6" s="2" customFormat="1" ht="15.75">
      <c r="A73" s="17"/>
      <c r="B73" s="17"/>
      <c r="C73" s="17"/>
      <c r="D73" s="17"/>
      <c r="E73" s="17"/>
      <c r="F73" s="17"/>
    </row>
    <row r="74" spans="1:6" s="2" customFormat="1" ht="15.75">
      <c r="A74" s="17" t="s">
        <v>47</v>
      </c>
      <c r="B74" s="18"/>
      <c r="C74" s="18"/>
      <c r="D74" s="18"/>
      <c r="E74" s="18"/>
      <c r="F74" s="18"/>
    </row>
    <row r="75" spans="1:6" s="2" customFormat="1" ht="13.5" customHeight="1">
      <c r="A75" s="17"/>
      <c r="B75" s="96"/>
      <c r="C75" s="19"/>
      <c r="D75" s="19"/>
      <c r="E75" s="17"/>
      <c r="F75" s="17"/>
    </row>
    <row r="76" spans="1:6" s="2" customFormat="1" ht="13.5" customHeight="1">
      <c r="A76" s="17"/>
      <c r="B76" s="19"/>
      <c r="C76" s="17"/>
      <c r="D76" s="17"/>
      <c r="E76" s="17"/>
      <c r="F76" s="17"/>
    </row>
    <row r="77" spans="1:6" s="1" customFormat="1" ht="15">
      <c r="A77" s="6"/>
      <c r="B77" s="6"/>
      <c r="C77" s="100"/>
      <c r="D77" s="6"/>
      <c r="E77" s="6"/>
      <c r="F77" s="6"/>
    </row>
  </sheetData>
  <sheetProtection/>
  <mergeCells count="11">
    <mergeCell ref="B3:F3"/>
    <mergeCell ref="B1:F1"/>
    <mergeCell ref="B2:F2"/>
    <mergeCell ref="B12:D12"/>
    <mergeCell ref="A7:F7"/>
    <mergeCell ref="A69:B69"/>
    <mergeCell ref="A70:B70"/>
    <mergeCell ref="A66:B66"/>
    <mergeCell ref="A67:B67"/>
    <mergeCell ref="A9:B9"/>
    <mergeCell ref="A10:B10"/>
  </mergeCells>
  <printOptions/>
  <pageMargins left="0.9448818897637796" right="0.5511811023622047" top="0.6299212598425197" bottom="0.6299212598425197" header="0.31496062992125984" footer="0.31496062992125984"/>
  <pageSetup firstPageNumber="3" useFirstPageNumber="1" fitToHeight="0" fitToWidth="1" horizontalDpi="600" verticalDpi="600" orientation="portrait" paperSize="9" scale="62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Layout" zoomScaleNormal="90" workbookViewId="0" topLeftCell="A10">
      <selection activeCell="B45" sqref="B45"/>
    </sheetView>
  </sheetViews>
  <sheetFormatPr defaultColWidth="9.140625" defaultRowHeight="12.75"/>
  <cols>
    <col min="1" max="1" width="13.00390625" style="6" customWidth="1"/>
    <col min="2" max="2" width="97.57421875" style="6" customWidth="1"/>
    <col min="3" max="3" width="1.28515625" style="100" hidden="1" customWidth="1"/>
    <col min="4" max="4" width="25.8515625" style="6" hidden="1" customWidth="1"/>
    <col min="5" max="5" width="21.28125" style="6" hidden="1" customWidth="1"/>
    <col min="6" max="6" width="31.140625" style="6" customWidth="1"/>
    <col min="7" max="16384" width="9.140625" style="3" customWidth="1"/>
  </cols>
  <sheetData>
    <row r="1" spans="1:6" ht="15.75" customHeight="1">
      <c r="A1" s="12"/>
      <c r="B1" s="136" t="s">
        <v>35</v>
      </c>
      <c r="C1" s="136"/>
      <c r="D1" s="136"/>
      <c r="E1" s="136"/>
      <c r="F1" s="137"/>
    </row>
    <row r="2" spans="1:6" ht="15.75">
      <c r="A2" s="12"/>
      <c r="B2" s="138" t="s">
        <v>39</v>
      </c>
      <c r="C2" s="138"/>
      <c r="D2" s="138"/>
      <c r="E2" s="138"/>
      <c r="F2" s="139"/>
    </row>
    <row r="3" spans="1:6" ht="15.75">
      <c r="A3" s="12"/>
      <c r="B3" s="135" t="s">
        <v>56</v>
      </c>
      <c r="C3" s="147"/>
      <c r="D3" s="147"/>
      <c r="E3" s="147"/>
      <c r="F3" s="147"/>
    </row>
    <row r="4" spans="1:6" ht="15.75">
      <c r="A4" s="12"/>
      <c r="B4" s="11"/>
      <c r="C4" s="11"/>
      <c r="D4" s="11"/>
      <c r="E4" s="13"/>
      <c r="F4" s="96"/>
    </row>
    <row r="5" spans="1:6" ht="15.75">
      <c r="A5" s="12"/>
      <c r="B5" s="15"/>
      <c r="C5" s="15"/>
      <c r="D5" s="15"/>
      <c r="E5" s="12"/>
      <c r="F5" s="11" t="str">
        <f>'1.2.'!F5</f>
        <v>2019. gada  15.martā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41" t="s">
        <v>5</v>
      </c>
      <c r="B7" s="141"/>
      <c r="C7" s="141"/>
      <c r="D7" s="141"/>
      <c r="E7" s="141"/>
      <c r="F7" s="141"/>
    </row>
    <row r="8" spans="1:5" ht="15.75">
      <c r="A8" s="97"/>
      <c r="B8" s="97"/>
      <c r="C8" s="97"/>
      <c r="D8" s="97"/>
      <c r="E8" s="97"/>
    </row>
    <row r="9" spans="1:5" ht="15" customHeight="1">
      <c r="A9" s="140" t="s">
        <v>1</v>
      </c>
      <c r="B9" s="140"/>
      <c r="C9" s="9"/>
      <c r="D9" s="9"/>
      <c r="E9" s="9"/>
    </row>
    <row r="10" spans="1:5" ht="15" customHeight="1">
      <c r="A10" s="140" t="s">
        <v>0</v>
      </c>
      <c r="B10" s="140"/>
      <c r="C10" s="9"/>
      <c r="D10" s="9"/>
      <c r="E10" s="9"/>
    </row>
    <row r="11" spans="1:5" ht="15" customHeight="1">
      <c r="A11" s="9"/>
      <c r="B11" s="9" t="s">
        <v>131</v>
      </c>
      <c r="C11" s="9"/>
      <c r="D11" s="9"/>
      <c r="E11" s="9"/>
    </row>
    <row r="12" spans="1:6" ht="12.75" customHeight="1">
      <c r="A12" s="9"/>
      <c r="B12" s="140" t="s">
        <v>75</v>
      </c>
      <c r="C12" s="142"/>
      <c r="D12" s="142"/>
      <c r="E12" s="9"/>
      <c r="F12" s="14"/>
    </row>
    <row r="13" spans="1:5" ht="15" customHeight="1">
      <c r="A13" s="9" t="s">
        <v>2</v>
      </c>
      <c r="B13" s="9" t="str">
        <f>'1.2.'!B13</f>
        <v>2019.gadā un turpmāk</v>
      </c>
      <c r="C13" s="9"/>
      <c r="D13" s="9"/>
      <c r="E13" s="9"/>
    </row>
    <row r="14" spans="1:6" ht="66.7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5.75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68</v>
      </c>
      <c r="C16" s="26"/>
      <c r="D16" s="26"/>
      <c r="E16" s="26"/>
      <c r="F16" s="26"/>
    </row>
    <row r="17" spans="1:6" ht="15" customHeight="1">
      <c r="A17" s="27">
        <v>1100</v>
      </c>
      <c r="B17" s="27" t="s">
        <v>63</v>
      </c>
      <c r="C17" s="28">
        <v>5789.22</v>
      </c>
      <c r="D17" s="28">
        <v>0</v>
      </c>
      <c r="E17" s="28">
        <v>3074.97</v>
      </c>
      <c r="F17" s="28">
        <v>1998.58</v>
      </c>
    </row>
    <row r="18" spans="1:6" ht="15.75" customHeight="1">
      <c r="A18" s="27">
        <v>1200</v>
      </c>
      <c r="B18" s="29" t="s">
        <v>62</v>
      </c>
      <c r="C18" s="28">
        <v>1365.67</v>
      </c>
      <c r="D18" s="28">
        <v>0</v>
      </c>
      <c r="E18" s="28">
        <v>725.39</v>
      </c>
      <c r="F18" s="28">
        <v>481.46</v>
      </c>
    </row>
    <row r="19" spans="1:6" ht="15" customHeight="1">
      <c r="A19" s="27">
        <v>2210</v>
      </c>
      <c r="B19" s="29" t="s">
        <v>27</v>
      </c>
      <c r="C19" s="28"/>
      <c r="D19" s="28"/>
      <c r="E19" s="28"/>
      <c r="F19" s="28">
        <v>15.17</v>
      </c>
    </row>
    <row r="20" spans="1:6" ht="15" customHeight="1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v>78.62</v>
      </c>
    </row>
    <row r="21" spans="1:6" ht="15" customHeight="1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v>124.78</v>
      </c>
    </row>
    <row r="22" spans="1:6" ht="15" customHeight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v>11.37</v>
      </c>
    </row>
    <row r="23" spans="1:6" ht="15" customHeight="1">
      <c r="A23" s="27">
        <v>2244</v>
      </c>
      <c r="B23" s="29" t="s">
        <v>10</v>
      </c>
      <c r="C23" s="28"/>
      <c r="D23" s="28"/>
      <c r="E23" s="28"/>
      <c r="F23" s="28">
        <v>85.2</v>
      </c>
    </row>
    <row r="24" spans="1:6" ht="15" customHeight="1">
      <c r="A24" s="27">
        <v>2251</v>
      </c>
      <c r="B24" s="29" t="s">
        <v>6</v>
      </c>
      <c r="C24" s="28"/>
      <c r="D24" s="28"/>
      <c r="E24" s="28"/>
      <c r="F24" s="28">
        <v>41.7</v>
      </c>
    </row>
    <row r="25" spans="1:6" ht="15" customHeight="1" hidden="1">
      <c r="A25" s="27">
        <v>2261</v>
      </c>
      <c r="B25" s="29" t="s">
        <v>11</v>
      </c>
      <c r="C25" s="28"/>
      <c r="D25" s="28"/>
      <c r="E25" s="28"/>
      <c r="F25" s="28"/>
    </row>
    <row r="26" spans="1:6" ht="15" customHeight="1">
      <c r="A26" s="27">
        <v>2279</v>
      </c>
      <c r="B26" s="29" t="s">
        <v>14</v>
      </c>
      <c r="C26" s="28"/>
      <c r="D26" s="28"/>
      <c r="E26" s="28"/>
      <c r="F26" s="28">
        <v>17.69</v>
      </c>
    </row>
    <row r="27" spans="1:6" ht="15" customHeight="1">
      <c r="A27" s="27">
        <v>2311</v>
      </c>
      <c r="B27" s="29" t="s">
        <v>72</v>
      </c>
      <c r="C27" s="28"/>
      <c r="D27" s="28"/>
      <c r="E27" s="28"/>
      <c r="F27" s="28">
        <v>21.48</v>
      </c>
    </row>
    <row r="28" spans="1:6" ht="15" customHeight="1">
      <c r="A28" s="27">
        <v>2312</v>
      </c>
      <c r="B28" s="29" t="s">
        <v>16</v>
      </c>
      <c r="C28" s="28"/>
      <c r="D28" s="28"/>
      <c r="E28" s="28"/>
      <c r="F28" s="28">
        <v>8.85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28">
        <v>128.08</v>
      </c>
    </row>
    <row r="30" spans="1:6" ht="15" customHeight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28">
        <v>18.96</v>
      </c>
    </row>
    <row r="31" spans="1:6" ht="15.75" hidden="1">
      <c r="A31" s="27">
        <v>2361</v>
      </c>
      <c r="B31" s="29" t="s">
        <v>20</v>
      </c>
      <c r="C31" s="28"/>
      <c r="D31" s="28"/>
      <c r="E31" s="28"/>
      <c r="F31" s="28"/>
    </row>
    <row r="32" spans="1:6" ht="15.75">
      <c r="A32" s="27">
        <v>2370</v>
      </c>
      <c r="B32" s="29" t="s">
        <v>69</v>
      </c>
      <c r="C32" s="28"/>
      <c r="D32" s="28"/>
      <c r="E32" s="28"/>
      <c r="F32" s="28">
        <v>136.95</v>
      </c>
    </row>
    <row r="33" spans="1:6" ht="15" customHeight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57</v>
      </c>
      <c r="C34" s="28">
        <v>1.8</v>
      </c>
      <c r="D34" s="28">
        <v>0</v>
      </c>
      <c r="E34" s="28">
        <f>ROUND(C34/2,2)</f>
        <v>0.9</v>
      </c>
      <c r="F34" s="28">
        <v>40.06</v>
      </c>
    </row>
    <row r="35" spans="1:6" ht="15" customHeight="1">
      <c r="A35" s="27"/>
      <c r="B35" s="30" t="s">
        <v>65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3208.9499999999994</v>
      </c>
    </row>
    <row r="36" spans="1:6" ht="15" customHeight="1">
      <c r="A36" s="32"/>
      <c r="B36" s="27" t="s">
        <v>64</v>
      </c>
      <c r="C36" s="26"/>
      <c r="D36" s="26"/>
      <c r="E36" s="26"/>
      <c r="F36" s="26"/>
    </row>
    <row r="37" spans="1:6" ht="15" customHeight="1">
      <c r="A37" s="27">
        <v>1100</v>
      </c>
      <c r="B37" s="27" t="s">
        <v>63</v>
      </c>
      <c r="C37" s="28">
        <v>4429</v>
      </c>
      <c r="D37" s="28">
        <v>0</v>
      </c>
      <c r="E37" s="28">
        <f aca="true" t="shared" si="0" ref="E37:E60">ROUND(C37/2,2)</f>
        <v>2214.5</v>
      </c>
      <c r="F37" s="28">
        <v>690.72</v>
      </c>
    </row>
    <row r="38" spans="1:6" ht="15.75" customHeight="1">
      <c r="A38" s="27">
        <v>1200</v>
      </c>
      <c r="B38" s="29" t="s">
        <v>62</v>
      </c>
      <c r="C38" s="28">
        <v>1044.8</v>
      </c>
      <c r="D38" s="28">
        <v>0</v>
      </c>
      <c r="E38" s="28">
        <f t="shared" si="0"/>
        <v>522.4</v>
      </c>
      <c r="F38" s="28">
        <v>166.39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28">
        <v>6.76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28">
        <v>4.55</v>
      </c>
    </row>
    <row r="41" spans="1:6" ht="15.75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28">
        <v>0.86</v>
      </c>
    </row>
    <row r="42" spans="1:6" ht="1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28">
        <v>3.13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28">
        <v>3.63</v>
      </c>
    </row>
    <row r="44" spans="1:6" ht="15" customHeight="1">
      <c r="A44" s="27">
        <v>2247</v>
      </c>
      <c r="B44" s="25" t="s">
        <v>59</v>
      </c>
      <c r="C44" s="28">
        <v>5.71</v>
      </c>
      <c r="D44" s="28">
        <v>0</v>
      </c>
      <c r="E44" s="28">
        <f t="shared" si="0"/>
        <v>2.86</v>
      </c>
      <c r="F44" s="28">
        <v>0.93</v>
      </c>
    </row>
    <row r="45" spans="1:6" ht="15" customHeight="1">
      <c r="A45" s="27">
        <v>2251</v>
      </c>
      <c r="B45" s="29" t="s">
        <v>60</v>
      </c>
      <c r="C45" s="28">
        <v>145.52</v>
      </c>
      <c r="D45" s="28">
        <v>0</v>
      </c>
      <c r="E45" s="28">
        <f t="shared" si="0"/>
        <v>72.76</v>
      </c>
      <c r="F45" s="28">
        <v>13.8</v>
      </c>
    </row>
    <row r="46" spans="1:6" ht="15" customHeight="1">
      <c r="A46" s="27">
        <v>2259</v>
      </c>
      <c r="B46" s="29" t="s">
        <v>61</v>
      </c>
      <c r="C46" s="28">
        <v>0.48</v>
      </c>
      <c r="D46" s="28">
        <v>0</v>
      </c>
      <c r="E46" s="28">
        <f t="shared" si="0"/>
        <v>0.24</v>
      </c>
      <c r="F46" s="28">
        <v>0.07</v>
      </c>
    </row>
    <row r="47" spans="1:6" ht="15" customHeight="1">
      <c r="A47" s="27">
        <v>2262</v>
      </c>
      <c r="B47" s="29" t="s">
        <v>12</v>
      </c>
      <c r="C47" s="28">
        <v>63.08</v>
      </c>
      <c r="D47" s="28">
        <v>0</v>
      </c>
      <c r="E47" s="28">
        <f t="shared" si="0"/>
        <v>31.54</v>
      </c>
      <c r="F47" s="28">
        <v>7.61</v>
      </c>
    </row>
    <row r="48" spans="1:6" ht="15.75">
      <c r="A48" s="27">
        <v>2264</v>
      </c>
      <c r="B48" s="29" t="s">
        <v>13</v>
      </c>
      <c r="C48" s="28">
        <v>1.18</v>
      </c>
      <c r="D48" s="28">
        <v>0</v>
      </c>
      <c r="E48" s="28">
        <f t="shared" si="0"/>
        <v>0.59</v>
      </c>
      <c r="F48" s="28">
        <v>0.14</v>
      </c>
    </row>
    <row r="49" spans="1:6" ht="15.75">
      <c r="A49" s="27">
        <v>2279</v>
      </c>
      <c r="B49" s="29" t="s">
        <v>14</v>
      </c>
      <c r="C49" s="28">
        <v>259.89</v>
      </c>
      <c r="D49" s="28">
        <v>0</v>
      </c>
      <c r="E49" s="28">
        <f t="shared" si="0"/>
        <v>129.95</v>
      </c>
      <c r="F49" s="28">
        <v>2.56</v>
      </c>
    </row>
    <row r="50" spans="1:6" ht="15.75" customHeight="1">
      <c r="A50" s="27">
        <v>2311</v>
      </c>
      <c r="B50" s="29" t="s">
        <v>15</v>
      </c>
      <c r="C50" s="28">
        <v>24.47</v>
      </c>
      <c r="D50" s="28">
        <v>0</v>
      </c>
      <c r="E50" s="28">
        <f t="shared" si="0"/>
        <v>12.24</v>
      </c>
      <c r="F50" s="28">
        <v>3.3</v>
      </c>
    </row>
    <row r="51" spans="1:6" ht="15.75">
      <c r="A51" s="27">
        <v>2312</v>
      </c>
      <c r="B51" s="29" t="s">
        <v>16</v>
      </c>
      <c r="C51" s="28">
        <v>45.22</v>
      </c>
      <c r="D51" s="28">
        <v>0</v>
      </c>
      <c r="E51" s="28">
        <f t="shared" si="0"/>
        <v>22.61</v>
      </c>
      <c r="F51" s="28">
        <v>1.61</v>
      </c>
    </row>
    <row r="52" spans="1:6" ht="15.75">
      <c r="A52" s="27">
        <v>2322</v>
      </c>
      <c r="B52" s="29" t="s">
        <v>18</v>
      </c>
      <c r="C52" s="28">
        <v>170.03</v>
      </c>
      <c r="D52" s="28">
        <v>0</v>
      </c>
      <c r="E52" s="28">
        <f t="shared" si="0"/>
        <v>85.02</v>
      </c>
      <c r="F52" s="28">
        <v>0</v>
      </c>
    </row>
    <row r="53" spans="1:6" ht="15.75">
      <c r="A53" s="27">
        <v>2350</v>
      </c>
      <c r="B53" s="29" t="s">
        <v>19</v>
      </c>
      <c r="C53" s="28">
        <v>193.6</v>
      </c>
      <c r="D53" s="28">
        <v>0</v>
      </c>
      <c r="E53" s="28">
        <f t="shared" si="0"/>
        <v>96.8</v>
      </c>
      <c r="F53" s="28">
        <v>13.63</v>
      </c>
    </row>
    <row r="54" spans="1:6" ht="15" customHeight="1">
      <c r="A54" s="27">
        <v>2361</v>
      </c>
      <c r="B54" s="29" t="s">
        <v>20</v>
      </c>
      <c r="C54" s="28">
        <v>93.78</v>
      </c>
      <c r="D54" s="28">
        <v>0</v>
      </c>
      <c r="E54" s="28">
        <f t="shared" si="0"/>
        <v>46.89</v>
      </c>
      <c r="F54" s="28">
        <v>5.84</v>
      </c>
    </row>
    <row r="55" spans="1:6" ht="15" customHeight="1">
      <c r="A55" s="27">
        <v>2400</v>
      </c>
      <c r="B55" s="29" t="s">
        <v>31</v>
      </c>
      <c r="C55" s="28">
        <v>10.07</v>
      </c>
      <c r="D55" s="28">
        <v>0</v>
      </c>
      <c r="E55" s="28">
        <f t="shared" si="0"/>
        <v>5.04</v>
      </c>
      <c r="F55" s="28">
        <v>1.07</v>
      </c>
    </row>
    <row r="56" spans="1:6" ht="15" customHeight="1">
      <c r="A56" s="27">
        <v>2515</v>
      </c>
      <c r="B56" s="29" t="s">
        <v>58</v>
      </c>
      <c r="C56" s="28">
        <v>6.97</v>
      </c>
      <c r="D56" s="28">
        <v>0</v>
      </c>
      <c r="E56" s="28">
        <f t="shared" si="0"/>
        <v>3.49</v>
      </c>
      <c r="F56" s="28">
        <v>26.61</v>
      </c>
    </row>
    <row r="57" spans="1:6" ht="15" customHeight="1">
      <c r="A57" s="27">
        <v>2519</v>
      </c>
      <c r="B57" s="29" t="s">
        <v>24</v>
      </c>
      <c r="C57" s="28">
        <v>36.72</v>
      </c>
      <c r="D57" s="28">
        <v>0</v>
      </c>
      <c r="E57" s="28">
        <f t="shared" si="0"/>
        <v>18.36</v>
      </c>
      <c r="F57" s="28">
        <v>6.55</v>
      </c>
    </row>
    <row r="58" spans="1:6" ht="15" customHeight="1">
      <c r="A58" s="27">
        <v>5232</v>
      </c>
      <c r="B58" s="29" t="s">
        <v>23</v>
      </c>
      <c r="C58" s="28"/>
      <c r="D58" s="28"/>
      <c r="E58" s="28"/>
      <c r="F58" s="28">
        <v>46.46</v>
      </c>
    </row>
    <row r="59" spans="1:6" ht="15" customHeight="1">
      <c r="A59" s="27">
        <v>5240</v>
      </c>
      <c r="B59" s="29" t="s">
        <v>25</v>
      </c>
      <c r="C59" s="28">
        <v>2.07</v>
      </c>
      <c r="D59" s="28">
        <v>0</v>
      </c>
      <c r="E59" s="28">
        <f t="shared" si="0"/>
        <v>1.04</v>
      </c>
      <c r="F59" s="28">
        <v>9.32</v>
      </c>
    </row>
    <row r="60" spans="1:6" ht="15" customHeight="1">
      <c r="A60" s="27">
        <v>5250</v>
      </c>
      <c r="B60" s="29" t="s">
        <v>26</v>
      </c>
      <c r="C60" s="45">
        <v>5975.84</v>
      </c>
      <c r="D60" s="28">
        <v>0</v>
      </c>
      <c r="E60" s="28">
        <f t="shared" si="0"/>
        <v>2987.92</v>
      </c>
      <c r="F60" s="28">
        <v>37.21</v>
      </c>
    </row>
    <row r="61" spans="1:6" ht="15.75">
      <c r="A61" s="32"/>
      <c r="B61" s="34" t="s">
        <v>66</v>
      </c>
      <c r="C61" s="31">
        <f>SUM(C37:C60)</f>
        <v>12764.950000000003</v>
      </c>
      <c r="D61" s="31">
        <f>SUM(D37:D60)</f>
        <v>0</v>
      </c>
      <c r="E61" s="31">
        <f>SUM(E37:E60)</f>
        <v>6382.52</v>
      </c>
      <c r="F61" s="31">
        <f>SUM(F37:F60)</f>
        <v>1052.75</v>
      </c>
    </row>
    <row r="62" spans="1:6" ht="15" customHeight="1">
      <c r="A62" s="32"/>
      <c r="B62" s="34" t="s">
        <v>32</v>
      </c>
      <c r="C62" s="31" t="e">
        <f>#REF!+C28</f>
        <v>#REF!</v>
      </c>
      <c r="D62" s="31" t="e">
        <f>#REF!+D28</f>
        <v>#REF!</v>
      </c>
      <c r="E62" s="31" t="e">
        <f>#REF!+E28</f>
        <v>#REF!</v>
      </c>
      <c r="F62" s="31">
        <f>F35+F61</f>
        <v>4261.699999999999</v>
      </c>
    </row>
    <row r="63" spans="1:6" ht="12.75" customHeight="1">
      <c r="A63" s="35"/>
      <c r="B63" s="20"/>
      <c r="C63" s="6"/>
      <c r="D63" s="20"/>
      <c r="E63" s="20"/>
      <c r="F63" s="90"/>
    </row>
    <row r="64" spans="1:6" ht="15.75">
      <c r="A64" s="140" t="s">
        <v>45</v>
      </c>
      <c r="B64" s="140"/>
      <c r="C64" s="10">
        <v>2943</v>
      </c>
      <c r="D64" s="21">
        <v>0</v>
      </c>
      <c r="E64" s="21">
        <v>1472</v>
      </c>
      <c r="F64" s="107">
        <v>5</v>
      </c>
    </row>
    <row r="65" spans="1:6" ht="15.75" customHeight="1">
      <c r="A65" s="140" t="s">
        <v>46</v>
      </c>
      <c r="B65" s="140"/>
      <c r="C65" s="36" t="e">
        <f>C62/C64</f>
        <v>#REF!</v>
      </c>
      <c r="D65" s="48">
        <v>0</v>
      </c>
      <c r="E65" s="37" t="e">
        <f>E62/E64</f>
        <v>#REF!</v>
      </c>
      <c r="F65" s="108">
        <f>F62/F64</f>
        <v>852.3399999999998</v>
      </c>
    </row>
    <row r="66" spans="1:6" ht="12.75" customHeight="1">
      <c r="A66" s="9"/>
      <c r="B66" s="9"/>
      <c r="C66" s="36"/>
      <c r="D66" s="49"/>
      <c r="E66" s="36"/>
      <c r="F66" s="36"/>
    </row>
    <row r="67" spans="1:6" s="2" customFormat="1" ht="15.75">
      <c r="A67" s="144" t="s">
        <v>37</v>
      </c>
      <c r="B67" s="145"/>
      <c r="C67" s="39"/>
      <c r="D67" s="39"/>
      <c r="E67" s="39"/>
      <c r="F67" s="39"/>
    </row>
    <row r="68" spans="1:6" s="2" customFormat="1" ht="15.75">
      <c r="A68" s="144" t="s">
        <v>54</v>
      </c>
      <c r="B68" s="145"/>
      <c r="C68" s="16"/>
      <c r="D68" s="40"/>
      <c r="E68" s="39"/>
      <c r="F68" s="39"/>
    </row>
    <row r="69" spans="1:6" s="2" customFormat="1" ht="15.75" customHeight="1">
      <c r="A69" s="17"/>
      <c r="B69" s="17"/>
      <c r="C69" s="17"/>
      <c r="D69" s="17"/>
      <c r="E69" s="17"/>
      <c r="F69" s="65"/>
    </row>
    <row r="70" spans="1:6" s="2" customFormat="1" ht="15.75">
      <c r="A70" s="17" t="s">
        <v>38</v>
      </c>
      <c r="B70" s="17"/>
      <c r="C70" s="17"/>
      <c r="D70" s="17"/>
      <c r="E70" s="17"/>
      <c r="F70" s="17"/>
    </row>
    <row r="71" spans="1:6" s="2" customFormat="1" ht="12.75" customHeight="1">
      <c r="A71" s="17"/>
      <c r="B71" s="17"/>
      <c r="C71" s="17"/>
      <c r="D71" s="17"/>
      <c r="E71" s="17"/>
      <c r="F71" s="17"/>
    </row>
    <row r="72" spans="1:6" s="2" customFormat="1" ht="15.75">
      <c r="A72" s="17" t="s">
        <v>47</v>
      </c>
      <c r="B72" s="18"/>
      <c r="C72" s="18"/>
      <c r="D72" s="18"/>
      <c r="E72" s="18"/>
      <c r="F72" s="18"/>
    </row>
    <row r="73" spans="1:6" s="2" customFormat="1" ht="13.5" customHeight="1">
      <c r="A73" s="17"/>
      <c r="B73" s="96"/>
      <c r="C73" s="19"/>
      <c r="D73" s="19"/>
      <c r="E73" s="17"/>
      <c r="F73" s="17"/>
    </row>
    <row r="74" spans="1:6" s="2" customFormat="1" ht="13.5" customHeight="1">
      <c r="A74" s="17"/>
      <c r="B74" s="19"/>
      <c r="C74" s="17"/>
      <c r="D74" s="17"/>
      <c r="E74" s="17"/>
      <c r="F74" s="17"/>
    </row>
    <row r="75" spans="1:6" s="1" customFormat="1" ht="15">
      <c r="A75" s="6"/>
      <c r="B75" s="6"/>
      <c r="C75" s="100"/>
      <c r="D75" s="6"/>
      <c r="E75" s="6"/>
      <c r="F75" s="6"/>
    </row>
  </sheetData>
  <sheetProtection/>
  <mergeCells count="11">
    <mergeCell ref="A65:B65"/>
    <mergeCell ref="A67:B67"/>
    <mergeCell ref="A68:B68"/>
    <mergeCell ref="B12:D12"/>
    <mergeCell ref="B3:F3"/>
    <mergeCell ref="B1:F1"/>
    <mergeCell ref="B2:F2"/>
    <mergeCell ref="A9:B9"/>
    <mergeCell ref="A10:B10"/>
    <mergeCell ref="A7:F7"/>
    <mergeCell ref="A64:B64"/>
  </mergeCells>
  <printOptions/>
  <pageMargins left="0.9448818897637796" right="0.5511811023622047" top="0.6299212598425197" bottom="0.5511811023622047" header="0.31496062992125984" footer="0.31496062992125984"/>
  <pageSetup firstPageNumber="4" useFirstPageNumber="1" fitToHeight="0" fitToWidth="1" horizontalDpi="600" verticalDpi="600" orientation="portrait" paperSize="9" scale="62" r:id="rId1"/>
  <headerFooter>
    <oddFooter xml:space="preserve">&amp;C&amp;"Times New Roman,Regular"LManotp1_120118_Mk1002; Grozījumi Sociālās integrācijas valsts aģentūras sniegto maksas pakalpojumu cenrādis"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Layout" zoomScale="90" zoomScalePageLayoutView="90" workbookViewId="0" topLeftCell="A79">
      <selection activeCell="A76" sqref="A76"/>
    </sheetView>
  </sheetViews>
  <sheetFormatPr defaultColWidth="9.140625" defaultRowHeight="12.75"/>
  <cols>
    <col min="1" max="1" width="12.28125" style="6" customWidth="1"/>
    <col min="2" max="2" width="94.8515625" style="6" customWidth="1"/>
    <col min="3" max="3" width="12.8515625" style="6" hidden="1" customWidth="1"/>
    <col min="4" max="4" width="25.8515625" style="6" hidden="1" customWidth="1"/>
    <col min="5" max="5" width="23.28125" style="6" hidden="1" customWidth="1"/>
    <col min="6" max="6" width="32.00390625" style="6" customWidth="1"/>
    <col min="7" max="16384" width="9.140625" style="3" customWidth="1"/>
  </cols>
  <sheetData>
    <row r="1" spans="1:6" ht="15.75" customHeight="1">
      <c r="A1" s="12"/>
      <c r="B1" s="136" t="s">
        <v>35</v>
      </c>
      <c r="C1" s="136"/>
      <c r="D1" s="136"/>
      <c r="E1" s="136"/>
      <c r="F1" s="137"/>
    </row>
    <row r="2" spans="1:6" ht="15.75">
      <c r="A2" s="12"/>
      <c r="B2" s="138" t="s">
        <v>39</v>
      </c>
      <c r="C2" s="138"/>
      <c r="D2" s="138"/>
      <c r="E2" s="138"/>
      <c r="F2" s="139"/>
    </row>
    <row r="3" spans="1:6" ht="15.75">
      <c r="A3" s="12"/>
      <c r="B3" s="135" t="s">
        <v>159</v>
      </c>
      <c r="C3" s="147"/>
      <c r="D3" s="147"/>
      <c r="E3" s="147"/>
      <c r="F3" s="147"/>
    </row>
    <row r="4" spans="1:6" ht="15.75">
      <c r="A4" s="12"/>
      <c r="B4" s="11"/>
      <c r="C4" s="11"/>
      <c r="D4" s="11"/>
      <c r="E4" s="13"/>
      <c r="F4" s="96"/>
    </row>
    <row r="5" spans="1:6" ht="15.75">
      <c r="A5" s="12"/>
      <c r="B5" s="15"/>
      <c r="C5" s="15"/>
      <c r="D5" s="15"/>
      <c r="E5" s="12"/>
      <c r="F5" s="11" t="str">
        <f>'1.1.'!C5</f>
        <v>2019. gada  15.martā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41" t="s">
        <v>5</v>
      </c>
      <c r="B7" s="141"/>
      <c r="C7" s="141"/>
      <c r="D7" s="141"/>
      <c r="E7" s="141"/>
      <c r="F7" s="141"/>
    </row>
    <row r="8" spans="1:5" ht="15.75">
      <c r="A8" s="97"/>
      <c r="B8" s="97"/>
      <c r="C8" s="97"/>
      <c r="D8" s="97"/>
      <c r="E8" s="97"/>
    </row>
    <row r="9" spans="1:5" ht="15" customHeight="1">
      <c r="A9" s="140" t="s">
        <v>1</v>
      </c>
      <c r="B9" s="140"/>
      <c r="C9" s="9"/>
      <c r="D9" s="9"/>
      <c r="E9" s="9"/>
    </row>
    <row r="10" spans="1:5" ht="15" customHeight="1">
      <c r="A10" s="140" t="s">
        <v>0</v>
      </c>
      <c r="B10" s="140"/>
      <c r="C10" s="9"/>
      <c r="D10" s="9"/>
      <c r="E10" s="9"/>
    </row>
    <row r="11" spans="1:6" ht="15" customHeight="1">
      <c r="A11" s="9"/>
      <c r="B11" s="140" t="str">
        <f>'1.5.'!B11</f>
        <v>1. Profesionālās pilnveides izglītības programmas un profesionālās tālākizglītības programmas</v>
      </c>
      <c r="C11" s="140"/>
      <c r="D11" s="140"/>
      <c r="E11" s="140"/>
      <c r="F11" s="140"/>
    </row>
    <row r="12" spans="1:6" ht="15" customHeight="1">
      <c r="A12" s="9"/>
      <c r="B12" s="140" t="s">
        <v>154</v>
      </c>
      <c r="C12" s="142"/>
      <c r="D12" s="142"/>
      <c r="E12" s="9"/>
      <c r="F12" s="14"/>
    </row>
    <row r="13" spans="1:5" ht="15" customHeight="1">
      <c r="A13" s="9" t="s">
        <v>2</v>
      </c>
      <c r="B13" s="9" t="str">
        <f>'1.1.'!B13</f>
        <v>2019.gadā un turpmāk</v>
      </c>
      <c r="C13" s="9"/>
      <c r="D13" s="9"/>
      <c r="E13" s="9"/>
    </row>
    <row r="14" spans="1:6" ht="67.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4.25" customHeight="1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68</v>
      </c>
      <c r="C16" s="26"/>
      <c r="D16" s="26"/>
      <c r="E16" s="26"/>
      <c r="F16" s="26"/>
    </row>
    <row r="17" spans="1:6" ht="15" customHeight="1">
      <c r="A17" s="27">
        <v>1100</v>
      </c>
      <c r="B17" s="27" t="s">
        <v>63</v>
      </c>
      <c r="C17" s="28">
        <v>5789.22</v>
      </c>
      <c r="D17" s="28">
        <v>0</v>
      </c>
      <c r="E17" s="28">
        <v>3074.97</v>
      </c>
      <c r="F17" s="28">
        <f>711.61*5</f>
        <v>3558.05</v>
      </c>
    </row>
    <row r="18" spans="1:6" ht="15.75" customHeight="1">
      <c r="A18" s="27">
        <v>1200</v>
      </c>
      <c r="B18" s="29" t="s">
        <v>62</v>
      </c>
      <c r="C18" s="28">
        <v>1365.67</v>
      </c>
      <c r="D18" s="28">
        <v>0</v>
      </c>
      <c r="E18" s="28">
        <v>725.39</v>
      </c>
      <c r="F18" s="28">
        <f>171.43*5</f>
        <v>857.1500000000001</v>
      </c>
    </row>
    <row r="19" spans="1:6" ht="15" customHeight="1" hidden="1">
      <c r="A19" s="27">
        <v>2210</v>
      </c>
      <c r="B19" s="29" t="s">
        <v>27</v>
      </c>
      <c r="C19" s="28"/>
      <c r="D19" s="28"/>
      <c r="E19" s="28"/>
      <c r="F19" s="28"/>
    </row>
    <row r="20" spans="1:6" ht="15" customHeight="1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f>5.55*5</f>
        <v>27.75</v>
      </c>
    </row>
    <row r="21" spans="1:6" ht="15" customHeight="1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f>25.56*5</f>
        <v>127.8</v>
      </c>
    </row>
    <row r="22" spans="1:6" ht="15" customHeight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f>76.28*5</f>
        <v>381.4</v>
      </c>
    </row>
    <row r="23" spans="1:6" ht="15" customHeight="1">
      <c r="A23" s="27">
        <v>2244</v>
      </c>
      <c r="B23" s="29" t="s">
        <v>10</v>
      </c>
      <c r="C23" s="28"/>
      <c r="D23" s="28"/>
      <c r="E23" s="28"/>
      <c r="F23" s="28">
        <f>52.71*5</f>
        <v>263.55</v>
      </c>
    </row>
    <row r="24" spans="1:6" ht="15" customHeight="1" hidden="1">
      <c r="A24" s="27">
        <v>2251</v>
      </c>
      <c r="B24" s="29" t="s">
        <v>60</v>
      </c>
      <c r="C24" s="28"/>
      <c r="D24" s="28"/>
      <c r="E24" s="28"/>
      <c r="F24" s="28"/>
    </row>
    <row r="25" spans="1:6" ht="15" customHeight="1" hidden="1">
      <c r="A25" s="27">
        <v>2261</v>
      </c>
      <c r="B25" s="29" t="s">
        <v>11</v>
      </c>
      <c r="C25" s="28"/>
      <c r="D25" s="28"/>
      <c r="E25" s="28"/>
      <c r="F25" s="28"/>
    </row>
    <row r="26" spans="1:6" ht="15" customHeight="1" hidden="1">
      <c r="A26" s="27">
        <v>2279</v>
      </c>
      <c r="B26" s="29" t="s">
        <v>14</v>
      </c>
      <c r="C26" s="28"/>
      <c r="D26" s="28"/>
      <c r="E26" s="28"/>
      <c r="F26" s="28"/>
    </row>
    <row r="27" spans="1:6" ht="15" customHeight="1">
      <c r="A27" s="27">
        <v>2311</v>
      </c>
      <c r="B27" s="29" t="s">
        <v>72</v>
      </c>
      <c r="C27" s="28"/>
      <c r="D27" s="28"/>
      <c r="E27" s="28"/>
      <c r="F27" s="28">
        <f>7.8*5</f>
        <v>39</v>
      </c>
    </row>
    <row r="28" spans="1:6" ht="15" customHeight="1">
      <c r="A28" s="27">
        <v>2312</v>
      </c>
      <c r="B28" s="29" t="s">
        <v>16</v>
      </c>
      <c r="C28" s="28"/>
      <c r="D28" s="28"/>
      <c r="E28" s="28"/>
      <c r="F28" s="28">
        <f>46.26*5</f>
        <v>231.29999999999998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28">
        <f>28.65*5</f>
        <v>143.25</v>
      </c>
    </row>
    <row r="30" spans="1:6" ht="15" customHeight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28">
        <f>50.85*5</f>
        <v>254.25</v>
      </c>
    </row>
    <row r="31" spans="1:6" ht="15.75" hidden="1">
      <c r="A31" s="27">
        <v>2361</v>
      </c>
      <c r="B31" s="29" t="s">
        <v>20</v>
      </c>
      <c r="C31" s="28"/>
      <c r="D31" s="28"/>
      <c r="E31" s="28"/>
      <c r="F31" s="28">
        <v>0</v>
      </c>
    </row>
    <row r="32" spans="1:6" ht="15.75">
      <c r="A32" s="27">
        <v>2370</v>
      </c>
      <c r="B32" s="29" t="s">
        <v>69</v>
      </c>
      <c r="C32" s="28"/>
      <c r="D32" s="28"/>
      <c r="E32" s="28"/>
      <c r="F32" s="28">
        <f>31.21*5</f>
        <v>156.05</v>
      </c>
    </row>
    <row r="33" spans="1:6" ht="15" customHeight="1" hidden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57</v>
      </c>
      <c r="C34" s="28">
        <v>1.8</v>
      </c>
      <c r="D34" s="28">
        <v>0</v>
      </c>
      <c r="E34" s="28">
        <f>ROUND(C34/2,2)</f>
        <v>0.9</v>
      </c>
      <c r="F34" s="28">
        <f>127.13*5</f>
        <v>635.65</v>
      </c>
    </row>
    <row r="35" spans="1:8" ht="15" customHeight="1">
      <c r="A35" s="27"/>
      <c r="B35" s="30" t="s">
        <v>65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6675.200000000001</v>
      </c>
      <c r="G35" s="112"/>
      <c r="H35" s="112"/>
    </row>
    <row r="36" spans="1:6" ht="15" customHeight="1">
      <c r="A36" s="32"/>
      <c r="B36" s="27" t="s">
        <v>64</v>
      </c>
      <c r="C36" s="26"/>
      <c r="D36" s="26"/>
      <c r="E36" s="26"/>
      <c r="F36" s="26"/>
    </row>
    <row r="37" spans="1:6" ht="15" customHeight="1">
      <c r="A37" s="27">
        <v>1100</v>
      </c>
      <c r="B37" s="27" t="s">
        <v>63</v>
      </c>
      <c r="C37" s="28">
        <v>4429</v>
      </c>
      <c r="D37" s="28">
        <v>0</v>
      </c>
      <c r="E37" s="28">
        <f aca="true" t="shared" si="0" ref="E37:E55">ROUND(C37/2,2)</f>
        <v>2214.5</v>
      </c>
      <c r="F37" s="28">
        <f>236.92*5</f>
        <v>1184.6</v>
      </c>
    </row>
    <row r="38" spans="1:6" ht="15" customHeight="1">
      <c r="A38" s="27">
        <v>1200</v>
      </c>
      <c r="B38" s="29" t="s">
        <v>62</v>
      </c>
      <c r="C38" s="28">
        <v>1044.8</v>
      </c>
      <c r="D38" s="28">
        <v>0</v>
      </c>
      <c r="E38" s="28">
        <f t="shared" si="0"/>
        <v>522.4</v>
      </c>
      <c r="F38" s="28">
        <f>57.07*5</f>
        <v>285.35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28">
        <f>7.93*5</f>
        <v>39.65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28">
        <f>10.25*5</f>
        <v>51.25</v>
      </c>
    </row>
    <row r="41" spans="1:6" ht="15" customHeight="1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28">
        <f>1.85*5</f>
        <v>9.25</v>
      </c>
    </row>
    <row r="42" spans="1:6" ht="1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28">
        <f>7.07*5</f>
        <v>35.35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28">
        <f>6.94*5</f>
        <v>34.7</v>
      </c>
    </row>
    <row r="44" spans="1:6" ht="15.75">
      <c r="A44" s="27">
        <v>2244</v>
      </c>
      <c r="B44" s="29" t="s">
        <v>10</v>
      </c>
      <c r="C44" s="28"/>
      <c r="D44" s="28"/>
      <c r="E44" s="28"/>
      <c r="F44" s="28">
        <f>27.83*5</f>
        <v>139.14999999999998</v>
      </c>
    </row>
    <row r="45" spans="1:6" ht="15.75">
      <c r="A45" s="27">
        <v>2247</v>
      </c>
      <c r="B45" s="25" t="s">
        <v>59</v>
      </c>
      <c r="C45" s="28">
        <v>5.71</v>
      </c>
      <c r="D45" s="28">
        <v>0</v>
      </c>
      <c r="E45" s="28">
        <f t="shared" si="0"/>
        <v>2.86</v>
      </c>
      <c r="F45" s="28">
        <f>2.04*5</f>
        <v>10.2</v>
      </c>
    </row>
    <row r="46" spans="1:6" ht="15" customHeight="1">
      <c r="A46" s="27">
        <v>2251</v>
      </c>
      <c r="B46" s="29" t="s">
        <v>60</v>
      </c>
      <c r="C46" s="28">
        <v>145.52</v>
      </c>
      <c r="D46" s="28">
        <v>0</v>
      </c>
      <c r="E46" s="28">
        <f t="shared" si="0"/>
        <v>72.76</v>
      </c>
      <c r="F46" s="28">
        <f>10.25*5</f>
        <v>51.25</v>
      </c>
    </row>
    <row r="47" spans="1:6" ht="15" customHeight="1">
      <c r="A47" s="27">
        <v>2259</v>
      </c>
      <c r="B47" s="29" t="s">
        <v>61</v>
      </c>
      <c r="C47" s="28">
        <v>0.48</v>
      </c>
      <c r="D47" s="28">
        <v>0</v>
      </c>
      <c r="E47" s="28">
        <f t="shared" si="0"/>
        <v>0.24</v>
      </c>
      <c r="F47" s="28">
        <f>0.13*5</f>
        <v>0.65</v>
      </c>
    </row>
    <row r="48" spans="1:6" ht="15" customHeight="1">
      <c r="A48" s="27">
        <v>2261</v>
      </c>
      <c r="B48" s="29" t="s">
        <v>11</v>
      </c>
      <c r="C48" s="28"/>
      <c r="D48" s="28"/>
      <c r="E48" s="28"/>
      <c r="F48" s="28">
        <f>5.09*5</f>
        <v>25.45</v>
      </c>
    </row>
    <row r="49" spans="1:6" ht="15" customHeight="1">
      <c r="A49" s="27">
        <v>2262</v>
      </c>
      <c r="B49" s="29" t="s">
        <v>12</v>
      </c>
      <c r="C49" s="28">
        <v>63.08</v>
      </c>
      <c r="D49" s="28">
        <v>0</v>
      </c>
      <c r="E49" s="28">
        <f t="shared" si="0"/>
        <v>31.54</v>
      </c>
      <c r="F49" s="28">
        <f>10.78*5</f>
        <v>53.9</v>
      </c>
    </row>
    <row r="50" spans="1:6" ht="15.75" customHeight="1">
      <c r="A50" s="27">
        <v>2264</v>
      </c>
      <c r="B50" s="29" t="s">
        <v>13</v>
      </c>
      <c r="C50" s="28">
        <v>1.18</v>
      </c>
      <c r="D50" s="28">
        <v>0</v>
      </c>
      <c r="E50" s="28">
        <f t="shared" si="0"/>
        <v>0.59</v>
      </c>
      <c r="F50" s="28">
        <f>0.13*5</f>
        <v>0.65</v>
      </c>
    </row>
    <row r="51" spans="1:6" ht="15.75">
      <c r="A51" s="27">
        <v>2279</v>
      </c>
      <c r="B51" s="29" t="s">
        <v>14</v>
      </c>
      <c r="C51" s="28">
        <v>259.89</v>
      </c>
      <c r="D51" s="28">
        <v>0</v>
      </c>
      <c r="E51" s="28">
        <f t="shared" si="0"/>
        <v>129.95</v>
      </c>
      <c r="F51" s="28">
        <f>3.66*5</f>
        <v>18.3</v>
      </c>
    </row>
    <row r="52" spans="1:6" ht="15.75">
      <c r="A52" s="27">
        <v>2311</v>
      </c>
      <c r="B52" s="29" t="s">
        <v>15</v>
      </c>
      <c r="C52" s="28">
        <v>24.47</v>
      </c>
      <c r="D52" s="28">
        <v>0</v>
      </c>
      <c r="E52" s="28">
        <f t="shared" si="0"/>
        <v>12.24</v>
      </c>
      <c r="F52" s="28">
        <f>5.03*5</f>
        <v>25.150000000000002</v>
      </c>
    </row>
    <row r="53" spans="1:6" ht="15.75">
      <c r="A53" s="27">
        <v>2312</v>
      </c>
      <c r="B53" s="29" t="s">
        <v>16</v>
      </c>
      <c r="C53" s="28">
        <v>45.22</v>
      </c>
      <c r="D53" s="28">
        <v>0</v>
      </c>
      <c r="E53" s="28">
        <f t="shared" si="0"/>
        <v>22.61</v>
      </c>
      <c r="F53" s="28">
        <f>5.13*5</f>
        <v>25.65</v>
      </c>
    </row>
    <row r="54" spans="1:6" ht="15.75">
      <c r="A54" s="27">
        <v>2322</v>
      </c>
      <c r="B54" s="29" t="s">
        <v>18</v>
      </c>
      <c r="C54" s="28">
        <v>170.03</v>
      </c>
      <c r="D54" s="28">
        <v>0</v>
      </c>
      <c r="E54" s="28">
        <f t="shared" si="0"/>
        <v>85.02</v>
      </c>
      <c r="F54" s="28">
        <f>14.21*5</f>
        <v>71.05000000000001</v>
      </c>
    </row>
    <row r="55" spans="1:6" ht="15" customHeight="1">
      <c r="A55" s="27">
        <v>2350</v>
      </c>
      <c r="B55" s="29" t="s">
        <v>19</v>
      </c>
      <c r="C55" s="28">
        <v>193.6</v>
      </c>
      <c r="D55" s="28">
        <v>0</v>
      </c>
      <c r="E55" s="28">
        <f t="shared" si="0"/>
        <v>96.8</v>
      </c>
      <c r="F55" s="28">
        <f>18.61*5</f>
        <v>93.05</v>
      </c>
    </row>
    <row r="56" spans="1:6" ht="15.75">
      <c r="A56" s="27">
        <v>2361</v>
      </c>
      <c r="B56" s="29" t="s">
        <v>20</v>
      </c>
      <c r="C56" s="28"/>
      <c r="D56" s="28"/>
      <c r="E56" s="28"/>
      <c r="F56" s="28">
        <f>8.42*5</f>
        <v>42.1</v>
      </c>
    </row>
    <row r="57" spans="1:6" ht="15" customHeight="1">
      <c r="A57" s="27">
        <v>2370</v>
      </c>
      <c r="B57" s="29" t="s">
        <v>69</v>
      </c>
      <c r="C57" s="28"/>
      <c r="D57" s="28"/>
      <c r="E57" s="28"/>
      <c r="F57" s="28">
        <f>6.44*5</f>
        <v>32.2</v>
      </c>
    </row>
    <row r="58" spans="1:6" ht="15.75">
      <c r="A58" s="27">
        <v>2400</v>
      </c>
      <c r="B58" s="29" t="s">
        <v>31</v>
      </c>
      <c r="C58" s="28"/>
      <c r="D58" s="28"/>
      <c r="E58" s="28"/>
      <c r="F58" s="28">
        <f>2.42*5</f>
        <v>12.1</v>
      </c>
    </row>
    <row r="59" spans="1:6" ht="15.75">
      <c r="A59" s="27">
        <v>2513</v>
      </c>
      <c r="B59" s="29" t="s">
        <v>22</v>
      </c>
      <c r="C59" s="28"/>
      <c r="D59" s="28"/>
      <c r="E59" s="28"/>
      <c r="F59" s="28">
        <f>5.83*5</f>
        <v>29.15</v>
      </c>
    </row>
    <row r="60" spans="1:6" ht="15.75">
      <c r="A60" s="27">
        <v>2515</v>
      </c>
      <c r="B60" s="29" t="s">
        <v>58</v>
      </c>
      <c r="C60" s="28"/>
      <c r="D60" s="28"/>
      <c r="E60" s="28"/>
      <c r="F60" s="28">
        <f>6.56*5</f>
        <v>32.8</v>
      </c>
    </row>
    <row r="61" spans="1:6" ht="15.75">
      <c r="A61" s="27">
        <v>2519</v>
      </c>
      <c r="B61" s="29" t="s">
        <v>24</v>
      </c>
      <c r="C61" s="28"/>
      <c r="D61" s="28"/>
      <c r="E61" s="28"/>
      <c r="F61" s="28">
        <f>14.52*5</f>
        <v>72.6</v>
      </c>
    </row>
    <row r="62" spans="1:6" ht="15.75">
      <c r="A62" s="27">
        <v>5232</v>
      </c>
      <c r="B62" s="29" t="s">
        <v>23</v>
      </c>
      <c r="C62" s="28"/>
      <c r="D62" s="28"/>
      <c r="E62" s="28"/>
      <c r="F62" s="28">
        <f>55.5*5</f>
        <v>277.5</v>
      </c>
    </row>
    <row r="63" spans="1:6" ht="15.75" hidden="1">
      <c r="A63" s="27">
        <v>5240</v>
      </c>
      <c r="B63" s="29" t="s">
        <v>25</v>
      </c>
      <c r="C63" s="28"/>
      <c r="D63" s="28"/>
      <c r="E63" s="28"/>
      <c r="F63" s="28"/>
    </row>
    <row r="64" spans="1:6" ht="15" customHeight="1">
      <c r="A64" s="27">
        <v>5250</v>
      </c>
      <c r="B64" s="29" t="s">
        <v>26</v>
      </c>
      <c r="C64" s="28"/>
      <c r="D64" s="28"/>
      <c r="E64" s="28"/>
      <c r="F64" s="28">
        <f>23.12*5</f>
        <v>115.60000000000001</v>
      </c>
    </row>
    <row r="65" spans="1:6" ht="15" customHeight="1">
      <c r="A65" s="32"/>
      <c r="B65" s="34" t="s">
        <v>66</v>
      </c>
      <c r="C65" s="31">
        <f>SUM(C37:C55)</f>
        <v>6639.500000000003</v>
      </c>
      <c r="D65" s="31">
        <f>SUM(D37:D55)</f>
        <v>0</v>
      </c>
      <c r="E65" s="31">
        <f>SUM(E37:E55)</f>
        <v>3319.7800000000007</v>
      </c>
      <c r="F65" s="31">
        <f>SUM(F37:F64)</f>
        <v>2768.65</v>
      </c>
    </row>
    <row r="66" spans="1:7" ht="15.75">
      <c r="A66" s="32"/>
      <c r="B66" s="34" t="s">
        <v>32</v>
      </c>
      <c r="C66" s="31" t="e">
        <f>#REF!+C28</f>
        <v>#REF!</v>
      </c>
      <c r="D66" s="31" t="e">
        <f>#REF!+D28</f>
        <v>#REF!</v>
      </c>
      <c r="E66" s="31" t="e">
        <f>#REF!+E28</f>
        <v>#REF!</v>
      </c>
      <c r="F66" s="31">
        <f>F35+F65</f>
        <v>9443.85</v>
      </c>
      <c r="G66" s="87"/>
    </row>
    <row r="67" spans="1:2" ht="15.75">
      <c r="A67" s="35"/>
      <c r="B67" s="20"/>
    </row>
    <row r="68" spans="1:6" ht="15.75">
      <c r="A68" s="140" t="s">
        <v>45</v>
      </c>
      <c r="B68" s="140"/>
      <c r="C68" s="10">
        <v>2172</v>
      </c>
      <c r="D68" s="21">
        <v>0</v>
      </c>
      <c r="E68" s="21">
        <v>1086</v>
      </c>
      <c r="F68" s="107">
        <v>5</v>
      </c>
    </row>
    <row r="69" spans="1:6" ht="15.75">
      <c r="A69" s="140" t="s">
        <v>46</v>
      </c>
      <c r="B69" s="140"/>
      <c r="C69" s="36" t="e">
        <f>C66/C68</f>
        <v>#REF!</v>
      </c>
      <c r="D69" s="37">
        <v>0</v>
      </c>
      <c r="E69" s="37" t="e">
        <f>E66/E68</f>
        <v>#REF!</v>
      </c>
      <c r="F69" s="108">
        <f>F66/F68</f>
        <v>1888.77</v>
      </c>
    </row>
    <row r="70" spans="1:6" ht="15.75">
      <c r="A70" s="9"/>
      <c r="B70" s="9"/>
      <c r="C70" s="36"/>
      <c r="D70" s="36"/>
      <c r="E70" s="36"/>
      <c r="F70" s="36"/>
    </row>
    <row r="71" spans="1:6" s="2" customFormat="1" ht="15.75">
      <c r="A71" s="144" t="s">
        <v>37</v>
      </c>
      <c r="B71" s="145"/>
      <c r="C71" s="39"/>
      <c r="D71" s="39"/>
      <c r="E71" s="39"/>
      <c r="F71" s="39"/>
    </row>
    <row r="72" spans="1:6" s="2" customFormat="1" ht="15.75">
      <c r="A72" s="144" t="s">
        <v>54</v>
      </c>
      <c r="B72" s="145"/>
      <c r="C72" s="16"/>
      <c r="D72" s="40"/>
      <c r="E72" s="39"/>
      <c r="F72" s="39"/>
    </row>
    <row r="73" spans="1:6" s="2" customFormat="1" ht="15.75">
      <c r="A73" s="17"/>
      <c r="B73" s="17"/>
      <c r="C73" s="17"/>
      <c r="D73" s="17"/>
      <c r="E73" s="17"/>
      <c r="F73" s="65"/>
    </row>
    <row r="74" spans="1:6" s="2" customFormat="1" ht="15.75">
      <c r="A74" s="17" t="s">
        <v>38</v>
      </c>
      <c r="B74" s="17"/>
      <c r="C74" s="17"/>
      <c r="D74" s="17"/>
      <c r="E74" s="17"/>
      <c r="F74" s="17"/>
    </row>
    <row r="75" spans="1:6" s="2" customFormat="1" ht="15.75">
      <c r="A75" s="17"/>
      <c r="B75" s="17"/>
      <c r="C75" s="17"/>
      <c r="D75" s="17"/>
      <c r="E75" s="17"/>
      <c r="F75" s="17"/>
    </row>
    <row r="76" spans="1:6" s="2" customFormat="1" ht="15.75">
      <c r="A76" s="17" t="s">
        <v>47</v>
      </c>
      <c r="B76" s="18"/>
      <c r="C76" s="18"/>
      <c r="D76" s="18"/>
      <c r="E76" s="18"/>
      <c r="F76" s="18"/>
    </row>
    <row r="77" spans="1:6" s="2" customFormat="1" ht="13.5" customHeight="1">
      <c r="A77" s="17"/>
      <c r="B77" s="96"/>
      <c r="C77" s="19"/>
      <c r="D77" s="19"/>
      <c r="E77" s="17"/>
      <c r="F77" s="17"/>
    </row>
    <row r="78" spans="1:6" s="2" customFormat="1" ht="13.5" customHeight="1">
      <c r="A78" s="17"/>
      <c r="B78" s="19"/>
      <c r="C78" s="17"/>
      <c r="D78" s="17"/>
      <c r="E78" s="17"/>
      <c r="F78" s="17"/>
    </row>
    <row r="79" spans="1:6" s="1" customFormat="1" ht="15">
      <c r="A79" s="6"/>
      <c r="B79" s="6"/>
      <c r="C79" s="100"/>
      <c r="D79" s="6"/>
      <c r="E79" s="6"/>
      <c r="F79" s="6"/>
    </row>
  </sheetData>
  <sheetProtection/>
  <mergeCells count="12">
    <mergeCell ref="A69:B69"/>
    <mergeCell ref="A71:B71"/>
    <mergeCell ref="A72:B72"/>
    <mergeCell ref="B1:F1"/>
    <mergeCell ref="B2:F2"/>
    <mergeCell ref="B3:F3"/>
    <mergeCell ref="A7:F7"/>
    <mergeCell ref="A9:B9"/>
    <mergeCell ref="B11:F11"/>
    <mergeCell ref="A10:B10"/>
    <mergeCell ref="B12:D12"/>
    <mergeCell ref="A68:B68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view="pageLayout" zoomScale="90" zoomScaleNormal="90" zoomScalePageLayoutView="90" workbookViewId="0" topLeftCell="A58">
      <selection activeCell="B3" sqref="B3:F3"/>
    </sheetView>
  </sheetViews>
  <sheetFormatPr defaultColWidth="9.140625" defaultRowHeight="12.75"/>
  <cols>
    <col min="1" max="1" width="12.28125" style="6" customWidth="1"/>
    <col min="2" max="2" width="97.7109375" style="6" customWidth="1"/>
    <col min="3" max="3" width="4.57421875" style="100" hidden="1" customWidth="1"/>
    <col min="4" max="4" width="25.8515625" style="6" hidden="1" customWidth="1"/>
    <col min="5" max="5" width="22.140625" style="6" hidden="1" customWidth="1"/>
    <col min="6" max="6" width="32.57421875" style="6" customWidth="1"/>
  </cols>
  <sheetData>
    <row r="1" spans="1:6" ht="15.75" customHeight="1">
      <c r="A1" s="12"/>
      <c r="B1" s="136" t="s">
        <v>35</v>
      </c>
      <c r="C1" s="136"/>
      <c r="D1" s="136"/>
      <c r="E1" s="136"/>
      <c r="F1" s="137"/>
    </row>
    <row r="2" spans="1:6" ht="15.75">
      <c r="A2" s="12"/>
      <c r="B2" s="138" t="s">
        <v>39</v>
      </c>
      <c r="C2" s="138"/>
      <c r="D2" s="138"/>
      <c r="E2" s="138"/>
      <c r="F2" s="139"/>
    </row>
    <row r="3" spans="1:6" ht="15.75">
      <c r="A3" s="12"/>
      <c r="B3" s="135" t="s">
        <v>159</v>
      </c>
      <c r="C3" s="147"/>
      <c r="D3" s="147"/>
      <c r="E3" s="147"/>
      <c r="F3" s="147"/>
    </row>
    <row r="4" spans="1:6" ht="15.75">
      <c r="A4" s="12"/>
      <c r="B4" s="11"/>
      <c r="C4" s="11"/>
      <c r="D4" s="11"/>
      <c r="E4" s="13"/>
      <c r="F4" s="96"/>
    </row>
    <row r="5" spans="1:6" ht="15.75">
      <c r="A5" s="12"/>
      <c r="B5" s="15"/>
      <c r="C5" s="15"/>
      <c r="D5" s="15"/>
      <c r="E5" s="12"/>
      <c r="F5" s="11" t="str">
        <f>'1.2.'!F5</f>
        <v>2019. gada  15.martā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41" t="s">
        <v>5</v>
      </c>
      <c r="B7" s="141"/>
      <c r="C7" s="141"/>
      <c r="D7" s="141"/>
      <c r="E7" s="141"/>
      <c r="F7" s="141"/>
    </row>
    <row r="8" spans="1:5" ht="15.75">
      <c r="A8" s="97"/>
      <c r="B8" s="97"/>
      <c r="C8" s="97"/>
      <c r="D8" s="97"/>
      <c r="E8" s="97"/>
    </row>
    <row r="9" spans="1:5" ht="15" customHeight="1">
      <c r="A9" s="140" t="s">
        <v>1</v>
      </c>
      <c r="B9" s="140"/>
      <c r="C9" s="9"/>
      <c r="D9" s="9"/>
      <c r="E9" s="9"/>
    </row>
    <row r="10" spans="1:5" ht="15" customHeight="1">
      <c r="A10" s="140" t="s">
        <v>0</v>
      </c>
      <c r="B10" s="140"/>
      <c r="C10" s="9"/>
      <c r="D10" s="9"/>
      <c r="E10" s="9"/>
    </row>
    <row r="11" spans="1:5" ht="15" customHeight="1">
      <c r="A11" s="9"/>
      <c r="B11" s="9" t="s">
        <v>131</v>
      </c>
      <c r="C11" s="9"/>
      <c r="D11" s="9"/>
      <c r="E11" s="9"/>
    </row>
    <row r="12" spans="1:6" ht="15" customHeight="1">
      <c r="A12" s="9"/>
      <c r="B12" s="140" t="s">
        <v>76</v>
      </c>
      <c r="C12" s="142"/>
      <c r="D12" s="142"/>
      <c r="E12" s="9"/>
      <c r="F12" s="14"/>
    </row>
    <row r="13" spans="1:5" ht="15" customHeight="1">
      <c r="A13" s="9" t="s">
        <v>2</v>
      </c>
      <c r="B13" s="9" t="str">
        <f>'1.2.'!B13</f>
        <v>2019.gadā un turpmāk</v>
      </c>
      <c r="C13" s="9"/>
      <c r="D13" s="9"/>
      <c r="E13" s="9"/>
    </row>
    <row r="14" spans="1:6" s="5" customFormat="1" ht="70.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5.75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.75">
      <c r="A16" s="24"/>
      <c r="B16" s="25" t="s">
        <v>68</v>
      </c>
      <c r="C16" s="26"/>
      <c r="D16" s="26"/>
      <c r="E16" s="26"/>
      <c r="F16" s="26"/>
    </row>
    <row r="17" spans="1:6" ht="15.75">
      <c r="A17" s="27">
        <v>1100</v>
      </c>
      <c r="B17" s="27" t="s">
        <v>63</v>
      </c>
      <c r="C17" s="28">
        <v>5789.22</v>
      </c>
      <c r="D17" s="28">
        <v>0</v>
      </c>
      <c r="E17" s="28">
        <v>3074.97</v>
      </c>
      <c r="F17" s="28">
        <f>'[1]JPV_kursi'!$H$10</f>
        <v>4054.7139689578717</v>
      </c>
    </row>
    <row r="18" spans="1:6" ht="15.75" customHeight="1">
      <c r="A18" s="27">
        <v>1200</v>
      </c>
      <c r="B18" s="29" t="s">
        <v>62</v>
      </c>
      <c r="C18" s="28">
        <v>1365.67</v>
      </c>
      <c r="D18" s="28">
        <v>0</v>
      </c>
      <c r="E18" s="28">
        <v>725.39</v>
      </c>
      <c r="F18" s="28">
        <f>F17*0.2409</f>
        <v>976.7805951219513</v>
      </c>
    </row>
    <row r="19" spans="1:6" ht="14.25" customHeight="1" hidden="1">
      <c r="A19" s="27">
        <v>2210</v>
      </c>
      <c r="B19" s="29" t="s">
        <v>27</v>
      </c>
      <c r="C19" s="28"/>
      <c r="D19" s="28"/>
      <c r="E19" s="28"/>
      <c r="F19" s="28">
        <v>0</v>
      </c>
    </row>
    <row r="20" spans="1:6" ht="15.75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f>'[1]JPV_kursi'!$H$41</f>
        <v>57.62911443662506</v>
      </c>
    </row>
    <row r="21" spans="1:6" ht="15.75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f>'[1]JPV_kursi'!$H$39</f>
        <v>88.46032858881853</v>
      </c>
    </row>
    <row r="22" spans="1:6" ht="15" customHeight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v>106.08</v>
      </c>
    </row>
    <row r="23" spans="1:6" ht="15.75">
      <c r="A23" s="27">
        <v>2244</v>
      </c>
      <c r="B23" s="29" t="s">
        <v>10</v>
      </c>
      <c r="C23" s="28"/>
      <c r="D23" s="28"/>
      <c r="E23" s="28"/>
      <c r="F23" s="28">
        <f>'[1]JPV_kursi'!$H$40</f>
        <v>182.4591140483457</v>
      </c>
    </row>
    <row r="24" spans="1:6" ht="15.75" hidden="1">
      <c r="A24" s="27">
        <v>2251</v>
      </c>
      <c r="B24" s="29" t="s">
        <v>60</v>
      </c>
      <c r="C24" s="28"/>
      <c r="D24" s="28"/>
      <c r="E24" s="28"/>
      <c r="F24" s="111">
        <v>0</v>
      </c>
    </row>
    <row r="25" spans="1:6" ht="16.5" customHeight="1" hidden="1">
      <c r="A25" s="27">
        <v>2261</v>
      </c>
      <c r="B25" s="29" t="s">
        <v>11</v>
      </c>
      <c r="C25" s="28"/>
      <c r="D25" s="28"/>
      <c r="E25" s="28"/>
      <c r="F25" s="111"/>
    </row>
    <row r="26" spans="1:6" ht="15.75" hidden="1">
      <c r="A26" s="27">
        <v>2279</v>
      </c>
      <c r="B26" s="29" t="s">
        <v>14</v>
      </c>
      <c r="C26" s="28"/>
      <c r="D26" s="28"/>
      <c r="E26" s="28"/>
      <c r="F26" s="111">
        <v>0</v>
      </c>
    </row>
    <row r="27" spans="1:6" ht="15.75">
      <c r="A27" s="27">
        <v>2311</v>
      </c>
      <c r="B27" s="29" t="s">
        <v>72</v>
      </c>
      <c r="C27" s="28"/>
      <c r="D27" s="28"/>
      <c r="E27" s="28"/>
      <c r="F27" s="111">
        <f>417.79/3</f>
        <v>139.26333333333335</v>
      </c>
    </row>
    <row r="28" spans="1:6" ht="15.75">
      <c r="A28" s="27">
        <v>2312</v>
      </c>
      <c r="B28" s="29" t="s">
        <v>16</v>
      </c>
      <c r="C28" s="28"/>
      <c r="D28" s="28"/>
      <c r="E28" s="28"/>
      <c r="F28" s="111">
        <f>'[1]JPV_kursi'!$H$36</f>
        <v>80.30236472945893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111">
        <f>'[1]JPV_kursi'!$H$38</f>
        <v>99.18845272933257</v>
      </c>
    </row>
    <row r="30" spans="1:6" ht="15" customHeight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111">
        <v>108.9</v>
      </c>
    </row>
    <row r="31" spans="1:6" ht="15.75" hidden="1">
      <c r="A31" s="27">
        <v>2361</v>
      </c>
      <c r="B31" s="29" t="s">
        <v>20</v>
      </c>
      <c r="C31" s="28"/>
      <c r="D31" s="28"/>
      <c r="E31" s="28"/>
      <c r="F31" s="28">
        <v>0</v>
      </c>
    </row>
    <row r="32" spans="1:6" ht="15.75">
      <c r="A32" s="27">
        <v>2370</v>
      </c>
      <c r="B32" s="29" t="s">
        <v>69</v>
      </c>
      <c r="C32" s="28"/>
      <c r="D32" s="28"/>
      <c r="E32" s="28"/>
      <c r="F32" s="28">
        <f>417.79/3*2</f>
        <v>278.5266666666667</v>
      </c>
    </row>
    <row r="33" spans="1:6" ht="15.75" hidden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57</v>
      </c>
      <c r="C34" s="28">
        <v>1.8</v>
      </c>
      <c r="D34" s="28">
        <v>0</v>
      </c>
      <c r="E34" s="28">
        <f>ROUND(C34/2,2)</f>
        <v>0.9</v>
      </c>
      <c r="F34" s="28">
        <v>424.34</v>
      </c>
    </row>
    <row r="35" spans="1:6" ht="15" customHeight="1">
      <c r="A35" s="27"/>
      <c r="B35" s="30" t="s">
        <v>65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6596.643938612403</v>
      </c>
    </row>
    <row r="36" spans="1:6" ht="15" customHeight="1">
      <c r="A36" s="32"/>
      <c r="B36" s="27" t="s">
        <v>64</v>
      </c>
      <c r="C36" s="26"/>
      <c r="D36" s="26"/>
      <c r="E36" s="26"/>
      <c r="F36" s="26"/>
    </row>
    <row r="37" spans="1:6" ht="15" customHeight="1">
      <c r="A37" s="27">
        <v>1100</v>
      </c>
      <c r="B37" s="27" t="s">
        <v>63</v>
      </c>
      <c r="C37" s="28">
        <v>4429</v>
      </c>
      <c r="D37" s="28">
        <v>0</v>
      </c>
      <c r="E37" s="28">
        <f aca="true" t="shared" si="0" ref="E37:E54">ROUND(C37/2,2)</f>
        <v>2214.5</v>
      </c>
      <c r="F37" s="28">
        <v>812.37</v>
      </c>
    </row>
    <row r="38" spans="1:6" ht="15.75" customHeight="1">
      <c r="A38" s="27">
        <v>1200</v>
      </c>
      <c r="B38" s="29" t="s">
        <v>62</v>
      </c>
      <c r="C38" s="28">
        <v>1044.8</v>
      </c>
      <c r="D38" s="28">
        <v>0</v>
      </c>
      <c r="E38" s="28">
        <f t="shared" si="0"/>
        <v>522.4</v>
      </c>
      <c r="F38" s="28">
        <v>195.7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28">
        <v>10.19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28">
        <v>4.85</v>
      </c>
    </row>
    <row r="41" spans="1:6" ht="15" customHeight="1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28">
        <v>34.83</v>
      </c>
    </row>
    <row r="42" spans="1:6" ht="1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28">
        <v>15.47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28">
        <v>23.35</v>
      </c>
    </row>
    <row r="44" spans="1:6" ht="15" customHeight="1">
      <c r="A44" s="27">
        <v>2244</v>
      </c>
      <c r="B44" s="29" t="s">
        <v>10</v>
      </c>
      <c r="C44" s="28"/>
      <c r="D44" s="28"/>
      <c r="E44" s="28"/>
      <c r="F44" s="28">
        <v>20.8</v>
      </c>
    </row>
    <row r="45" spans="1:6" ht="15.75">
      <c r="A45" s="27">
        <v>2247</v>
      </c>
      <c r="B45" s="25" t="s">
        <v>59</v>
      </c>
      <c r="C45" s="28">
        <v>5.71</v>
      </c>
      <c r="D45" s="28">
        <v>0</v>
      </c>
      <c r="E45" s="28">
        <f t="shared" si="0"/>
        <v>2.86</v>
      </c>
      <c r="F45" s="28">
        <v>0.97</v>
      </c>
    </row>
    <row r="46" spans="1:6" ht="15" customHeight="1">
      <c r="A46" s="27">
        <v>2251</v>
      </c>
      <c r="B46" s="29" t="s">
        <v>60</v>
      </c>
      <c r="C46" s="28">
        <v>145.52</v>
      </c>
      <c r="D46" s="28">
        <v>0</v>
      </c>
      <c r="E46" s="28">
        <f t="shared" si="0"/>
        <v>72.76</v>
      </c>
      <c r="F46" s="28">
        <v>7.58</v>
      </c>
    </row>
    <row r="47" spans="1:6" ht="15" customHeight="1">
      <c r="A47" s="27">
        <v>2259</v>
      </c>
      <c r="B47" s="29" t="s">
        <v>61</v>
      </c>
      <c r="C47" s="28">
        <v>0.48</v>
      </c>
      <c r="D47" s="28">
        <v>0</v>
      </c>
      <c r="E47" s="28">
        <f t="shared" si="0"/>
        <v>0.24</v>
      </c>
      <c r="F47" s="28">
        <v>0.09</v>
      </c>
    </row>
    <row r="48" spans="1:6" ht="15" customHeight="1">
      <c r="A48" s="27">
        <v>2262</v>
      </c>
      <c r="B48" s="29" t="s">
        <v>12</v>
      </c>
      <c r="C48" s="28">
        <v>63.08</v>
      </c>
      <c r="D48" s="28">
        <v>0</v>
      </c>
      <c r="E48" s="28">
        <f t="shared" si="0"/>
        <v>31.54</v>
      </c>
      <c r="F48" s="28">
        <v>5.09</v>
      </c>
    </row>
    <row r="49" spans="1:6" ht="15" customHeight="1">
      <c r="A49" s="27">
        <v>2264</v>
      </c>
      <c r="B49" s="29" t="s">
        <v>13</v>
      </c>
      <c r="C49" s="28">
        <v>1.18</v>
      </c>
      <c r="D49" s="28">
        <v>0</v>
      </c>
      <c r="E49" s="28">
        <f t="shared" si="0"/>
        <v>0.59</v>
      </c>
      <c r="F49" s="28">
        <v>0.09</v>
      </c>
    </row>
    <row r="50" spans="1:6" ht="15" customHeight="1">
      <c r="A50" s="27">
        <v>2279</v>
      </c>
      <c r="B50" s="29" t="s">
        <v>14</v>
      </c>
      <c r="C50" s="28">
        <v>259.89</v>
      </c>
      <c r="D50" s="28">
        <v>0</v>
      </c>
      <c r="E50" s="28">
        <f t="shared" si="0"/>
        <v>129.95</v>
      </c>
      <c r="F50" s="28">
        <v>14.8</v>
      </c>
    </row>
    <row r="51" spans="1:6" ht="15" customHeight="1">
      <c r="A51" s="27">
        <v>2311</v>
      </c>
      <c r="B51" s="29" t="s">
        <v>15</v>
      </c>
      <c r="C51" s="28">
        <v>24.47</v>
      </c>
      <c r="D51" s="28">
        <v>0</v>
      </c>
      <c r="E51" s="28">
        <f t="shared" si="0"/>
        <v>12.24</v>
      </c>
      <c r="F51" s="28">
        <v>11.04</v>
      </c>
    </row>
    <row r="52" spans="1:6" ht="15" customHeight="1">
      <c r="A52" s="27">
        <v>2312</v>
      </c>
      <c r="B52" s="29" t="s">
        <v>16</v>
      </c>
      <c r="C52" s="28">
        <v>45.22</v>
      </c>
      <c r="D52" s="28">
        <v>0</v>
      </c>
      <c r="E52" s="28">
        <f t="shared" si="0"/>
        <v>22.61</v>
      </c>
      <c r="F52" s="28">
        <v>28.32</v>
      </c>
    </row>
    <row r="53" spans="1:6" ht="15" customHeight="1">
      <c r="A53" s="27">
        <v>2322</v>
      </c>
      <c r="B53" s="29" t="s">
        <v>18</v>
      </c>
      <c r="C53" s="28">
        <v>170.03</v>
      </c>
      <c r="D53" s="28">
        <v>0</v>
      </c>
      <c r="E53" s="28">
        <f t="shared" si="0"/>
        <v>85.02</v>
      </c>
      <c r="F53" s="28">
        <v>20.35</v>
      </c>
    </row>
    <row r="54" spans="1:6" ht="15" customHeight="1">
      <c r="A54" s="27">
        <v>2350</v>
      </c>
      <c r="B54" s="29" t="s">
        <v>19</v>
      </c>
      <c r="C54" s="28">
        <v>193.6</v>
      </c>
      <c r="D54" s="28">
        <v>0</v>
      </c>
      <c r="E54" s="28">
        <f t="shared" si="0"/>
        <v>96.8</v>
      </c>
      <c r="F54" s="28">
        <v>22.55</v>
      </c>
    </row>
    <row r="55" spans="1:6" ht="15" customHeight="1">
      <c r="A55" s="27">
        <v>2515</v>
      </c>
      <c r="B55" s="29" t="s">
        <v>58</v>
      </c>
      <c r="C55" s="28"/>
      <c r="D55" s="28"/>
      <c r="E55" s="28"/>
      <c r="F55" s="28">
        <v>4.91</v>
      </c>
    </row>
    <row r="56" spans="1:6" ht="15" customHeight="1">
      <c r="A56" s="27">
        <v>5232</v>
      </c>
      <c r="B56" s="29" t="s">
        <v>23</v>
      </c>
      <c r="C56" s="28"/>
      <c r="D56" s="28"/>
      <c r="E56" s="28"/>
      <c r="F56" s="28">
        <v>49.17</v>
      </c>
    </row>
    <row r="57" spans="1:6" ht="15" customHeight="1">
      <c r="A57" s="27">
        <v>5240</v>
      </c>
      <c r="B57" s="29" t="s">
        <v>25</v>
      </c>
      <c r="C57" s="28"/>
      <c r="D57" s="28"/>
      <c r="E57" s="28"/>
      <c r="F57" s="28">
        <v>9.81</v>
      </c>
    </row>
    <row r="58" spans="1:6" ht="15" customHeight="1">
      <c r="A58" s="27">
        <v>5250</v>
      </c>
      <c r="B58" s="29" t="s">
        <v>26</v>
      </c>
      <c r="C58" s="28"/>
      <c r="D58" s="28"/>
      <c r="E58" s="28"/>
      <c r="F58" s="28">
        <v>39.28</v>
      </c>
    </row>
    <row r="59" spans="1:6" ht="15.75">
      <c r="A59" s="32"/>
      <c r="B59" s="34" t="s">
        <v>66</v>
      </c>
      <c r="C59" s="31">
        <f>SUM(C37:C54)</f>
        <v>6639.500000000003</v>
      </c>
      <c r="D59" s="31">
        <f>SUM(D37:D54)</f>
        <v>0</v>
      </c>
      <c r="E59" s="31">
        <f>SUM(E37:E54)</f>
        <v>3319.7800000000007</v>
      </c>
      <c r="F59" s="31">
        <f>SUM(F37:F58)</f>
        <v>1331.6099999999994</v>
      </c>
    </row>
    <row r="60" spans="1:6" ht="15" customHeight="1">
      <c r="A60" s="32"/>
      <c r="B60" s="34" t="s">
        <v>32</v>
      </c>
      <c r="C60" s="31" t="e">
        <f>#REF!+C28</f>
        <v>#REF!</v>
      </c>
      <c r="D60" s="31" t="e">
        <f>#REF!+D28</f>
        <v>#REF!</v>
      </c>
      <c r="E60" s="31" t="e">
        <f>#REF!+E28</f>
        <v>#REF!</v>
      </c>
      <c r="F60" s="31">
        <f>F35+F59</f>
        <v>7928.253938612403</v>
      </c>
    </row>
    <row r="61" spans="1:6" ht="15.75">
      <c r="A61" s="35"/>
      <c r="B61" s="20"/>
      <c r="C61" s="6"/>
      <c r="D61" s="20"/>
      <c r="E61" s="20"/>
      <c r="F61" s="92"/>
    </row>
    <row r="62" spans="1:6" ht="15.75">
      <c r="A62" s="140" t="s">
        <v>45</v>
      </c>
      <c r="B62" s="140"/>
      <c r="C62" s="10">
        <v>287</v>
      </c>
      <c r="D62" s="21">
        <v>0</v>
      </c>
      <c r="E62" s="21">
        <v>143</v>
      </c>
      <c r="F62" s="107">
        <v>5</v>
      </c>
    </row>
    <row r="63" spans="1:6" ht="15.75" customHeight="1">
      <c r="A63" s="140" t="s">
        <v>46</v>
      </c>
      <c r="B63" s="140"/>
      <c r="C63" s="36" t="e">
        <f>#REF!/C62</f>
        <v>#REF!</v>
      </c>
      <c r="D63" s="48">
        <v>0</v>
      </c>
      <c r="E63" s="37" t="e">
        <f>#REF!/E62</f>
        <v>#REF!</v>
      </c>
      <c r="F63" s="108">
        <f>F60/F62</f>
        <v>1585.6507877224806</v>
      </c>
    </row>
    <row r="64" spans="1:6" ht="15.75" customHeight="1">
      <c r="A64" s="9"/>
      <c r="B64" s="9"/>
      <c r="C64" s="36"/>
      <c r="D64" s="49"/>
      <c r="E64" s="36"/>
      <c r="F64" s="36"/>
    </row>
    <row r="65" spans="1:6" s="2" customFormat="1" ht="15.75">
      <c r="A65" s="144" t="s">
        <v>37</v>
      </c>
      <c r="B65" s="145"/>
      <c r="C65" s="39"/>
      <c r="D65" s="39"/>
      <c r="E65" s="39"/>
      <c r="F65" s="39"/>
    </row>
    <row r="66" spans="1:6" s="2" customFormat="1" ht="15.75">
      <c r="A66" s="144" t="s">
        <v>54</v>
      </c>
      <c r="B66" s="145"/>
      <c r="C66" s="16"/>
      <c r="D66" s="40"/>
      <c r="E66" s="39"/>
      <c r="F66" s="39"/>
    </row>
    <row r="67" spans="1:6" s="2" customFormat="1" ht="15" customHeight="1">
      <c r="A67" s="17"/>
      <c r="B67" s="17"/>
      <c r="C67" s="17"/>
      <c r="D67" s="17"/>
      <c r="E67" s="17"/>
      <c r="F67" s="65"/>
    </row>
    <row r="68" spans="1:6" s="2" customFormat="1" ht="15.75">
      <c r="A68" s="17" t="s">
        <v>38</v>
      </c>
      <c r="B68" s="17"/>
      <c r="C68" s="17"/>
      <c r="D68" s="17"/>
      <c r="E68" s="17"/>
      <c r="F68" s="17"/>
    </row>
    <row r="69" spans="1:6" s="2" customFormat="1" ht="15" customHeight="1">
      <c r="A69" s="17"/>
      <c r="B69" s="17"/>
      <c r="C69" s="17"/>
      <c r="D69" s="17"/>
      <c r="E69" s="17"/>
      <c r="F69" s="17"/>
    </row>
    <row r="70" spans="1:6" s="2" customFormat="1" ht="15.75">
      <c r="A70" s="17" t="s">
        <v>47</v>
      </c>
      <c r="B70" s="18"/>
      <c r="C70" s="18"/>
      <c r="D70" s="18"/>
      <c r="E70" s="18"/>
      <c r="F70" s="91"/>
    </row>
    <row r="71" spans="1:6" s="2" customFormat="1" ht="13.5" customHeight="1">
      <c r="A71" s="17"/>
      <c r="B71" s="96"/>
      <c r="C71" s="19"/>
      <c r="D71" s="19"/>
      <c r="E71" s="17"/>
      <c r="F71" s="65"/>
    </row>
    <row r="72" spans="1:6" s="2" customFormat="1" ht="13.5" customHeight="1">
      <c r="A72" s="17"/>
      <c r="B72" s="19"/>
      <c r="C72" s="17"/>
      <c r="D72" s="17"/>
      <c r="E72" s="17"/>
      <c r="F72" s="17"/>
    </row>
    <row r="73" spans="1:6" s="1" customFormat="1" ht="15">
      <c r="A73" s="6"/>
      <c r="B73" s="6"/>
      <c r="C73" s="100"/>
      <c r="D73" s="6"/>
      <c r="E73" s="6"/>
      <c r="F73" s="6"/>
    </row>
  </sheetData>
  <sheetProtection/>
  <mergeCells count="11">
    <mergeCell ref="A63:B63"/>
    <mergeCell ref="A65:B65"/>
    <mergeCell ref="A66:B66"/>
    <mergeCell ref="B12:D12"/>
    <mergeCell ref="B3:F3"/>
    <mergeCell ref="B1:F1"/>
    <mergeCell ref="B2:F2"/>
    <mergeCell ref="A9:B9"/>
    <mergeCell ref="A10:B10"/>
    <mergeCell ref="A7:F7"/>
    <mergeCell ref="A62:B62"/>
  </mergeCells>
  <printOptions/>
  <pageMargins left="0.9448818897637796" right="0.5511811023622047" top="0.5511811023622047" bottom="0.5511811023622047" header="0.31496062992125984" footer="0.31496062992125984"/>
  <pageSetup firstPageNumber="5" useFirstPageNumber="1" fitToHeight="0" fitToWidth="1" horizontalDpi="600" verticalDpi="600" orientation="portrait" paperSize="9" scale="61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view="pageLayout" zoomScale="90" zoomScalePageLayoutView="90" workbookViewId="0" topLeftCell="A64">
      <selection activeCell="A70" sqref="A70"/>
    </sheetView>
  </sheetViews>
  <sheetFormatPr defaultColWidth="9.140625" defaultRowHeight="12.75"/>
  <cols>
    <col min="1" max="1" width="11.8515625" style="6" customWidth="1"/>
    <col min="2" max="2" width="94.7109375" style="6" customWidth="1"/>
    <col min="3" max="3" width="31.7109375" style="6" customWidth="1"/>
  </cols>
  <sheetData>
    <row r="1" spans="1:3" ht="15.75" customHeight="1">
      <c r="A1" s="12"/>
      <c r="B1" s="136" t="s">
        <v>35</v>
      </c>
      <c r="C1" s="137"/>
    </row>
    <row r="2" spans="1:3" ht="15.75">
      <c r="A2" s="12"/>
      <c r="B2" s="138" t="s">
        <v>39</v>
      </c>
      <c r="C2" s="139"/>
    </row>
    <row r="3" spans="1:3" ht="15.75">
      <c r="A3" s="12"/>
      <c r="B3" s="135" t="s">
        <v>159</v>
      </c>
      <c r="C3" s="147"/>
    </row>
    <row r="4" spans="1:3" ht="15.75">
      <c r="A4" s="12"/>
      <c r="B4" s="11"/>
      <c r="C4" s="96"/>
    </row>
    <row r="5" spans="1:3" ht="15.75">
      <c r="A5" s="12"/>
      <c r="B5" s="15"/>
      <c r="C5" s="11" t="str">
        <f>'1.2.'!F5</f>
        <v>2019. gada  15.martā</v>
      </c>
    </row>
    <row r="6" spans="1:3" ht="15.75">
      <c r="A6" s="12"/>
      <c r="B6" s="11"/>
      <c r="C6" s="11"/>
    </row>
    <row r="7" spans="1:3" ht="15.75">
      <c r="A7" s="141" t="s">
        <v>5</v>
      </c>
      <c r="B7" s="141"/>
      <c r="C7" s="141"/>
    </row>
    <row r="8" spans="1:2" ht="15.75">
      <c r="A8" s="97"/>
      <c r="B8" s="97"/>
    </row>
    <row r="9" spans="1:2" ht="15" customHeight="1">
      <c r="A9" s="140" t="s">
        <v>1</v>
      </c>
      <c r="B9" s="140"/>
    </row>
    <row r="10" spans="1:2" ht="15" customHeight="1">
      <c r="A10" s="140" t="s">
        <v>0</v>
      </c>
      <c r="B10" s="140"/>
    </row>
    <row r="11" spans="1:2" ht="15" customHeight="1">
      <c r="A11" s="9"/>
      <c r="B11" s="9" t="s">
        <v>131</v>
      </c>
    </row>
    <row r="12" spans="1:3" ht="15" customHeight="1">
      <c r="A12" s="9"/>
      <c r="B12" s="9" t="s">
        <v>122</v>
      </c>
      <c r="C12" s="14"/>
    </row>
    <row r="13" spans="1:2" ht="15" customHeight="1">
      <c r="A13" s="9" t="s">
        <v>2</v>
      </c>
      <c r="B13" s="9" t="str">
        <f>'1.2.'!B13</f>
        <v>2019.gadā un turpmāk</v>
      </c>
    </row>
    <row r="14" spans="1:3" s="5" customFormat="1" ht="61.5" customHeight="1">
      <c r="A14" s="54" t="s">
        <v>3</v>
      </c>
      <c r="B14" s="54" t="s">
        <v>4</v>
      </c>
      <c r="C14" s="54" t="s">
        <v>53</v>
      </c>
    </row>
    <row r="15" spans="1:3" ht="15.75">
      <c r="A15" s="22">
        <v>1</v>
      </c>
      <c r="B15" s="23">
        <v>2</v>
      </c>
      <c r="C15" s="23">
        <v>3</v>
      </c>
    </row>
    <row r="16" spans="1:3" ht="15.75">
      <c r="A16" s="24"/>
      <c r="B16" s="25" t="s">
        <v>68</v>
      </c>
      <c r="C16" s="26"/>
    </row>
    <row r="17" spans="1:3" ht="15.75">
      <c r="A17" s="27">
        <v>1100</v>
      </c>
      <c r="B17" s="27" t="s">
        <v>63</v>
      </c>
      <c r="C17" s="28">
        <v>2853.22</v>
      </c>
    </row>
    <row r="18" spans="1:3" ht="15.75" customHeight="1">
      <c r="A18" s="27">
        <v>1200</v>
      </c>
      <c r="B18" s="29" t="s">
        <v>62</v>
      </c>
      <c r="C18" s="28">
        <v>687.34</v>
      </c>
    </row>
    <row r="19" spans="1:3" ht="14.25" customHeight="1" hidden="1">
      <c r="A19" s="27">
        <v>2210</v>
      </c>
      <c r="B19" s="29" t="s">
        <v>27</v>
      </c>
      <c r="C19" s="28">
        <v>0</v>
      </c>
    </row>
    <row r="20" spans="1:3" ht="15.75">
      <c r="A20" s="27">
        <v>2222</v>
      </c>
      <c r="B20" s="29" t="s">
        <v>28</v>
      </c>
      <c r="C20" s="28">
        <v>12.81</v>
      </c>
    </row>
    <row r="21" spans="1:3" ht="15.75">
      <c r="A21" s="27">
        <v>2223</v>
      </c>
      <c r="B21" s="29" t="s">
        <v>29</v>
      </c>
      <c r="C21" s="28">
        <v>26.34</v>
      </c>
    </row>
    <row r="22" spans="1:3" ht="15" customHeight="1">
      <c r="A22" s="27">
        <v>2243</v>
      </c>
      <c r="B22" s="29" t="s">
        <v>9</v>
      </c>
      <c r="C22" s="28">
        <v>38.53</v>
      </c>
    </row>
    <row r="23" spans="1:3" ht="15.75">
      <c r="A23" s="27">
        <v>2244</v>
      </c>
      <c r="B23" s="29" t="s">
        <v>10</v>
      </c>
      <c r="C23" s="28">
        <v>121.64</v>
      </c>
    </row>
    <row r="24" spans="1:3" ht="15.75" hidden="1">
      <c r="A24" s="27">
        <v>2251</v>
      </c>
      <c r="B24" s="29" t="s">
        <v>60</v>
      </c>
      <c r="C24" s="28">
        <v>0</v>
      </c>
    </row>
    <row r="25" spans="1:3" ht="16.5" customHeight="1" hidden="1">
      <c r="A25" s="27">
        <v>2261</v>
      </c>
      <c r="B25" s="29" t="s">
        <v>11</v>
      </c>
      <c r="C25" s="28"/>
    </row>
    <row r="26" spans="1:3" ht="15.75" hidden="1">
      <c r="A26" s="27">
        <v>2279</v>
      </c>
      <c r="B26" s="29" t="s">
        <v>14</v>
      </c>
      <c r="C26" s="28">
        <v>0</v>
      </c>
    </row>
    <row r="27" spans="1:3" ht="15.75">
      <c r="A27" s="27">
        <v>2311</v>
      </c>
      <c r="B27" s="29" t="s">
        <v>72</v>
      </c>
      <c r="C27" s="28">
        <v>39.44</v>
      </c>
    </row>
    <row r="28" spans="1:3" ht="15.75">
      <c r="A28" s="27">
        <v>2312</v>
      </c>
      <c r="B28" s="29" t="s">
        <v>16</v>
      </c>
      <c r="C28" s="28">
        <v>63.94</v>
      </c>
    </row>
    <row r="29" spans="1:3" ht="15" customHeight="1">
      <c r="A29" s="27">
        <v>2321</v>
      </c>
      <c r="B29" s="29" t="s">
        <v>17</v>
      </c>
      <c r="C29" s="28">
        <v>37.79</v>
      </c>
    </row>
    <row r="30" spans="1:3" ht="15" customHeight="1">
      <c r="A30" s="27">
        <v>2350</v>
      </c>
      <c r="B30" s="29" t="s">
        <v>19</v>
      </c>
      <c r="C30" s="28">
        <v>19.27</v>
      </c>
    </row>
    <row r="31" spans="1:3" ht="15.75" hidden="1">
      <c r="A31" s="27">
        <v>2361</v>
      </c>
      <c r="B31" s="29" t="s">
        <v>20</v>
      </c>
      <c r="C31" s="28">
        <v>0</v>
      </c>
    </row>
    <row r="32" spans="1:3" ht="15.75">
      <c r="A32" s="27">
        <v>2370</v>
      </c>
      <c r="B32" s="29" t="s">
        <v>69</v>
      </c>
      <c r="C32" s="28">
        <v>92.02</v>
      </c>
    </row>
    <row r="33" spans="1:3" ht="15.75" hidden="1">
      <c r="A33" s="55">
        <v>2513</v>
      </c>
      <c r="B33" s="29" t="s">
        <v>22</v>
      </c>
      <c r="C33" s="28"/>
    </row>
    <row r="34" spans="1:3" ht="15" customHeight="1">
      <c r="A34" s="27">
        <v>5230</v>
      </c>
      <c r="B34" s="29" t="s">
        <v>57</v>
      </c>
      <c r="C34" s="93">
        <v>134.85</v>
      </c>
    </row>
    <row r="35" spans="1:3" ht="15" customHeight="1">
      <c r="A35" s="27"/>
      <c r="B35" s="30" t="s">
        <v>65</v>
      </c>
      <c r="C35" s="31">
        <f>SUM(C17:C34)</f>
        <v>4127.1900000000005</v>
      </c>
    </row>
    <row r="36" spans="1:3" ht="15" customHeight="1">
      <c r="A36" s="32"/>
      <c r="B36" s="27" t="s">
        <v>64</v>
      </c>
      <c r="C36" s="26"/>
    </row>
    <row r="37" spans="1:3" ht="15" customHeight="1">
      <c r="A37" s="27">
        <v>1100</v>
      </c>
      <c r="B37" s="27" t="s">
        <v>63</v>
      </c>
      <c r="C37" s="28">
        <v>548.89</v>
      </c>
    </row>
    <row r="38" spans="1:3" ht="15.75" customHeight="1">
      <c r="A38" s="27">
        <v>1200</v>
      </c>
      <c r="B38" s="29" t="s">
        <v>62</v>
      </c>
      <c r="C38" s="28">
        <v>132.23</v>
      </c>
    </row>
    <row r="39" spans="1:3" ht="15" customHeight="1">
      <c r="A39" s="33">
        <v>2210</v>
      </c>
      <c r="B39" s="29" t="s">
        <v>27</v>
      </c>
      <c r="C39" s="28">
        <v>6.81</v>
      </c>
    </row>
    <row r="40" spans="1:3" ht="15" customHeight="1">
      <c r="A40" s="27">
        <v>2230</v>
      </c>
      <c r="B40" s="29" t="s">
        <v>30</v>
      </c>
      <c r="C40" s="28">
        <v>6.49</v>
      </c>
    </row>
    <row r="41" spans="1:3" ht="15" customHeight="1">
      <c r="A41" s="27">
        <v>2241</v>
      </c>
      <c r="B41" s="29" t="s">
        <v>7</v>
      </c>
      <c r="C41" s="28">
        <v>46.54</v>
      </c>
    </row>
    <row r="42" spans="1:3" ht="15" customHeight="1">
      <c r="A42" s="27">
        <v>2242</v>
      </c>
      <c r="B42" s="29" t="s">
        <v>8</v>
      </c>
      <c r="C42" s="28">
        <v>11.22</v>
      </c>
    </row>
    <row r="43" spans="1:3" ht="15" customHeight="1">
      <c r="A43" s="27">
        <v>2243</v>
      </c>
      <c r="B43" s="29" t="s">
        <v>9</v>
      </c>
      <c r="C43" s="28">
        <v>31.2</v>
      </c>
    </row>
    <row r="44" spans="1:3" ht="15" customHeight="1">
      <c r="A44" s="27">
        <v>2244</v>
      </c>
      <c r="B44" s="29" t="s">
        <v>10</v>
      </c>
      <c r="C44" s="28">
        <v>27.81</v>
      </c>
    </row>
    <row r="45" spans="1:3" ht="15.75">
      <c r="A45" s="27">
        <v>2247</v>
      </c>
      <c r="B45" s="25" t="s">
        <v>59</v>
      </c>
      <c r="C45" s="28">
        <v>1.3</v>
      </c>
    </row>
    <row r="46" spans="1:3" ht="15" customHeight="1">
      <c r="A46" s="27">
        <v>2251</v>
      </c>
      <c r="B46" s="29" t="s">
        <v>60</v>
      </c>
      <c r="C46" s="28">
        <v>10.12</v>
      </c>
    </row>
    <row r="47" spans="1:3" ht="15" customHeight="1">
      <c r="A47" s="27">
        <v>2259</v>
      </c>
      <c r="B47" s="29" t="s">
        <v>61</v>
      </c>
      <c r="C47" s="28">
        <v>0.13</v>
      </c>
    </row>
    <row r="48" spans="1:3" ht="15" customHeight="1">
      <c r="A48" s="27">
        <v>2262</v>
      </c>
      <c r="B48" s="29" t="s">
        <v>12</v>
      </c>
      <c r="C48" s="28">
        <v>6.8</v>
      </c>
    </row>
    <row r="49" spans="1:3" ht="15" customHeight="1">
      <c r="A49" s="27">
        <v>2264</v>
      </c>
      <c r="B49" s="29" t="s">
        <v>13</v>
      </c>
      <c r="C49" s="28">
        <v>0.13</v>
      </c>
    </row>
    <row r="50" spans="1:3" ht="15" customHeight="1">
      <c r="A50" s="27">
        <v>2279</v>
      </c>
      <c r="B50" s="29" t="s">
        <v>14</v>
      </c>
      <c r="C50" s="28">
        <v>2.22</v>
      </c>
    </row>
    <row r="51" spans="1:3" ht="15" customHeight="1">
      <c r="A51" s="27">
        <v>2311</v>
      </c>
      <c r="B51" s="29" t="s">
        <v>15</v>
      </c>
      <c r="C51" s="28">
        <v>14.76</v>
      </c>
    </row>
    <row r="52" spans="1:3" ht="15" customHeight="1">
      <c r="A52" s="27">
        <v>2312</v>
      </c>
      <c r="B52" s="29" t="s">
        <v>16</v>
      </c>
      <c r="C52" s="28">
        <v>37.85</v>
      </c>
    </row>
    <row r="53" spans="1:3" ht="15" customHeight="1">
      <c r="A53" s="27">
        <v>2322</v>
      </c>
      <c r="B53" s="29" t="s">
        <v>18</v>
      </c>
      <c r="C53" s="28">
        <v>4.29</v>
      </c>
    </row>
    <row r="54" spans="1:3" ht="15" customHeight="1">
      <c r="A54" s="27">
        <v>2350</v>
      </c>
      <c r="B54" s="29" t="s">
        <v>19</v>
      </c>
      <c r="C54" s="28">
        <v>30.13</v>
      </c>
    </row>
    <row r="55" spans="1:3" ht="15" customHeight="1">
      <c r="A55" s="27">
        <v>2515</v>
      </c>
      <c r="B55" s="29" t="s">
        <v>58</v>
      </c>
      <c r="C55" s="28">
        <v>6.56</v>
      </c>
    </row>
    <row r="56" spans="1:3" ht="15" customHeight="1">
      <c r="A56" s="27">
        <v>5232</v>
      </c>
      <c r="B56" s="29" t="s">
        <v>23</v>
      </c>
      <c r="C56" s="28">
        <v>38.9</v>
      </c>
    </row>
    <row r="57" spans="1:3" ht="15" customHeight="1" hidden="1">
      <c r="A57" s="27">
        <v>5240</v>
      </c>
      <c r="B57" s="29" t="s">
        <v>25</v>
      </c>
      <c r="C57" s="28"/>
    </row>
    <row r="58" spans="1:3" ht="15" customHeight="1">
      <c r="A58" s="27">
        <v>5250</v>
      </c>
      <c r="B58" s="29" t="s">
        <v>26</v>
      </c>
      <c r="C58" s="28">
        <v>34.33</v>
      </c>
    </row>
    <row r="59" spans="1:3" ht="15.75">
      <c r="A59" s="32"/>
      <c r="B59" s="34" t="s">
        <v>66</v>
      </c>
      <c r="C59" s="31">
        <f>SUM(C37:C58)</f>
        <v>998.7099999999998</v>
      </c>
    </row>
    <row r="60" spans="1:3" ht="15" customHeight="1">
      <c r="A60" s="32"/>
      <c r="B60" s="34" t="s">
        <v>32</v>
      </c>
      <c r="C60" s="31">
        <f>C35+C59</f>
        <v>5125.900000000001</v>
      </c>
    </row>
    <row r="61" spans="1:3" ht="15.75">
      <c r="A61" s="35"/>
      <c r="B61" s="20"/>
      <c r="C61" s="92"/>
    </row>
    <row r="62" spans="1:3" ht="15.75">
      <c r="A62" s="140" t="s">
        <v>45</v>
      </c>
      <c r="B62" s="140"/>
      <c r="C62" s="107">
        <v>5</v>
      </c>
    </row>
    <row r="63" spans="1:3" ht="15.75" customHeight="1">
      <c r="A63" s="140" t="s">
        <v>46</v>
      </c>
      <c r="B63" s="140"/>
      <c r="C63" s="108">
        <f>C60/C62</f>
        <v>1025.18</v>
      </c>
    </row>
    <row r="64" spans="1:3" ht="15.75" customHeight="1">
      <c r="A64" s="9"/>
      <c r="B64" s="9"/>
      <c r="C64" s="36"/>
    </row>
    <row r="65" spans="1:3" s="2" customFormat="1" ht="15.75">
      <c r="A65" s="144" t="s">
        <v>37</v>
      </c>
      <c r="B65" s="145"/>
      <c r="C65" s="39"/>
    </row>
    <row r="66" spans="1:3" s="2" customFormat="1" ht="15.75">
      <c r="A66" s="144" t="s">
        <v>54</v>
      </c>
      <c r="B66" s="145"/>
      <c r="C66" s="39"/>
    </row>
    <row r="67" spans="1:3" s="2" customFormat="1" ht="15" customHeight="1">
      <c r="A67" s="17"/>
      <c r="B67" s="17"/>
      <c r="C67" s="65"/>
    </row>
    <row r="68" spans="1:3" s="2" customFormat="1" ht="15.75">
      <c r="A68" s="17" t="s">
        <v>38</v>
      </c>
      <c r="B68" s="17"/>
      <c r="C68" s="17"/>
    </row>
    <row r="69" spans="1:3" s="2" customFormat="1" ht="15" customHeight="1">
      <c r="A69" s="17"/>
      <c r="B69" s="17"/>
      <c r="C69" s="65"/>
    </row>
    <row r="70" spans="1:3" s="2" customFormat="1" ht="15.75">
      <c r="A70" s="17" t="s">
        <v>47</v>
      </c>
      <c r="B70" s="18"/>
      <c r="C70" s="91"/>
    </row>
    <row r="71" spans="1:3" s="2" customFormat="1" ht="13.5" customHeight="1">
      <c r="A71" s="17"/>
      <c r="B71" s="96"/>
      <c r="C71" s="65"/>
    </row>
    <row r="72" spans="1:3" s="2" customFormat="1" ht="13.5" customHeight="1">
      <c r="A72" s="17"/>
      <c r="B72" s="19"/>
      <c r="C72" s="17"/>
    </row>
    <row r="73" spans="1:3" s="1" customFormat="1" ht="15">
      <c r="A73" s="6"/>
      <c r="B73" s="6"/>
      <c r="C73" s="92"/>
    </row>
  </sheetData>
  <sheetProtection/>
  <mergeCells count="10">
    <mergeCell ref="A62:B62"/>
    <mergeCell ref="A63:B63"/>
    <mergeCell ref="A65:B65"/>
    <mergeCell ref="A66:B66"/>
    <mergeCell ref="B1:C1"/>
    <mergeCell ref="B2:C2"/>
    <mergeCell ref="B3:C3"/>
    <mergeCell ref="A7:C7"/>
    <mergeCell ref="A9:B9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view="pageLayout" zoomScale="90" zoomScalePageLayoutView="90" workbookViewId="0" topLeftCell="A81">
      <selection activeCell="A89" sqref="A89"/>
    </sheetView>
  </sheetViews>
  <sheetFormatPr defaultColWidth="9.140625" defaultRowHeight="12.75"/>
  <cols>
    <col min="1" max="1" width="11.8515625" style="6" customWidth="1"/>
    <col min="2" max="2" width="94.7109375" style="6" customWidth="1"/>
    <col min="3" max="3" width="17.28125" style="100" hidden="1" customWidth="1"/>
    <col min="4" max="4" width="31.57421875" style="6" customWidth="1"/>
  </cols>
  <sheetData>
    <row r="1" spans="1:4" ht="15.75">
      <c r="A1" s="12"/>
      <c r="B1" s="136" t="s">
        <v>35</v>
      </c>
      <c r="C1" s="136"/>
      <c r="D1" s="137"/>
    </row>
    <row r="2" spans="1:4" ht="15.75">
      <c r="A2" s="12"/>
      <c r="B2" s="138" t="s">
        <v>39</v>
      </c>
      <c r="C2" s="138"/>
      <c r="D2" s="139"/>
    </row>
    <row r="3" spans="1:4" ht="15.75">
      <c r="A3" s="12"/>
      <c r="B3" s="135" t="s">
        <v>159</v>
      </c>
      <c r="C3" s="135"/>
      <c r="D3" s="147"/>
    </row>
    <row r="4" spans="1:4" ht="15.75">
      <c r="A4" s="12"/>
      <c r="B4" s="11"/>
      <c r="C4" s="101"/>
      <c r="D4" s="96"/>
    </row>
    <row r="5" spans="1:4" ht="15.75">
      <c r="A5" s="12"/>
      <c r="B5" s="15"/>
      <c r="C5" s="15"/>
      <c r="D5" s="11" t="str">
        <f>'1.2.'!F5</f>
        <v>2019. gada  15.martā</v>
      </c>
    </row>
    <row r="6" spans="1:4" ht="15.75">
      <c r="A6" s="12"/>
      <c r="B6" s="11"/>
      <c r="C6" s="101"/>
      <c r="D6" s="11"/>
    </row>
    <row r="7" spans="1:4" ht="15.75">
      <c r="A7" s="141" t="s">
        <v>5</v>
      </c>
      <c r="B7" s="141"/>
      <c r="C7" s="141"/>
      <c r="D7" s="141"/>
    </row>
    <row r="8" spans="1:3" ht="15.75">
      <c r="A8" s="97"/>
      <c r="B8" s="97"/>
      <c r="C8" s="97"/>
    </row>
    <row r="9" spans="1:3" ht="15.75">
      <c r="A9" s="140" t="s">
        <v>1</v>
      </c>
      <c r="B9" s="140"/>
      <c r="C9" s="10"/>
    </row>
    <row r="10" spans="1:3" ht="15.75">
      <c r="A10" s="140" t="s">
        <v>0</v>
      </c>
      <c r="B10" s="140"/>
      <c r="C10" s="10"/>
    </row>
    <row r="11" spans="1:3" ht="15.75">
      <c r="A11" s="9"/>
      <c r="B11" s="9" t="s">
        <v>131</v>
      </c>
      <c r="C11" s="10"/>
    </row>
    <row r="12" spans="1:4" ht="15.75">
      <c r="A12" s="9"/>
      <c r="B12" s="9" t="s">
        <v>124</v>
      </c>
      <c r="C12" s="10"/>
      <c r="D12" s="14"/>
    </row>
    <row r="13" spans="1:4" ht="15.75">
      <c r="A13" s="9"/>
      <c r="B13" s="9" t="s">
        <v>125</v>
      </c>
      <c r="C13" s="10"/>
      <c r="D13" s="14"/>
    </row>
    <row r="14" spans="1:3" ht="15.75">
      <c r="A14" s="9" t="s">
        <v>2</v>
      </c>
      <c r="B14" s="9" t="str">
        <f>'1.2.'!B13</f>
        <v>2019.gadā un turpmāk</v>
      </c>
      <c r="C14" s="10"/>
    </row>
    <row r="15" spans="1:4" ht="47.25">
      <c r="A15" s="54" t="s">
        <v>3</v>
      </c>
      <c r="B15" s="54" t="s">
        <v>4</v>
      </c>
      <c r="C15" s="54"/>
      <c r="D15" s="54" t="s">
        <v>53</v>
      </c>
    </row>
    <row r="16" spans="1:4" ht="15.75">
      <c r="A16" s="22">
        <v>1</v>
      </c>
      <c r="B16" s="23">
        <v>2</v>
      </c>
      <c r="C16" s="23"/>
      <c r="D16" s="23">
        <v>3</v>
      </c>
    </row>
    <row r="17" spans="1:4" ht="15.75">
      <c r="A17" s="24"/>
      <c r="B17" s="25" t="s">
        <v>68</v>
      </c>
      <c r="C17" s="26"/>
      <c r="D17" s="26"/>
    </row>
    <row r="18" spans="1:4" ht="15.75">
      <c r="A18" s="27">
        <v>1100</v>
      </c>
      <c r="B18" s="27" t="s">
        <v>63</v>
      </c>
      <c r="C18" s="26">
        <v>0.93</v>
      </c>
      <c r="D18" s="28">
        <v>16.95</v>
      </c>
    </row>
    <row r="19" spans="1:4" ht="15.75" customHeight="1">
      <c r="A19" s="27">
        <v>1200</v>
      </c>
      <c r="B19" s="29" t="s">
        <v>62</v>
      </c>
      <c r="C19" s="102">
        <v>0.22</v>
      </c>
      <c r="D19" s="28">
        <v>4.08</v>
      </c>
    </row>
    <row r="20" spans="1:4" ht="15.75" hidden="1">
      <c r="A20" s="27">
        <v>2210</v>
      </c>
      <c r="B20" s="29" t="s">
        <v>27</v>
      </c>
      <c r="C20" s="102"/>
      <c r="D20" s="28">
        <f aca="true" t="shared" si="0" ref="D20:D35">C20*15</f>
        <v>0</v>
      </c>
    </row>
    <row r="21" spans="1:4" ht="15.75" hidden="1">
      <c r="A21" s="27">
        <v>2222</v>
      </c>
      <c r="B21" s="29" t="s">
        <v>28</v>
      </c>
      <c r="C21" s="102"/>
      <c r="D21" s="28">
        <f t="shared" si="0"/>
        <v>0</v>
      </c>
    </row>
    <row r="22" spans="1:4" ht="15.75" hidden="1">
      <c r="A22" s="27">
        <v>2223</v>
      </c>
      <c r="B22" s="29" t="s">
        <v>29</v>
      </c>
      <c r="C22" s="102"/>
      <c r="D22" s="28">
        <f t="shared" si="0"/>
        <v>0</v>
      </c>
    </row>
    <row r="23" spans="1:4" ht="15.75" hidden="1">
      <c r="A23" s="27">
        <v>2243</v>
      </c>
      <c r="B23" s="29" t="s">
        <v>9</v>
      </c>
      <c r="C23" s="102"/>
      <c r="D23" s="28">
        <f t="shared" si="0"/>
        <v>0</v>
      </c>
    </row>
    <row r="24" spans="1:4" ht="15.75" hidden="1">
      <c r="A24" s="27">
        <v>2244</v>
      </c>
      <c r="B24" s="29" t="s">
        <v>10</v>
      </c>
      <c r="C24" s="102"/>
      <c r="D24" s="28">
        <f t="shared" si="0"/>
        <v>0</v>
      </c>
    </row>
    <row r="25" spans="1:4" ht="15.75" hidden="1">
      <c r="A25" s="27">
        <v>2251</v>
      </c>
      <c r="B25" s="29" t="s">
        <v>60</v>
      </c>
      <c r="C25" s="102"/>
      <c r="D25" s="28">
        <f t="shared" si="0"/>
        <v>0</v>
      </c>
    </row>
    <row r="26" spans="1:4" ht="15.75" hidden="1">
      <c r="A26" s="27">
        <v>2261</v>
      </c>
      <c r="B26" s="29" t="s">
        <v>11</v>
      </c>
      <c r="C26" s="102"/>
      <c r="D26" s="28">
        <f t="shared" si="0"/>
        <v>0</v>
      </c>
    </row>
    <row r="27" spans="1:4" ht="15.75" hidden="1">
      <c r="A27" s="27">
        <v>2279</v>
      </c>
      <c r="B27" s="29" t="s">
        <v>14</v>
      </c>
      <c r="C27" s="102"/>
      <c r="D27" s="28">
        <f t="shared" si="0"/>
        <v>0</v>
      </c>
    </row>
    <row r="28" spans="1:4" ht="15.75">
      <c r="A28" s="27">
        <v>2311</v>
      </c>
      <c r="B28" s="29" t="s">
        <v>72</v>
      </c>
      <c r="C28" s="45">
        <v>0.8</v>
      </c>
      <c r="D28" s="28">
        <f t="shared" si="0"/>
        <v>12</v>
      </c>
    </row>
    <row r="29" spans="1:4" ht="45" customHeight="1" hidden="1">
      <c r="A29" s="27">
        <v>2312</v>
      </c>
      <c r="B29" s="29" t="s">
        <v>16</v>
      </c>
      <c r="C29" s="102"/>
      <c r="D29" s="28">
        <f t="shared" si="0"/>
        <v>0</v>
      </c>
    </row>
    <row r="30" spans="1:4" ht="45" customHeight="1" hidden="1">
      <c r="A30" s="27">
        <v>2321</v>
      </c>
      <c r="B30" s="29" t="s">
        <v>17</v>
      </c>
      <c r="C30" s="102"/>
      <c r="D30" s="28">
        <f t="shared" si="0"/>
        <v>0</v>
      </c>
    </row>
    <row r="31" spans="1:4" ht="15.75" hidden="1">
      <c r="A31" s="27">
        <v>2350</v>
      </c>
      <c r="B31" s="29" t="s">
        <v>19</v>
      </c>
      <c r="C31" s="102"/>
      <c r="D31" s="28">
        <f t="shared" si="0"/>
        <v>0</v>
      </c>
    </row>
    <row r="32" spans="1:4" ht="15.75" hidden="1">
      <c r="A32" s="27">
        <v>2361</v>
      </c>
      <c r="B32" s="29" t="s">
        <v>20</v>
      </c>
      <c r="C32" s="102"/>
      <c r="D32" s="28">
        <f t="shared" si="0"/>
        <v>0</v>
      </c>
    </row>
    <row r="33" spans="1:4" ht="15.75" hidden="1">
      <c r="A33" s="27">
        <v>2370</v>
      </c>
      <c r="B33" s="29" t="s">
        <v>69</v>
      </c>
      <c r="C33" s="102"/>
      <c r="D33" s="28">
        <f t="shared" si="0"/>
        <v>0</v>
      </c>
    </row>
    <row r="34" spans="1:4" ht="15.75" hidden="1">
      <c r="A34" s="55">
        <v>2513</v>
      </c>
      <c r="B34" s="29" t="s">
        <v>22</v>
      </c>
      <c r="C34" s="102"/>
      <c r="D34" s="28">
        <f t="shared" si="0"/>
        <v>0</v>
      </c>
    </row>
    <row r="35" spans="1:4" ht="15.75">
      <c r="A35" s="27">
        <v>5238</v>
      </c>
      <c r="B35" s="29" t="s">
        <v>123</v>
      </c>
      <c r="C35" s="102">
        <v>0.05</v>
      </c>
      <c r="D35" s="28">
        <f t="shared" si="0"/>
        <v>0.75</v>
      </c>
    </row>
    <row r="36" spans="1:4" ht="15.75">
      <c r="A36" s="27"/>
      <c r="B36" s="30" t="s">
        <v>65</v>
      </c>
      <c r="C36" s="31">
        <f>SUM(C18:C35)</f>
        <v>2</v>
      </c>
      <c r="D36" s="31">
        <f>SUM(D18:D35)</f>
        <v>33.78</v>
      </c>
    </row>
    <row r="37" spans="1:4" ht="15.75">
      <c r="A37" s="32"/>
      <c r="B37" s="27" t="s">
        <v>64</v>
      </c>
      <c r="C37" s="26"/>
      <c r="D37" s="26"/>
    </row>
    <row r="38" spans="1:4" ht="15.75">
      <c r="A38" s="27">
        <v>1100</v>
      </c>
      <c r="B38" s="27" t="s">
        <v>63</v>
      </c>
      <c r="C38" s="28">
        <v>0.2</v>
      </c>
      <c r="D38" s="28">
        <f aca="true" t="shared" si="1" ref="D38:D65">C38*15</f>
        <v>3</v>
      </c>
    </row>
    <row r="39" spans="1:4" ht="15.75" customHeight="1">
      <c r="A39" s="27">
        <v>1200</v>
      </c>
      <c r="B39" s="29" t="s">
        <v>62</v>
      </c>
      <c r="C39" s="102">
        <v>0.05</v>
      </c>
      <c r="D39" s="28">
        <f t="shared" si="1"/>
        <v>0.75</v>
      </c>
    </row>
    <row r="40" spans="1:4" ht="15.75">
      <c r="A40" s="33">
        <v>2210</v>
      </c>
      <c r="B40" s="29" t="s">
        <v>27</v>
      </c>
      <c r="C40" s="102">
        <v>0.04</v>
      </c>
      <c r="D40" s="28">
        <f t="shared" si="1"/>
        <v>0.6</v>
      </c>
    </row>
    <row r="41" spans="1:4" ht="15.75">
      <c r="A41" s="27">
        <v>2222</v>
      </c>
      <c r="B41" s="29" t="s">
        <v>28</v>
      </c>
      <c r="C41" s="102">
        <v>0.1</v>
      </c>
      <c r="D41" s="28">
        <f t="shared" si="1"/>
        <v>1.5</v>
      </c>
    </row>
    <row r="42" spans="1:4" ht="15.75">
      <c r="A42" s="27">
        <v>2223</v>
      </c>
      <c r="B42" s="29" t="s">
        <v>29</v>
      </c>
      <c r="C42" s="102">
        <v>0.12</v>
      </c>
      <c r="D42" s="28">
        <f t="shared" si="1"/>
        <v>1.7999999999999998</v>
      </c>
    </row>
    <row r="43" spans="1:4" ht="15.75" hidden="1">
      <c r="A43" s="33"/>
      <c r="B43" s="29"/>
      <c r="C43" s="102"/>
      <c r="D43" s="28">
        <f t="shared" si="1"/>
        <v>0</v>
      </c>
    </row>
    <row r="44" spans="1:4" ht="15.75" hidden="1">
      <c r="A44" s="27">
        <v>2230</v>
      </c>
      <c r="B44" s="29" t="s">
        <v>30</v>
      </c>
      <c r="C44" s="102"/>
      <c r="D44" s="28">
        <f t="shared" si="1"/>
        <v>0</v>
      </c>
    </row>
    <row r="45" spans="1:4" ht="15.75" hidden="1">
      <c r="A45" s="27"/>
      <c r="B45" s="29"/>
      <c r="C45" s="102"/>
      <c r="D45" s="28">
        <f t="shared" si="1"/>
        <v>0</v>
      </c>
    </row>
    <row r="46" spans="1:4" ht="15.75" hidden="1">
      <c r="A46" s="27"/>
      <c r="B46" s="29"/>
      <c r="C46" s="102"/>
      <c r="D46" s="28">
        <f t="shared" si="1"/>
        <v>0</v>
      </c>
    </row>
    <row r="47" spans="1:4" ht="15.75" hidden="1">
      <c r="A47" s="27">
        <v>2241</v>
      </c>
      <c r="B47" s="29" t="s">
        <v>7</v>
      </c>
      <c r="C47" s="102"/>
      <c r="D47" s="28">
        <f t="shared" si="1"/>
        <v>0</v>
      </c>
    </row>
    <row r="48" spans="1:4" ht="15.75" hidden="1">
      <c r="A48" s="27">
        <v>2242</v>
      </c>
      <c r="B48" s="29" t="s">
        <v>8</v>
      </c>
      <c r="C48" s="102"/>
      <c r="D48" s="28">
        <f t="shared" si="1"/>
        <v>0</v>
      </c>
    </row>
    <row r="49" spans="1:4" ht="15.75">
      <c r="A49" s="27">
        <v>2243</v>
      </c>
      <c r="B49" s="29" t="s">
        <v>9</v>
      </c>
      <c r="C49" s="102">
        <v>0.03</v>
      </c>
      <c r="D49" s="28">
        <f t="shared" si="1"/>
        <v>0.44999999999999996</v>
      </c>
    </row>
    <row r="50" spans="1:4" ht="15.75">
      <c r="A50" s="27">
        <v>2244</v>
      </c>
      <c r="B50" s="29" t="s">
        <v>10</v>
      </c>
      <c r="C50" s="102">
        <v>0.06</v>
      </c>
      <c r="D50" s="28">
        <v>1.2</v>
      </c>
    </row>
    <row r="51" spans="1:4" ht="15.75" hidden="1">
      <c r="A51" s="27">
        <v>2247</v>
      </c>
      <c r="B51" s="25" t="s">
        <v>59</v>
      </c>
      <c r="C51" s="26"/>
      <c r="D51" s="28">
        <f t="shared" si="1"/>
        <v>0</v>
      </c>
    </row>
    <row r="52" spans="1:4" ht="15.75" hidden="1">
      <c r="A52" s="27">
        <v>2251</v>
      </c>
      <c r="B52" s="29" t="s">
        <v>60</v>
      </c>
      <c r="C52" s="102"/>
      <c r="D52" s="28">
        <f t="shared" si="1"/>
        <v>0</v>
      </c>
    </row>
    <row r="53" spans="1:4" ht="15.75" hidden="1">
      <c r="A53" s="27">
        <v>2259</v>
      </c>
      <c r="B53" s="29" t="s">
        <v>61</v>
      </c>
      <c r="C53" s="102"/>
      <c r="D53" s="28">
        <f t="shared" si="1"/>
        <v>0</v>
      </c>
    </row>
    <row r="54" spans="1:4" ht="15.75" hidden="1">
      <c r="A54" s="27">
        <v>2262</v>
      </c>
      <c r="B54" s="29" t="s">
        <v>12</v>
      </c>
      <c r="C54" s="102"/>
      <c r="D54" s="28">
        <f t="shared" si="1"/>
        <v>0</v>
      </c>
    </row>
    <row r="55" spans="1:4" ht="15.75" hidden="1">
      <c r="A55" s="27">
        <v>2264</v>
      </c>
      <c r="B55" s="29" t="s">
        <v>13</v>
      </c>
      <c r="C55" s="102"/>
      <c r="D55" s="28">
        <f t="shared" si="1"/>
        <v>0</v>
      </c>
    </row>
    <row r="56" spans="1:4" ht="15.75" hidden="1">
      <c r="A56" s="27">
        <v>2279</v>
      </c>
      <c r="B56" s="29" t="s">
        <v>14</v>
      </c>
      <c r="C56" s="102"/>
      <c r="D56" s="28">
        <f t="shared" si="1"/>
        <v>0</v>
      </c>
    </row>
    <row r="57" spans="1:4" ht="15.75">
      <c r="A57" s="27">
        <v>2311</v>
      </c>
      <c r="B57" s="29" t="s">
        <v>15</v>
      </c>
      <c r="C57" s="102">
        <v>0.03</v>
      </c>
      <c r="D57" s="28">
        <f t="shared" si="1"/>
        <v>0.44999999999999996</v>
      </c>
    </row>
    <row r="58" spans="1:4" ht="15.75">
      <c r="A58" s="27">
        <v>2312</v>
      </c>
      <c r="B58" s="29" t="s">
        <v>16</v>
      </c>
      <c r="C58" s="102">
        <v>0.05</v>
      </c>
      <c r="D58" s="28">
        <f t="shared" si="1"/>
        <v>0.75</v>
      </c>
    </row>
    <row r="59" spans="1:4" ht="15.75">
      <c r="A59" s="27">
        <v>2321</v>
      </c>
      <c r="B59" s="29" t="s">
        <v>17</v>
      </c>
      <c r="C59" s="102">
        <v>0.15</v>
      </c>
      <c r="D59" s="28">
        <f t="shared" si="1"/>
        <v>2.25</v>
      </c>
    </row>
    <row r="60" spans="1:4" ht="15.75" hidden="1">
      <c r="A60" s="27">
        <v>2322</v>
      </c>
      <c r="B60" s="29" t="s">
        <v>18</v>
      </c>
      <c r="C60" s="102"/>
      <c r="D60" s="28">
        <f t="shared" si="1"/>
        <v>0</v>
      </c>
    </row>
    <row r="61" spans="1:4" ht="15.75" hidden="1">
      <c r="A61" s="27">
        <v>2350</v>
      </c>
      <c r="B61" s="29" t="s">
        <v>19</v>
      </c>
      <c r="C61" s="102"/>
      <c r="D61" s="28">
        <f t="shared" si="1"/>
        <v>0</v>
      </c>
    </row>
    <row r="62" spans="1:4" ht="15.75" hidden="1">
      <c r="A62" s="27">
        <v>2515</v>
      </c>
      <c r="B62" s="29" t="s">
        <v>58</v>
      </c>
      <c r="C62" s="102"/>
      <c r="D62" s="28">
        <f t="shared" si="1"/>
        <v>0</v>
      </c>
    </row>
    <row r="63" spans="1:4" ht="15.75">
      <c r="A63" s="27">
        <v>5232</v>
      </c>
      <c r="B63" s="29" t="s">
        <v>23</v>
      </c>
      <c r="C63" s="45">
        <v>0.17</v>
      </c>
      <c r="D63" s="28">
        <v>2.52</v>
      </c>
    </row>
    <row r="64" spans="1:4" ht="15.75" hidden="1">
      <c r="A64" s="27">
        <v>5240</v>
      </c>
      <c r="B64" s="29" t="s">
        <v>25</v>
      </c>
      <c r="C64" s="102"/>
      <c r="D64" s="28">
        <f t="shared" si="1"/>
        <v>0</v>
      </c>
    </row>
    <row r="65" spans="1:4" ht="15.75" hidden="1">
      <c r="A65" s="27">
        <v>5250</v>
      </c>
      <c r="B65" s="29" t="s">
        <v>26</v>
      </c>
      <c r="C65" s="102"/>
      <c r="D65" s="28">
        <f t="shared" si="1"/>
        <v>0</v>
      </c>
    </row>
    <row r="66" spans="1:4" ht="15.75">
      <c r="A66" s="32"/>
      <c r="B66" s="34" t="s">
        <v>66</v>
      </c>
      <c r="C66" s="31">
        <f>SUM(C38:C65)</f>
        <v>1.0000000000000002</v>
      </c>
      <c r="D66" s="31">
        <f>SUM(D38:D65)</f>
        <v>15.269999999999998</v>
      </c>
    </row>
    <row r="67" spans="1:4" ht="15.75">
      <c r="A67" s="32"/>
      <c r="B67" s="34" t="s">
        <v>32</v>
      </c>
      <c r="C67" s="31">
        <f>C36+C66</f>
        <v>3</v>
      </c>
      <c r="D67" s="31">
        <f>D36+D66</f>
        <v>49.05</v>
      </c>
    </row>
    <row r="68" spans="1:4" ht="15.75">
      <c r="A68" s="35"/>
      <c r="B68" s="20"/>
      <c r="C68" s="103"/>
      <c r="D68" s="92"/>
    </row>
    <row r="69" spans="1:4" ht="15.75">
      <c r="A69" s="140" t="s">
        <v>45</v>
      </c>
      <c r="B69" s="140"/>
      <c r="C69" s="94">
        <v>1</v>
      </c>
      <c r="D69" s="105">
        <v>15</v>
      </c>
    </row>
    <row r="70" spans="1:4" ht="15.75">
      <c r="A70" s="140" t="s">
        <v>46</v>
      </c>
      <c r="B70" s="140"/>
      <c r="C70" s="95">
        <f>C67/C69</f>
        <v>3</v>
      </c>
      <c r="D70" s="108">
        <f>D67/D69</f>
        <v>3.27</v>
      </c>
    </row>
    <row r="71" spans="1:4" ht="15.75">
      <c r="A71" s="9"/>
      <c r="B71" s="9"/>
      <c r="C71" s="10"/>
      <c r="D71" s="36"/>
    </row>
    <row r="72" spans="1:4" ht="15.75">
      <c r="A72" s="144" t="s">
        <v>37</v>
      </c>
      <c r="B72" s="145"/>
      <c r="C72" s="104"/>
      <c r="D72" s="39"/>
    </row>
    <row r="73" spans="1:4" ht="15.75">
      <c r="A73" s="144" t="s">
        <v>54</v>
      </c>
      <c r="B73" s="145"/>
      <c r="C73" s="104"/>
      <c r="D73" s="39"/>
    </row>
    <row r="74" spans="1:4" ht="15.75">
      <c r="A74" s="17"/>
      <c r="B74" s="17"/>
      <c r="C74" s="19"/>
      <c r="D74" s="65"/>
    </row>
    <row r="75" spans="1:4" ht="15.75">
      <c r="A75" s="17" t="s">
        <v>38</v>
      </c>
      <c r="B75" s="17"/>
      <c r="C75" s="19"/>
      <c r="D75" s="17"/>
    </row>
    <row r="76" spans="1:4" ht="15.75">
      <c r="A76" s="17"/>
      <c r="B76" s="17"/>
      <c r="C76" s="19"/>
      <c r="D76" s="65"/>
    </row>
    <row r="77" spans="1:4" ht="15.75">
      <c r="A77" s="17" t="s">
        <v>47</v>
      </c>
      <c r="B77" s="18"/>
      <c r="C77" s="96"/>
      <c r="D77" s="91"/>
    </row>
    <row r="78" spans="1:4" ht="15.75">
      <c r="A78" s="17"/>
      <c r="B78" s="96"/>
      <c r="C78" s="96"/>
      <c r="D78" s="65"/>
    </row>
    <row r="79" spans="1:4" ht="15.75">
      <c r="A79" s="17"/>
      <c r="B79" s="19"/>
      <c r="C79" s="19"/>
      <c r="D79" s="17"/>
    </row>
    <row r="80" ht="15">
      <c r="D80" s="92"/>
    </row>
  </sheetData>
  <sheetProtection/>
  <mergeCells count="10">
    <mergeCell ref="A69:B69"/>
    <mergeCell ref="A70:B70"/>
    <mergeCell ref="A72:B72"/>
    <mergeCell ref="A73:B73"/>
    <mergeCell ref="B1:D1"/>
    <mergeCell ref="B2:D2"/>
    <mergeCell ref="B3:D3"/>
    <mergeCell ref="A7:D7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Roman,Regular"LManotp1_100519_1002maksas; Ministru kabineta grozījumu projekts "Grozījumi Ministru kabineta 2013. gada 24. septembra noteikumos Nr.1002 "Sociālās integrācijas valsts aģentūras sniegto maksas pakalpojumu cenrādis"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Installer;Līga Juste</dc:creator>
  <cp:keywords/>
  <dc:description>Inese Ķīse, 67021651, Inese.Kise@lm.gov.lv, fakss 67021678</dc:description>
  <cp:lastModifiedBy>Inga Martinsone</cp:lastModifiedBy>
  <cp:lastPrinted>2019-05-10T11:20:20Z</cp:lastPrinted>
  <dcterms:created xsi:type="dcterms:W3CDTF">2008-09-26T08:09:16Z</dcterms:created>
  <dcterms:modified xsi:type="dcterms:W3CDTF">2019-05-10T11:21:35Z</dcterms:modified>
  <cp:category/>
  <cp:version/>
  <cp:contentType/>
  <cp:contentStatus/>
</cp:coreProperties>
</file>