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lzandberga\Desktop\REORGANIZACIJA\ZVA_NVD_MAKS\atkartota_saskanosana_210619\uzVK_010719_NVDmaks\"/>
    </mc:Choice>
  </mc:AlternateContent>
  <xr:revisionPtr revIDLastSave="0" documentId="13_ncr:1_{AFDCB737-F49A-420D-91CB-E89B6D9DD142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1.pielikums" sheetId="1" r:id="rId1"/>
  </sheets>
  <definedNames>
    <definedName name="OLE_LINK1" localSheetId="0">'1.pielikums'!$C$1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C100" i="1" l="1"/>
  <c r="C98" i="1"/>
  <c r="C96" i="1"/>
  <c r="C94" i="1"/>
  <c r="C92" i="1"/>
  <c r="C90" i="1"/>
  <c r="C88" i="1"/>
  <c r="C86" i="1"/>
  <c r="C84" i="1"/>
  <c r="C82" i="1"/>
  <c r="C80" i="1"/>
  <c r="C78" i="1"/>
  <c r="C76" i="1"/>
  <c r="C74" i="1"/>
  <c r="C69" i="1"/>
  <c r="C67" i="1"/>
  <c r="C65" i="1"/>
  <c r="C20" i="1"/>
  <c r="C16" i="1"/>
  <c r="C51" i="1"/>
  <c r="C49" i="1"/>
  <c r="C47" i="1"/>
  <c r="C45" i="1"/>
  <c r="C43" i="1"/>
  <c r="C41" i="1"/>
  <c r="C39" i="1"/>
  <c r="C37" i="1"/>
  <c r="C35" i="1"/>
  <c r="C33" i="1"/>
  <c r="C31" i="1"/>
  <c r="C29" i="1"/>
  <c r="C25" i="1"/>
  <c r="C27" i="1" l="1"/>
  <c r="C70" i="1" l="1"/>
  <c r="C101" i="1" l="1"/>
  <c r="C52" i="1"/>
  <c r="C21" i="1"/>
  <c r="C102" i="1" l="1"/>
  <c r="C53" i="1"/>
  <c r="C55" i="1" s="1"/>
  <c r="C104" i="1" l="1"/>
</calcChain>
</file>

<file path=xl/sharedStrings.xml><?xml version="1.0" encoding="utf-8"?>
<sst xmlns="http://schemas.openxmlformats.org/spreadsheetml/2006/main" count="97" uniqueCount="70">
  <si>
    <t>Nacionālā veselības dienesta maksas pakalpojumu izcenojuma aprēķins</t>
  </si>
  <si>
    <t>Izdevumu klasifikācijas kods</t>
  </si>
  <si>
    <t>Rādītājs 
(materiālās/izejvielas nosaukums, atlīdzība un citi izmaksu veidi)</t>
  </si>
  <si>
    <t xml:space="preserve">Izmaksu apjoms noteiktā laikposmā viena maksas pakalpojuma veida nodrošināšanai </t>
  </si>
  <si>
    <t>Tiešās izmaksas</t>
  </si>
  <si>
    <t>Atalgojums</t>
  </si>
  <si>
    <t>Darba devēja valsts sociālās apdrošināšanas obligātās iemaksas</t>
  </si>
  <si>
    <t xml:space="preserve">Biroja preces </t>
  </si>
  <si>
    <t>Tiešās izmaksas, kopā</t>
  </si>
  <si>
    <t>Netiešās izmaksas</t>
  </si>
  <si>
    <t>Sakaru pakalpojumi</t>
  </si>
  <si>
    <t>Izdevumi par komunālajiem pakalpojumiem</t>
  </si>
  <si>
    <t xml:space="preserve">  Izdevumi par saņemtajiem apmācību pakalpojumiem</t>
  </si>
  <si>
    <t>Pārējie iestādes administratīvie izdevumi</t>
  </si>
  <si>
    <t> Iekārtas, inventāra un aparatūras remonts, tehniskā apkalpošana</t>
  </si>
  <si>
    <t>Nekustamā īpašuma uzturēšana</t>
  </si>
  <si>
    <t>Informācijas sistēmas uzturēšana</t>
  </si>
  <si>
    <t>Pārējie informācijas tehnoloģiju pakalpojumi</t>
  </si>
  <si>
    <t>Īre un noma</t>
  </si>
  <si>
    <t>Izdevumi par precēm iestādes darbības nodrošināšanai</t>
  </si>
  <si>
    <t> Kārtējā remonta un iestāžu uzturēšanas materiāli</t>
  </si>
  <si>
    <t>Pamatlīdzekļu nolietojums</t>
  </si>
  <si>
    <t>Tiešās izmaksas kopā</t>
  </si>
  <si>
    <t>Pakalpojuma izmaksas kopā</t>
  </si>
  <si>
    <t>Maksas pakalpojuma vienību skaits 12 mēnešos (gab.)</t>
  </si>
  <si>
    <t>Maksas pakalpojuma izcenojums (euro) (pakalpojuma izmaksas kopā, dalītas ar maksas pakalpojuma vienību skaitu noteiktajā laikposmā)</t>
  </si>
  <si>
    <t xml:space="preserve">Biroja preces  3.19 * 34 ekspertīzes = 108.46 euro. </t>
  </si>
  <si>
    <t xml:space="preserve">Stacionāro un mobilo telefonu sakaru pakalpojumi, pasta izdevumi, u.c. 7.25 * 34 ekspertīzes =  246.50 euro. </t>
  </si>
  <si>
    <t xml:space="preserve">Dienesta darbinieku apmācības  2.03 * 34 ekspertīzes =  69.02 euro. </t>
  </si>
  <si>
    <t xml:space="preserve">Lietišķā literatūra, mediju monitorings, darba vides iekšējā uzraudzība, e-paraksts, darbinieku apliecības utml.  1.74 * 34 ekspertīzes =  59.16 euro. </t>
  </si>
  <si>
    <t xml:space="preserve">Ugunsdzēsības, videonovērošanas sistēmu tehniskā apkope, telefonacentrāles uzturēšana, kopēšanas iekārtu apkope un remonts un citas datortehnikas apkope, remonts  1.16 * 34 ekspertīzes =  39.44 euro. </t>
  </si>
  <si>
    <t xml:space="preserve">Telpu uzkopšana, apsardzes, telpu kondicionēšanas uzturēšana, telpu ventilācija, telpu apsaimniekošana utml. 6.96 * 34 ekspertīzes =  236.64 euro. </t>
  </si>
  <si>
    <t xml:space="preserve">Inventārs 1.16 * 34 ekspertīzes =  39.44 euro. </t>
  </si>
  <si>
    <t xml:space="preserve">Saimniecības materiāli, sadzīves ķīmija un higiēnas preces strukturvienību vajadzībām, datortehnikas rezerves daļas utml.  1.74 * 34 ekspertīzes = 59.16 euro. </t>
  </si>
  <si>
    <t>Saimniecības pamatlīdzekļu nolietojums. 0.58 *34 ekspertīzes = 19.72 euro
Biroja tehnikas nolietojums 13.05 * 34 ekspertīzes = 443.70 euro</t>
  </si>
  <si>
    <t xml:space="preserve">Biroja preces 3.19 * 6 ekspertīzes = 19.14 euro. </t>
  </si>
  <si>
    <t xml:space="preserve">Stacionāro un mobilo telefonu sakaru pakalpojumi, pasta izdevumi, u.c.  7.25 * 6 ekspertīzes = 43.50 euro. </t>
  </si>
  <si>
    <t xml:space="preserve">Izdevumi par siltumenerģiju, ūdeni un kanalizāciju, par elektrību un atkritumu izvešanu  4.64 * 6 ekspertīzes =  27.84 euro. </t>
  </si>
  <si>
    <t xml:space="preserve">Dienesta darbinieku apmācības 2.03 * 6 ekspertīzes = 12.18 euro. </t>
  </si>
  <si>
    <t xml:space="preserve">Lietišķā literatūra, mediju monitorings, darba vides iekšējā uzraudzība, e-paraksts, darbinieku apliecības utml. 1.74 * 6 ekspertīzes = 10.44 euro. </t>
  </si>
  <si>
    <t xml:space="preserve">Ugunsdzēsības, videonovērošanas sistēmu tehniskā apkope, telefonacentrāles uzturēšana, kopēšanas iekārtu apkope un remonts un citas datortehnikas apkope, remonts 1.16 * 6 ekspertīzes = 6.96 euro. </t>
  </si>
  <si>
    <t xml:space="preserve">Telpu uzkopšana, apsardzes, telpu kondicionēšanas uzturēšana, telpu ventilācija, telpu apsaimniekošana utml.  6.96 * 6 ekspertīzes =  41.76 euro. </t>
  </si>
  <si>
    <t xml:space="preserve">IT infrastruktūras uzturēšana, IBM Lotus Notes programmproduktu administrēšana, grāmatvedības programmas uzturēšana, lietvedības programmas uzturēšana, Kompensējamo zāļu reģistrācijas un uzskaites informatīvās sistēmas uzturēšana, Microsoft licenču noma un Lotus licences noma 35.67 * 6 ekspertīzes = 214.02 euro. 
</t>
  </si>
  <si>
    <t xml:space="preserve">Grāmatvedības programmas atbalsta pasākumi 0.29 * 6 ekspertīzes = 1.74 euro. </t>
  </si>
  <si>
    <t xml:space="preserve">Inventārs 1.16 * 6 ekspertīzes = 6.96 euro. </t>
  </si>
  <si>
    <t xml:space="preserve">Saimniecības materiāli, sadzīves ķīmija un higiēnas preces strukturvienību vajadzībām, datortehnikas rezerves daļas utml. 1.74 * 6 ekspertīzes = 10.44 euro. </t>
  </si>
  <si>
    <t>Maksas pakalpojuma veids: Novērtējums par zāļu ar jaunu zāļu vispārīgo nosaukumu vai jaunu zāļu vispārīgo nosaukumu kombināciju iekļaušanu kompensējamo zāļu sarakstā</t>
  </si>
  <si>
    <t xml:space="preserve">Maksas pakalpojuma veids: Novērtējums par kompensācijas nosacījumu pārskatīšanu vienam zāļu vispārīgajam nosaukumam vienai diagnozei  </t>
  </si>
  <si>
    <t xml:space="preserve">1. pielikums </t>
  </si>
  <si>
    <t xml:space="preserve">Ministru kabineta noteikumu projekta </t>
  </si>
  <si>
    <t xml:space="preserve"> pakalpojumu cenrādis” sākotnējās (ex-ante) </t>
  </si>
  <si>
    <t>ietekmes novērtējuma ziņojumam (anotācijai)</t>
  </si>
  <si>
    <t>„Grozījumu Ministru kabineta 2013.gada 13.septembra</t>
  </si>
  <si>
    <t>noteikumos Nr.744 „Nacionālā veselības dienesta maksas</t>
  </si>
  <si>
    <t xml:space="preserve">Izdevumi par siltumenerģiju, ūdeni un kanalizāciju, par elektrību un atkritumu izvešanu 4.64 * 34 ekspertīzes =  157.76 euro. </t>
  </si>
  <si>
    <t>Saimniecības pamatlīdzekļu nolietojums. 0.58 *6 ekspertīzes = 3.48 euro
Biroja tehnikas nolietojums 13.05 * 6 ekspertīzes = 78.30 euro</t>
  </si>
  <si>
    <t>Vadības, administrācijas, pārējo darbinieku atalgojums.
 5.72 euro* 34 ekspertīzes = 194.48 euro.</t>
  </si>
  <si>
    <t xml:space="preserve">IT infrastruktūras uzturēšana, IBM Lotus Notes programmproduktu administrēšana, grāmatvedības programmas uzturēšana, lietvedības programmas uzturēšana, Kompensējamo zāļu reģistrācijas un uzskaites informatīvās sistēmas uzturēšana, Microsoft licenču noma un Lotus licences noma 35.67 * 34 ekspertīzes =  1212.78 euro. 
</t>
  </si>
  <si>
    <t>Zāļu un medicīnisko ierīču departamenta vecākais eksperts 204.74 euro*34 ekspertīzes = 6 961.16 euro.</t>
  </si>
  <si>
    <t>Vadības, administrācijas, pārējo darbinieku atalgojums.  5.72 euro* 6 ekspertīzes = 34.32 euro.</t>
  </si>
  <si>
    <t>Zāļu un medicīnisko ierīču departamenta vecākais eksperts. 204.74 euro*6 ekspertīzes = 1228.44 euro.</t>
  </si>
  <si>
    <t>Darba devēja valsts sociālās apdrošināšanas obligātās iemaksas 24.09%.  Veselības apdrošināšana =3.19*34=108.46 euro.</t>
  </si>
  <si>
    <t>Darba devēja valsts sociālās apdrošināšanas obligātās iemaksas 24.09%. Veselības apdrošināšana 3.19 *6= 19.14 euro</t>
  </si>
  <si>
    <t>Vadības, administrācijas, pārējo darbinieku Darba devēja valsts sociālās apdrošināšanas obligātās iemaksas 24.09%. Veselības apdrošināšana =0.50 euro.</t>
  </si>
  <si>
    <t>Vadības, administrācijas, pārējo darbinieku Darba devēja valsts sociālās apdrošināšanas obligātās iemaksas 24.09%.  Veselības apdrošināšana =2.81 euro.</t>
  </si>
  <si>
    <t xml:space="preserve">Grāmatvedības programmas atbalsta pasākumi 0.29 * 34 ekspertīzes = 9.86 euro. </t>
  </si>
  <si>
    <t>Izdevumi par saņemtajiem apmācību pakalpojumiem</t>
  </si>
  <si>
    <t>Iekārtas, inventāra un aparatūras remonts, tehniskā apkalpošana</t>
  </si>
  <si>
    <t xml:space="preserve">Darba telpu īre 24.80 * 34 ekspertīzes = 843.20 euro. </t>
  </si>
  <si>
    <t xml:space="preserve">Darba telpu īre 24.80 * 6 ekspertīzes = 148.80 euro.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</si>
</sst>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/>
    <xf numFmtId="2" fontId="6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2" fontId="6" fillId="2" borderId="3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8" xfId="0" applyFont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7" fillId="0" borderId="0" xfId="0" applyFont="1"/>
    <xf numFmtId="2" fontId="6" fillId="0" borderId="3" xfId="0" applyNumberFormat="1" applyFont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4" fillId="5" borderId="4" xfId="0" applyFont="1" applyFill="1" applyBorder="1" applyAlignment="1">
      <alignment vertical="top" wrapText="1"/>
    </xf>
    <xf numFmtId="0" fontId="4" fillId="5" borderId="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1"/>
  <sheetViews>
    <sheetView tabSelected="1" zoomScaleNormal="100" workbookViewId="0">
      <selection activeCell="C5" sqref="C5"/>
    </sheetView>
  </sheetViews>
  <sheetFormatPr defaultRowHeight="15" x14ac:dyDescent="0.25"/>
  <cols>
    <col min="1" max="1" width="12.28515625" style="1" customWidth="1"/>
    <col min="2" max="2" width="57.42578125" style="1" customWidth="1"/>
    <col min="3" max="3" width="28" style="1" customWidth="1"/>
    <col min="4" max="4" width="4" style="1" customWidth="1"/>
    <col min="5" max="6" width="9.140625" style="1"/>
    <col min="7" max="7" width="57.140625" style="1" customWidth="1"/>
    <col min="8" max="8" width="19.85546875" style="1" customWidth="1"/>
    <col min="9" max="16384" width="9.140625" style="1"/>
  </cols>
  <sheetData>
    <row r="1" spans="1:7" ht="15.75" x14ac:dyDescent="0.25">
      <c r="C1" s="32" t="s">
        <v>48</v>
      </c>
    </row>
    <row r="2" spans="1:7" ht="15.75" x14ac:dyDescent="0.25">
      <c r="C2" s="32" t="s">
        <v>49</v>
      </c>
    </row>
    <row r="3" spans="1:7" ht="15.75" x14ac:dyDescent="0.25">
      <c r="C3" s="32" t="s">
        <v>52</v>
      </c>
    </row>
    <row r="4" spans="1:7" ht="15.75" x14ac:dyDescent="0.25">
      <c r="C4" s="32" t="s">
        <v>53</v>
      </c>
    </row>
    <row r="5" spans="1:7" ht="15.75" x14ac:dyDescent="0.25">
      <c r="C5" s="32" t="s">
        <v>50</v>
      </c>
    </row>
    <row r="6" spans="1:7" ht="15.75" x14ac:dyDescent="0.25">
      <c r="C6" s="32" t="s">
        <v>51</v>
      </c>
    </row>
    <row r="7" spans="1:7" x14ac:dyDescent="0.25">
      <c r="C7" s="2"/>
    </row>
    <row r="8" spans="1:7" ht="15.75" x14ac:dyDescent="0.25">
      <c r="B8" s="3" t="s">
        <v>0</v>
      </c>
      <c r="C8" s="2"/>
    </row>
    <row r="10" spans="1:7" ht="33" customHeight="1" x14ac:dyDescent="0.25">
      <c r="A10" s="40" t="s">
        <v>46</v>
      </c>
      <c r="B10" s="40"/>
      <c r="C10" s="40"/>
    </row>
    <row r="12" spans="1:7" ht="15.75" thickBot="1" x14ac:dyDescent="0.3"/>
    <row r="13" spans="1:7" ht="60.75" thickBot="1" x14ac:dyDescent="0.3">
      <c r="A13" s="4" t="s">
        <v>1</v>
      </c>
      <c r="B13" s="5" t="s">
        <v>2</v>
      </c>
      <c r="C13" s="5" t="s">
        <v>3</v>
      </c>
    </row>
    <row r="14" spans="1:7" ht="15.75" thickBot="1" x14ac:dyDescent="0.3">
      <c r="A14" s="6"/>
      <c r="B14" s="7" t="s">
        <v>4</v>
      </c>
      <c r="C14" s="8"/>
    </row>
    <row r="15" spans="1:7" ht="15.75" thickBot="1" x14ac:dyDescent="0.3">
      <c r="A15" s="9">
        <v>1100</v>
      </c>
      <c r="B15" s="10" t="s">
        <v>5</v>
      </c>
      <c r="C15" s="11"/>
    </row>
    <row r="16" spans="1:7" ht="33" customHeight="1" thickBot="1" x14ac:dyDescent="0.3">
      <c r="A16" s="6"/>
      <c r="B16" s="28" t="s">
        <v>58</v>
      </c>
      <c r="C16" s="35">
        <f>204.74*34</f>
        <v>6961.16</v>
      </c>
      <c r="G16" s="37"/>
    </row>
    <row r="17" spans="1:3" ht="15.75" thickBot="1" x14ac:dyDescent="0.3">
      <c r="A17" s="9">
        <v>1200</v>
      </c>
      <c r="B17" s="14" t="s">
        <v>6</v>
      </c>
      <c r="C17" s="15"/>
    </row>
    <row r="18" spans="1:3" ht="30.75" thickBot="1" x14ac:dyDescent="0.3">
      <c r="A18" s="6"/>
      <c r="B18" s="16" t="s">
        <v>61</v>
      </c>
      <c r="C18" s="35">
        <f>ROUND(C16*0.2409,2)+108.46</f>
        <v>1785.4</v>
      </c>
    </row>
    <row r="19" spans="1:3" ht="19.5" customHeight="1" thickBot="1" x14ac:dyDescent="0.3">
      <c r="A19" s="9">
        <v>2311</v>
      </c>
      <c r="B19" s="17" t="s">
        <v>7</v>
      </c>
      <c r="C19" s="15"/>
    </row>
    <row r="20" spans="1:3" ht="15.75" thickBot="1" x14ac:dyDescent="0.3">
      <c r="A20" s="6"/>
      <c r="B20" s="18" t="s">
        <v>26</v>
      </c>
      <c r="C20" s="13">
        <f>3.19*34</f>
        <v>108.46</v>
      </c>
    </row>
    <row r="21" spans="1:3" ht="31.5" customHeight="1" thickBot="1" x14ac:dyDescent="0.3">
      <c r="A21" s="19"/>
      <c r="B21" s="20" t="s">
        <v>8</v>
      </c>
      <c r="C21" s="34">
        <f>C16+C18+C20</f>
        <v>8855.0199999999986</v>
      </c>
    </row>
    <row r="22" spans="1:3" ht="12.75" customHeight="1" thickBot="1" x14ac:dyDescent="0.3">
      <c r="A22" s="41"/>
      <c r="B22" s="42"/>
      <c r="C22" s="43"/>
    </row>
    <row r="23" spans="1:3" ht="39" customHeight="1" thickBot="1" x14ac:dyDescent="0.3">
      <c r="A23" s="6"/>
      <c r="B23" s="7" t="s">
        <v>9</v>
      </c>
      <c r="C23" s="8"/>
    </row>
    <row r="24" spans="1:3" ht="15.75" thickBot="1" x14ac:dyDescent="0.3">
      <c r="A24" s="9">
        <v>1100</v>
      </c>
      <c r="B24" s="10" t="s">
        <v>5</v>
      </c>
      <c r="C24" s="11"/>
    </row>
    <row r="25" spans="1:3" ht="33" customHeight="1" thickBot="1" x14ac:dyDescent="0.3">
      <c r="A25" s="6"/>
      <c r="B25" s="28" t="s">
        <v>56</v>
      </c>
      <c r="C25" s="13">
        <f>5.72*34</f>
        <v>194.48</v>
      </c>
    </row>
    <row r="26" spans="1:3" ht="15.75" thickBot="1" x14ac:dyDescent="0.3">
      <c r="A26" s="9">
        <v>1200</v>
      </c>
      <c r="B26" s="14" t="s">
        <v>6</v>
      </c>
      <c r="C26" s="15"/>
    </row>
    <row r="27" spans="1:3" ht="45.75" thickBot="1" x14ac:dyDescent="0.3">
      <c r="A27" s="6"/>
      <c r="B27" s="16" t="s">
        <v>64</v>
      </c>
      <c r="C27" s="13">
        <f>ROUND(C25*0.2409,2)+2.81</f>
        <v>49.660000000000004</v>
      </c>
    </row>
    <row r="28" spans="1:3" ht="15.75" thickBot="1" x14ac:dyDescent="0.3">
      <c r="A28" s="9">
        <v>2210</v>
      </c>
      <c r="B28" s="17" t="s">
        <v>10</v>
      </c>
      <c r="C28" s="15"/>
    </row>
    <row r="29" spans="1:3" ht="30.75" thickBot="1" x14ac:dyDescent="0.3">
      <c r="A29" s="6"/>
      <c r="B29" s="18" t="s">
        <v>27</v>
      </c>
      <c r="C29" s="13">
        <f>7.25*34</f>
        <v>246.5</v>
      </c>
    </row>
    <row r="30" spans="1:3" ht="15.75" thickBot="1" x14ac:dyDescent="0.3">
      <c r="A30" s="9">
        <v>2220</v>
      </c>
      <c r="B30" s="17" t="s">
        <v>11</v>
      </c>
      <c r="C30" s="15"/>
    </row>
    <row r="31" spans="1:3" ht="30.75" thickBot="1" x14ac:dyDescent="0.3">
      <c r="A31" s="6"/>
      <c r="B31" s="18" t="s">
        <v>54</v>
      </c>
      <c r="C31" s="13">
        <f>4.64*34</f>
        <v>157.76</v>
      </c>
    </row>
    <row r="32" spans="1:3" ht="15.75" thickBot="1" x14ac:dyDescent="0.3">
      <c r="A32" s="9">
        <v>2235</v>
      </c>
      <c r="B32" s="17" t="s">
        <v>66</v>
      </c>
      <c r="C32" s="15"/>
    </row>
    <row r="33" spans="1:3" ht="30.75" thickBot="1" x14ac:dyDescent="0.3">
      <c r="A33" s="6"/>
      <c r="B33" s="18" t="s">
        <v>28</v>
      </c>
      <c r="C33" s="13">
        <f>2.03*34</f>
        <v>69.02</v>
      </c>
    </row>
    <row r="34" spans="1:3" ht="15.75" thickBot="1" x14ac:dyDescent="0.3">
      <c r="A34" s="9">
        <v>2239</v>
      </c>
      <c r="B34" s="17" t="s">
        <v>13</v>
      </c>
      <c r="C34" s="15"/>
    </row>
    <row r="35" spans="1:3" ht="45.75" thickBot="1" x14ac:dyDescent="0.3">
      <c r="A35" s="6"/>
      <c r="B35" s="18" t="s">
        <v>29</v>
      </c>
      <c r="C35" s="13">
        <f>1.74*34</f>
        <v>59.16</v>
      </c>
    </row>
    <row r="36" spans="1:3" ht="15.75" thickBot="1" x14ac:dyDescent="0.3">
      <c r="A36" s="9">
        <v>2243</v>
      </c>
      <c r="B36" s="17" t="s">
        <v>67</v>
      </c>
      <c r="C36" s="15"/>
    </row>
    <row r="37" spans="1:3" ht="60.75" thickBot="1" x14ac:dyDescent="0.3">
      <c r="A37" s="6"/>
      <c r="B37" s="18" t="s">
        <v>30</v>
      </c>
      <c r="C37" s="13">
        <f>1.16*34</f>
        <v>39.44</v>
      </c>
    </row>
    <row r="38" spans="1:3" ht="15.75" thickBot="1" x14ac:dyDescent="0.3">
      <c r="A38" s="9">
        <v>2244</v>
      </c>
      <c r="B38" s="17" t="s">
        <v>15</v>
      </c>
      <c r="C38" s="15"/>
    </row>
    <row r="39" spans="1:3" ht="45.75" thickBot="1" x14ac:dyDescent="0.3">
      <c r="A39" s="6"/>
      <c r="B39" s="18" t="s">
        <v>31</v>
      </c>
      <c r="C39" s="13">
        <f>6.96*34</f>
        <v>236.64</v>
      </c>
    </row>
    <row r="40" spans="1:3" ht="15.75" thickBot="1" x14ac:dyDescent="0.3">
      <c r="A40" s="9">
        <v>2251</v>
      </c>
      <c r="B40" s="17" t="s">
        <v>16</v>
      </c>
      <c r="C40" s="15"/>
    </row>
    <row r="41" spans="1:3" ht="77.25" customHeight="1" thickBot="1" x14ac:dyDescent="0.3">
      <c r="A41" s="6"/>
      <c r="B41" s="38" t="s">
        <v>57</v>
      </c>
      <c r="C41" s="35">
        <f>35.67*34</f>
        <v>1212.78</v>
      </c>
    </row>
    <row r="42" spans="1:3" ht="15.75" thickBot="1" x14ac:dyDescent="0.3">
      <c r="A42" s="9">
        <v>2259</v>
      </c>
      <c r="B42" s="17" t="s">
        <v>17</v>
      </c>
      <c r="C42" s="15"/>
    </row>
    <row r="43" spans="1:3" ht="30.75" thickBot="1" x14ac:dyDescent="0.3">
      <c r="A43" s="6"/>
      <c r="B43" s="18" t="s">
        <v>65</v>
      </c>
      <c r="C43" s="13">
        <f>0.29*34</f>
        <v>9.86</v>
      </c>
    </row>
    <row r="44" spans="1:3" ht="15.75" thickBot="1" x14ac:dyDescent="0.3">
      <c r="A44" s="9">
        <v>2260</v>
      </c>
      <c r="B44" s="17" t="s">
        <v>18</v>
      </c>
      <c r="C44" s="15"/>
    </row>
    <row r="45" spans="1:3" ht="15.75" thickBot="1" x14ac:dyDescent="0.3">
      <c r="A45" s="6"/>
      <c r="B45" s="39" t="s">
        <v>68</v>
      </c>
      <c r="C45" s="36">
        <f>24.8*34</f>
        <v>843.2</v>
      </c>
    </row>
    <row r="46" spans="1:3" ht="15.75" thickBot="1" x14ac:dyDescent="0.3">
      <c r="A46" s="9">
        <v>2310</v>
      </c>
      <c r="B46" s="17" t="s">
        <v>19</v>
      </c>
      <c r="C46" s="15"/>
    </row>
    <row r="47" spans="1:3" ht="15.75" thickBot="1" x14ac:dyDescent="0.3">
      <c r="A47" s="6"/>
      <c r="B47" s="18" t="s">
        <v>32</v>
      </c>
      <c r="C47" s="13">
        <f>1.16*34</f>
        <v>39.44</v>
      </c>
    </row>
    <row r="48" spans="1:3" ht="15.75" thickBot="1" x14ac:dyDescent="0.3">
      <c r="A48" s="9">
        <v>2350</v>
      </c>
      <c r="B48" s="17" t="s">
        <v>20</v>
      </c>
      <c r="C48" s="15"/>
    </row>
    <row r="49" spans="1:8" ht="45.75" thickBot="1" x14ac:dyDescent="0.3">
      <c r="A49" s="6"/>
      <c r="B49" s="18" t="s">
        <v>33</v>
      </c>
      <c r="C49" s="13">
        <f>1.74*34</f>
        <v>59.16</v>
      </c>
    </row>
    <row r="50" spans="1:8" ht="15.75" thickBot="1" x14ac:dyDescent="0.3">
      <c r="A50" s="9">
        <v>5230</v>
      </c>
      <c r="B50" s="17" t="s">
        <v>21</v>
      </c>
      <c r="C50" s="15"/>
    </row>
    <row r="51" spans="1:8" ht="45.75" thickBot="1" x14ac:dyDescent="0.3">
      <c r="A51" s="6"/>
      <c r="B51" s="18" t="s">
        <v>34</v>
      </c>
      <c r="C51" s="13">
        <f>19.72+443.7</f>
        <v>463.41999999999996</v>
      </c>
    </row>
    <row r="52" spans="1:8" ht="15.75" thickBot="1" x14ac:dyDescent="0.3">
      <c r="A52" s="19"/>
      <c r="B52" s="21" t="s">
        <v>22</v>
      </c>
      <c r="C52" s="34">
        <f>C51+C49+C47+C45+C43+C41+C39+C37+C35+C33+C31+C29+C27+C25</f>
        <v>3680.5199999999991</v>
      </c>
    </row>
    <row r="53" spans="1:8" ht="15.75" thickBot="1" x14ac:dyDescent="0.3">
      <c r="A53" s="22"/>
      <c r="B53" s="23" t="s">
        <v>23</v>
      </c>
      <c r="C53" s="33">
        <f>C21+C52</f>
        <v>12535.539999999997</v>
      </c>
    </row>
    <row r="54" spans="1:8" x14ac:dyDescent="0.25">
      <c r="B54" s="24" t="s">
        <v>24</v>
      </c>
      <c r="C54" s="25">
        <v>34</v>
      </c>
    </row>
    <row r="55" spans="1:8" ht="45.75" customHeight="1" thickBot="1" x14ac:dyDescent="0.3">
      <c r="B55" s="30" t="s">
        <v>25</v>
      </c>
      <c r="C55" s="26">
        <f>ROUND(C53/C54,2)</f>
        <v>368.69</v>
      </c>
      <c r="H55" s="37"/>
    </row>
    <row r="59" spans="1:8" ht="33" customHeight="1" x14ac:dyDescent="0.25">
      <c r="A59" s="40" t="s">
        <v>47</v>
      </c>
      <c r="B59" s="40"/>
      <c r="C59" s="40"/>
    </row>
    <row r="61" spans="1:8" ht="15.75" thickBot="1" x14ac:dyDescent="0.3"/>
    <row r="62" spans="1:8" ht="60.75" thickBot="1" x14ac:dyDescent="0.3">
      <c r="A62" s="4" t="s">
        <v>1</v>
      </c>
      <c r="B62" s="5" t="s">
        <v>2</v>
      </c>
      <c r="C62" s="5" t="s">
        <v>3</v>
      </c>
    </row>
    <row r="63" spans="1:8" ht="15.75" thickBot="1" x14ac:dyDescent="0.3">
      <c r="A63" s="6"/>
      <c r="B63" s="7" t="s">
        <v>4</v>
      </c>
      <c r="C63" s="8"/>
    </row>
    <row r="64" spans="1:8" ht="15.75" thickBot="1" x14ac:dyDescent="0.3">
      <c r="A64" s="9">
        <v>1100</v>
      </c>
      <c r="B64" s="10" t="s">
        <v>5</v>
      </c>
      <c r="C64" s="11"/>
    </row>
    <row r="65" spans="1:3" ht="30.75" thickBot="1" x14ac:dyDescent="0.3">
      <c r="A65" s="6"/>
      <c r="B65" s="12" t="s">
        <v>60</v>
      </c>
      <c r="C65" s="13">
        <f>204.74*6</f>
        <v>1228.44</v>
      </c>
    </row>
    <row r="66" spans="1:3" ht="15.75" thickBot="1" x14ac:dyDescent="0.3">
      <c r="A66" s="9">
        <v>1200</v>
      </c>
      <c r="B66" s="14" t="s">
        <v>6</v>
      </c>
      <c r="C66" s="15"/>
    </row>
    <row r="67" spans="1:3" ht="30.75" thickBot="1" x14ac:dyDescent="0.3">
      <c r="A67" s="6"/>
      <c r="B67" s="16" t="s">
        <v>62</v>
      </c>
      <c r="C67" s="13">
        <f>ROUND(C65*0.2409,2)+19.14</f>
        <v>315.07</v>
      </c>
    </row>
    <row r="68" spans="1:3" ht="15.75" thickBot="1" x14ac:dyDescent="0.3">
      <c r="A68" s="9">
        <v>2311</v>
      </c>
      <c r="B68" s="17" t="s">
        <v>7</v>
      </c>
      <c r="C68" s="15"/>
    </row>
    <row r="69" spans="1:3" ht="15.75" thickBot="1" x14ac:dyDescent="0.3">
      <c r="A69" s="6"/>
      <c r="B69" s="18" t="s">
        <v>35</v>
      </c>
      <c r="C69" s="13">
        <f>3.19*6</f>
        <v>19.14</v>
      </c>
    </row>
    <row r="70" spans="1:3" ht="15.75" thickBot="1" x14ac:dyDescent="0.3">
      <c r="A70" s="19"/>
      <c r="B70" s="20" t="s">
        <v>8</v>
      </c>
      <c r="C70" s="34">
        <f>C65+C67+C69</f>
        <v>1562.65</v>
      </c>
    </row>
    <row r="71" spans="1:3" ht="15.75" thickBot="1" x14ac:dyDescent="0.3">
      <c r="A71" s="41"/>
      <c r="B71" s="42"/>
      <c r="C71" s="43"/>
    </row>
    <row r="72" spans="1:3" ht="15.75" thickBot="1" x14ac:dyDescent="0.3">
      <c r="A72" s="6"/>
      <c r="B72" s="7" t="s">
        <v>9</v>
      </c>
      <c r="C72" s="8"/>
    </row>
    <row r="73" spans="1:3" ht="15.75" thickBot="1" x14ac:dyDescent="0.3">
      <c r="A73" s="9">
        <v>1100</v>
      </c>
      <c r="B73" s="10" t="s">
        <v>5</v>
      </c>
      <c r="C73" s="11"/>
    </row>
    <row r="74" spans="1:3" ht="30.75" thickBot="1" x14ac:dyDescent="0.3">
      <c r="A74" s="6"/>
      <c r="B74" s="12" t="s">
        <v>59</v>
      </c>
      <c r="C74" s="13">
        <f>5.72*6</f>
        <v>34.32</v>
      </c>
    </row>
    <row r="75" spans="1:3" ht="15.75" thickBot="1" x14ac:dyDescent="0.3">
      <c r="A75" s="9">
        <v>1200</v>
      </c>
      <c r="B75" s="14" t="s">
        <v>6</v>
      </c>
      <c r="C75" s="15"/>
    </row>
    <row r="76" spans="1:3" ht="45.75" customHeight="1" thickBot="1" x14ac:dyDescent="0.3">
      <c r="A76" s="6"/>
      <c r="B76" s="31" t="s">
        <v>63</v>
      </c>
      <c r="C76" s="13">
        <f>ROUND(C74*0.2409,2)+0.5</f>
        <v>8.77</v>
      </c>
    </row>
    <row r="77" spans="1:3" ht="15.75" thickBot="1" x14ac:dyDescent="0.3">
      <c r="A77" s="9">
        <v>2210</v>
      </c>
      <c r="B77" s="17" t="s">
        <v>10</v>
      </c>
      <c r="C77" s="15"/>
    </row>
    <row r="78" spans="1:3" ht="30.75" thickBot="1" x14ac:dyDescent="0.3">
      <c r="A78" s="6"/>
      <c r="B78" s="18" t="s">
        <v>36</v>
      </c>
      <c r="C78" s="36">
        <f>7.25*6</f>
        <v>43.5</v>
      </c>
    </row>
    <row r="79" spans="1:3" ht="15.75" thickBot="1" x14ac:dyDescent="0.3">
      <c r="A79" s="9">
        <v>2220</v>
      </c>
      <c r="B79" s="17" t="s">
        <v>11</v>
      </c>
      <c r="C79" s="15"/>
    </row>
    <row r="80" spans="1:3" ht="30.75" thickBot="1" x14ac:dyDescent="0.3">
      <c r="A80" s="6"/>
      <c r="B80" s="18" t="s">
        <v>37</v>
      </c>
      <c r="C80" s="13">
        <f>4.64*6</f>
        <v>27.839999999999996</v>
      </c>
    </row>
    <row r="81" spans="1:6" ht="15.75" thickBot="1" x14ac:dyDescent="0.3">
      <c r="A81" s="9">
        <v>2235</v>
      </c>
      <c r="B81" s="17" t="s">
        <v>12</v>
      </c>
      <c r="C81" s="15"/>
    </row>
    <row r="82" spans="1:6" ht="15.75" thickBot="1" x14ac:dyDescent="0.3">
      <c r="A82" s="6"/>
      <c r="B82" s="18" t="s">
        <v>38</v>
      </c>
      <c r="C82" s="13">
        <f>2.03*6</f>
        <v>12.18</v>
      </c>
    </row>
    <row r="83" spans="1:6" ht="15.75" thickBot="1" x14ac:dyDescent="0.3">
      <c r="A83" s="9">
        <v>2239</v>
      </c>
      <c r="B83" s="17" t="s">
        <v>13</v>
      </c>
      <c r="C83" s="15"/>
    </row>
    <row r="84" spans="1:6" ht="45.75" thickBot="1" x14ac:dyDescent="0.3">
      <c r="A84" s="6"/>
      <c r="B84" s="18" t="s">
        <v>39</v>
      </c>
      <c r="C84" s="13">
        <f>1.74*6</f>
        <v>10.44</v>
      </c>
    </row>
    <row r="85" spans="1:6" ht="15.75" thickBot="1" x14ac:dyDescent="0.3">
      <c r="A85" s="9">
        <v>2243</v>
      </c>
      <c r="B85" s="17" t="s">
        <v>14</v>
      </c>
      <c r="C85" s="15"/>
    </row>
    <row r="86" spans="1:6" ht="60.75" thickBot="1" x14ac:dyDescent="0.3">
      <c r="A86" s="6"/>
      <c r="B86" s="18" t="s">
        <v>40</v>
      </c>
      <c r="C86" s="13">
        <f>1.16*6</f>
        <v>6.9599999999999991</v>
      </c>
    </row>
    <row r="87" spans="1:6" ht="15.75" thickBot="1" x14ac:dyDescent="0.3">
      <c r="A87" s="9">
        <v>2244</v>
      </c>
      <c r="B87" s="17" t="s">
        <v>15</v>
      </c>
      <c r="C87" s="15"/>
    </row>
    <row r="88" spans="1:6" ht="45.75" thickBot="1" x14ac:dyDescent="0.3">
      <c r="A88" s="6"/>
      <c r="B88" s="18" t="s">
        <v>41</v>
      </c>
      <c r="C88" s="13">
        <f>6.96*6</f>
        <v>41.76</v>
      </c>
    </row>
    <row r="89" spans="1:6" ht="15.75" thickBot="1" x14ac:dyDescent="0.3">
      <c r="A89" s="9">
        <v>2251</v>
      </c>
      <c r="B89" s="17" t="s">
        <v>16</v>
      </c>
      <c r="C89" s="15"/>
    </row>
    <row r="90" spans="1:6" ht="76.5" customHeight="1" thickBot="1" x14ac:dyDescent="0.3">
      <c r="A90" s="6"/>
      <c r="B90" s="38" t="s">
        <v>42</v>
      </c>
      <c r="C90" s="13">
        <f>35.67*6</f>
        <v>214.02</v>
      </c>
    </row>
    <row r="91" spans="1:6" ht="15.75" thickBot="1" x14ac:dyDescent="0.3">
      <c r="A91" s="9">
        <v>2259</v>
      </c>
      <c r="B91" s="17" t="s">
        <v>17</v>
      </c>
      <c r="C91" s="15"/>
    </row>
    <row r="92" spans="1:6" ht="30.75" thickBot="1" x14ac:dyDescent="0.3">
      <c r="A92" s="6"/>
      <c r="B92" s="18" t="s">
        <v>43</v>
      </c>
      <c r="C92" s="13">
        <f>0.29*6</f>
        <v>1.7399999999999998</v>
      </c>
    </row>
    <row r="93" spans="1:6" ht="15.75" thickBot="1" x14ac:dyDescent="0.3">
      <c r="A93" s="9">
        <v>2260</v>
      </c>
      <c r="B93" s="17" t="s">
        <v>18</v>
      </c>
      <c r="C93" s="15"/>
    </row>
    <row r="94" spans="1:6" ht="15.75" thickBot="1" x14ac:dyDescent="0.3">
      <c r="A94" s="6"/>
      <c r="B94" s="39" t="s">
        <v>69</v>
      </c>
      <c r="C94" s="13">
        <f>24.8*6</f>
        <v>148.80000000000001</v>
      </c>
      <c r="F94" s="37"/>
    </row>
    <row r="95" spans="1:6" ht="15.75" thickBot="1" x14ac:dyDescent="0.3">
      <c r="A95" s="9">
        <v>2310</v>
      </c>
      <c r="B95" s="17" t="s">
        <v>19</v>
      </c>
      <c r="C95" s="15"/>
    </row>
    <row r="96" spans="1:6" ht="15.75" thickBot="1" x14ac:dyDescent="0.3">
      <c r="A96" s="6"/>
      <c r="B96" s="18" t="s">
        <v>44</v>
      </c>
      <c r="C96" s="13">
        <f>1.16*6</f>
        <v>6.9599999999999991</v>
      </c>
    </row>
    <row r="97" spans="1:8" ht="15.75" thickBot="1" x14ac:dyDescent="0.3">
      <c r="A97" s="9">
        <v>2350</v>
      </c>
      <c r="B97" s="17" t="s">
        <v>20</v>
      </c>
      <c r="C97" s="15"/>
    </row>
    <row r="98" spans="1:8" ht="45.75" thickBot="1" x14ac:dyDescent="0.3">
      <c r="A98" s="6"/>
      <c r="B98" s="18" t="s">
        <v>45</v>
      </c>
      <c r="C98" s="13">
        <f>1.74*6</f>
        <v>10.44</v>
      </c>
    </row>
    <row r="99" spans="1:8" ht="15.75" thickBot="1" x14ac:dyDescent="0.3">
      <c r="A99" s="9">
        <v>5230</v>
      </c>
      <c r="B99" s="17" t="s">
        <v>21</v>
      </c>
      <c r="C99" s="15"/>
    </row>
    <row r="100" spans="1:8" ht="45.75" thickBot="1" x14ac:dyDescent="0.3">
      <c r="A100" s="6"/>
      <c r="B100" s="18" t="s">
        <v>55</v>
      </c>
      <c r="C100" s="13">
        <f>3.48+78.3</f>
        <v>81.78</v>
      </c>
    </row>
    <row r="101" spans="1:8" ht="15.75" thickBot="1" x14ac:dyDescent="0.3">
      <c r="A101" s="19"/>
      <c r="B101" s="21" t="s">
        <v>22</v>
      </c>
      <c r="C101" s="29">
        <f>C100+C98+C96+C94+C92+C90+C88+C86+C84+C82+C80+C78+C76+C74</f>
        <v>649.5100000000001</v>
      </c>
    </row>
    <row r="102" spans="1:8" ht="15.75" thickBot="1" x14ac:dyDescent="0.3">
      <c r="A102" s="22"/>
      <c r="B102" s="23" t="s">
        <v>23</v>
      </c>
      <c r="C102" s="33">
        <f>C70+C101</f>
        <v>2212.1600000000003</v>
      </c>
    </row>
    <row r="103" spans="1:8" x14ac:dyDescent="0.25">
      <c r="B103" s="24" t="s">
        <v>24</v>
      </c>
      <c r="C103" s="25">
        <v>6</v>
      </c>
    </row>
    <row r="104" spans="1:8" ht="45.75" thickBot="1" x14ac:dyDescent="0.3">
      <c r="B104" s="24" t="s">
        <v>25</v>
      </c>
      <c r="C104" s="26">
        <f>ROUND(C102/C103,2)</f>
        <v>368.69</v>
      </c>
      <c r="H104" s="37"/>
    </row>
    <row r="110" spans="1:8" x14ac:dyDescent="0.25">
      <c r="A110" s="27"/>
    </row>
    <row r="111" spans="1:8" x14ac:dyDescent="0.25">
      <c r="A111" s="27"/>
    </row>
  </sheetData>
  <mergeCells count="4">
    <mergeCell ref="A10:C10"/>
    <mergeCell ref="A22:C22"/>
    <mergeCell ref="A59:C59"/>
    <mergeCell ref="A71:C71"/>
  </mergeCells>
  <pageMargins left="0.9055118110236221" right="0.39370078740157483" top="0.59055118110236227" bottom="0.55118110236220474" header="0.31496062992125984" footer="0.31496062992125984"/>
  <pageSetup paperSize="9" scale="90" orientation="portrait" r:id="rId1"/>
  <headerFooter>
    <oddFooter>&amp;L&amp;"Times New Roman,Regular"&amp;10VManotp_010719_NVDmaks&amp;C&amp;P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1.pielikums</vt:lpstr>
      <vt:lpstr>'1.pielikums'!OLE_LINK1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"Grozījumu Ministru kabineta 2013.gada 13.septembra noteikumos Nr.744 „Nacionālā veselības dienesta maksas pakalpojumu cenrādis”"</dc:title>
  <dc:subject>Pielikums</dc:subject>
  <dc:creator>Lāsma Zandberga</dc:creator>
  <dc:description>67876041, Lasma.Zandberga@vm.gov.lv</dc:description>
  <cp:lastModifiedBy>Lāsma Zandberga</cp:lastModifiedBy>
  <cp:lastPrinted>2019-07-01T13:22:44Z</cp:lastPrinted>
  <dcterms:created xsi:type="dcterms:W3CDTF">2019-04-17T05:58:43Z</dcterms:created>
  <dcterms:modified xsi:type="dcterms:W3CDTF">2019-07-01T13:24:51Z</dcterms:modified>
</cp:coreProperties>
</file>