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Psihiskā veselība\AUGUSTS\PRECIZĒTS\pakete uz MK_21082019\"/>
    </mc:Choice>
  </mc:AlternateContent>
  <bookViews>
    <workbookView xWindow="0" yWindow="0" windowWidth="28800" windowHeight="11835" tabRatio="795"/>
  </bookViews>
  <sheets>
    <sheet name="Sheet1" sheetId="1" r:id="rId1"/>
    <sheet name="1.2" sheetId="2" r:id="rId2"/>
    <sheet name="1.3" sheetId="3" r:id="rId3"/>
    <sheet name="1.9" sheetId="8" r:id="rId4"/>
    <sheet name="1.10" sheetId="9" r:id="rId5"/>
    <sheet name="1.15" sheetId="31" r:id="rId6"/>
    <sheet name="1.20" sheetId="4" r:id="rId7"/>
    <sheet name="1.21" sheetId="5" r:id="rId8"/>
    <sheet name="1.22" sheetId="6" r:id="rId9"/>
    <sheet name="1.23" sheetId="7" r:id="rId10"/>
    <sheet name="1.25" sheetId="10" r:id="rId11"/>
    <sheet name="1.26" sheetId="11" r:id="rId12"/>
    <sheet name="2.9" sheetId="17" r:id="rId13"/>
    <sheet name="2.10" sheetId="18" r:id="rId14"/>
    <sheet name="2.11" sheetId="19" r:id="rId15"/>
    <sheet name="2.12" sheetId="20" r:id="rId16"/>
    <sheet name="2.14" sheetId="22" r:id="rId17"/>
    <sheet name="2.16" sheetId="24" r:id="rId18"/>
    <sheet name="2.18" sheetId="25" r:id="rId19"/>
    <sheet name="2.19" sheetId="26" r:id="rId20"/>
    <sheet name="2.24" sheetId="28" r:id="rId21"/>
    <sheet name="2.26" sheetId="29" r:id="rId22"/>
    <sheet name="2.27" sheetId="30" r:id="rId23"/>
    <sheet name="3.2" sheetId="12" r:id="rId24"/>
    <sheet name="3.7" sheetId="13" r:id="rId25"/>
    <sheet name="3.8" sheetId="15" r:id="rId26"/>
    <sheet name="3.9" sheetId="16" r:id="rId27"/>
    <sheet name="3.10" sheetId="14" r:id="rId28"/>
  </sheets>
  <externalReferences>
    <externalReference r:id="rId29"/>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 i="1" l="1"/>
  <c r="D9" i="1" l="1"/>
  <c r="F11" i="1"/>
  <c r="F10" i="1"/>
  <c r="F9" i="1"/>
  <c r="E9" i="1"/>
  <c r="G24" i="18" l="1"/>
  <c r="D10" i="30" l="1"/>
  <c r="C14" i="31" l="1"/>
  <c r="B14" i="31"/>
  <c r="D13" i="31"/>
  <c r="D12" i="31"/>
  <c r="D14" i="31" s="1"/>
  <c r="B8" i="31"/>
  <c r="E7" i="31"/>
  <c r="F7" i="31" s="1"/>
  <c r="E6" i="31"/>
  <c r="F6" i="31" s="1"/>
  <c r="F8" i="31" l="1"/>
  <c r="B16" i="31" s="1"/>
  <c r="G31" i="1" s="1"/>
  <c r="I31" i="1" s="1"/>
  <c r="K31" i="1" s="1"/>
  <c r="E8" i="31"/>
  <c r="H31" i="1" l="1"/>
  <c r="C31" i="20"/>
  <c r="D22" i="20"/>
  <c r="E22" i="20" s="1"/>
  <c r="C31" i="3"/>
  <c r="E21" i="3"/>
  <c r="D22" i="3"/>
  <c r="E22" i="3" s="1"/>
  <c r="G22" i="20" l="1"/>
  <c r="G21" i="20" s="1"/>
  <c r="E21" i="20"/>
  <c r="H22" i="20"/>
  <c r="H21" i="20" s="1"/>
  <c r="H22" i="3"/>
  <c r="H21" i="3" s="1"/>
  <c r="G22" i="3"/>
  <c r="G21" i="3" s="1"/>
  <c r="F16" i="3" l="1"/>
  <c r="E10" i="1" l="1"/>
  <c r="D10" i="1"/>
  <c r="C24" i="11"/>
  <c r="G37" i="11"/>
  <c r="G33" i="11"/>
  <c r="F31" i="11"/>
  <c r="H31" i="11"/>
  <c r="C32" i="11"/>
  <c r="F22" i="11"/>
  <c r="C23" i="11"/>
  <c r="D17" i="11"/>
  <c r="E17" i="11" s="1"/>
  <c r="F7" i="11"/>
  <c r="E15" i="11"/>
  <c r="G15" i="11" s="1"/>
  <c r="E18" i="11"/>
  <c r="D20" i="11"/>
  <c r="E20" i="11" s="1"/>
  <c r="E19" i="11" s="1"/>
  <c r="E21" i="11"/>
  <c r="E23" i="11"/>
  <c r="G23" i="11"/>
  <c r="H23" i="11" s="1"/>
  <c r="E24" i="11"/>
  <c r="E30" i="11"/>
  <c r="G30" i="11" s="1"/>
  <c r="D32" i="11"/>
  <c r="E33" i="11"/>
  <c r="E34" i="11"/>
  <c r="G34" i="11" s="1"/>
  <c r="H35" i="11"/>
  <c r="D36" i="11"/>
  <c r="E36" i="11" s="1"/>
  <c r="G36" i="11" s="1"/>
  <c r="E37" i="11"/>
  <c r="C16" i="29"/>
  <c r="C14" i="29"/>
  <c r="E14" i="29" s="1"/>
  <c r="E37" i="29"/>
  <c r="F37" i="29" s="1"/>
  <c r="H35" i="29"/>
  <c r="G35" i="29"/>
  <c r="E34" i="29"/>
  <c r="F34" i="29" s="1"/>
  <c r="E33" i="29"/>
  <c r="H32" i="29"/>
  <c r="G32" i="29"/>
  <c r="G31" i="29" s="1"/>
  <c r="G29" i="29" s="1"/>
  <c r="E26" i="29"/>
  <c r="F26" i="29" s="1"/>
  <c r="C25" i="29"/>
  <c r="E25" i="29" s="1"/>
  <c r="H25" i="29" s="1"/>
  <c r="D24" i="29"/>
  <c r="E24" i="29" s="1"/>
  <c r="E22" i="29"/>
  <c r="E21" i="29"/>
  <c r="H21" i="29" s="1"/>
  <c r="E20" i="29"/>
  <c r="F20" i="29" s="1"/>
  <c r="G20" i="29" s="1"/>
  <c r="H20" i="29" s="1"/>
  <c r="E18" i="29"/>
  <c r="E17" i="29"/>
  <c r="H17" i="29" s="1"/>
  <c r="D16" i="29"/>
  <c r="E16" i="29" s="1"/>
  <c r="G32" i="19"/>
  <c r="H32" i="19"/>
  <c r="D24" i="19"/>
  <c r="E18" i="19"/>
  <c r="D16" i="19"/>
  <c r="E37" i="19"/>
  <c r="F37" i="19" s="1"/>
  <c r="D36" i="19"/>
  <c r="H35" i="19"/>
  <c r="G35" i="19"/>
  <c r="E34" i="19"/>
  <c r="F34" i="19" s="1"/>
  <c r="D33" i="19"/>
  <c r="H31" i="19"/>
  <c r="H29" i="19" s="1"/>
  <c r="G31" i="19"/>
  <c r="G29" i="19" s="1"/>
  <c r="E26" i="19"/>
  <c r="F26" i="19" s="1"/>
  <c r="E25" i="19"/>
  <c r="H25" i="19" s="1"/>
  <c r="C25" i="19"/>
  <c r="E22" i="19"/>
  <c r="E21" i="19"/>
  <c r="G21" i="19" s="1"/>
  <c r="E20" i="19"/>
  <c r="F20" i="19" s="1"/>
  <c r="G20" i="19" s="1"/>
  <c r="H20" i="19" s="1"/>
  <c r="E17" i="19"/>
  <c r="G17" i="19" s="1"/>
  <c r="C33" i="19"/>
  <c r="G15" i="30"/>
  <c r="G19" i="30"/>
  <c r="E15" i="30"/>
  <c r="F15" i="30" s="1"/>
  <c r="E10" i="30"/>
  <c r="E38" i="30"/>
  <c r="F38" i="30" s="1"/>
  <c r="D37" i="30"/>
  <c r="E37" i="30" s="1"/>
  <c r="H36" i="30"/>
  <c r="G36" i="30"/>
  <c r="E35" i="30"/>
  <c r="F35" i="30" s="1"/>
  <c r="D34" i="30"/>
  <c r="E34" i="30" s="1"/>
  <c r="H33" i="30"/>
  <c r="G33" i="30"/>
  <c r="H32" i="30"/>
  <c r="H30" i="30" s="1"/>
  <c r="F27" i="30"/>
  <c r="E27" i="30"/>
  <c r="G26" i="30"/>
  <c r="G24" i="30" s="1"/>
  <c r="F26" i="30"/>
  <c r="E26" i="30"/>
  <c r="H26" i="30" s="1"/>
  <c r="G25" i="30"/>
  <c r="H25" i="30" s="1"/>
  <c r="E25" i="30"/>
  <c r="F25" i="30" s="1"/>
  <c r="F24" i="30" s="1"/>
  <c r="E23" i="30"/>
  <c r="E22" i="30"/>
  <c r="F22" i="30" s="1"/>
  <c r="E21" i="30"/>
  <c r="F21" i="30" s="1"/>
  <c r="G21" i="30" s="1"/>
  <c r="H21" i="30" s="1"/>
  <c r="E19" i="30"/>
  <c r="E18" i="30"/>
  <c r="G18" i="30" s="1"/>
  <c r="H17" i="30"/>
  <c r="E17" i="30"/>
  <c r="G17" i="30" s="1"/>
  <c r="G13" i="30"/>
  <c r="H13" i="30" s="1"/>
  <c r="E13" i="30"/>
  <c r="F13" i="30" s="1"/>
  <c r="M10" i="30"/>
  <c r="O10" i="30" s="1"/>
  <c r="H9" i="30"/>
  <c r="H8" i="30"/>
  <c r="H12" i="30" s="1"/>
  <c r="H11" i="30" s="1"/>
  <c r="G8" i="30"/>
  <c r="F8" i="30"/>
  <c r="E8" i="30"/>
  <c r="H6" i="30"/>
  <c r="C26" i="26"/>
  <c r="C17" i="26"/>
  <c r="C15" i="26"/>
  <c r="C38" i="26"/>
  <c r="C25" i="26"/>
  <c r="C9" i="26"/>
  <c r="H5" i="30" l="1"/>
  <c r="F10" i="11"/>
  <c r="F13" i="11"/>
  <c r="F25" i="19"/>
  <c r="H18" i="30"/>
  <c r="H16" i="30" s="1"/>
  <c r="H14" i="30" s="1"/>
  <c r="H44" i="30" s="1"/>
  <c r="G22" i="30"/>
  <c r="G16" i="30" s="1"/>
  <c r="G14" i="30" s="1"/>
  <c r="H24" i="30"/>
  <c r="G32" i="30"/>
  <c r="G30" i="30" s="1"/>
  <c r="G10" i="30"/>
  <c r="F10" i="30"/>
  <c r="F9" i="30" s="1"/>
  <c r="F17" i="29"/>
  <c r="H31" i="29"/>
  <c r="H29" i="29" s="1"/>
  <c r="E24" i="30"/>
  <c r="G24" i="29"/>
  <c r="H24" i="29" s="1"/>
  <c r="H23" i="29" s="1"/>
  <c r="E16" i="11"/>
  <c r="E16" i="30"/>
  <c r="H22" i="30"/>
  <c r="G17" i="29"/>
  <c r="E22" i="11"/>
  <c r="E32" i="11"/>
  <c r="H29" i="11"/>
  <c r="H27" i="11" s="1"/>
  <c r="F35" i="11"/>
  <c r="E35" i="11"/>
  <c r="F18" i="11"/>
  <c r="G18" i="11"/>
  <c r="H18" i="11"/>
  <c r="F19" i="11"/>
  <c r="H20" i="11"/>
  <c r="H19" i="11" s="1"/>
  <c r="G20" i="11"/>
  <c r="G19" i="11" s="1"/>
  <c r="H24" i="11"/>
  <c r="H22" i="11" s="1"/>
  <c r="G24" i="11"/>
  <c r="G22" i="11" s="1"/>
  <c r="G17" i="11"/>
  <c r="E14" i="11"/>
  <c r="H17" i="11"/>
  <c r="G35" i="11"/>
  <c r="H15" i="11"/>
  <c r="E32" i="29"/>
  <c r="E36" i="29"/>
  <c r="F36" i="29" s="1"/>
  <c r="F35" i="29" s="1"/>
  <c r="E23" i="29"/>
  <c r="F24" i="29"/>
  <c r="G14" i="29"/>
  <c r="H14" i="29"/>
  <c r="F14" i="29"/>
  <c r="F16" i="29"/>
  <c r="G16" i="29"/>
  <c r="E15" i="29"/>
  <c r="E13" i="29" s="1"/>
  <c r="H16" i="29"/>
  <c r="H15" i="29" s="1"/>
  <c r="F21" i="29"/>
  <c r="F25" i="29"/>
  <c r="F33" i="29"/>
  <c r="F32" i="29" s="1"/>
  <c r="G21" i="29"/>
  <c r="G25" i="29"/>
  <c r="H21" i="19"/>
  <c r="H17" i="19"/>
  <c r="E33" i="19"/>
  <c r="F17" i="19"/>
  <c r="F21" i="19"/>
  <c r="G25" i="19"/>
  <c r="E14" i="30"/>
  <c r="F34" i="30"/>
  <c r="F33" i="30" s="1"/>
  <c r="F32" i="30" s="1"/>
  <c r="F30" i="30" s="1"/>
  <c r="E33" i="30"/>
  <c r="E36" i="30"/>
  <c r="F37" i="30"/>
  <c r="F36" i="30" s="1"/>
  <c r="E9" i="30"/>
  <c r="E6" i="30" s="1"/>
  <c r="G9" i="30"/>
  <c r="G6" i="30" s="1"/>
  <c r="F17" i="30"/>
  <c r="F16" i="30" s="1"/>
  <c r="F14" i="30" s="1"/>
  <c r="F18" i="30"/>
  <c r="E39" i="26"/>
  <c r="F39" i="26" s="1"/>
  <c r="D38" i="26"/>
  <c r="E38" i="26" s="1"/>
  <c r="H37" i="26"/>
  <c r="G37" i="26"/>
  <c r="E36" i="26"/>
  <c r="F36" i="26" s="1"/>
  <c r="E35" i="26"/>
  <c r="F35" i="26" s="1"/>
  <c r="D34" i="26"/>
  <c r="C34" i="26"/>
  <c r="E34" i="26" s="1"/>
  <c r="H33" i="26"/>
  <c r="G33" i="26"/>
  <c r="G32" i="26" s="1"/>
  <c r="G30" i="26" s="1"/>
  <c r="E27" i="26"/>
  <c r="F27" i="26" s="1"/>
  <c r="E26" i="26"/>
  <c r="G25" i="26"/>
  <c r="H25" i="26" s="1"/>
  <c r="E25" i="26"/>
  <c r="F25" i="26" s="1"/>
  <c r="E23" i="26"/>
  <c r="H22" i="26"/>
  <c r="G22" i="26"/>
  <c r="F22" i="26"/>
  <c r="E22" i="26"/>
  <c r="E21" i="26"/>
  <c r="F21" i="26" s="1"/>
  <c r="G21" i="26" s="1"/>
  <c r="H21" i="26" s="1"/>
  <c r="E18" i="26"/>
  <c r="H18" i="26" s="1"/>
  <c r="D17" i="26"/>
  <c r="E17" i="26" s="1"/>
  <c r="E15" i="26"/>
  <c r="H15" i="26" s="1"/>
  <c r="H9" i="24"/>
  <c r="E38" i="24"/>
  <c r="F38" i="24" s="1"/>
  <c r="D37" i="24"/>
  <c r="E37" i="24" s="1"/>
  <c r="H36" i="24"/>
  <c r="G36" i="24"/>
  <c r="G32" i="24" s="1"/>
  <c r="G30" i="24" s="1"/>
  <c r="F35" i="24"/>
  <c r="E35" i="24"/>
  <c r="D34" i="24"/>
  <c r="E34" i="24" s="1"/>
  <c r="E33" i="24" s="1"/>
  <c r="H33" i="24"/>
  <c r="G33" i="24"/>
  <c r="E27" i="24"/>
  <c r="F27" i="24" s="1"/>
  <c r="H26" i="24"/>
  <c r="E26" i="24"/>
  <c r="G26" i="24" s="1"/>
  <c r="G25" i="24"/>
  <c r="H25" i="24" s="1"/>
  <c r="H24" i="24" s="1"/>
  <c r="E25" i="24"/>
  <c r="E24" i="24" s="1"/>
  <c r="E23" i="24"/>
  <c r="E22" i="24"/>
  <c r="H22" i="24" s="1"/>
  <c r="E21" i="24"/>
  <c r="E19" i="24"/>
  <c r="E18" i="24"/>
  <c r="H18" i="24" s="1"/>
  <c r="G17" i="24"/>
  <c r="E17" i="24"/>
  <c r="H17" i="24" s="1"/>
  <c r="E15" i="24"/>
  <c r="H15" i="24" s="1"/>
  <c r="H13" i="24"/>
  <c r="G13" i="24"/>
  <c r="E13" i="24"/>
  <c r="F13" i="24" s="1"/>
  <c r="M10" i="24"/>
  <c r="O10" i="24" s="1"/>
  <c r="D10" i="24"/>
  <c r="E10" i="24" s="1"/>
  <c r="H8" i="24"/>
  <c r="H12" i="24" s="1"/>
  <c r="G8" i="24"/>
  <c r="F8" i="24"/>
  <c r="E8" i="24"/>
  <c r="H6" i="24"/>
  <c r="E39" i="22"/>
  <c r="F39" i="22" s="1"/>
  <c r="D38" i="22"/>
  <c r="E38" i="22" s="1"/>
  <c r="H37" i="22"/>
  <c r="G37" i="22"/>
  <c r="G33" i="22" s="1"/>
  <c r="G31" i="22" s="1"/>
  <c r="E36" i="22"/>
  <c r="F36" i="22" s="1"/>
  <c r="D35" i="22"/>
  <c r="C35" i="22"/>
  <c r="E35" i="22" s="1"/>
  <c r="H34" i="22"/>
  <c r="H33" i="22" s="1"/>
  <c r="H31" i="22" s="1"/>
  <c r="G34" i="22"/>
  <c r="F28" i="22"/>
  <c r="E28" i="22"/>
  <c r="E27" i="22"/>
  <c r="H27" i="22" s="1"/>
  <c r="G26" i="22"/>
  <c r="H26" i="22" s="1"/>
  <c r="E26" i="22"/>
  <c r="F26" i="22" s="1"/>
  <c r="E24" i="22"/>
  <c r="H23" i="22"/>
  <c r="G23" i="22"/>
  <c r="E23" i="22"/>
  <c r="F23" i="22" s="1"/>
  <c r="E22" i="22"/>
  <c r="F22" i="22" s="1"/>
  <c r="G22" i="22" s="1"/>
  <c r="H22" i="22" s="1"/>
  <c r="E20" i="22"/>
  <c r="E19" i="22"/>
  <c r="G19" i="22" s="1"/>
  <c r="D18" i="22"/>
  <c r="E18" i="22" s="1"/>
  <c r="G18" i="22" s="1"/>
  <c r="G17" i="22" s="1"/>
  <c r="E16" i="22"/>
  <c r="H16" i="22" s="1"/>
  <c r="O11" i="22"/>
  <c r="M11" i="22"/>
  <c r="D11" i="22"/>
  <c r="E11" i="22" s="1"/>
  <c r="C24" i="20"/>
  <c r="E24" i="20" s="1"/>
  <c r="G24" i="20" s="1"/>
  <c r="F30" i="20"/>
  <c r="H30" i="20"/>
  <c r="H29" i="20" s="1"/>
  <c r="H27" i="20" s="1"/>
  <c r="E35" i="20"/>
  <c r="G35" i="20" s="1"/>
  <c r="D34" i="20"/>
  <c r="H33" i="20"/>
  <c r="E32" i="20"/>
  <c r="G32" i="20" s="1"/>
  <c r="D31" i="20"/>
  <c r="C34" i="20"/>
  <c r="D20" i="20"/>
  <c r="E20" i="20" s="1"/>
  <c r="E19" i="20"/>
  <c r="E18" i="20" s="1"/>
  <c r="G18" i="20" s="1"/>
  <c r="D17" i="20"/>
  <c r="E17" i="20" s="1"/>
  <c r="G17" i="20" s="1"/>
  <c r="D15" i="20"/>
  <c r="E15" i="20" s="1"/>
  <c r="G15" i="20" s="1"/>
  <c r="E9" i="24" l="1"/>
  <c r="E12" i="24" s="1"/>
  <c r="E11" i="24" s="1"/>
  <c r="G10" i="24"/>
  <c r="G9" i="24" s="1"/>
  <c r="G11" i="22"/>
  <c r="F11" i="22"/>
  <c r="F10" i="22" s="1"/>
  <c r="E37" i="22"/>
  <c r="F38" i="22"/>
  <c r="G12" i="24"/>
  <c r="G11" i="24" s="1"/>
  <c r="G5" i="24" s="1"/>
  <c r="F27" i="22"/>
  <c r="F25" i="22" s="1"/>
  <c r="H11" i="24"/>
  <c r="E16" i="24"/>
  <c r="E14" i="24" s="1"/>
  <c r="H32" i="26"/>
  <c r="H30" i="26" s="1"/>
  <c r="G23" i="29"/>
  <c r="E25" i="22"/>
  <c r="G27" i="22"/>
  <c r="G25" i="22" s="1"/>
  <c r="E6" i="24"/>
  <c r="E5" i="24" s="1"/>
  <c r="F18" i="24"/>
  <c r="H32" i="24"/>
  <c r="H30" i="24" s="1"/>
  <c r="H26" i="26"/>
  <c r="F26" i="26"/>
  <c r="F33" i="19"/>
  <c r="F32" i="19" s="1"/>
  <c r="E32" i="19"/>
  <c r="F6" i="30"/>
  <c r="G12" i="30"/>
  <c r="G11" i="30" s="1"/>
  <c r="F12" i="30"/>
  <c r="F11" i="30" s="1"/>
  <c r="G6" i="24"/>
  <c r="G19" i="20"/>
  <c r="F17" i="24"/>
  <c r="G18" i="24"/>
  <c r="G24" i="24"/>
  <c r="G26" i="26"/>
  <c r="G24" i="26" s="1"/>
  <c r="E31" i="11"/>
  <c r="E29" i="11" s="1"/>
  <c r="E27" i="11" s="1"/>
  <c r="G32" i="11"/>
  <c r="G31" i="11" s="1"/>
  <c r="G29" i="11" s="1"/>
  <c r="G27" i="11" s="1"/>
  <c r="G20" i="20"/>
  <c r="H20" i="20" s="1"/>
  <c r="H17" i="26"/>
  <c r="H16" i="26" s="1"/>
  <c r="F17" i="26"/>
  <c r="F16" i="11"/>
  <c r="G16" i="11"/>
  <c r="H16" i="11"/>
  <c r="H14" i="11" s="1"/>
  <c r="F29" i="11"/>
  <c r="F27" i="11" s="1"/>
  <c r="G14" i="11"/>
  <c r="E35" i="29"/>
  <c r="E31" i="29" s="1"/>
  <c r="E29" i="29" s="1"/>
  <c r="F31" i="29"/>
  <c r="F29" i="29" s="1"/>
  <c r="F15" i="29"/>
  <c r="H13" i="29"/>
  <c r="F23" i="29"/>
  <c r="G15" i="29"/>
  <c r="G13" i="29" s="1"/>
  <c r="C16" i="19"/>
  <c r="E16" i="19" s="1"/>
  <c r="C36" i="19"/>
  <c r="E36" i="19" s="1"/>
  <c r="C24" i="19"/>
  <c r="C14" i="19"/>
  <c r="E14" i="19" s="1"/>
  <c r="E32" i="30"/>
  <c r="E30" i="30" s="1"/>
  <c r="G5" i="30"/>
  <c r="G44" i="30" s="1"/>
  <c r="H75" i="1" s="1"/>
  <c r="E12" i="30"/>
  <c r="E11" i="30" s="1"/>
  <c r="E5" i="30" s="1"/>
  <c r="F24" i="26"/>
  <c r="F15" i="26"/>
  <c r="G15" i="26"/>
  <c r="E24" i="26"/>
  <c r="H24" i="26"/>
  <c r="F38" i="26"/>
  <c r="F37" i="26" s="1"/>
  <c r="E37" i="26"/>
  <c r="F34" i="26"/>
  <c r="F33" i="26" s="1"/>
  <c r="E33" i="26"/>
  <c r="F18" i="26"/>
  <c r="G17" i="26"/>
  <c r="G18" i="26"/>
  <c r="E16" i="26"/>
  <c r="H5" i="24"/>
  <c r="F37" i="24"/>
  <c r="F36" i="24" s="1"/>
  <c r="E36" i="24"/>
  <c r="E32" i="24" s="1"/>
  <c r="E30" i="24" s="1"/>
  <c r="E44" i="24" s="1"/>
  <c r="F9" i="24"/>
  <c r="F21" i="24"/>
  <c r="F34" i="24"/>
  <c r="F33" i="24" s="1"/>
  <c r="F32" i="24" s="1"/>
  <c r="F30" i="24" s="1"/>
  <c r="G22" i="24"/>
  <c r="F25" i="24"/>
  <c r="F26" i="24"/>
  <c r="F22" i="24"/>
  <c r="H25" i="22"/>
  <c r="F37" i="22"/>
  <c r="E34" i="22"/>
  <c r="E33" i="22" s="1"/>
  <c r="E31" i="22" s="1"/>
  <c r="F35" i="22"/>
  <c r="F34" i="22" s="1"/>
  <c r="E17" i="22"/>
  <c r="E15" i="22" s="1"/>
  <c r="H18" i="22"/>
  <c r="H19" i="22"/>
  <c r="E10" i="22"/>
  <c r="G16" i="22"/>
  <c r="F18" i="22"/>
  <c r="F19" i="22"/>
  <c r="F23" i="20"/>
  <c r="H24" i="20"/>
  <c r="H23" i="20" s="1"/>
  <c r="G23" i="20"/>
  <c r="E23" i="20"/>
  <c r="E14" i="20" s="1"/>
  <c r="H15" i="20"/>
  <c r="H18" i="20"/>
  <c r="H19" i="20"/>
  <c r="G16" i="20"/>
  <c r="H17" i="20"/>
  <c r="E16" i="20"/>
  <c r="F16" i="20"/>
  <c r="E34" i="20"/>
  <c r="G34" i="20" s="1"/>
  <c r="G33" i="20" s="1"/>
  <c r="F7" i="20"/>
  <c r="F13" i="20" s="1"/>
  <c r="E31" i="20"/>
  <c r="D11" i="28"/>
  <c r="H30" i="28"/>
  <c r="G30" i="28"/>
  <c r="F30" i="28"/>
  <c r="F28" i="28" s="1"/>
  <c r="E30" i="28"/>
  <c r="H28" i="28"/>
  <c r="G28" i="28"/>
  <c r="E28" i="28"/>
  <c r="E25" i="28"/>
  <c r="G25" i="28" s="1"/>
  <c r="G24" i="28" s="1"/>
  <c r="H23" i="28"/>
  <c r="G23" i="28"/>
  <c r="F23" i="28"/>
  <c r="E22" i="28"/>
  <c r="E21" i="28"/>
  <c r="F21" i="28" s="1"/>
  <c r="G21" i="28" s="1"/>
  <c r="H21" i="28" s="1"/>
  <c r="E20" i="28"/>
  <c r="G20" i="28" s="1"/>
  <c r="E18" i="28"/>
  <c r="G18" i="28" s="1"/>
  <c r="E16" i="28"/>
  <c r="G16" i="28" s="1"/>
  <c r="G14" i="28"/>
  <c r="H14" i="28" s="1"/>
  <c r="E14" i="28"/>
  <c r="F14" i="28" s="1"/>
  <c r="O11" i="28"/>
  <c r="M11" i="28"/>
  <c r="H10" i="28"/>
  <c r="E11" i="28"/>
  <c r="M8" i="28"/>
  <c r="O8" i="28" s="1"/>
  <c r="E8" i="28"/>
  <c r="G8" i="28" s="1"/>
  <c r="H30" i="18"/>
  <c r="G30" i="18"/>
  <c r="G28" i="18" s="1"/>
  <c r="F30" i="18"/>
  <c r="F28" i="18" s="1"/>
  <c r="E30" i="18"/>
  <c r="H28" i="18"/>
  <c r="E28" i="18"/>
  <c r="E25" i="18"/>
  <c r="H23" i="18"/>
  <c r="G23" i="18"/>
  <c r="E22" i="18"/>
  <c r="F21" i="18"/>
  <c r="G21" i="18" s="1"/>
  <c r="E21" i="18"/>
  <c r="G20" i="18"/>
  <c r="F20" i="18"/>
  <c r="E20" i="18"/>
  <c r="H20" i="18" s="1"/>
  <c r="G19" i="18"/>
  <c r="F19" i="18"/>
  <c r="E19" i="18"/>
  <c r="H19" i="18" s="1"/>
  <c r="G18" i="18"/>
  <c r="F18" i="18"/>
  <c r="F17" i="18" s="1"/>
  <c r="E18" i="18"/>
  <c r="H18" i="18" s="1"/>
  <c r="E17" i="18"/>
  <c r="E16" i="18"/>
  <c r="H16" i="18" s="1"/>
  <c r="G14" i="18"/>
  <c r="H14" i="18" s="1"/>
  <c r="F14" i="18"/>
  <c r="E14" i="18"/>
  <c r="M11" i="18"/>
  <c r="O11" i="18" s="1"/>
  <c r="H10" i="18"/>
  <c r="D11" i="18"/>
  <c r="E11" i="18" s="1"/>
  <c r="O8" i="18"/>
  <c r="M8" i="18"/>
  <c r="E8" i="18"/>
  <c r="G8" i="18" s="1"/>
  <c r="E38" i="25"/>
  <c r="F38" i="25" s="1"/>
  <c r="D37" i="25"/>
  <c r="E37" i="25" s="1"/>
  <c r="H36" i="25"/>
  <c r="G36" i="25"/>
  <c r="E35" i="25"/>
  <c r="F35" i="25" s="1"/>
  <c r="D34" i="25"/>
  <c r="E34" i="25" s="1"/>
  <c r="E33" i="25" s="1"/>
  <c r="H33" i="25"/>
  <c r="G33" i="25"/>
  <c r="E27" i="25"/>
  <c r="F27" i="25" s="1"/>
  <c r="E26" i="25"/>
  <c r="H26" i="25" s="1"/>
  <c r="G25" i="25"/>
  <c r="H25" i="25" s="1"/>
  <c r="E25" i="25"/>
  <c r="F25" i="25" s="1"/>
  <c r="E23" i="25"/>
  <c r="E22" i="25"/>
  <c r="H22" i="25" s="1"/>
  <c r="E21" i="25"/>
  <c r="F21" i="25" s="1"/>
  <c r="G21" i="25" s="1"/>
  <c r="H21" i="25" s="1"/>
  <c r="E19" i="25"/>
  <c r="H18" i="25"/>
  <c r="F18" i="25"/>
  <c r="E18" i="25"/>
  <c r="G18" i="25" s="1"/>
  <c r="E17" i="25"/>
  <c r="E15" i="25"/>
  <c r="H15" i="25" s="1"/>
  <c r="G13" i="25"/>
  <c r="H13" i="25" s="1"/>
  <c r="E13" i="25"/>
  <c r="F13" i="25" s="1"/>
  <c r="M10" i="25"/>
  <c r="O10" i="25" s="1"/>
  <c r="D10" i="25"/>
  <c r="E10" i="25" s="1"/>
  <c r="G10" i="25" s="1"/>
  <c r="G9" i="25" s="1"/>
  <c r="D11" i="17"/>
  <c r="E11" i="17" s="1"/>
  <c r="G11" i="17" s="1"/>
  <c r="G10" i="17" s="1"/>
  <c r="E39" i="17"/>
  <c r="G39" i="17" s="1"/>
  <c r="G37" i="17" s="1"/>
  <c r="D38" i="17"/>
  <c r="E38" i="17" s="1"/>
  <c r="G38" i="17" s="1"/>
  <c r="H37" i="17"/>
  <c r="H33" i="17" s="1"/>
  <c r="H31" i="17" s="1"/>
  <c r="E36" i="17"/>
  <c r="G36" i="17" s="1"/>
  <c r="D35" i="17"/>
  <c r="C35" i="17"/>
  <c r="H34" i="17"/>
  <c r="E28" i="17"/>
  <c r="F28" i="17" s="1"/>
  <c r="E27" i="17"/>
  <c r="G27" i="17" s="1"/>
  <c r="G25" i="17" s="1"/>
  <c r="G26" i="17"/>
  <c r="H26" i="17" s="1"/>
  <c r="E26" i="17"/>
  <c r="E24" i="17"/>
  <c r="E23" i="17"/>
  <c r="H23" i="17" s="1"/>
  <c r="E22" i="17"/>
  <c r="F22" i="17" s="1"/>
  <c r="G22" i="17" s="1"/>
  <c r="H22" i="17" s="1"/>
  <c r="E20" i="17"/>
  <c r="G19" i="17"/>
  <c r="E19" i="17"/>
  <c r="H19" i="17" s="1"/>
  <c r="D18" i="17"/>
  <c r="E18" i="17" s="1"/>
  <c r="H16" i="17"/>
  <c r="E16" i="17"/>
  <c r="M11" i="17"/>
  <c r="O11" i="17" s="1"/>
  <c r="F10" i="15"/>
  <c r="D11" i="15"/>
  <c r="E11" i="15" s="1"/>
  <c r="M11" i="15"/>
  <c r="O11" i="15" s="1"/>
  <c r="H34" i="15"/>
  <c r="E39" i="15"/>
  <c r="G39" i="15" s="1"/>
  <c r="D38" i="15"/>
  <c r="E38" i="15" s="1"/>
  <c r="G38" i="15" s="1"/>
  <c r="G37" i="15" s="1"/>
  <c r="H37" i="15"/>
  <c r="H33" i="15" s="1"/>
  <c r="H31" i="15" s="1"/>
  <c r="E36" i="15"/>
  <c r="D35" i="15"/>
  <c r="C35" i="15"/>
  <c r="E28" i="15"/>
  <c r="F28" i="15" s="1"/>
  <c r="E27" i="15"/>
  <c r="F27" i="15" s="1"/>
  <c r="G26" i="15"/>
  <c r="E26" i="15"/>
  <c r="E24" i="15"/>
  <c r="E23" i="15"/>
  <c r="G23" i="15" s="1"/>
  <c r="E22" i="15"/>
  <c r="F22" i="15" s="1"/>
  <c r="G22" i="15" s="1"/>
  <c r="E20" i="15"/>
  <c r="E19" i="15"/>
  <c r="H19" i="15" s="1"/>
  <c r="D18" i="15"/>
  <c r="E18" i="15" s="1"/>
  <c r="E16" i="15"/>
  <c r="H16" i="15" s="1"/>
  <c r="E30" i="16"/>
  <c r="G30" i="16" s="1"/>
  <c r="D30" i="16"/>
  <c r="F28" i="16"/>
  <c r="F26" i="16" s="1"/>
  <c r="D29" i="16"/>
  <c r="E29" i="16" s="1"/>
  <c r="D23" i="16"/>
  <c r="E23" i="16" s="1"/>
  <c r="D17" i="16"/>
  <c r="H28" i="16"/>
  <c r="H26" i="16"/>
  <c r="G22" i="16"/>
  <c r="H22" i="16" s="1"/>
  <c r="H21" i="16" s="1"/>
  <c r="E22" i="16"/>
  <c r="E21" i="16" s="1"/>
  <c r="E20" i="16"/>
  <c r="E19" i="16"/>
  <c r="F19" i="16" s="1"/>
  <c r="G19" i="16" s="1"/>
  <c r="H19" i="16" s="1"/>
  <c r="E17" i="16"/>
  <c r="G17" i="16" s="1"/>
  <c r="E15" i="16"/>
  <c r="H15" i="16" s="1"/>
  <c r="G25" i="13"/>
  <c r="H25" i="13" s="1"/>
  <c r="F33" i="13"/>
  <c r="H33" i="13"/>
  <c r="H32" i="13" s="1"/>
  <c r="H30" i="13" s="1"/>
  <c r="D17" i="13"/>
  <c r="D17" i="3"/>
  <c r="E39" i="13"/>
  <c r="G39" i="13" s="1"/>
  <c r="D38" i="13"/>
  <c r="E38" i="13" s="1"/>
  <c r="G38" i="13" s="1"/>
  <c r="H37" i="13"/>
  <c r="E36" i="13"/>
  <c r="G36" i="13" s="1"/>
  <c r="E35" i="13"/>
  <c r="G35" i="13" s="1"/>
  <c r="D34" i="13"/>
  <c r="C34" i="13"/>
  <c r="E27" i="13"/>
  <c r="F27" i="13" s="1"/>
  <c r="E26" i="13"/>
  <c r="H26" i="13" s="1"/>
  <c r="E25" i="13"/>
  <c r="E23" i="13"/>
  <c r="E22" i="13"/>
  <c r="G22" i="13" s="1"/>
  <c r="E21" i="13"/>
  <c r="F21" i="13" s="1"/>
  <c r="G21" i="13" s="1"/>
  <c r="H21" i="13" s="1"/>
  <c r="E19" i="13"/>
  <c r="E18" i="13"/>
  <c r="G18" i="13" s="1"/>
  <c r="E17" i="13"/>
  <c r="H17" i="13" s="1"/>
  <c r="E15" i="13"/>
  <c r="H15" i="13" s="1"/>
  <c r="G11" i="15" l="1"/>
  <c r="G10" i="15" s="1"/>
  <c r="E10" i="15"/>
  <c r="E26" i="16"/>
  <c r="G29" i="16"/>
  <c r="G28" i="16" s="1"/>
  <c r="G26" i="16" s="1"/>
  <c r="E28" i="16"/>
  <c r="H8" i="18"/>
  <c r="H7" i="18" s="1"/>
  <c r="G7" i="18"/>
  <c r="G9" i="18" s="1"/>
  <c r="G6" i="18" s="1"/>
  <c r="F5" i="30"/>
  <c r="F44" i="30" s="1"/>
  <c r="G75" i="1" s="1"/>
  <c r="F19" i="17"/>
  <c r="G32" i="25"/>
  <c r="G30" i="25" s="1"/>
  <c r="E7" i="18"/>
  <c r="F8" i="18"/>
  <c r="F7" i="18" s="1"/>
  <c r="F9" i="18" s="1"/>
  <c r="E9" i="18" s="1"/>
  <c r="F16" i="18"/>
  <c r="H18" i="28"/>
  <c r="H20" i="28"/>
  <c r="F11" i="18"/>
  <c r="G11" i="18"/>
  <c r="G10" i="18" s="1"/>
  <c r="G16" i="18"/>
  <c r="E19" i="28"/>
  <c r="G15" i="22"/>
  <c r="G16" i="26"/>
  <c r="F34" i="15"/>
  <c r="G36" i="15"/>
  <c r="E25" i="17"/>
  <c r="H27" i="17"/>
  <c r="H25" i="17" s="1"/>
  <c r="E35" i="17"/>
  <c r="G35" i="17" s="1"/>
  <c r="G34" i="17" s="1"/>
  <c r="G33" i="17" s="1"/>
  <c r="G31" i="17" s="1"/>
  <c r="H32" i="25"/>
  <c r="H30" i="25" s="1"/>
  <c r="E7" i="28"/>
  <c r="E10" i="28"/>
  <c r="F11" i="28"/>
  <c r="G11" i="28"/>
  <c r="G10" i="28" s="1"/>
  <c r="H16" i="28"/>
  <c r="E24" i="28"/>
  <c r="E23" i="28" s="1"/>
  <c r="F33" i="22"/>
  <c r="F31" i="22" s="1"/>
  <c r="F7" i="16"/>
  <c r="F13" i="16" s="1"/>
  <c r="F9" i="16"/>
  <c r="F6" i="16" s="1"/>
  <c r="G31" i="20"/>
  <c r="G30" i="20" s="1"/>
  <c r="G29" i="20" s="1"/>
  <c r="G27" i="20" s="1"/>
  <c r="E30" i="20"/>
  <c r="H16" i="20"/>
  <c r="F32" i="26"/>
  <c r="F30" i="26" s="1"/>
  <c r="G14" i="20"/>
  <c r="H14" i="20"/>
  <c r="F14" i="11"/>
  <c r="F13" i="29"/>
  <c r="H14" i="19"/>
  <c r="G14" i="19"/>
  <c r="F14" i="19"/>
  <c r="E35" i="19"/>
  <c r="E31" i="19" s="1"/>
  <c r="E29" i="19" s="1"/>
  <c r="F36" i="19"/>
  <c r="F35" i="19" s="1"/>
  <c r="F31" i="19" s="1"/>
  <c r="F29" i="19" s="1"/>
  <c r="E24" i="19"/>
  <c r="G24" i="19"/>
  <c r="G16" i="19"/>
  <c r="G15" i="19" s="1"/>
  <c r="E15" i="19"/>
  <c r="F16" i="19"/>
  <c r="F15" i="19" s="1"/>
  <c r="H16" i="19"/>
  <c r="H15" i="19" s="1"/>
  <c r="E44" i="30"/>
  <c r="G14" i="26"/>
  <c r="H14" i="26"/>
  <c r="E14" i="26"/>
  <c r="F16" i="26"/>
  <c r="F14" i="26" s="1"/>
  <c r="E32" i="26"/>
  <c r="E30" i="26" s="1"/>
  <c r="F12" i="24"/>
  <c r="F11" i="24" s="1"/>
  <c r="F6" i="24"/>
  <c r="G21" i="24"/>
  <c r="F16" i="24"/>
  <c r="F24" i="24"/>
  <c r="F17" i="22"/>
  <c r="F15" i="22" s="1"/>
  <c r="H17" i="22"/>
  <c r="H15" i="22" s="1"/>
  <c r="F14" i="20"/>
  <c r="E33" i="20"/>
  <c r="F33" i="20"/>
  <c r="F9" i="20"/>
  <c r="G7" i="28"/>
  <c r="H8" i="28"/>
  <c r="H7" i="28" s="1"/>
  <c r="F10" i="28"/>
  <c r="F8" i="28"/>
  <c r="F7" i="28" s="1"/>
  <c r="F16" i="28"/>
  <c r="F18" i="28"/>
  <c r="F19" i="28"/>
  <c r="F20" i="28"/>
  <c r="E24" i="18"/>
  <c r="H9" i="18"/>
  <c r="H13" i="18" s="1"/>
  <c r="H12" i="18" s="1"/>
  <c r="F10" i="18"/>
  <c r="F13" i="18" s="1"/>
  <c r="F12" i="18" s="1"/>
  <c r="E10" i="18"/>
  <c r="H21" i="18"/>
  <c r="H17" i="18" s="1"/>
  <c r="H15" i="18" s="1"/>
  <c r="G17" i="18"/>
  <c r="G15" i="18" s="1"/>
  <c r="G13" i="18"/>
  <c r="G12" i="18" s="1"/>
  <c r="G5" i="18" s="1"/>
  <c r="H24" i="25"/>
  <c r="F22" i="25"/>
  <c r="F37" i="25"/>
  <c r="F36" i="25" s="1"/>
  <c r="E36" i="25"/>
  <c r="E32" i="25" s="1"/>
  <c r="E30" i="25" s="1"/>
  <c r="F9" i="25"/>
  <c r="E9" i="25"/>
  <c r="F17" i="25"/>
  <c r="F16" i="25" s="1"/>
  <c r="H17" i="25"/>
  <c r="H16" i="25" s="1"/>
  <c r="H14" i="25" s="1"/>
  <c r="E16" i="25"/>
  <c r="G17" i="25"/>
  <c r="E24" i="25"/>
  <c r="G22" i="25"/>
  <c r="F26" i="25"/>
  <c r="F24" i="25" s="1"/>
  <c r="F34" i="25"/>
  <c r="F33" i="25" s="1"/>
  <c r="G26" i="25"/>
  <c r="G24" i="25" s="1"/>
  <c r="F7" i="17"/>
  <c r="F34" i="17"/>
  <c r="F37" i="17"/>
  <c r="E37" i="17"/>
  <c r="F10" i="17"/>
  <c r="E10" i="17"/>
  <c r="E17" i="17"/>
  <c r="E15" i="17" s="1"/>
  <c r="H18" i="17"/>
  <c r="H17" i="17" s="1"/>
  <c r="H15" i="17" s="1"/>
  <c r="G18" i="17"/>
  <c r="G17" i="17" s="1"/>
  <c r="G15" i="17" s="1"/>
  <c r="G23" i="17"/>
  <c r="F27" i="17"/>
  <c r="F23" i="17"/>
  <c r="H23" i="15"/>
  <c r="E25" i="15"/>
  <c r="G27" i="15"/>
  <c r="G25" i="15" s="1"/>
  <c r="F25" i="15"/>
  <c r="H27" i="15"/>
  <c r="H18" i="15"/>
  <c r="G18" i="15"/>
  <c r="F19" i="15"/>
  <c r="G19" i="15"/>
  <c r="E35" i="15"/>
  <c r="H22" i="15"/>
  <c r="E37" i="15"/>
  <c r="F37" i="15"/>
  <c r="H26" i="15"/>
  <c r="E17" i="15"/>
  <c r="E15" i="15" s="1"/>
  <c r="F23" i="15"/>
  <c r="H23" i="16"/>
  <c r="G23" i="16"/>
  <c r="F21" i="16"/>
  <c r="G21" i="16"/>
  <c r="H17" i="16"/>
  <c r="H16" i="16" s="1"/>
  <c r="F16" i="16"/>
  <c r="E16" i="16"/>
  <c r="E14" i="16" s="1"/>
  <c r="G16" i="16"/>
  <c r="G15" i="16"/>
  <c r="E33" i="13"/>
  <c r="E16" i="13"/>
  <c r="F24" i="13"/>
  <c r="H24" i="13"/>
  <c r="G15" i="13"/>
  <c r="G26" i="13"/>
  <c r="G24" i="13" s="1"/>
  <c r="E34" i="13"/>
  <c r="G34" i="13" s="1"/>
  <c r="G33" i="13" s="1"/>
  <c r="F37" i="13"/>
  <c r="F32" i="13" s="1"/>
  <c r="E37" i="13"/>
  <c r="H18" i="13"/>
  <c r="H22" i="13"/>
  <c r="G37" i="13"/>
  <c r="G17" i="13"/>
  <c r="F18" i="13"/>
  <c r="F22" i="13"/>
  <c r="E24" i="13"/>
  <c r="E25" i="14"/>
  <c r="G25" i="14" s="1"/>
  <c r="G24" i="14" s="1"/>
  <c r="G23" i="14" s="1"/>
  <c r="D11" i="14"/>
  <c r="H30" i="14"/>
  <c r="G30" i="14"/>
  <c r="F30" i="14"/>
  <c r="F28" i="14" s="1"/>
  <c r="E30" i="14"/>
  <c r="H28" i="14"/>
  <c r="G28" i="14"/>
  <c r="E28" i="14"/>
  <c r="H23" i="14"/>
  <c r="F23" i="14"/>
  <c r="E22" i="14"/>
  <c r="E21" i="14"/>
  <c r="F21" i="14" s="1"/>
  <c r="G21" i="14" s="1"/>
  <c r="H21" i="14" s="1"/>
  <c r="E20" i="14"/>
  <c r="H20" i="14" s="1"/>
  <c r="E19" i="14"/>
  <c r="H19" i="14" s="1"/>
  <c r="E18" i="14"/>
  <c r="H18" i="14" s="1"/>
  <c r="E16" i="14"/>
  <c r="H16" i="14" s="1"/>
  <c r="G14" i="14"/>
  <c r="H14" i="14" s="1"/>
  <c r="E14" i="14"/>
  <c r="F14" i="14" s="1"/>
  <c r="M11" i="14"/>
  <c r="O11" i="14" s="1"/>
  <c r="H10" i="14"/>
  <c r="E11" i="14"/>
  <c r="M8" i="14"/>
  <c r="O8" i="14" s="1"/>
  <c r="E8" i="14"/>
  <c r="F8" i="14" s="1"/>
  <c r="F7" i="14" s="1"/>
  <c r="H27" i="12"/>
  <c r="G27" i="12"/>
  <c r="F27" i="12"/>
  <c r="F25" i="12" s="1"/>
  <c r="E27" i="12"/>
  <c r="E25" i="12" s="1"/>
  <c r="H25" i="12"/>
  <c r="G25" i="12"/>
  <c r="E22" i="12"/>
  <c r="G21" i="12"/>
  <c r="H21" i="12" s="1"/>
  <c r="H20" i="12" s="1"/>
  <c r="E21" i="12"/>
  <c r="F21" i="12" s="1"/>
  <c r="F20" i="12" s="1"/>
  <c r="G20" i="12"/>
  <c r="E19" i="12"/>
  <c r="E18" i="12"/>
  <c r="F18" i="12" s="1"/>
  <c r="G18" i="12" s="1"/>
  <c r="H18" i="12" s="1"/>
  <c r="H17" i="12"/>
  <c r="G17" i="12"/>
  <c r="F17" i="12"/>
  <c r="E16" i="12"/>
  <c r="H16" i="12" s="1"/>
  <c r="E14" i="12"/>
  <c r="H14" i="12" s="1"/>
  <c r="G12" i="12"/>
  <c r="H12" i="12" s="1"/>
  <c r="F12" i="12"/>
  <c r="E12" i="12"/>
  <c r="H8" i="12"/>
  <c r="H11" i="12" s="1"/>
  <c r="G8" i="12"/>
  <c r="G11" i="12" s="1"/>
  <c r="G10" i="12" s="1"/>
  <c r="F8" i="12"/>
  <c r="E8" i="12" s="1"/>
  <c r="F19" i="10"/>
  <c r="G19" i="10"/>
  <c r="H19" i="10"/>
  <c r="I19" i="10"/>
  <c r="E19" i="10"/>
  <c r="E20" i="10"/>
  <c r="I28" i="10"/>
  <c r="I26" i="10" s="1"/>
  <c r="I14" i="10"/>
  <c r="I12" i="10"/>
  <c r="I8" i="10"/>
  <c r="I6" i="10" s="1"/>
  <c r="H28" i="10"/>
  <c r="G28" i="10"/>
  <c r="F28" i="10"/>
  <c r="E28" i="10"/>
  <c r="E26" i="10" s="1"/>
  <c r="H26" i="10"/>
  <c r="G26" i="10"/>
  <c r="F26" i="10"/>
  <c r="E23" i="10"/>
  <c r="G22" i="10"/>
  <c r="H22" i="10" s="1"/>
  <c r="H21" i="10" s="1"/>
  <c r="F22" i="10"/>
  <c r="F21" i="10" s="1"/>
  <c r="E22" i="10"/>
  <c r="E21" i="10"/>
  <c r="E18" i="10"/>
  <c r="F18" i="10" s="1"/>
  <c r="H17" i="10"/>
  <c r="G17" i="10"/>
  <c r="F17" i="10"/>
  <c r="I17" i="10" s="1"/>
  <c r="E16" i="10"/>
  <c r="G16" i="10" s="1"/>
  <c r="H14" i="10"/>
  <c r="F14" i="10"/>
  <c r="E14" i="10"/>
  <c r="G14" i="10" s="1"/>
  <c r="G12" i="10"/>
  <c r="H12" i="10" s="1"/>
  <c r="F12" i="10"/>
  <c r="E12" i="10"/>
  <c r="H8" i="10"/>
  <c r="H11" i="10" s="1"/>
  <c r="G8" i="10"/>
  <c r="G11" i="10" s="1"/>
  <c r="G10" i="10" s="1"/>
  <c r="F8" i="10"/>
  <c r="E8" i="10" s="1"/>
  <c r="H6" i="10"/>
  <c r="H29" i="9"/>
  <c r="G29" i="9"/>
  <c r="F29" i="9"/>
  <c r="E29" i="9"/>
  <c r="H27" i="9"/>
  <c r="G27" i="9"/>
  <c r="F27" i="9"/>
  <c r="E27" i="9"/>
  <c r="G24" i="9"/>
  <c r="H24" i="9" s="1"/>
  <c r="H23" i="9" s="1"/>
  <c r="E24" i="9"/>
  <c r="E23" i="9" s="1"/>
  <c r="G23" i="9"/>
  <c r="E22" i="9"/>
  <c r="F21" i="9"/>
  <c r="G21" i="9" s="1"/>
  <c r="H21" i="9" s="1"/>
  <c r="E21" i="9"/>
  <c r="E20" i="9"/>
  <c r="H20" i="9" s="1"/>
  <c r="E18" i="9"/>
  <c r="H18" i="9" s="1"/>
  <c r="E16" i="9"/>
  <c r="H16" i="9" s="1"/>
  <c r="G14" i="9"/>
  <c r="H14" i="9" s="1"/>
  <c r="E14" i="9"/>
  <c r="F14" i="9" s="1"/>
  <c r="M11" i="9"/>
  <c r="O11" i="9" s="1"/>
  <c r="H11" i="9"/>
  <c r="H10" i="9" s="1"/>
  <c r="D11" i="9"/>
  <c r="E11" i="9" s="1"/>
  <c r="G10" i="9"/>
  <c r="O8" i="9"/>
  <c r="M8" i="9"/>
  <c r="E8" i="9"/>
  <c r="G8" i="9" s="1"/>
  <c r="E7" i="9"/>
  <c r="D11" i="8"/>
  <c r="E11" i="8"/>
  <c r="F11" i="8" s="1"/>
  <c r="M11" i="8"/>
  <c r="O11" i="8" s="1"/>
  <c r="G29" i="8"/>
  <c r="G27" i="8" s="1"/>
  <c r="G24" i="8"/>
  <c r="H24" i="8" s="1"/>
  <c r="H23" i="8" s="1"/>
  <c r="E24" i="8"/>
  <c r="E23" i="8" s="1"/>
  <c r="E22" i="8"/>
  <c r="E21" i="8"/>
  <c r="F21" i="8" s="1"/>
  <c r="G21" i="8" s="1"/>
  <c r="H21" i="8" s="1"/>
  <c r="E20" i="8"/>
  <c r="F20" i="8" s="1"/>
  <c r="E18" i="8"/>
  <c r="E16" i="8"/>
  <c r="H16" i="8" s="1"/>
  <c r="G14" i="8"/>
  <c r="H14" i="8" s="1"/>
  <c r="M8" i="8"/>
  <c r="O8" i="8" s="1"/>
  <c r="E8" i="8"/>
  <c r="H27" i="7"/>
  <c r="G27" i="7"/>
  <c r="F27" i="7"/>
  <c r="E27" i="7"/>
  <c r="E25" i="7" s="1"/>
  <c r="H25" i="7"/>
  <c r="G25" i="7"/>
  <c r="F25" i="7"/>
  <c r="E22" i="7"/>
  <c r="G21" i="7"/>
  <c r="H21" i="7" s="1"/>
  <c r="H20" i="7" s="1"/>
  <c r="E21" i="7"/>
  <c r="F21" i="7" s="1"/>
  <c r="F20" i="7" s="1"/>
  <c r="E20" i="7"/>
  <c r="E19" i="7"/>
  <c r="E15" i="7" s="1"/>
  <c r="E18" i="7"/>
  <c r="F18" i="7" s="1"/>
  <c r="G18" i="7" s="1"/>
  <c r="H18" i="7" s="1"/>
  <c r="H17" i="7"/>
  <c r="G17" i="7"/>
  <c r="F17" i="7"/>
  <c r="E16" i="7"/>
  <c r="H16" i="7" s="1"/>
  <c r="E14" i="7"/>
  <c r="H14" i="7" s="1"/>
  <c r="G12" i="7"/>
  <c r="H12" i="7" s="1"/>
  <c r="E12" i="7"/>
  <c r="F12" i="7" s="1"/>
  <c r="H8" i="7"/>
  <c r="H11" i="7" s="1"/>
  <c r="G8" i="7"/>
  <c r="G11" i="7" s="1"/>
  <c r="F8" i="7"/>
  <c r="F11" i="7" s="1"/>
  <c r="H6" i="7"/>
  <c r="G6" i="7"/>
  <c r="F6" i="7"/>
  <c r="H27" i="6"/>
  <c r="G27" i="6"/>
  <c r="F27" i="6"/>
  <c r="E27" i="6"/>
  <c r="H25" i="6"/>
  <c r="G25" i="6"/>
  <c r="F25" i="6"/>
  <c r="E25" i="6"/>
  <c r="E22" i="6"/>
  <c r="G21" i="6"/>
  <c r="H21" i="6" s="1"/>
  <c r="H20" i="6" s="1"/>
  <c r="E21" i="6"/>
  <c r="F21" i="6" s="1"/>
  <c r="F20" i="6" s="1"/>
  <c r="E19" i="6"/>
  <c r="E18" i="6"/>
  <c r="F18" i="6" s="1"/>
  <c r="H17" i="6"/>
  <c r="G17" i="6"/>
  <c r="F17" i="6"/>
  <c r="H16" i="6"/>
  <c r="G16" i="6"/>
  <c r="E16" i="6"/>
  <c r="F16" i="6" s="1"/>
  <c r="H14" i="6"/>
  <c r="G14" i="6"/>
  <c r="E14" i="6"/>
  <c r="F14" i="6" s="1"/>
  <c r="G12" i="6"/>
  <c r="H12" i="6" s="1"/>
  <c r="F12" i="6"/>
  <c r="E12" i="6"/>
  <c r="H8" i="6"/>
  <c r="H11" i="6" s="1"/>
  <c r="G8" i="6"/>
  <c r="G11" i="6" s="1"/>
  <c r="G10" i="6" s="1"/>
  <c r="F8" i="6"/>
  <c r="E8" i="6" s="1"/>
  <c r="H6" i="6"/>
  <c r="H27" i="5"/>
  <c r="H25" i="5" s="1"/>
  <c r="G27" i="5"/>
  <c r="F27" i="5"/>
  <c r="E27" i="5"/>
  <c r="E25" i="5" s="1"/>
  <c r="G25" i="5"/>
  <c r="F25" i="5"/>
  <c r="E22" i="5"/>
  <c r="G21" i="5"/>
  <c r="H21" i="5" s="1"/>
  <c r="H20" i="5" s="1"/>
  <c r="E21" i="5"/>
  <c r="E20" i="5" s="1"/>
  <c r="E19" i="5"/>
  <c r="E18" i="5"/>
  <c r="F18" i="5" s="1"/>
  <c r="G18" i="5" s="1"/>
  <c r="H18" i="5" s="1"/>
  <c r="H17" i="5"/>
  <c r="G17" i="5"/>
  <c r="F17" i="5"/>
  <c r="H16" i="5"/>
  <c r="F16" i="5"/>
  <c r="E16" i="5"/>
  <c r="G16" i="5" s="1"/>
  <c r="E14" i="5"/>
  <c r="G14" i="5" s="1"/>
  <c r="G12" i="5"/>
  <c r="H12" i="5" s="1"/>
  <c r="E12" i="5"/>
  <c r="F12" i="5" s="1"/>
  <c r="H8" i="5"/>
  <c r="H11" i="5" s="1"/>
  <c r="G8" i="5"/>
  <c r="G11" i="5" s="1"/>
  <c r="G10" i="5" s="1"/>
  <c r="F8" i="5"/>
  <c r="E8" i="5" s="1"/>
  <c r="H6" i="5"/>
  <c r="G6" i="5"/>
  <c r="E22" i="4"/>
  <c r="G19" i="28" l="1"/>
  <c r="G17" i="28" s="1"/>
  <c r="G15" i="28" s="1"/>
  <c r="H19" i="28"/>
  <c r="H17" i="28" s="1"/>
  <c r="H15" i="28" s="1"/>
  <c r="F14" i="5"/>
  <c r="H15" i="5"/>
  <c r="H13" i="5" s="1"/>
  <c r="F6" i="6"/>
  <c r="G10" i="7"/>
  <c r="G5" i="7" s="1"/>
  <c r="F16" i="9"/>
  <c r="F18" i="9"/>
  <c r="F20" i="9"/>
  <c r="G21" i="10"/>
  <c r="I22" i="10"/>
  <c r="I21" i="10" s="1"/>
  <c r="G6" i="12"/>
  <c r="G5" i="12" s="1"/>
  <c r="F16" i="12"/>
  <c r="F15" i="12" s="1"/>
  <c r="E20" i="12"/>
  <c r="E13" i="12" s="1"/>
  <c r="E24" i="14"/>
  <c r="E32" i="13"/>
  <c r="E30" i="13" s="1"/>
  <c r="E17" i="28"/>
  <c r="E15" i="28" s="1"/>
  <c r="F17" i="28"/>
  <c r="F15" i="28" s="1"/>
  <c r="G5" i="5"/>
  <c r="H14" i="5"/>
  <c r="E15" i="5"/>
  <c r="G6" i="6"/>
  <c r="G5" i="6" s="1"/>
  <c r="H10" i="6"/>
  <c r="H5" i="6" s="1"/>
  <c r="H15" i="7"/>
  <c r="F8" i="9"/>
  <c r="F7" i="9" s="1"/>
  <c r="E17" i="9"/>
  <c r="E15" i="9" s="1"/>
  <c r="E19" i="9"/>
  <c r="G6" i="10"/>
  <c r="G5" i="10" s="1"/>
  <c r="H10" i="10"/>
  <c r="H5" i="10" s="1"/>
  <c r="F16" i="10"/>
  <c r="I16" i="10" s="1"/>
  <c r="H6" i="12"/>
  <c r="F14" i="12"/>
  <c r="G35" i="15"/>
  <c r="G34" i="15" s="1"/>
  <c r="G33" i="15" s="1"/>
  <c r="G31" i="15" s="1"/>
  <c r="E34" i="15"/>
  <c r="H6" i="18"/>
  <c r="H5" i="18" s="1"/>
  <c r="H10" i="5"/>
  <c r="H5" i="5" s="1"/>
  <c r="H35" i="5" s="1"/>
  <c r="G20" i="6"/>
  <c r="E8" i="7"/>
  <c r="H16" i="10"/>
  <c r="I11" i="10"/>
  <c r="I10" i="10" s="1"/>
  <c r="I5" i="10" s="1"/>
  <c r="E15" i="12"/>
  <c r="G22" i="12"/>
  <c r="E7" i="14"/>
  <c r="E10" i="14"/>
  <c r="G11" i="14"/>
  <c r="G10" i="14" s="1"/>
  <c r="E34" i="17"/>
  <c r="E13" i="18"/>
  <c r="E12" i="18" s="1"/>
  <c r="F33" i="17"/>
  <c r="F31" i="17" s="1"/>
  <c r="G38" i="18"/>
  <c r="H60" i="1" s="1"/>
  <c r="F6" i="18"/>
  <c r="F5" i="18" s="1"/>
  <c r="F33" i="15"/>
  <c r="F31" i="15" s="1"/>
  <c r="F12" i="16"/>
  <c r="F11" i="16" s="1"/>
  <c r="F5" i="16" s="1"/>
  <c r="F9" i="17"/>
  <c r="F14" i="17"/>
  <c r="F12" i="11"/>
  <c r="F11" i="11" s="1"/>
  <c r="F6" i="11"/>
  <c r="E23" i="19"/>
  <c r="E13" i="19" s="1"/>
  <c r="F24" i="19"/>
  <c r="F23" i="19" s="1"/>
  <c r="F13" i="19" s="1"/>
  <c r="H24" i="19"/>
  <c r="H23" i="19" s="1"/>
  <c r="H13" i="19" s="1"/>
  <c r="G23" i="19"/>
  <c r="G13" i="19" s="1"/>
  <c r="H21" i="24"/>
  <c r="H16" i="24" s="1"/>
  <c r="H14" i="24" s="1"/>
  <c r="H44" i="24" s="1"/>
  <c r="I64" i="1" s="1"/>
  <c r="G16" i="24"/>
  <c r="G14" i="24" s="1"/>
  <c r="G44" i="24" s="1"/>
  <c r="H64" i="1" s="1"/>
  <c r="F5" i="24"/>
  <c r="F14" i="24"/>
  <c r="F6" i="20"/>
  <c r="E29" i="20"/>
  <c r="E27" i="20" s="1"/>
  <c r="F12" i="20"/>
  <c r="F11" i="20" s="1"/>
  <c r="F29" i="20"/>
  <c r="F27" i="20" s="1"/>
  <c r="F9" i="28"/>
  <c r="E9" i="28" s="1"/>
  <c r="H6" i="28"/>
  <c r="H9" i="28"/>
  <c r="H13" i="28"/>
  <c r="H12" i="28" s="1"/>
  <c r="G13" i="28"/>
  <c r="G12" i="28" s="1"/>
  <c r="G6" i="28"/>
  <c r="G5" i="28" s="1"/>
  <c r="G38" i="28" s="1"/>
  <c r="H72" i="1" s="1"/>
  <c r="G9" i="28"/>
  <c r="F23" i="18"/>
  <c r="F15" i="18" s="1"/>
  <c r="E23" i="18"/>
  <c r="E15" i="18" s="1"/>
  <c r="H38" i="18"/>
  <c r="I60" i="1" s="1"/>
  <c r="E6" i="18"/>
  <c r="F32" i="25"/>
  <c r="F30" i="25" s="1"/>
  <c r="E14" i="25"/>
  <c r="G16" i="25"/>
  <c r="G14" i="25" s="1"/>
  <c r="F8" i="25"/>
  <c r="E8" i="25" s="1"/>
  <c r="E12" i="25" s="1"/>
  <c r="E11" i="25" s="1"/>
  <c r="F14" i="25"/>
  <c r="F25" i="17"/>
  <c r="E33" i="17"/>
  <c r="E31" i="17" s="1"/>
  <c r="F17" i="17"/>
  <c r="H14" i="16"/>
  <c r="F17" i="15"/>
  <c r="F15" i="15" s="1"/>
  <c r="G17" i="15"/>
  <c r="G15" i="15" s="1"/>
  <c r="H17" i="15"/>
  <c r="H25" i="15"/>
  <c r="E33" i="15"/>
  <c r="E31" i="15" s="1"/>
  <c r="F7" i="15"/>
  <c r="F14" i="16"/>
  <c r="G14" i="16"/>
  <c r="G32" i="13"/>
  <c r="G30" i="13" s="1"/>
  <c r="F7" i="13"/>
  <c r="F30" i="13"/>
  <c r="H16" i="13"/>
  <c r="H14" i="13" s="1"/>
  <c r="E14" i="13"/>
  <c r="F16" i="13"/>
  <c r="F14" i="13" s="1"/>
  <c r="G16" i="13"/>
  <c r="G14" i="13" s="1"/>
  <c r="E23" i="14"/>
  <c r="F10" i="14"/>
  <c r="F13" i="14" s="1"/>
  <c r="F12" i="14" s="1"/>
  <c r="H17" i="14"/>
  <c r="H15" i="14" s="1"/>
  <c r="F9" i="14"/>
  <c r="E9" i="14" s="1"/>
  <c r="E6" i="14"/>
  <c r="E17" i="14"/>
  <c r="F20" i="14"/>
  <c r="G8" i="14"/>
  <c r="G16" i="14"/>
  <c r="G18" i="14"/>
  <c r="G19" i="14"/>
  <c r="G20" i="14"/>
  <c r="F16" i="14"/>
  <c r="F18" i="14"/>
  <c r="F19" i="14"/>
  <c r="H10" i="12"/>
  <c r="H5" i="12" s="1"/>
  <c r="H15" i="12"/>
  <c r="H13" i="12" s="1"/>
  <c r="H35" i="12" s="1"/>
  <c r="E11" i="12"/>
  <c r="E10" i="12" s="1"/>
  <c r="E6" i="12"/>
  <c r="E5" i="12" s="1"/>
  <c r="F6" i="12"/>
  <c r="F5" i="12" s="1"/>
  <c r="G14" i="12"/>
  <c r="G16" i="12"/>
  <c r="G15" i="12" s="1"/>
  <c r="F11" i="12"/>
  <c r="F10" i="12" s="1"/>
  <c r="E15" i="10"/>
  <c r="E13" i="10" s="1"/>
  <c r="E11" i="10"/>
  <c r="E10" i="10" s="1"/>
  <c r="E6" i="10"/>
  <c r="E5" i="10" s="1"/>
  <c r="F15" i="10"/>
  <c r="F13" i="10" s="1"/>
  <c r="G18" i="10"/>
  <c r="H18" i="10" s="1"/>
  <c r="F6" i="10"/>
  <c r="F11" i="10"/>
  <c r="F10" i="10" s="1"/>
  <c r="H8" i="9"/>
  <c r="H7" i="9" s="1"/>
  <c r="G7" i="9"/>
  <c r="F9" i="9"/>
  <c r="E9" i="9" s="1"/>
  <c r="E13" i="9" s="1"/>
  <c r="E12" i="9" s="1"/>
  <c r="F11" i="9"/>
  <c r="F10" i="9" s="1"/>
  <c r="F13" i="9" s="1"/>
  <c r="F12" i="9" s="1"/>
  <c r="E10" i="9"/>
  <c r="G16" i="9"/>
  <c r="G18" i="9"/>
  <c r="G19" i="9"/>
  <c r="G20" i="9"/>
  <c r="F24" i="9"/>
  <c r="F23" i="9" s="1"/>
  <c r="H29" i="8"/>
  <c r="H27" i="8" s="1"/>
  <c r="H20" i="8"/>
  <c r="E10" i="8"/>
  <c r="F10" i="8"/>
  <c r="H11" i="8"/>
  <c r="E14" i="8"/>
  <c r="F14" i="8" s="1"/>
  <c r="E19" i="8"/>
  <c r="G19" i="8" s="1"/>
  <c r="F24" i="8"/>
  <c r="F23" i="8" s="1"/>
  <c r="G20" i="8"/>
  <c r="G23" i="8"/>
  <c r="G8" i="8"/>
  <c r="E7" i="8"/>
  <c r="F8" i="8"/>
  <c r="F7" i="8" s="1"/>
  <c r="G18" i="8"/>
  <c r="G17" i="8" s="1"/>
  <c r="H18" i="8"/>
  <c r="E17" i="8"/>
  <c r="E15" i="8" s="1"/>
  <c r="F18" i="8"/>
  <c r="G16" i="8"/>
  <c r="F19" i="8"/>
  <c r="H19" i="8"/>
  <c r="F16" i="8"/>
  <c r="E13" i="7"/>
  <c r="G20" i="7"/>
  <c r="E20" i="6"/>
  <c r="E13" i="5"/>
  <c r="F21" i="5"/>
  <c r="F20" i="5" s="1"/>
  <c r="G20" i="5"/>
  <c r="F10" i="7"/>
  <c r="F5" i="7" s="1"/>
  <c r="H10" i="7"/>
  <c r="H5" i="7" s="1"/>
  <c r="H13" i="7"/>
  <c r="F14" i="7"/>
  <c r="F16" i="7"/>
  <c r="F15" i="7" s="1"/>
  <c r="G14" i="7"/>
  <c r="G16" i="7"/>
  <c r="G15" i="7" s="1"/>
  <c r="E11" i="6"/>
  <c r="E10" i="6" s="1"/>
  <c r="E6" i="6"/>
  <c r="G18" i="6"/>
  <c r="H18" i="6" s="1"/>
  <c r="H15" i="6" s="1"/>
  <c r="H13" i="6" s="1"/>
  <c r="H35" i="6" s="1"/>
  <c r="F15" i="6"/>
  <c r="F13" i="6" s="1"/>
  <c r="F11" i="6"/>
  <c r="F10" i="6" s="1"/>
  <c r="E15" i="6"/>
  <c r="E13" i="6" s="1"/>
  <c r="E11" i="5"/>
  <c r="E10" i="5" s="1"/>
  <c r="E6" i="5"/>
  <c r="G15" i="5"/>
  <c r="G13" i="5" s="1"/>
  <c r="G35" i="5" s="1"/>
  <c r="H39" i="1" s="1"/>
  <c r="F15" i="5"/>
  <c r="F6" i="5"/>
  <c r="F11" i="5"/>
  <c r="F10" i="5" s="1"/>
  <c r="G21" i="4"/>
  <c r="H21" i="4" s="1"/>
  <c r="H20" i="4" s="1"/>
  <c r="E21" i="4"/>
  <c r="F21" i="4" s="1"/>
  <c r="F20" i="4" s="1"/>
  <c r="E19" i="4"/>
  <c r="E18" i="4"/>
  <c r="F18" i="4" s="1"/>
  <c r="G18" i="4" s="1"/>
  <c r="H18" i="4" s="1"/>
  <c r="E16" i="4"/>
  <c r="H16" i="4" s="1"/>
  <c r="E14" i="4"/>
  <c r="E12" i="4"/>
  <c r="F12" i="4" s="1"/>
  <c r="H19" i="3"/>
  <c r="G24" i="3"/>
  <c r="F30" i="3"/>
  <c r="F34" i="3"/>
  <c r="D15" i="3"/>
  <c r="F23" i="3"/>
  <c r="G23" i="3"/>
  <c r="E19" i="3"/>
  <c r="E18" i="3" s="1"/>
  <c r="D20" i="3"/>
  <c r="H30" i="3"/>
  <c r="C35" i="3"/>
  <c r="F17" i="9" l="1"/>
  <c r="F15" i="9" s="1"/>
  <c r="F13" i="5"/>
  <c r="F35" i="5" s="1"/>
  <c r="G39" i="1" s="1"/>
  <c r="H35" i="7"/>
  <c r="G17" i="9"/>
  <c r="G15" i="9" s="1"/>
  <c r="E35" i="12"/>
  <c r="F6" i="14"/>
  <c r="F5" i="14" s="1"/>
  <c r="F13" i="12"/>
  <c r="F35" i="12" s="1"/>
  <c r="G77" i="1" s="1"/>
  <c r="E13" i="14"/>
  <c r="E12" i="14" s="1"/>
  <c r="F6" i="28"/>
  <c r="E11" i="7"/>
  <c r="E10" i="7" s="1"/>
  <c r="E6" i="7"/>
  <c r="F5" i="5"/>
  <c r="F5" i="6"/>
  <c r="F35" i="6" s="1"/>
  <c r="G42" i="1" s="1"/>
  <c r="F17" i="14"/>
  <c r="G17" i="14"/>
  <c r="E15" i="14"/>
  <c r="H15" i="15"/>
  <c r="E5" i="18"/>
  <c r="F44" i="24"/>
  <c r="G64" i="1" s="1"/>
  <c r="F5" i="11"/>
  <c r="F43" i="11" s="1"/>
  <c r="G50" i="1" s="1"/>
  <c r="H19" i="9"/>
  <c r="H17" i="9" s="1"/>
  <c r="H15" i="9" s="1"/>
  <c r="F19" i="9"/>
  <c r="F38" i="18"/>
  <c r="G60" i="1" s="1"/>
  <c r="F14" i="15"/>
  <c r="F9" i="15"/>
  <c r="F6" i="15" s="1"/>
  <c r="F10" i="13"/>
  <c r="F13" i="13"/>
  <c r="F5" i="20"/>
  <c r="F41" i="20" s="1"/>
  <c r="G62" i="1" s="1"/>
  <c r="G19" i="3"/>
  <c r="F29" i="3"/>
  <c r="F27" i="3" s="1"/>
  <c r="F13" i="28"/>
  <c r="F12" i="28" s="1"/>
  <c r="H5" i="28"/>
  <c r="H38" i="28" s="1"/>
  <c r="I72" i="1" s="1"/>
  <c r="E6" i="28"/>
  <c r="E13" i="28"/>
  <c r="E12" i="28" s="1"/>
  <c r="E38" i="18"/>
  <c r="E6" i="25"/>
  <c r="E5" i="25" s="1"/>
  <c r="E44" i="25" s="1"/>
  <c r="F12" i="25"/>
  <c r="F11" i="25" s="1"/>
  <c r="G8" i="25"/>
  <c r="G12" i="25" s="1"/>
  <c r="G11" i="25" s="1"/>
  <c r="F6" i="25"/>
  <c r="H8" i="25"/>
  <c r="H12" i="25" s="1"/>
  <c r="H11" i="25" s="1"/>
  <c r="F15" i="17"/>
  <c r="F6" i="17"/>
  <c r="F13" i="17"/>
  <c r="F12" i="17" s="1"/>
  <c r="F36" i="16"/>
  <c r="G84" i="1" s="1"/>
  <c r="F15" i="14"/>
  <c r="G15" i="14"/>
  <c r="E5" i="14"/>
  <c r="E38" i="14" s="1"/>
  <c r="H8" i="14"/>
  <c r="H7" i="14" s="1"/>
  <c r="G7" i="14"/>
  <c r="G13" i="12"/>
  <c r="G35" i="12" s="1"/>
  <c r="H77" i="1" s="1"/>
  <c r="E36" i="10"/>
  <c r="H15" i="10"/>
  <c r="H13" i="10" s="1"/>
  <c r="H36" i="10" s="1"/>
  <c r="I49" i="1" s="1"/>
  <c r="I18" i="10"/>
  <c r="I15" i="10" s="1"/>
  <c r="I13" i="10" s="1"/>
  <c r="I36" i="10" s="1"/>
  <c r="J9" i="1" s="1"/>
  <c r="F5" i="10"/>
  <c r="F36" i="10" s="1"/>
  <c r="G15" i="10"/>
  <c r="G13" i="10" s="1"/>
  <c r="G36" i="10" s="1"/>
  <c r="H49" i="1" s="1"/>
  <c r="F6" i="9"/>
  <c r="F5" i="9" s="1"/>
  <c r="H9" i="9"/>
  <c r="H13" i="9" s="1"/>
  <c r="H12" i="9" s="1"/>
  <c r="G9" i="9"/>
  <c r="G13" i="9" s="1"/>
  <c r="G12" i="9" s="1"/>
  <c r="E6" i="9"/>
  <c r="E5" i="9" s="1"/>
  <c r="E37" i="9" s="1"/>
  <c r="H17" i="8"/>
  <c r="H15" i="8" s="1"/>
  <c r="H10" i="8"/>
  <c r="G10" i="8"/>
  <c r="F9" i="8"/>
  <c r="E9" i="8" s="1"/>
  <c r="E6" i="8" s="1"/>
  <c r="F17" i="8"/>
  <c r="F15" i="8" s="1"/>
  <c r="G15" i="8"/>
  <c r="H8" i="8"/>
  <c r="H7" i="8" s="1"/>
  <c r="G7" i="8"/>
  <c r="F13" i="7"/>
  <c r="F35" i="7" s="1"/>
  <c r="G45" i="1" s="1"/>
  <c r="G13" i="7"/>
  <c r="G35" i="7" s="1"/>
  <c r="H45" i="1" s="1"/>
  <c r="G15" i="6"/>
  <c r="G13" i="6" s="1"/>
  <c r="G35" i="6" s="1"/>
  <c r="H42" i="1" s="1"/>
  <c r="E5" i="6"/>
  <c r="E35" i="6" s="1"/>
  <c r="E5" i="5"/>
  <c r="E35" i="5" s="1"/>
  <c r="G27" i="4"/>
  <c r="G25" i="4" s="1"/>
  <c r="G20" i="4"/>
  <c r="H27" i="4"/>
  <c r="H25" i="4" s="1"/>
  <c r="G12" i="4"/>
  <c r="H12" i="4" s="1"/>
  <c r="H17" i="4"/>
  <c r="H15" i="4" s="1"/>
  <c r="E20" i="4"/>
  <c r="H14" i="4"/>
  <c r="G14" i="4"/>
  <c r="F14" i="4"/>
  <c r="F16" i="4"/>
  <c r="G16" i="4"/>
  <c r="E36" i="3"/>
  <c r="G36" i="3" s="1"/>
  <c r="D35" i="3"/>
  <c r="E35" i="3" s="1"/>
  <c r="G35" i="3" s="1"/>
  <c r="H34" i="3"/>
  <c r="E33" i="3"/>
  <c r="G33" i="3" s="1"/>
  <c r="E32" i="3"/>
  <c r="G32" i="3" s="1"/>
  <c r="D31" i="3"/>
  <c r="E31" i="3" s="1"/>
  <c r="G31" i="3" s="1"/>
  <c r="E24" i="3"/>
  <c r="E23" i="3" s="1"/>
  <c r="E20" i="3"/>
  <c r="G20" i="3" s="1"/>
  <c r="H20" i="3" s="1"/>
  <c r="E17" i="3"/>
  <c r="E16" i="3" s="1"/>
  <c r="E15" i="3"/>
  <c r="H59" i="2"/>
  <c r="G59" i="2"/>
  <c r="H68" i="2"/>
  <c r="G70" i="2"/>
  <c r="H73" i="2"/>
  <c r="H66" i="2" s="1"/>
  <c r="H64" i="2" s="1"/>
  <c r="F5" i="28" l="1"/>
  <c r="F38" i="28" s="1"/>
  <c r="G72" i="1" s="1"/>
  <c r="F37" i="9"/>
  <c r="G26" i="1" s="1"/>
  <c r="F38" i="14"/>
  <c r="G85" i="1" s="1"/>
  <c r="E5" i="7"/>
  <c r="E35" i="7" s="1"/>
  <c r="F13" i="15"/>
  <c r="F12" i="15" s="1"/>
  <c r="F5" i="15" s="1"/>
  <c r="F45" i="15" s="1"/>
  <c r="G83" i="1" s="1"/>
  <c r="F5" i="17"/>
  <c r="F45" i="17" s="1"/>
  <c r="G59" i="1" s="1"/>
  <c r="E5" i="28"/>
  <c r="E38" i="28" s="1"/>
  <c r="H6" i="25"/>
  <c r="H5" i="25" s="1"/>
  <c r="H44" i="25" s="1"/>
  <c r="I66" i="1" s="1"/>
  <c r="K66" i="1" s="1"/>
  <c r="F5" i="25"/>
  <c r="F44" i="25" s="1"/>
  <c r="G66" i="1" s="1"/>
  <c r="G6" i="25"/>
  <c r="G5" i="25" s="1"/>
  <c r="G44" i="25" s="1"/>
  <c r="H66" i="1" s="1"/>
  <c r="F6" i="13"/>
  <c r="F12" i="13"/>
  <c r="F11" i="13" s="1"/>
  <c r="G9" i="14"/>
  <c r="G13" i="14"/>
  <c r="G12" i="14" s="1"/>
  <c r="G6" i="14"/>
  <c r="H9" i="14"/>
  <c r="H13" i="14" s="1"/>
  <c r="H12" i="14" s="1"/>
  <c r="G6" i="9"/>
  <c r="G5" i="9" s="1"/>
  <c r="G37" i="9" s="1"/>
  <c r="H6" i="9"/>
  <c r="H5" i="9" s="1"/>
  <c r="H37" i="9" s="1"/>
  <c r="E29" i="8"/>
  <c r="E27" i="8" s="1"/>
  <c r="E13" i="8"/>
  <c r="E12" i="8" s="1"/>
  <c r="E5" i="8" s="1"/>
  <c r="F6" i="8"/>
  <c r="F13" i="8"/>
  <c r="F12" i="8" s="1"/>
  <c r="H9" i="8"/>
  <c r="H6" i="8" s="1"/>
  <c r="G9" i="8"/>
  <c r="G13" i="8" s="1"/>
  <c r="G12" i="8" s="1"/>
  <c r="F29" i="8"/>
  <c r="F27" i="8" s="1"/>
  <c r="H13" i="4"/>
  <c r="E27" i="4"/>
  <c r="E25" i="4" s="1"/>
  <c r="E15" i="4"/>
  <c r="E13" i="4" s="1"/>
  <c r="F27" i="4"/>
  <c r="F25" i="4" s="1"/>
  <c r="G17" i="4"/>
  <c r="G15" i="4" s="1"/>
  <c r="G13" i="4" s="1"/>
  <c r="F17" i="4"/>
  <c r="F15" i="4" s="1"/>
  <c r="F13" i="4" s="1"/>
  <c r="F8" i="4"/>
  <c r="E8" i="4" s="1"/>
  <c r="H17" i="3"/>
  <c r="E14" i="3"/>
  <c r="E30" i="3"/>
  <c r="E29" i="3" s="1"/>
  <c r="E27" i="3" s="1"/>
  <c r="G30" i="3"/>
  <c r="H29" i="3"/>
  <c r="H27" i="3" s="1"/>
  <c r="G34" i="3"/>
  <c r="H15" i="3"/>
  <c r="G15" i="3"/>
  <c r="E34" i="3"/>
  <c r="G18" i="3"/>
  <c r="H18" i="3"/>
  <c r="H24" i="3"/>
  <c r="H23" i="3" s="1"/>
  <c r="G17" i="3"/>
  <c r="G16" i="3" l="1"/>
  <c r="F5" i="13"/>
  <c r="F45" i="13" s="1"/>
  <c r="G82" i="1" s="1"/>
  <c r="G5" i="14"/>
  <c r="G38" i="14" s="1"/>
  <c r="H85" i="1" s="1"/>
  <c r="H6" i="14"/>
  <c r="H5" i="14" s="1"/>
  <c r="H38" i="14" s="1"/>
  <c r="E37" i="8"/>
  <c r="F5" i="8"/>
  <c r="F37" i="8" s="1"/>
  <c r="G25" i="1" s="1"/>
  <c r="G6" i="8"/>
  <c r="G5" i="8" s="1"/>
  <c r="G37" i="8" s="1"/>
  <c r="H13" i="8"/>
  <c r="H12" i="8" s="1"/>
  <c r="H5" i="8" s="1"/>
  <c r="H37" i="8" s="1"/>
  <c r="F6" i="4"/>
  <c r="F11" i="4"/>
  <c r="F10" i="4" s="1"/>
  <c r="G8" i="4"/>
  <c r="G11" i="4" s="1"/>
  <c r="G10" i="4" s="1"/>
  <c r="H8" i="4"/>
  <c r="H6" i="4" s="1"/>
  <c r="E6" i="4"/>
  <c r="E11" i="4"/>
  <c r="E10" i="4" s="1"/>
  <c r="F14" i="3"/>
  <c r="H16" i="3"/>
  <c r="H14" i="3" s="1"/>
  <c r="G29" i="3"/>
  <c r="G27" i="3" s="1"/>
  <c r="G14" i="3"/>
  <c r="F7" i="3"/>
  <c r="F13" i="3" s="1"/>
  <c r="F9" i="3" l="1"/>
  <c r="F12" i="3" s="1"/>
  <c r="H11" i="4"/>
  <c r="H10" i="4" s="1"/>
  <c r="H5" i="4" s="1"/>
  <c r="H35" i="4" s="1"/>
  <c r="F5" i="4"/>
  <c r="F35" i="4" s="1"/>
  <c r="G36" i="1" s="1"/>
  <c r="E5" i="4"/>
  <c r="E35" i="4" s="1"/>
  <c r="G6" i="4"/>
  <c r="G5" i="4" s="1"/>
  <c r="G35" i="4" s="1"/>
  <c r="H36" i="1" s="1"/>
  <c r="E9" i="3"/>
  <c r="F6" i="3" l="1"/>
  <c r="F11" i="3"/>
  <c r="F5" i="3" l="1"/>
  <c r="F42" i="3" s="1"/>
  <c r="G18" i="1" s="1"/>
  <c r="D61" i="2"/>
  <c r="E61" i="2" s="1"/>
  <c r="F61" i="2" s="1"/>
  <c r="D60" i="2"/>
  <c r="E60" i="2" s="1"/>
  <c r="D50" i="2"/>
  <c r="D53" i="2"/>
  <c r="E53" i="2" s="1"/>
  <c r="E59" i="2"/>
  <c r="F59" i="2" s="1"/>
  <c r="E57" i="2"/>
  <c r="D54" i="2"/>
  <c r="E54" i="2" s="1"/>
  <c r="E50" i="2"/>
  <c r="D52" i="2"/>
  <c r="E52" i="2" s="1"/>
  <c r="F52" i="2" s="1"/>
  <c r="D55" i="2"/>
  <c r="E55" i="2" s="1"/>
  <c r="F55" i="2" s="1"/>
  <c r="G55" i="2" s="1"/>
  <c r="H55" i="2" s="1"/>
  <c r="D56" i="2"/>
  <c r="D49" i="2"/>
  <c r="E49" i="2"/>
  <c r="E56" i="2"/>
  <c r="D48" i="2"/>
  <c r="E48" i="2" s="1"/>
  <c r="C70" i="2"/>
  <c r="E70" i="2" s="1"/>
  <c r="F70" i="2" s="1"/>
  <c r="E46" i="2"/>
  <c r="D46" i="2"/>
  <c r="D75" i="2"/>
  <c r="E75" i="2" s="1"/>
  <c r="F75" i="2" s="1"/>
  <c r="D74" i="2"/>
  <c r="G74" i="2" s="1"/>
  <c r="G73" i="2" s="1"/>
  <c r="E71" i="2"/>
  <c r="F71" i="2" s="1"/>
  <c r="E72" i="2"/>
  <c r="F72" i="2" s="1"/>
  <c r="H48" i="2" l="1"/>
  <c r="G48" i="2"/>
  <c r="F48" i="2"/>
  <c r="H60" i="2"/>
  <c r="H58" i="2" s="1"/>
  <c r="G60" i="2"/>
  <c r="G58" i="2" s="1"/>
  <c r="F60" i="2"/>
  <c r="E58" i="2"/>
  <c r="F51" i="2"/>
  <c r="H53" i="2"/>
  <c r="G53" i="2"/>
  <c r="F53" i="2"/>
  <c r="G66" i="2"/>
  <c r="G64" i="2" s="1"/>
  <c r="G46" i="2"/>
  <c r="F46" i="2"/>
  <c r="H46" i="2"/>
  <c r="F56" i="2"/>
  <c r="H56" i="2"/>
  <c r="G56" i="2"/>
  <c r="G50" i="2"/>
  <c r="H50" i="2"/>
  <c r="E74" i="2"/>
  <c r="H49" i="2"/>
  <c r="G49" i="2"/>
  <c r="F49" i="2"/>
  <c r="H54" i="2"/>
  <c r="G54" i="2"/>
  <c r="F54" i="2"/>
  <c r="F58" i="2"/>
  <c r="E51" i="2"/>
  <c r="E47" i="2" s="1"/>
  <c r="D69" i="2"/>
  <c r="G69" i="2" s="1"/>
  <c r="G68" i="2" s="1"/>
  <c r="C69" i="2"/>
  <c r="E69" i="2" s="1"/>
  <c r="E67" i="2"/>
  <c r="F69" i="2" l="1"/>
  <c r="F68" i="2" s="1"/>
  <c r="E68" i="2"/>
  <c r="E66" i="2" s="1"/>
  <c r="E64" i="2" s="1"/>
  <c r="F47" i="2"/>
  <c r="F45" i="2" s="1"/>
  <c r="G51" i="2"/>
  <c r="G47" i="2"/>
  <c r="G45" i="2" s="1"/>
  <c r="F67" i="2"/>
  <c r="E45" i="2"/>
  <c r="F74" i="2"/>
  <c r="F73" i="2" s="1"/>
  <c r="E73" i="2"/>
  <c r="H51" i="2"/>
  <c r="H47" i="2"/>
  <c r="H45" i="2" s="1"/>
  <c r="D11" i="1"/>
  <c r="D6" i="1" s="1"/>
  <c r="G10" i="1"/>
  <c r="H10" i="1"/>
  <c r="I10" i="1"/>
  <c r="J10" i="1"/>
  <c r="K10" i="1"/>
  <c r="E11" i="1"/>
  <c r="G11" i="1"/>
  <c r="H11" i="1"/>
  <c r="I11" i="1"/>
  <c r="J11" i="1"/>
  <c r="K11" i="1"/>
  <c r="E8" i="1"/>
  <c r="F8" i="1"/>
  <c r="G8" i="1"/>
  <c r="H8" i="1"/>
  <c r="I8" i="1"/>
  <c r="J8" i="1"/>
  <c r="K8" i="1"/>
  <c r="D8" i="1"/>
  <c r="F66" i="2" l="1"/>
  <c r="F64" i="2" s="1"/>
  <c r="E6" i="1"/>
  <c r="J6" i="1"/>
  <c r="F6" i="1"/>
  <c r="K8" i="17" l="1"/>
  <c r="K8" i="22"/>
  <c r="K8" i="15"/>
  <c r="K18" i="2"/>
  <c r="K8" i="26"/>
  <c r="K8" i="13"/>
  <c r="K8" i="16"/>
  <c r="K17" i="2"/>
  <c r="D18" i="2" l="1"/>
  <c r="E18" i="2" s="1"/>
  <c r="M18" i="2"/>
  <c r="O18" i="2" s="1"/>
  <c r="M8" i="16"/>
  <c r="O8" i="16" s="1"/>
  <c r="D8" i="16"/>
  <c r="E8" i="16" s="1"/>
  <c r="M8" i="15"/>
  <c r="O8" i="15" s="1"/>
  <c r="D8" i="15"/>
  <c r="E8" i="15" s="1"/>
  <c r="M8" i="13"/>
  <c r="O8" i="13" s="1"/>
  <c r="D8" i="13"/>
  <c r="E8" i="13" s="1"/>
  <c r="M8" i="22"/>
  <c r="O8" i="22" s="1"/>
  <c r="D8" i="22"/>
  <c r="E8" i="22" s="1"/>
  <c r="D17" i="2"/>
  <c r="E17" i="2" s="1"/>
  <c r="M17" i="2"/>
  <c r="O17" i="2" s="1"/>
  <c r="D8" i="26"/>
  <c r="E8" i="26" s="1"/>
  <c r="M8" i="26"/>
  <c r="O8" i="26" s="1"/>
  <c r="M8" i="17"/>
  <c r="O8" i="17" s="1"/>
  <c r="D8" i="17"/>
  <c r="E8" i="17" s="1"/>
  <c r="K9" i="2"/>
  <c r="K10" i="2"/>
  <c r="K11" i="2"/>
  <c r="K12" i="2"/>
  <c r="K13" i="2"/>
  <c r="K14" i="2"/>
  <c r="K15" i="2"/>
  <c r="K16" i="2"/>
  <c r="K26" i="2"/>
  <c r="K27" i="2"/>
  <c r="K28" i="2"/>
  <c r="K39" i="2"/>
  <c r="K8" i="2"/>
  <c r="K20" i="2"/>
  <c r="K19" i="2"/>
  <c r="K8" i="11"/>
  <c r="K9" i="11"/>
  <c r="K29" i="2"/>
  <c r="K30" i="2"/>
  <c r="K31" i="2"/>
  <c r="K32" i="2"/>
  <c r="K33" i="2"/>
  <c r="K34" i="2"/>
  <c r="K35" i="2"/>
  <c r="K36" i="2"/>
  <c r="K37" i="2"/>
  <c r="K38" i="2"/>
  <c r="G8" i="13" l="1"/>
  <c r="G8" i="16"/>
  <c r="E7" i="16"/>
  <c r="D38" i="2"/>
  <c r="E38" i="2" s="1"/>
  <c r="M38" i="2"/>
  <c r="O38" i="2" s="1"/>
  <c r="M36" i="2"/>
  <c r="O36" i="2" s="1"/>
  <c r="D36" i="2"/>
  <c r="E36" i="2" s="1"/>
  <c r="D34" i="2"/>
  <c r="E34" i="2" s="1"/>
  <c r="M34" i="2"/>
  <c r="O34" i="2" s="1"/>
  <c r="M32" i="2"/>
  <c r="O32" i="2" s="1"/>
  <c r="D32" i="2"/>
  <c r="E32" i="2" s="1"/>
  <c r="M30" i="2"/>
  <c r="O30" i="2" s="1"/>
  <c r="D30" i="2"/>
  <c r="E30" i="2" s="1"/>
  <c r="D9" i="11"/>
  <c r="E9" i="11" s="1"/>
  <c r="M9" i="11"/>
  <c r="O9" i="11" s="1"/>
  <c r="D19" i="2"/>
  <c r="E19" i="2" s="1"/>
  <c r="M19" i="2"/>
  <c r="O19" i="2" s="1"/>
  <c r="D28" i="2"/>
  <c r="E28" i="2" s="1"/>
  <c r="M28" i="2"/>
  <c r="O28" i="2" s="1"/>
  <c r="D15" i="2"/>
  <c r="E15" i="2" s="1"/>
  <c r="M15" i="2"/>
  <c r="O15" i="2" s="1"/>
  <c r="D11" i="2"/>
  <c r="E11" i="2" s="1"/>
  <c r="M11" i="2"/>
  <c r="O11" i="2" s="1"/>
  <c r="G17" i="2"/>
  <c r="H17" i="2" s="1"/>
  <c r="F17" i="2"/>
  <c r="D16" i="2"/>
  <c r="E16" i="2" s="1"/>
  <c r="M16" i="2"/>
  <c r="O16" i="2" s="1"/>
  <c r="D20" i="2"/>
  <c r="E20" i="2" s="1"/>
  <c r="M20" i="2"/>
  <c r="O20" i="2" s="1"/>
  <c r="D27" i="2"/>
  <c r="E27" i="2" s="1"/>
  <c r="M27" i="2"/>
  <c r="O27" i="2" s="1"/>
  <c r="D14" i="2"/>
  <c r="E14" i="2" s="1"/>
  <c r="M14" i="2"/>
  <c r="O14" i="2" s="1"/>
  <c r="D10" i="2"/>
  <c r="E10" i="2" s="1"/>
  <c r="M10" i="2"/>
  <c r="O10" i="2" s="1"/>
  <c r="F8" i="22"/>
  <c r="F7" i="22" s="1"/>
  <c r="E7" i="22"/>
  <c r="G8" i="22"/>
  <c r="G8" i="15"/>
  <c r="E7" i="15"/>
  <c r="D39" i="2"/>
  <c r="E39" i="2" s="1"/>
  <c r="M39" i="2"/>
  <c r="O39" i="2" s="1"/>
  <c r="D12" i="2"/>
  <c r="E12" i="2" s="1"/>
  <c r="M12" i="2"/>
  <c r="O12" i="2" s="1"/>
  <c r="G8" i="17"/>
  <c r="E7" i="17"/>
  <c r="M37" i="2"/>
  <c r="O37" i="2" s="1"/>
  <c r="D37" i="2"/>
  <c r="E37" i="2" s="1"/>
  <c r="D35" i="2"/>
  <c r="E35" i="2" s="1"/>
  <c r="M35" i="2"/>
  <c r="O35" i="2" s="1"/>
  <c r="M33" i="2"/>
  <c r="O33" i="2" s="1"/>
  <c r="D33" i="2"/>
  <c r="E33" i="2" s="1"/>
  <c r="D31" i="2"/>
  <c r="E31" i="2" s="1"/>
  <c r="M31" i="2"/>
  <c r="O31" i="2" s="1"/>
  <c r="M29" i="2"/>
  <c r="O29" i="2" s="1"/>
  <c r="D29" i="2"/>
  <c r="E29" i="2" s="1"/>
  <c r="D8" i="11"/>
  <c r="E8" i="11" s="1"/>
  <c r="M8" i="11"/>
  <c r="O8" i="11" s="1"/>
  <c r="D8" i="2"/>
  <c r="E8" i="2" s="1"/>
  <c r="M8" i="2"/>
  <c r="O8" i="2" s="1"/>
  <c r="M26" i="2"/>
  <c r="O26" i="2" s="1"/>
  <c r="D26" i="2"/>
  <c r="E26" i="2" s="1"/>
  <c r="D13" i="2"/>
  <c r="E13" i="2" s="1"/>
  <c r="M13" i="2"/>
  <c r="O13" i="2" s="1"/>
  <c r="D9" i="2"/>
  <c r="E9" i="2" s="1"/>
  <c r="M9" i="2"/>
  <c r="O9" i="2" s="1"/>
  <c r="G8" i="26"/>
  <c r="F8" i="26"/>
  <c r="G18" i="2"/>
  <c r="H18" i="2" s="1"/>
  <c r="F18" i="2"/>
  <c r="K21" i="2"/>
  <c r="K22" i="2"/>
  <c r="K23" i="2"/>
  <c r="K24" i="2"/>
  <c r="K25" i="2"/>
  <c r="K40" i="2"/>
  <c r="K8" i="3"/>
  <c r="K8" i="19"/>
  <c r="K8" i="20"/>
  <c r="K9" i="26"/>
  <c r="K8" i="29"/>
  <c r="K9" i="13"/>
  <c r="D24" i="2" l="1"/>
  <c r="E24" i="2" s="1"/>
  <c r="M24" i="2"/>
  <c r="O24" i="2" s="1"/>
  <c r="G8" i="2"/>
  <c r="F8" i="2"/>
  <c r="H8" i="15"/>
  <c r="H7" i="15" s="1"/>
  <c r="G7" i="15"/>
  <c r="H32" i="2"/>
  <c r="G32" i="2"/>
  <c r="H36" i="2"/>
  <c r="G36" i="2"/>
  <c r="E9" i="16"/>
  <c r="E12" i="16" s="1"/>
  <c r="E13" i="16"/>
  <c r="D8" i="29"/>
  <c r="E8" i="29" s="1"/>
  <c r="M8" i="29"/>
  <c r="O8" i="29" s="1"/>
  <c r="D8" i="3"/>
  <c r="E8" i="3" s="1"/>
  <c r="M8" i="3"/>
  <c r="O8" i="3" s="1"/>
  <c r="D23" i="2"/>
  <c r="E23" i="2" s="1"/>
  <c r="M23" i="2"/>
  <c r="O23" i="2" s="1"/>
  <c r="G26" i="2"/>
  <c r="H26" i="2"/>
  <c r="E14" i="17"/>
  <c r="E9" i="17"/>
  <c r="E6" i="17" s="1"/>
  <c r="H8" i="22"/>
  <c r="H7" i="22" s="1"/>
  <c r="G7" i="22"/>
  <c r="G10" i="2"/>
  <c r="H10" i="2" s="1"/>
  <c r="F10" i="2"/>
  <c r="H27" i="2"/>
  <c r="G27" i="2"/>
  <c r="G16" i="2"/>
  <c r="H16" i="2" s="1"/>
  <c r="F16" i="2"/>
  <c r="G11" i="2"/>
  <c r="H11" i="2" s="1"/>
  <c r="F11" i="2"/>
  <c r="H28" i="2"/>
  <c r="G28" i="2"/>
  <c r="G9" i="11"/>
  <c r="H9" i="11"/>
  <c r="H8" i="16"/>
  <c r="H7" i="16" s="1"/>
  <c r="G7" i="16"/>
  <c r="M9" i="13"/>
  <c r="O9" i="13" s="1"/>
  <c r="D9" i="13"/>
  <c r="E9" i="13" s="1"/>
  <c r="H8" i="26"/>
  <c r="G13" i="2"/>
  <c r="H13" i="2" s="1"/>
  <c r="F13" i="2"/>
  <c r="M9" i="26"/>
  <c r="O9" i="26" s="1"/>
  <c r="D9" i="26"/>
  <c r="E9" i="26" s="1"/>
  <c r="F9" i="2"/>
  <c r="G9" i="2"/>
  <c r="H9" i="2" s="1"/>
  <c r="H8" i="11"/>
  <c r="E7" i="11"/>
  <c r="G8" i="11"/>
  <c r="G31" i="2"/>
  <c r="H31" i="2"/>
  <c r="G35" i="2"/>
  <c r="H35" i="2"/>
  <c r="H8" i="17"/>
  <c r="H7" i="17" s="1"/>
  <c r="G7" i="17"/>
  <c r="G39" i="2"/>
  <c r="H39" i="2"/>
  <c r="E14" i="22"/>
  <c r="E9" i="22"/>
  <c r="E6" i="22" s="1"/>
  <c r="H30" i="2"/>
  <c r="G30" i="2"/>
  <c r="D8" i="19"/>
  <c r="E8" i="19" s="1"/>
  <c r="M8" i="19"/>
  <c r="O8" i="19" s="1"/>
  <c r="G12" i="2"/>
  <c r="H12" i="2" s="1"/>
  <c r="F12" i="2"/>
  <c r="D40" i="2"/>
  <c r="E40" i="2" s="1"/>
  <c r="M40" i="2"/>
  <c r="O40" i="2" s="1"/>
  <c r="D22" i="2"/>
  <c r="E22" i="2" s="1"/>
  <c r="M22" i="2"/>
  <c r="O22" i="2" s="1"/>
  <c r="M8" i="20"/>
  <c r="O8" i="20" s="1"/>
  <c r="D8" i="20"/>
  <c r="E8" i="20" s="1"/>
  <c r="D25" i="2"/>
  <c r="E25" i="2" s="1"/>
  <c r="M25" i="2"/>
  <c r="O25" i="2" s="1"/>
  <c r="D21" i="2"/>
  <c r="E21" i="2" s="1"/>
  <c r="E7" i="2" s="1"/>
  <c r="M21" i="2"/>
  <c r="O21" i="2" s="1"/>
  <c r="G29" i="2"/>
  <c r="H29" i="2"/>
  <c r="G33" i="2"/>
  <c r="H33" i="2"/>
  <c r="G37" i="2"/>
  <c r="H37" i="2"/>
  <c r="E14" i="15"/>
  <c r="E9" i="15"/>
  <c r="E6" i="15" s="1"/>
  <c r="F14" i="22"/>
  <c r="F9" i="22"/>
  <c r="F6" i="22" s="1"/>
  <c r="G14" i="2"/>
  <c r="H14" i="2" s="1"/>
  <c r="F14" i="2"/>
  <c r="G20" i="2"/>
  <c r="H20" i="2" s="1"/>
  <c r="F20" i="2"/>
  <c r="G15" i="2"/>
  <c r="H15" i="2" s="1"/>
  <c r="F15" i="2"/>
  <c r="G19" i="2"/>
  <c r="H19" i="2" s="1"/>
  <c r="F19" i="2"/>
  <c r="G34" i="2"/>
  <c r="H34" i="2"/>
  <c r="G38" i="2"/>
  <c r="H38" i="2"/>
  <c r="H8" i="13"/>
  <c r="F13" i="22" l="1"/>
  <c r="F12" i="22" s="1"/>
  <c r="F5" i="22" s="1"/>
  <c r="F45" i="22" s="1"/>
  <c r="G63" i="1" s="1"/>
  <c r="G7" i="11"/>
  <c r="G13" i="11" s="1"/>
  <c r="E11" i="16"/>
  <c r="E13" i="22"/>
  <c r="E12" i="22" s="1"/>
  <c r="E5" i="22" s="1"/>
  <c r="E45" i="22" s="1"/>
  <c r="E44" i="2"/>
  <c r="H14" i="17"/>
  <c r="H9" i="17"/>
  <c r="H13" i="17" s="1"/>
  <c r="G9" i="13"/>
  <c r="E7" i="13"/>
  <c r="G14" i="22"/>
  <c r="G9" i="22"/>
  <c r="G6" i="22" s="1"/>
  <c r="H8" i="2"/>
  <c r="G25" i="2"/>
  <c r="H25" i="2" s="1"/>
  <c r="F25" i="2"/>
  <c r="G22" i="2"/>
  <c r="H22" i="2" s="1"/>
  <c r="F22" i="2"/>
  <c r="G10" i="11"/>
  <c r="G6" i="11" s="1"/>
  <c r="H14" i="22"/>
  <c r="H9" i="22"/>
  <c r="H13" i="22" s="1"/>
  <c r="G23" i="2"/>
  <c r="H23" i="2" s="1"/>
  <c r="F23" i="2"/>
  <c r="G8" i="29"/>
  <c r="F8" i="29"/>
  <c r="F7" i="29" s="1"/>
  <c r="E7" i="29"/>
  <c r="G14" i="15"/>
  <c r="G9" i="15"/>
  <c r="G6" i="15" s="1"/>
  <c r="E13" i="15"/>
  <c r="E12" i="15" s="1"/>
  <c r="E5" i="15" s="1"/>
  <c r="E45" i="15" s="1"/>
  <c r="G8" i="20"/>
  <c r="G7" i="20" s="1"/>
  <c r="E7" i="20"/>
  <c r="H8" i="20"/>
  <c r="H7" i="20" s="1"/>
  <c r="E10" i="11"/>
  <c r="E12" i="11" s="1"/>
  <c r="E13" i="11"/>
  <c r="F9" i="26"/>
  <c r="F7" i="26" s="1"/>
  <c r="G9" i="26"/>
  <c r="E7" i="26"/>
  <c r="G13" i="16"/>
  <c r="G9" i="16"/>
  <c r="G12" i="16" s="1"/>
  <c r="E13" i="17"/>
  <c r="E12" i="17" s="1"/>
  <c r="E5" i="17" s="1"/>
  <c r="E45" i="17" s="1"/>
  <c r="E6" i="16"/>
  <c r="E5" i="16" s="1"/>
  <c r="E36" i="16" s="1"/>
  <c r="H14" i="15"/>
  <c r="H9" i="15"/>
  <c r="H13" i="15" s="1"/>
  <c r="H6" i="15"/>
  <c r="G21" i="2"/>
  <c r="H21" i="2" s="1"/>
  <c r="F21" i="2"/>
  <c r="H40" i="2"/>
  <c r="G40" i="2"/>
  <c r="G8" i="19"/>
  <c r="F8" i="19"/>
  <c r="F7" i="19" s="1"/>
  <c r="E7" i="19"/>
  <c r="G14" i="17"/>
  <c r="G9" i="17"/>
  <c r="G13" i="17" s="1"/>
  <c r="H7" i="11"/>
  <c r="H13" i="16"/>
  <c r="H9" i="16"/>
  <c r="H12" i="16" s="1"/>
  <c r="E7" i="3"/>
  <c r="G8" i="3"/>
  <c r="G7" i="3" s="1"/>
  <c r="H8" i="3"/>
  <c r="H7" i="3" s="1"/>
  <c r="G24" i="2"/>
  <c r="H24" i="2" s="1"/>
  <c r="F24" i="2"/>
  <c r="F7" i="2" l="1"/>
  <c r="E6" i="11"/>
  <c r="H6" i="17"/>
  <c r="H6" i="16"/>
  <c r="H5" i="16" s="1"/>
  <c r="H36" i="16" s="1"/>
  <c r="I84" i="1" s="1"/>
  <c r="K84" i="1" s="1"/>
  <c r="G12" i="17"/>
  <c r="G12" i="11"/>
  <c r="G11" i="11" s="1"/>
  <c r="G5" i="11" s="1"/>
  <c r="G43" i="11" s="1"/>
  <c r="H50" i="1" s="1"/>
  <c r="G13" i="22"/>
  <c r="G12" i="22" s="1"/>
  <c r="G5" i="22" s="1"/>
  <c r="G45" i="22" s="1"/>
  <c r="H63" i="1" s="1"/>
  <c r="G11" i="16"/>
  <c r="H12" i="22"/>
  <c r="E9" i="20"/>
  <c r="E12" i="20" s="1"/>
  <c r="E13" i="20"/>
  <c r="E13" i="13"/>
  <c r="E10" i="13"/>
  <c r="E12" i="13" s="1"/>
  <c r="E6" i="13"/>
  <c r="H13" i="3"/>
  <c r="H9" i="3"/>
  <c r="H12" i="3" s="1"/>
  <c r="H11" i="16"/>
  <c r="G6" i="17"/>
  <c r="G5" i="17" s="1"/>
  <c r="G45" i="17" s="1"/>
  <c r="H59" i="1" s="1"/>
  <c r="F9" i="19"/>
  <c r="E9" i="19" s="1"/>
  <c r="E11" i="19" s="1"/>
  <c r="F12" i="19"/>
  <c r="H12" i="15"/>
  <c r="H5" i="15" s="1"/>
  <c r="H45" i="15" s="1"/>
  <c r="I83" i="1" s="1"/>
  <c r="K83" i="1" s="1"/>
  <c r="G6" i="16"/>
  <c r="H9" i="26"/>
  <c r="H7" i="26" s="1"/>
  <c r="G7" i="26"/>
  <c r="E11" i="11"/>
  <c r="G13" i="20"/>
  <c r="G9" i="20"/>
  <c r="G6" i="20" s="1"/>
  <c r="H7" i="2"/>
  <c r="H9" i="13"/>
  <c r="H7" i="13" s="1"/>
  <c r="G7" i="13"/>
  <c r="G13" i="3"/>
  <c r="G9" i="3"/>
  <c r="G12" i="3" s="1"/>
  <c r="H8" i="19"/>
  <c r="H7" i="19" s="1"/>
  <c r="G7" i="19"/>
  <c r="F13" i="26"/>
  <c r="F10" i="26"/>
  <c r="E10" i="26" s="1"/>
  <c r="E12" i="26" s="1"/>
  <c r="E12" i="29"/>
  <c r="G7" i="2"/>
  <c r="F44" i="2"/>
  <c r="F41" i="2"/>
  <c r="E41" i="2" s="1"/>
  <c r="H10" i="11"/>
  <c r="H6" i="11" s="1"/>
  <c r="H13" i="11"/>
  <c r="E12" i="19"/>
  <c r="E6" i="19"/>
  <c r="E13" i="26"/>
  <c r="H8" i="29"/>
  <c r="H7" i="29" s="1"/>
  <c r="G7" i="29"/>
  <c r="E6" i="3"/>
  <c r="E12" i="3"/>
  <c r="E13" i="3"/>
  <c r="E5" i="11"/>
  <c r="E43" i="11" s="1"/>
  <c r="H9" i="20"/>
  <c r="H6" i="20" s="1"/>
  <c r="H13" i="20"/>
  <c r="G13" i="15"/>
  <c r="G12" i="15" s="1"/>
  <c r="G5" i="15" s="1"/>
  <c r="G45" i="15" s="1"/>
  <c r="H83" i="1" s="1"/>
  <c r="F9" i="29"/>
  <c r="E9" i="29" s="1"/>
  <c r="E11" i="29" s="1"/>
  <c r="E10" i="29" s="1"/>
  <c r="F12" i="29"/>
  <c r="H6" i="22"/>
  <c r="H5" i="22" s="1"/>
  <c r="H45" i="22" s="1"/>
  <c r="I63" i="1" s="1"/>
  <c r="K63" i="1" s="1"/>
  <c r="H12" i="17"/>
  <c r="H5" i="17" l="1"/>
  <c r="H45" i="17" s="1"/>
  <c r="I59" i="1" s="1"/>
  <c r="K59" i="1" s="1"/>
  <c r="E11" i="3"/>
  <c r="E11" i="26"/>
  <c r="G6" i="3"/>
  <c r="G12" i="20"/>
  <c r="G11" i="20" s="1"/>
  <c r="G5" i="20" s="1"/>
  <c r="G41" i="20" s="1"/>
  <c r="H62" i="1" s="1"/>
  <c r="F6" i="19"/>
  <c r="H6" i="3"/>
  <c r="G5" i="16"/>
  <c r="G36" i="16" s="1"/>
  <c r="H84" i="1" s="1"/>
  <c r="E11" i="20"/>
  <c r="H12" i="20"/>
  <c r="H11" i="20" s="1"/>
  <c r="H5" i="20" s="1"/>
  <c r="H41" i="20" s="1"/>
  <c r="I62" i="1" s="1"/>
  <c r="K62" i="1" s="1"/>
  <c r="F43" i="2"/>
  <c r="F42" i="2" s="1"/>
  <c r="E6" i="20"/>
  <c r="E6" i="26"/>
  <c r="H12" i="11"/>
  <c r="H11" i="11" s="1"/>
  <c r="H5" i="11" s="1"/>
  <c r="H43" i="11" s="1"/>
  <c r="I50" i="1" s="1"/>
  <c r="K50" i="1" s="1"/>
  <c r="H11" i="3"/>
  <c r="H5" i="3" s="1"/>
  <c r="H42" i="3" s="1"/>
  <c r="I18" i="1" s="1"/>
  <c r="K18" i="1" s="1"/>
  <c r="E11" i="13"/>
  <c r="E5" i="13" s="1"/>
  <c r="E45" i="13" s="1"/>
  <c r="F12" i="26"/>
  <c r="F11" i="26" s="1"/>
  <c r="G12" i="19"/>
  <c r="G9" i="19"/>
  <c r="G11" i="19" s="1"/>
  <c r="H12" i="29"/>
  <c r="H9" i="29"/>
  <c r="H6" i="29" s="1"/>
  <c r="E6" i="2"/>
  <c r="E43" i="2"/>
  <c r="E42" i="2" s="1"/>
  <c r="F6" i="26"/>
  <c r="H12" i="19"/>
  <c r="H9" i="19"/>
  <c r="H6" i="19" s="1"/>
  <c r="H44" i="2"/>
  <c r="H41" i="2"/>
  <c r="H43" i="2" s="1"/>
  <c r="E10" i="19"/>
  <c r="E5" i="19" s="1"/>
  <c r="E43" i="19" s="1"/>
  <c r="H13" i="13"/>
  <c r="H10" i="13"/>
  <c r="H6" i="13" s="1"/>
  <c r="G10" i="26"/>
  <c r="G6" i="26" s="1"/>
  <c r="G13" i="26"/>
  <c r="G9" i="29"/>
  <c r="G6" i="29" s="1"/>
  <c r="G12" i="29"/>
  <c r="G41" i="2"/>
  <c r="G6" i="2" s="1"/>
  <c r="G44" i="2"/>
  <c r="F11" i="29"/>
  <c r="F10" i="29" s="1"/>
  <c r="E5" i="3"/>
  <c r="E42" i="3" s="1"/>
  <c r="E6" i="29"/>
  <c r="E5" i="29" s="1"/>
  <c r="E43" i="29" s="1"/>
  <c r="F6" i="29"/>
  <c r="F6" i="2"/>
  <c r="G11" i="3"/>
  <c r="G13" i="13"/>
  <c r="G10" i="13"/>
  <c r="G6" i="13" s="1"/>
  <c r="H10" i="26"/>
  <c r="H6" i="26" s="1"/>
  <c r="H13" i="26"/>
  <c r="F11" i="19"/>
  <c r="F10" i="19" s="1"/>
  <c r="F5" i="2" l="1"/>
  <c r="F81" i="2" s="1"/>
  <c r="G13" i="1" s="1"/>
  <c r="G5" i="3"/>
  <c r="G42" i="3" s="1"/>
  <c r="H18" i="1" s="1"/>
  <c r="E5" i="26"/>
  <c r="E45" i="26" s="1"/>
  <c r="H42" i="2"/>
  <c r="E5" i="20"/>
  <c r="E41" i="20" s="1"/>
  <c r="G43" i="2"/>
  <c r="G42" i="2" s="1"/>
  <c r="G5" i="2" s="1"/>
  <c r="G81" i="2" s="1"/>
  <c r="H13" i="1" s="1"/>
  <c r="F5" i="19"/>
  <c r="F43" i="19" s="1"/>
  <c r="G61" i="1" s="1"/>
  <c r="G12" i="13"/>
  <c r="F5" i="26"/>
  <c r="F45" i="26" s="1"/>
  <c r="G67" i="1" s="1"/>
  <c r="G12" i="26"/>
  <c r="G11" i="29"/>
  <c r="G10" i="29" s="1"/>
  <c r="G5" i="29" s="1"/>
  <c r="G43" i="29" s="1"/>
  <c r="H74" i="1" s="1"/>
  <c r="H11" i="19"/>
  <c r="H10" i="19" s="1"/>
  <c r="H5" i="19" s="1"/>
  <c r="H43" i="19" s="1"/>
  <c r="I61" i="1" s="1"/>
  <c r="K61" i="1" s="1"/>
  <c r="G6" i="19"/>
  <c r="H12" i="13"/>
  <c r="G11" i="26"/>
  <c r="G5" i="26" s="1"/>
  <c r="G45" i="26" s="1"/>
  <c r="H67" i="1" s="1"/>
  <c r="G10" i="19"/>
  <c r="H11" i="13"/>
  <c r="H5" i="13" s="1"/>
  <c r="H45" i="13" s="1"/>
  <c r="I82" i="1" s="1"/>
  <c r="K82" i="1" s="1"/>
  <c r="H11" i="29"/>
  <c r="H10" i="29" s="1"/>
  <c r="H5" i="29" s="1"/>
  <c r="H43" i="29" s="1"/>
  <c r="I74" i="1" s="1"/>
  <c r="K74" i="1" s="1"/>
  <c r="G11" i="13"/>
  <c r="G5" i="13" s="1"/>
  <c r="G45" i="13" s="1"/>
  <c r="H82" i="1" s="1"/>
  <c r="H12" i="26"/>
  <c r="H11" i="26" s="1"/>
  <c r="H5" i="26" s="1"/>
  <c r="H45" i="26" s="1"/>
  <c r="I67" i="1" s="1"/>
  <c r="K67" i="1" s="1"/>
  <c r="F5" i="29"/>
  <c r="F43" i="29" s="1"/>
  <c r="G74" i="1" s="1"/>
  <c r="H6" i="2"/>
  <c r="E5" i="2"/>
  <c r="E81" i="2" s="1"/>
  <c r="H5" i="2" l="1"/>
  <c r="H81" i="2" s="1"/>
  <c r="I13" i="1" s="1"/>
  <c r="I9" i="1" s="1"/>
  <c r="G9" i="1"/>
  <c r="G6" i="1" s="1"/>
  <c r="G5" i="19"/>
  <c r="G43" i="19" s="1"/>
  <c r="H61" i="1" s="1"/>
  <c r="H9" i="1" s="1"/>
  <c r="H6" i="1" s="1"/>
  <c r="K13" i="1"/>
  <c r="K9" i="1" s="1"/>
  <c r="I6" i="1"/>
  <c r="K6" i="1" l="1"/>
</calcChain>
</file>

<file path=xl/comments1.xml><?xml version="1.0" encoding="utf-8"?>
<comments xmlns="http://schemas.openxmlformats.org/spreadsheetml/2006/main">
  <authors>
    <author>Sigita Sniķere</author>
  </authors>
  <commentList>
    <comment ref="H27" authorId="0" shapeId="0">
      <text>
        <r>
          <rPr>
            <b/>
            <sz val="9"/>
            <color indexed="81"/>
            <rFont val="Tahoma"/>
            <family val="2"/>
            <charset val="186"/>
          </rPr>
          <t>Sigita Sniķere:</t>
        </r>
        <r>
          <rPr>
            <sz val="9"/>
            <color indexed="81"/>
            <rFont val="Tahoma"/>
            <family val="2"/>
            <charset val="186"/>
          </rPr>
          <t xml:space="preserve">
No kāda finansējuma tiks īstenotas aktivitātes turpmāk? Diez vai līdz 2020.g. var izstrādāt klīniskos ceļus visām bērnu psihiskajām saslimšanām</t>
        </r>
      </text>
    </comment>
    <comment ref="K28" authorId="0" shapeId="0">
      <text>
        <r>
          <rPr>
            <b/>
            <sz val="9"/>
            <color indexed="81"/>
            <rFont val="Tahoma"/>
            <family val="2"/>
            <charset val="186"/>
          </rPr>
          <t>Sigita Sniķere:</t>
        </r>
        <r>
          <rPr>
            <sz val="9"/>
            <color indexed="81"/>
            <rFont val="Tahoma"/>
            <family val="2"/>
            <charset val="186"/>
          </rPr>
          <t xml:space="preserve">
No kādiem līdzekļiem tiks turpinātas apmācības pēc ESF finansējuma beigām?</t>
        </r>
      </text>
    </comment>
    <comment ref="A29" authorId="0" shapeId="0">
      <text>
        <r>
          <rPr>
            <b/>
            <sz val="9"/>
            <color indexed="81"/>
            <rFont val="Tahoma"/>
            <family val="2"/>
            <charset val="186"/>
          </rPr>
          <t>Sigita Sniķere:</t>
        </r>
        <r>
          <rPr>
            <sz val="9"/>
            <color indexed="81"/>
            <rFont val="Tahoma"/>
            <family val="2"/>
            <charset val="186"/>
          </rPr>
          <t xml:space="preserve">
No šī varbūt vajadzētu izdalīt divus atsevišķus pasākumus - vienu par tālākizglītību, otru par māsu iesaisti darbā ar vecākiem</t>
        </r>
      </text>
    </comment>
    <comment ref="K29" authorId="0" shapeId="0">
      <text>
        <r>
          <rPr>
            <b/>
            <sz val="9"/>
            <color indexed="81"/>
            <rFont val="Tahoma"/>
            <family val="2"/>
            <charset val="186"/>
          </rPr>
          <t>Sigita Sniķere:</t>
        </r>
        <r>
          <rPr>
            <sz val="9"/>
            <color indexed="81"/>
            <rFont val="Tahoma"/>
            <family val="2"/>
            <charset val="186"/>
          </rPr>
          <t xml:space="preserve">
No kādiem līdzekļiem tiks finansēts pasākums turpmāk?</t>
        </r>
      </text>
    </comment>
    <comment ref="A30" authorId="0" shapeId="0">
      <text>
        <r>
          <rPr>
            <b/>
            <sz val="9"/>
            <color indexed="81"/>
            <rFont val="Tahoma"/>
            <family val="2"/>
            <charset val="186"/>
          </rPr>
          <t>Sigita Sniķere:</t>
        </r>
        <r>
          <rPr>
            <sz val="9"/>
            <color indexed="81"/>
            <rFont val="Tahoma"/>
            <family val="2"/>
            <charset val="186"/>
          </rPr>
          <t xml:space="preserve">
Jāsaprot, vai tas ir ERAF vai VB finansēts pasākums</t>
        </r>
      </text>
    </comment>
    <comment ref="D33" authorId="0" shapeId="0">
      <text>
        <r>
          <rPr>
            <b/>
            <sz val="9"/>
            <color indexed="81"/>
            <rFont val="Tahoma"/>
            <family val="2"/>
            <charset val="186"/>
          </rPr>
          <t>Sigita Sniķere:</t>
        </r>
        <r>
          <rPr>
            <sz val="9"/>
            <color indexed="81"/>
            <rFont val="Tahoma"/>
            <family val="2"/>
            <charset val="186"/>
          </rPr>
          <t xml:space="preserve">
Vai šeit nav jāuzrāda psihiatru un komandas speciālistu atlīdzības kopsumma?</t>
        </r>
      </text>
    </comment>
    <comment ref="H48" authorId="0" shapeId="0">
      <text>
        <r>
          <rPr>
            <b/>
            <sz val="9"/>
            <color indexed="81"/>
            <rFont val="Tahoma"/>
            <family val="2"/>
            <charset val="186"/>
          </rPr>
          <t>Sigita Sniķere:</t>
        </r>
        <r>
          <rPr>
            <sz val="9"/>
            <color indexed="81"/>
            <rFont val="Tahoma"/>
            <family val="2"/>
            <charset val="186"/>
          </rPr>
          <t xml:space="preserve">
No kādiem līdzekļiem tiks finansēts pasākums pēc 2020.gada?</t>
        </r>
      </text>
    </comment>
    <comment ref="K51" authorId="0" shapeId="0">
      <text>
        <r>
          <rPr>
            <b/>
            <sz val="9"/>
            <color indexed="81"/>
            <rFont val="Tahoma"/>
            <family val="2"/>
            <charset val="186"/>
          </rPr>
          <t>Sigita Sniķere:</t>
        </r>
        <r>
          <rPr>
            <sz val="9"/>
            <color indexed="81"/>
            <rFont val="Tahoma"/>
            <family val="2"/>
            <charset val="186"/>
          </rPr>
          <t xml:space="preserve">
No kādiem līdzekļiem tiks finansēts pasākums turpmāk?</t>
        </r>
      </text>
    </comment>
    <comment ref="A54" authorId="0" shapeId="0">
      <text>
        <r>
          <rPr>
            <b/>
            <sz val="9"/>
            <color indexed="81"/>
            <rFont val="Tahoma"/>
            <family val="2"/>
            <charset val="186"/>
          </rPr>
          <t>Sigita Sniķere:</t>
        </r>
        <r>
          <rPr>
            <sz val="9"/>
            <color indexed="81"/>
            <rFont val="Tahoma"/>
            <family val="2"/>
            <charset val="186"/>
          </rPr>
          <t xml:space="preserve">
Vai šeit arī nav izdalāmi vairāki pasākumi? </t>
        </r>
      </text>
    </comment>
    <comment ref="D55" authorId="0" shapeId="0">
      <text>
        <r>
          <rPr>
            <b/>
            <sz val="9"/>
            <color indexed="81"/>
            <rFont val="Tahoma"/>
            <family val="2"/>
            <charset val="186"/>
          </rPr>
          <t>Sigita Sniķere:</t>
        </r>
        <r>
          <rPr>
            <sz val="9"/>
            <color indexed="81"/>
            <rFont val="Tahoma"/>
            <family val="2"/>
            <charset val="186"/>
          </rPr>
          <t xml:space="preserve">
Vai šeit nav jāuzrāda atlīdzības kopsumma kas šobrīd tiek maksāta par patronāžu?</t>
        </r>
      </text>
    </comment>
    <comment ref="A56" authorId="0" shapeId="0">
      <text>
        <r>
          <rPr>
            <b/>
            <sz val="9"/>
            <color indexed="81"/>
            <rFont val="Tahoma"/>
            <family val="2"/>
            <charset val="186"/>
          </rPr>
          <t>Sigita Sniķere:</t>
        </r>
        <r>
          <rPr>
            <sz val="9"/>
            <color indexed="81"/>
            <rFont val="Tahoma"/>
            <family val="2"/>
            <charset val="186"/>
          </rPr>
          <t xml:space="preserve">
Vai šeit nav jāparedz VB finansējums arī turpmākā periodā un jāuzrāda pašvaldību finansējums?</t>
        </r>
      </text>
    </comment>
    <comment ref="D56" authorId="0" shapeId="0">
      <text>
        <r>
          <rPr>
            <b/>
            <sz val="9"/>
            <color indexed="81"/>
            <rFont val="Tahoma"/>
            <family val="2"/>
            <charset val="186"/>
          </rPr>
          <t>Sigita Sniķere:</t>
        </r>
        <r>
          <rPr>
            <sz val="9"/>
            <color indexed="81"/>
            <rFont val="Tahoma"/>
            <family val="2"/>
            <charset val="186"/>
          </rPr>
          <t xml:space="preserve">
Vai šī summa ir VB finansējums vai arī ESF līdzekļi?</t>
        </r>
      </text>
    </comment>
    <comment ref="A70" authorId="0" shapeId="0">
      <text>
        <r>
          <rPr>
            <b/>
            <sz val="9"/>
            <color indexed="81"/>
            <rFont val="Tahoma"/>
            <family val="2"/>
            <charset val="186"/>
          </rPr>
          <t>Sigita Sniķere:</t>
        </r>
        <r>
          <rPr>
            <sz val="9"/>
            <color indexed="81"/>
            <rFont val="Tahoma"/>
            <family val="2"/>
            <charset val="186"/>
          </rPr>
          <t xml:space="preserve">
Nesaprotu, kas ar šo pasākumu bija domāts</t>
        </r>
      </text>
    </comment>
    <comment ref="A71" authorId="0" shapeId="0">
      <text>
        <r>
          <rPr>
            <b/>
            <sz val="9"/>
            <color indexed="81"/>
            <rFont val="Tahoma"/>
            <family val="2"/>
            <charset val="186"/>
          </rPr>
          <t>Sigita Sniķere:</t>
        </r>
        <r>
          <rPr>
            <sz val="9"/>
            <color indexed="81"/>
            <rFont val="Tahoma"/>
            <family val="2"/>
            <charset val="186"/>
          </rPr>
          <t xml:space="preserve">
Vai pasākumam nav nepieciešams mainīt formulējumu?</t>
        </r>
      </text>
    </comment>
  </commentList>
</comments>
</file>

<file path=xl/sharedStrings.xml><?xml version="1.0" encoding="utf-8"?>
<sst xmlns="http://schemas.openxmlformats.org/spreadsheetml/2006/main" count="1524" uniqueCount="253">
  <si>
    <t>Risinājums</t>
  </si>
  <si>
    <t>Risinājums (risinājuma varianti)</t>
  </si>
  <si>
    <t>Budžeta programmas (apakšprogrammas) kods un nosaukums</t>
  </si>
  <si>
    <t>Vidēja termiņa budžeta ietvara likumā plānotais finansējums</t>
  </si>
  <si>
    <t>2019.gads</t>
  </si>
  <si>
    <t>2020.gads</t>
  </si>
  <si>
    <t>2021.gads</t>
  </si>
  <si>
    <t>Nepieciešamais papildu finansējums</t>
  </si>
  <si>
    <t>2022.gads</t>
  </si>
  <si>
    <r>
      <t xml:space="preserve">Pasākuma īstenošanas gads
</t>
    </r>
    <r>
      <rPr>
        <sz val="8"/>
        <color theme="1"/>
        <rFont val="Calibri"/>
        <family val="2"/>
        <charset val="186"/>
        <scheme val="minor"/>
      </rPr>
      <t>(ja risinājuma īstenošana ir terminēta)</t>
    </r>
  </si>
  <si>
    <r>
      <t xml:space="preserve">turpmāk ik gadu </t>
    </r>
    <r>
      <rPr>
        <sz val="8"/>
        <color theme="1"/>
        <rFont val="Calibri"/>
        <family val="2"/>
        <charset val="186"/>
        <scheme val="minor"/>
      </rPr>
      <t>(ja risinājuma izpilde nav terminēta)</t>
    </r>
  </si>
  <si>
    <r>
      <t xml:space="preserve"> turpmākajā laika- posmā līdz risinā-juma pabeigšanai </t>
    </r>
    <r>
      <rPr>
        <sz val="8"/>
        <color theme="1"/>
        <rFont val="Calibri"/>
        <family val="2"/>
        <charset val="186"/>
        <scheme val="minor"/>
      </rPr>
      <t>(ja īstenošana ir terminēta)</t>
    </r>
  </si>
  <si>
    <t>Finansējums konceptuālā ziņojuma īstenošanai kopā</t>
  </si>
  <si>
    <t>tai skaitā</t>
  </si>
  <si>
    <t>Dienests</t>
  </si>
  <si>
    <t>VM</t>
  </si>
  <si>
    <t>LM</t>
  </si>
  <si>
    <t>IZM</t>
  </si>
  <si>
    <t>IeM</t>
  </si>
  <si>
    <t>Pašvaldību budžets</t>
  </si>
  <si>
    <t>xxx</t>
  </si>
  <si>
    <t>1.4. Speciālo izglītības iestāžu reforma</t>
  </si>
  <si>
    <t>1.5. NPAIS pilnveide</t>
  </si>
  <si>
    <t>??</t>
  </si>
  <si>
    <t>1.6. NPAIS satura darba grupa</t>
  </si>
  <si>
    <t>1.7. E-veselības sistēmas pilnveide</t>
  </si>
  <si>
    <t>2020.g.marts</t>
  </si>
  <si>
    <t>1.8. Metodikas izstrāde par informācijas sniegšanu</t>
  </si>
  <si>
    <t>2020.g.decembris</t>
  </si>
  <si>
    <t>1.12.Apmācības ĢĀ</t>
  </si>
  <si>
    <t>1.13. ĢĀ komandas tālākizglītība</t>
  </si>
  <si>
    <t>1.14. Ambulatorie psihiatrijas centri</t>
  </si>
  <si>
    <t>Stratēģiskais iepirkums</t>
  </si>
  <si>
    <t>1.16. Klīniskā un veselības psihologa statusa izvērtēšana</t>
  </si>
  <si>
    <t>Esošā finansējuma ietvaros</t>
  </si>
  <si>
    <t>1.17. Multiprofesionālas komandas finansējums</t>
  </si>
  <si>
    <t>1.18. Bērnu psihiatra specialitātes statusa pārskatīšana</t>
  </si>
  <si>
    <t>2.variants</t>
  </si>
  <si>
    <t>ESF nākamais plānošanas periods no 2021.g.</t>
  </si>
  <si>
    <t>1.24. Sociālo darbinieku tālākizglītība</t>
  </si>
  <si>
    <t>2023.g.decembris</t>
  </si>
  <si>
    <t>ESF līdz 2022.g.</t>
  </si>
  <si>
    <t>ESF līdz 2020.g.decembrim</t>
  </si>
  <si>
    <t>ESF līdz 2020.g. decembrim</t>
  </si>
  <si>
    <t>2.1. Kampaņas par psihisko veselību</t>
  </si>
  <si>
    <t>2.2. Izglītojoši pasākumi sabiedrībā</t>
  </si>
  <si>
    <t>2.3. Pasākumi grūtniecēm un topošiem vecākiem</t>
  </si>
  <si>
    <t>2.4. Pakalpojumi grūtniecēm ar depresijas risku</t>
  </si>
  <si>
    <t>2.5. Patronāžas pilnveide</t>
  </si>
  <si>
    <t>2.6. Ģimenes asistents sociālā riska ģimenēm</t>
  </si>
  <si>
    <t>2.7. Bērnu agrīnas funkcionēšanas novērtēšanas pārskatīšana</t>
  </si>
  <si>
    <t>ESF finansējums</t>
  </si>
  <si>
    <t>2.8. Garīgās attīstības novērtējums 1,5 g.v.</t>
  </si>
  <si>
    <t>2.17. Atkārtots garīgās attīstības novērtējums 3 g.v.</t>
  </si>
  <si>
    <t>2.22. Individuālā mācību plāna regulējuma pilnveide</t>
  </si>
  <si>
    <t>2.25. Vadlīnijas starpbrīžu organizēšanai</t>
  </si>
  <si>
    <t>Piezīmes</t>
  </si>
  <si>
    <t>ERAF finansējums</t>
  </si>
  <si>
    <t>1.11.Klīniskie algoritmi un klīniskie ceļi</t>
  </si>
  <si>
    <t>2.21.Grozījumi normatīvā regulējumā par pedmed komisiju atzinumiem</t>
  </si>
  <si>
    <t>2.23. Normatīvā regulējuma pilnveide par trauksmes pogu un krīzes telpu speciālās izglītības iestādēs</t>
  </si>
  <si>
    <t>3.1. Antisociālā reforma</t>
  </si>
  <si>
    <t>TM</t>
  </si>
  <si>
    <t>3.3.Sociālā rehabilitācija jauniešiem ar atkarību veidošanās risku</t>
  </si>
  <si>
    <t>3.4.Ilgstošā sociālā rehabilitācija jauniešiem</t>
  </si>
  <si>
    <t>3.5. Normatīvā regulējuma pilnveide par obligāto ārstēšanu bērniem</t>
  </si>
  <si>
    <t>3.6. Vadlīniju aktalizēšana sociālām korekcijas programmām</t>
  </si>
  <si>
    <t>Atlīdzība</t>
  </si>
  <si>
    <t>Atalgojums</t>
  </si>
  <si>
    <t>Mēnešalga</t>
  </si>
  <si>
    <t>Speciālais pedagogs</t>
  </si>
  <si>
    <t>Piemaksas, prēmijas, naudas balvas</t>
  </si>
  <si>
    <t>Preces un pakalpojumi</t>
  </si>
  <si>
    <t>Pamatkapitāla veidošana</t>
  </si>
  <si>
    <t>Darba stacijas</t>
  </si>
  <si>
    <t>KOPĀ</t>
  </si>
  <si>
    <t>Mācību, darba un dienesta komandējumi, darba braucieni</t>
  </si>
  <si>
    <t>Pakalpojumi</t>
  </si>
  <si>
    <t>Krājumi, materiāli, eneroresursi, preces, biroja preces un inventārs</t>
  </si>
  <si>
    <t>Subsīdijas un dotācijas</t>
  </si>
  <si>
    <t>Procentu izdevumi</t>
  </si>
  <si>
    <t>Nemateriālie ieguldījumi</t>
  </si>
  <si>
    <t>Pamatlīdzekļi</t>
  </si>
  <si>
    <t>Izdevumi par kapitāla daļu pārdošanu un pārvērtēšanu, vērtspapīru tirdzniecību un pārvērtēšanu un kapitāla daļu iegādi</t>
  </si>
  <si>
    <t>Sociālie pabalsti</t>
  </si>
  <si>
    <t>Transferti, uzturēšanas izdevumu transferti, pašu resursu maksājumi, starptautiskā  sadarbība</t>
  </si>
  <si>
    <t>Kapitālo izdevumu transferti</t>
  </si>
  <si>
    <t xml:space="preserve">Dažādi izdevumi, kas veidojas pēc uzkrāšanas principa un nav klasificēti iepriekš </t>
  </si>
  <si>
    <t>Vienības</t>
  </si>
  <si>
    <t>Dienesta vadītājs</t>
  </si>
  <si>
    <t>Pesonāla vadītājs</t>
  </si>
  <si>
    <t>Tehniskā nodrošinājuma vadītājs</t>
  </si>
  <si>
    <t>Juriskonsults</t>
  </si>
  <si>
    <t>Sabiedrisko attiecību speciālists</t>
  </si>
  <si>
    <t>Grāmatvedis</t>
  </si>
  <si>
    <t>Metodiskās vadības nodaļas vadītājs</t>
  </si>
  <si>
    <t xml:space="preserve">Finanšu vadītājs </t>
  </si>
  <si>
    <t>Reģionālās struktūrvienības vadītājs</t>
  </si>
  <si>
    <t>Biroja administrators</t>
  </si>
  <si>
    <t>Vecākais eksperts</t>
  </si>
  <si>
    <t>Eksperti metodiskās vadības nodaļā</t>
  </si>
  <si>
    <t>Informācijas sistēmu administrators</t>
  </si>
  <si>
    <t>Pārējie iepriekš neklasificētie pamatlīdzekļi</t>
  </si>
  <si>
    <t>Autotransports (7-vietīgs)</t>
  </si>
  <si>
    <t>Datortehnika, sakaru un cita biroja tehnika</t>
  </si>
  <si>
    <t>Printeri</t>
  </si>
  <si>
    <t>Serveris</t>
  </si>
  <si>
    <t>Cita biroja tehnika</t>
  </si>
  <si>
    <t>Mēbeles darba stacijām</t>
  </si>
  <si>
    <t>Citas mēbeles</t>
  </si>
  <si>
    <t>Vienas vienības izmaksas</t>
  </si>
  <si>
    <t>Izdevumi par sakaru pakalpojumiem</t>
  </si>
  <si>
    <t>Izdevumi par komunālajiem pakalpojumiem</t>
  </si>
  <si>
    <t>Iestādes administratīvie izdevumi un ar iestādes darbības nodrošināšanu saistītie izdevumi</t>
  </si>
  <si>
    <t>Remontdarbi un iestāžu uzturēšanas pakalpojumi</t>
  </si>
  <si>
    <t>Informācijas tehnoloģiju pakalpojumi</t>
  </si>
  <si>
    <t>Īre un noma</t>
  </si>
  <si>
    <t>Citi pakalpojumi</t>
  </si>
  <si>
    <t>Ēku, būvju un telpu kārtējais remonts</t>
  </si>
  <si>
    <t>Transportlīdzekļu uzturēšana un remonts</t>
  </si>
  <si>
    <t>Nekustamā īpašuma uzturēšana</t>
  </si>
  <si>
    <t>Izdevumi par precēm iestādes darbības nodrošināšanai</t>
  </si>
  <si>
    <t>Kurināmais un enerģētiskie materiāli</t>
  </si>
  <si>
    <t>Kārtējā remonta un iestāžu uzturēšanas materiāli</t>
  </si>
  <si>
    <t>VSAOI</t>
  </si>
  <si>
    <t>IIN</t>
  </si>
  <si>
    <t>Mēnešalga neto</t>
  </si>
  <si>
    <t>Darba devēja valsts sociālās apdrošināšanas obligātās iemaksas 24,09%</t>
  </si>
  <si>
    <t>Darba devēja pabalsti, kompensācijas un citi maksājumi</t>
  </si>
  <si>
    <t>Darba devēja VSAOI, pabalsti un kompensācijas</t>
  </si>
  <si>
    <t>VBTAI Konsultatīvā nodaļa tiek pievienota Dienestam 2021.gada 14.martā</t>
  </si>
  <si>
    <t>0653. Valsts Izglītības satura centrs</t>
  </si>
  <si>
    <t>0618. Valsts Bērnu tiesību aizsardzības inspekcija</t>
  </si>
  <si>
    <t>18. Labklājības ministrija</t>
  </si>
  <si>
    <t>29. Veselības ministrija</t>
  </si>
  <si>
    <t>15. Izglītības un zinātnes ministrija</t>
  </si>
  <si>
    <t>12.00.00 Finansējums asistenta pakalpojuma nodrošināšanai personai ar invaliditāti pārvietošanas atbalstam un pašaprūpes veikšanai</t>
  </si>
  <si>
    <t>42.06.00 Valsts izglītības satura centra darbības nodrošināšana</t>
  </si>
  <si>
    <t>33.16.00 Pārējo ambulatoro veselības aprūpes pakalpojumu nodrošināšana</t>
  </si>
  <si>
    <t>63.07.00 Eiropas Sociālā fonda (ESF) īstenotie projekti labklājības nozarē (2014-2020)</t>
  </si>
  <si>
    <t xml:space="preserve">Projekta konsultants administratīvajos jautājumos </t>
  </si>
  <si>
    <t xml:space="preserve">Nodaļas vadītājs </t>
  </si>
  <si>
    <t xml:space="preserve">Psihologs </t>
  </si>
  <si>
    <t xml:space="preserve">Sociālais darbinieks </t>
  </si>
  <si>
    <t xml:space="preserve">Psihiatrs </t>
  </si>
  <si>
    <t xml:space="preserve">Atkarību profilakses speciālists </t>
  </si>
  <si>
    <t xml:space="preserve">Lietvedis </t>
  </si>
  <si>
    <t>Atalgojums fiziskajām personām uz tiesiskās attiecības regulējošu dokumentu pamata</t>
  </si>
  <si>
    <t>Izdevumi par saņemtajiem mācību pakalpojumiem</t>
  </si>
  <si>
    <t>1.2. Izveidot vienotu valsts finansētu Pedagoģiski psiholoģisko atbalsta dienestu (ar reģionālo pārklājuma tīklu – 10 reģionālās struktūrvienības visā valsts teritorijā), integrējot tajā attiecīgās VBTAI un VISC funkcijas</t>
  </si>
  <si>
    <t>1.9. Pārskatīt normatīvo regulējumu un precizēt kārtību informācijas apritei starp izglītības iestādēm, ārstniecības iestādēm, sociālo dienestu, bāriņtiesu un Pedagoģiski psiholoģisko atbalsta dienestu jautājumos par palīdzības un atbalsta sniegšanu bērniem ar attīstības, uzvedības vai psihiskiem traucējumiem</t>
  </si>
  <si>
    <t>1.3. Pilnveidot normatīvo regulējumu, nosakot izglītības asistenta pakalpojumu sniegšanu ne tikai bērniem ar invaliditāti, bet arī pamatojoties uz pedagoģiski medicīniskās komisijas atzinumu bērniem ar smagiem uzvedības vai attīstības traucējumiem</t>
  </si>
  <si>
    <t>1.10. Aktualizēt VBTAI metodiskos ieteikumus ‘’Metodiskie ieteikumi bāriņtiesām un pašvaldību sociālajiem dienestiem par bāriņtiesas un sociālā darba speciālista darbam ar ģimeni un citu speciālistu sadarbību”</t>
  </si>
  <si>
    <t>1.19. Pārskatīt no valsts budžeta finansētos psihiatru un bērnu psihiatra sniegto veselības aprūpes pakalpojumu finansēšanas kārtību, t.sk. pārskatot apmeklējuma ilgumu pie psihiatra (pirmreizējās un atkārtotās vizītes)</t>
  </si>
  <si>
    <t>1.20. Nodrošināt PII pedagogu apmācības par attīstības, neirobioloģiskas izcelsmes traucējumu, psihisko saslimšanu simptomiem un to agrīnās atpazīšanas iespējām</t>
  </si>
  <si>
    <t>1.21. Nodrošināt PII personāla praktiskas apmācības darbam ar bērniem, kuriem raksturīgi attīstības, uzvedības vai psihiskās veselības traucējumi</t>
  </si>
  <si>
    <t>1.22.Apmācīt vispārizglītojošo un speciālo izglītības iestāžu pedagogus par bērnu psiholoģiju, neirobioloģiskas izcelsmes traucējumiem, psihisko saslimšanu simptomiem un agrīnām atpazīšanas iespējām</t>
  </si>
  <si>
    <t>1.23. Pilnveidot vispārizglītojošo un speciālo izglītības iestāžu pedagogu prasmes par instrumentiem un tehnikām krīzes situāciju risināšanā un sadarbības ar skolēniem veidošanā</t>
  </si>
  <si>
    <t>2021.gada jūnijs</t>
  </si>
  <si>
    <t>VB finansējums programmas izstrādei. Apmācību programmas īstenošana plānota no ESF finansējuma nākamajam plānošanas periodam</t>
  </si>
  <si>
    <t>Pakalpojumi, kurus budžeta iestādes apmaksā noteikto funkciju ietvaros, kas nav iestādes administratīvie izdevumi</t>
  </si>
  <si>
    <t>1.20. PII pedagogu apmācības par attīstības, neirobioloģiskas izcelsmes traucējumu, psihisko saslimšanu simptomiem un to agrīnās atpazīšanas iespējām</t>
  </si>
  <si>
    <t>1.21. PII personāla praktiskas apmācības darbam ar bērniem, kuriem raksturīgi attīstības, uzvedības vai psihiskās veselības traucējumi</t>
  </si>
  <si>
    <t>1.22. Apmācīt vispārizglītojošo un speciālo izglītības iestāžu pedagogus par bērnu psiholoģiju, neirobioloģiskas izcelsmes traucējumiem, psihisko saslimšanu simptomiem un agrīnām atpazīšanas iespējām</t>
  </si>
  <si>
    <t>Izmaksas kopā</t>
  </si>
  <si>
    <t xml:space="preserve">Eksperts </t>
  </si>
  <si>
    <t xml:space="preserve">1.25. Izstrādāt valsts pētījumu programmu bērnu psihiatrijas, iekļaujošas izglītības, speciālās izglītības un sociālās korekcijas jomā </t>
  </si>
  <si>
    <t>2023.gads</t>
  </si>
  <si>
    <t>Maksa par zinātniskās pētniecības darbu izpildi</t>
  </si>
  <si>
    <t>3.2. Izvērtēt normatīvo regulējumu, nosakot skaidrākus pašvaldības izglītības pārvaldes un citu iesaistīto institūciju pienākumus un rīcību situācijā, ja izglītojamais bez attaisnojoša iemesla ilgstoši neapmeklē mācību iestādi</t>
  </si>
  <si>
    <t>3.7. Ieviest samierināšanās procesu starp nodarījumā iesaistītajām pusēm</t>
  </si>
  <si>
    <t>3.8. Nodrošināt sociālo prasmju attīstīšanas pasākumus nepilngadīgajiem, kuri veikuši noziedzīgu nodarījumu</t>
  </si>
  <si>
    <t>3.9. Piesaistīt līdzgaitnieku nepilngadīgajiem ar antisociālas uzvedības veidošanās risku</t>
  </si>
  <si>
    <t>3.10. Izstrādāt vadlīnijas pašvaldībām nepilngadīgo ar antisociālas uzvedības veidošanās risku iesaistei sabiedriskajās aktivitātēs</t>
  </si>
  <si>
    <t>Izdevumi par precēm iestādes administratīvās darbības nodrošināšanai un sabiedrisko attiecību īstenošanai</t>
  </si>
  <si>
    <t>Pakalpojuma metodiķis</t>
  </si>
  <si>
    <t>2.9. Ieviest agrīnas intervences bērniem ar psihomotoriem vai psihosociāliem traucējumiem 1,5 gadu vecumā</t>
  </si>
  <si>
    <t>2.18. Ieviest agrīnas intervences bērniem ar psihomotoriem vai psihosociāliem traucējumiem 3 gadu vecumā</t>
  </si>
  <si>
    <t>2.10. Izstrādāt rīcības standartus PII bērnu ar attīstības, uzvedības vai psihiskās veselības traucējumu novēršanai, ja psihosociāla palīdzība, ārstniecība, rehabilitācija netiek nodrošināta</t>
  </si>
  <si>
    <t>2.24. Pārskatīt normatīvo regulējumu, un nepieciešamības gadījumā izstrādāt standartizētas vadlīnijas pedagogu tiesībām un pienākumiem rīcībai krīzes situācijās, t.sk., rīcības algoritmus pašnāvību mēģinājuma, paškaitējošas uzvedības, mobinga, agresīvas uzvedības gadījumos. 
Definēt efektīvus disciplinēšanas instrumentus skolēniem par apzinātiem pārkāpumiem mācību iestādē, t.sk. speciālās izglītības iestādēs</t>
  </si>
  <si>
    <t>2.24. Pārskatīt normatīvo regulējumu, un nepieciešamības gadījumā izstrādāt standartizētas vadlīnijas pedagogu tiesībām un pienākumiem rīcībai krīzes situācijās, t.sk., rīcības algoritmus pašnāvību mēģinājuma, paškaitējošas uzvedības, mobinga, agresīvas uzvedības gadījumos</t>
  </si>
  <si>
    <t>2.20. Izstrādāt vienotu redzējumu PII nakts grupu aizstāšanai ar pagarināto/maiņu grupu vai alternatīvu pakalpojumu, ņemot vērā faktisko nodarbinātības situāciju</t>
  </si>
  <si>
    <t xml:space="preserve">2.12. Nodrošināt izglītības psihologa pieejamību pirmsskolas vecuma bērniem attīstības novērtēšanai un rekomendāciju izstrādei turpmākam darbam </t>
  </si>
  <si>
    <t>Eksperts - izglītības psihologu darba koordinators/supervizors</t>
  </si>
  <si>
    <t>Eksperts - asistentu darba koordinators/supervizors</t>
  </si>
  <si>
    <t>2.14. Izstrādāt atbalsta pasākumus (saturs, ilgums, iesaistītie speciālisti, sasniedzamie rezultāti) ģimenēm, kurās aug bērni ar smagiem uzvedības, attīstības vai psihiskiem traucējumiem, t. sk. pakalpojumi bērniem</t>
  </si>
  <si>
    <t>2.16. Popularizēt pašvaldībās labās prakses, organizējot atbalsta grupas ģimenēm sociālo prasmju pilnveidei nolūkā mazināt bērnu attīstības un psihisko traucējumu veidošanās risku (pierādījumos balstīta vecāku prasmju pilnveides programma)</t>
  </si>
  <si>
    <t>2.19. Ieviest agrīnās intervences (psihologa, sociālā pedagoga vai sociālā darbinieka konsultācijas grupās un individuāli) pirmsskolas vecuma bērniem ar attīstības, uzvedības, psihiskiem traucējumiem (Multimodāla agrīnās intervences programma STOP 4-7)</t>
  </si>
  <si>
    <t>2.27. Adaptēt un ieviest multimodālu programmu pamatskolas skolēniem un viņu vecākiem nolūkā mazināt attīstības, psihisko un uzvedības traucējumu veidošanās risku</t>
  </si>
  <si>
    <t>2.11. Nodrošināt supervīzijas PII pedagogu komandām (pedagogs, atbalsta personāls, direktors) krīzes situāciju risināšanai un atbalsta sniegšanai darbā ar bērniem</t>
  </si>
  <si>
    <t>2.26. Nodrošināt supervīzijas un psiholoģisko atbalstu pedagogiem, kuri strādā speciālās un vispārizglītojošās mācību iestādēs bērniem ar attīstības vai psihiskās veselības traucējumiem</t>
  </si>
  <si>
    <t xml:space="preserve">1.26. Nodrošināt iekļaujošās un speciālās izglītības īstenošanas uzraudzību izglītības iestādēs </t>
  </si>
  <si>
    <t xml:space="preserve">Uzraudzības nodaļas vadītājs </t>
  </si>
  <si>
    <t xml:space="preserve">Autotransports </t>
  </si>
  <si>
    <t>*</t>
  </si>
  <si>
    <t>Eksperti</t>
  </si>
  <si>
    <t>1.3. Nodrošināt nepieciešamo pedagoģisko atbalstu mācību procesā, stiprinot asistentu izglītības iestādē (pedagogu palīgu) funkciju, un pilnveidot normatīvo regulējumu, nosakot vienotu, integrētu un pārskatāmu asistenta pakalpojumu sniegšanu ne tikai bērniem ar invaliditāti, bet arī pamatojoties uz PMK atzinumu bērniem ar smagiem uzvedības vai attīstības traucējumiem</t>
  </si>
  <si>
    <t>Eksperts-sociālais pedagogs vai Eksperts-psihologs</t>
  </si>
  <si>
    <t>Eksperts -speciālais pedagogs</t>
  </si>
  <si>
    <t>Eksperts -psihologs</t>
  </si>
  <si>
    <t>Eksperts -logopēds</t>
  </si>
  <si>
    <t xml:space="preserve">Vadošais finansists </t>
  </si>
  <si>
    <t xml:space="preserve">Dienesta vadītāja vietnieks pakalpojumu attīstības jautājumos </t>
  </si>
  <si>
    <t xml:space="preserve">Konsultants bērnu tiesību aizsardzības jomā </t>
  </si>
  <si>
    <t>Mēnešalga bruto, EUR</t>
  </si>
  <si>
    <t>Supervizors</t>
  </si>
  <si>
    <t xml:space="preserve">01.00.00 “Vispārējā izglītība” apakšprogrammā 01.11.00 “Pedagogu profesionālās kompetences pilnveidošana” </t>
  </si>
  <si>
    <t>Jauna apakšprogramma zem programmas 42.00.00 "Padotības iestādes un to pasākumi" Pedagoģiski psiholoģiskā atbalsta dienesta izveidei un pakalpojumu nodrošināšanai</t>
  </si>
  <si>
    <t>Prioritārā pasākuma pieteikums vidējam termiņam</t>
  </si>
  <si>
    <t>Paredzēts, ka sākot no 2020.gada psihiatriskās praksēs un ambulatorajos centros psihiatra kabinetā strādājošo garīgās veselības aprūpes māsu atalgojums tiks palielināts par 30%.</t>
  </si>
  <si>
    <t>Iekļauts Psihiskās veselības aprūpes pieejamības uzlabošanas plāna 2019.-2020.gadam  1.6.pasākuma aprēķinā, EUR</t>
  </si>
  <si>
    <t>Pacienti/ slodžu skaits</t>
  </si>
  <si>
    <t>Vidējās izmaksas, EUR</t>
  </si>
  <si>
    <t xml:space="preserve">Pakalpojuma prognozējamais finansējums, EUR </t>
  </si>
  <si>
    <t>Papildus nepieciešamais finansējums, palielinot atalgojumu garīgās veselības aprūpes māsām par 30%,  EUR</t>
  </si>
  <si>
    <t xml:space="preserve">2020. gadā </t>
  </si>
  <si>
    <t>psihiatriskās prakses</t>
  </si>
  <si>
    <t>psihiatriskie centri</t>
  </si>
  <si>
    <t>Iekļauts Psihiskās veselības aprūpes pieejamības uzlabošanas plāna 2019.-2020.gadam  1.7.pasākuma aprēķinā, EUR</t>
  </si>
  <si>
    <t>Papildus 1.5 slodzes praksēm</t>
  </si>
  <si>
    <t xml:space="preserve">Papildus 2.5 slodzes centriem </t>
  </si>
  <si>
    <t>Papildus nepieciešams kopā, EUR:</t>
  </si>
  <si>
    <t>33.16.00. "Pārējo ambulatoro veselības aprūpes pakalpojumu nodrošināšana"</t>
  </si>
  <si>
    <t>1.15. Pilnveidot māsas izglītības iegūšanas procesu, izveidojot jaunu māsas profesiju “vispārējās aprūpes māsa” ar iespēju specializēties garīgās veselības aprūpes jomā, vienlaikus piemērojot atalgojuma palielinājumu</t>
  </si>
  <si>
    <t>Eksperts *</t>
  </si>
  <si>
    <t>* Uzdevuma izpildei plānots uz uzņēmuma līguma pamata piesaistīt vienu ekspertu uz 5 mēnešiem</t>
  </si>
  <si>
    <t>Pakalpojumi, kurus budžeta iestādes apmaksā noteikto funkciju ietvaros, kas nav iestādes administratīvie izdevumi *</t>
  </si>
  <si>
    <t>* Plānots, ka līdzgaitnieku nodrošināšanai nepilngadīgajiem ar antisociālas uzvedības veidošanās risku Dienests slēgs līgumus ar pašvaldību jaunatnes iniciatīvu centriem, kas pulcē vietējās kopienas sabiedriski un pilsoniski aktīvos jauniešus. Nepilngadīgajam, kuram pastāv antisociālas uzvedības izveides risks, tiks piesaistīts kāds konkrēts cits jaunietis, kuram piemīt sociāli akceptējama uzvedība un vērtības un noturīgs raksturs, nolūkā sekmēt sev piesaistītā nepilngadīgā pozitīvu, aktīvu un atbildīgu brīvā laika pavadīšanu. Līdzgaidnieks nepilngadīgajiem ar antisociālas uzvedības risku tiks piesaistīts uz laiku līdz 6 mēnešiem, paredzot līdz 30 eur mēnesī kopīgām programmas ietvaros atbalstāmām brīvā laika aktivitātēm. Plānots, ka līdzgaitnieka piesaiste gadā būs nepieciešama 2000 nepilngadīgajiem ar antisociālu uzvedību. Sekojoši programmas īstenošanai plānotie izdevumi ir 2000 personas*30eur/mēn*6mēn=360 000 eur</t>
  </si>
  <si>
    <t>* Lai izstrādātu metodiku sociālo prasmju attīstīšanai nepilngadīgajiem, kuri veikuši noziedzīgu nodarījumu, plānots uz uzņēmuma līguma pamata piesaistīt vienu ekspertu uz 3 mēnešiem</t>
  </si>
  <si>
    <t>* Lai adaptētu multimodālu intervences programmu pamatskolas vecuma bērniem ar attīstības, uzvedības vai psihisko traucējumu veidošanās risku, plānots uz uzņēmuma līguma pamata piesaistīt divus ekspertus darbam uz 6 mēnešiem</t>
  </si>
  <si>
    <t>* Lai īstenotu doto uzdevumu, plānots uz uzņēmuma līguma pamata piesaistīt divus ekspertus vadlīniju izstrādei pedagogu tiesībām un pienākumiem rīcībai krīzes situācijās, t.sk. pašnāvību mēģinājuma, paškaitējošas uzvedības, mobinga, agresīvas uzvedības gadījumos. Plānotais līgmdarba izpildes laiks - četri mēneši</t>
  </si>
  <si>
    <t>* Lai izstrādātu metodiku intervences ieviešanai 3 g.v. bērniem ar psihomotoriem vai psihosociāliem traucējumiem, plānots uz uzņēmuma līguma pamata piesaistīt divus ekspertus, plānotais līgumdarba izpildes laiks - seši mēneši</t>
  </si>
  <si>
    <t>Eksperts*</t>
  </si>
  <si>
    <t xml:space="preserve">* Lai izstrādātu piedāvājamo atbalsta pasākumu plānu ģimenēm, kurās aug bērni ar smagiem attīstības, uzvedības vai psihiskiem traucējumiem, paredzēts uz uzņēmuma līguma pamata piesaistīt vienu ekspertu, paredzamais līgumdarba izpildes laiks - trīs mēneši </t>
  </si>
  <si>
    <t>Pārējie iepriekš neklasificētie pakalpojumu veidi (izglītības psihologi) *</t>
  </si>
  <si>
    <t>* Ņemot vērā ārvalstu pieredzi un vadlīnijas, paredzēts izstrādāt rīcības standartus pirmsskolas izglītības iestādēm situācijā, ja bērnam ar attīstības, uzvedības vai psihiskiem traucējumiem psihosociāla palīdzība, ārstniecība un rehabilitācija netiek nodrošināta, piesaistot ekspertu uz uzņēmuma līguma pamata. Plānotais līgumdarba izpildes termiņš - pieci mēneši</t>
  </si>
  <si>
    <t>*  Lai izstrādātu metodiku intervences īstenošanai 1,5 g.v. bērniem ar psihomotoriem vai psihosociāliem traucējumiem, plānots uz uzņēmuma līguma pamata piesaistīt divus ekspertus, plānotais līgumdarba izpildes laiks - seši mēneši</t>
  </si>
  <si>
    <t>* Lai īstenotu doto uzdevumu, plānots iepirkuma rezultātā iepirkt ārpakalpojumu - izpētes veikšana un rekomendāciju izstrāde, lai uzlabotu institūciju koordinētu rīcību situācijā, ja izglītojamais bez attaisnojoša iemesla neapmeklē mācību iestādi. Ieprikuma maksimālā paredzamā līgumcena ir 50000 eur</t>
  </si>
  <si>
    <t>* Lai izstrādātu tiešsaites apmācību programmu pirmsskolas izglītības iestāžu pedagogiem par bērnu psiholoģiju, neirobioloģiskas izcelsmes traucējumiem, psihisko saslimšanu simptomiem un to agrīnām atpazīšanas iespējām, plānots iepirkt ārpakalpojumu. Ieprikuma maksimālā paredzamā līgumcena ir 40000 eur</t>
  </si>
  <si>
    <t>* Lai izstrādātu tiešsaites apmācību programmu vispārizglītojošo un speciālo izglītības iestāžu pedagogiem par bērnu psiholoģiju, neirobioloģiskas izcelsmes traucējumiem, psihisko saslimšanu simptomiem u to agrīnām atpazīšanas iespējām, plānots iepirkt ārpakalpojumu. Ieprikuma maksimālā paredzamā līgumcena ir 40000 eur</t>
  </si>
  <si>
    <t>* Lai izstrādātu apmācību programmu vispārizglītojošo un speciālo izglītības iestāžu pedagogu prasmju pilnveidei par instrumentiem un tehnikām krīzes situāciju risināšanā plānots iepirkt ārpakalpojumu. Ieprikuma maksimālā paredzamā līgumcena ir 40000 eur</t>
  </si>
  <si>
    <t>Pakalpojumi, kurus budžeta iestādes apmaksā noteikto funkciju ietvaros, kas nav iestādes administratīvie izdevumi*</t>
  </si>
  <si>
    <t>* Lai izstrādātu apmācību programmu pirmsskolas izglītības iestāžu pedagogu prasmju pilnveidei par instrumentiem un tehnikām krīzes situāciju risināšanā, plānots iepirkt ārpakalpojumu. Ieprikuma maksimālā paredzamā līgumcena ir 40000 eur</t>
  </si>
  <si>
    <t>Pārējie iepriekš neklasificētie pakalpojumu veidi (asistenti izglītībā)*</t>
  </si>
  <si>
    <t>* Mērķdotācija pašvaldībām atbalsta personāla piesaistei pirmsskolas izglītības iestādēs</t>
  </si>
  <si>
    <t>* Mērķdotācija pašvaldībām atbalsta personāla piesaistei izglītības iestādēs</t>
  </si>
  <si>
    <t>*  Lai izstrādātu vadlīnijas informācijas apritei starp iesaistītajām institūcijām jautājumos par palīdzības sniegšanu bērniem ar attīstības, uzvedības vai psihiskiem traucējumiem un izstrādātu priekšlikumus izmaiņām normatīvā regulējumā, plānots uz uzņēmuma līguma pamata piesaistīt vienu ekspertu, plānotais līgumdarba izpildes laiks - divi mēneši</t>
  </si>
  <si>
    <t>*  Lai aktualizētu VBTAI metodiskos ieteikumus, plānots uz uzņēmuma līguma pamata piesaistīt vienu ekspertu, plānotais līgumdarba izpildes laiks - divi mēneši</t>
  </si>
  <si>
    <t>2021.g.aprīlis</t>
  </si>
  <si>
    <t>2021.g.novembris</t>
  </si>
  <si>
    <t>2021.g.maijs</t>
  </si>
  <si>
    <t>* Lai izstrādātu metodiku atbalsta grupu organizēšanai ģimenēm sociālo prasmju pilnveidei, plānots uz uzņēmuma līguma pamata piesaistīt divus ekspertus, plānotais līgumdarba izpildes laiks - seši mēneši</t>
  </si>
  <si>
    <t>2. pielikums konceptuālajam ziņojumam
"Starpnozaru sadarbības un atbalsta sistēmas pilnveide bērnu attīstības, uzvedības un psihisko traucējumu veidošanās risku mazināšana"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</si>
</sst>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86"/>
      <scheme val="minor"/>
    </font>
    <font>
      <sz val="8"/>
      <color theme="1"/>
      <name val="Calibri"/>
      <family val="2"/>
      <charset val="186"/>
      <scheme val="minor"/>
    </font>
    <font>
      <i/>
      <sz val="11"/>
      <color theme="1"/>
      <name val="Calibri"/>
      <family val="2"/>
      <charset val="186"/>
      <scheme val="minor"/>
    </font>
    <font>
      <sz val="9"/>
      <color indexed="81"/>
      <name val="Tahoma"/>
      <family val="2"/>
      <charset val="186"/>
    </font>
    <font>
      <b/>
      <sz val="9"/>
      <color indexed="81"/>
      <name val="Tahoma"/>
      <family val="2"/>
      <charset val="186"/>
    </font>
    <font>
      <b/>
      <sz val="11"/>
      <color theme="1"/>
      <name val="Calibri"/>
      <family val="2"/>
      <charset val="186"/>
      <scheme val="minor"/>
    </font>
    <font>
      <sz val="9"/>
      <color theme="1"/>
      <name val="Calibri"/>
      <family val="2"/>
      <charset val="186"/>
      <scheme val="minor"/>
    </font>
    <font>
      <i/>
      <sz val="11"/>
      <name val="Calibri"/>
      <family val="2"/>
      <charset val="186"/>
      <scheme val="minor"/>
    </font>
    <font>
      <i/>
      <sz val="9"/>
      <color theme="1"/>
      <name val="Calibri"/>
      <family val="2"/>
      <charset val="186"/>
      <scheme val="minor"/>
    </font>
    <font>
      <b/>
      <sz val="12"/>
      <color theme="1"/>
      <name val="Times New Roman"/>
      <family val="1"/>
      <charset val="186"/>
    </font>
    <font>
      <sz val="12"/>
      <color theme="1"/>
      <name val="Times New Roman"/>
      <family val="1"/>
      <charset val="186"/>
    </font>
    <font>
      <sz val="11"/>
      <name val="Times New Roman"/>
      <family val="1"/>
      <charset val="186"/>
    </font>
    <font>
      <sz val="11"/>
      <color theme="1"/>
      <name val="Times New Roman"/>
      <family val="1"/>
      <charset val="186"/>
    </font>
    <font>
      <sz val="12"/>
      <name val="Times New Roman"/>
      <family val="1"/>
      <charset val="186"/>
    </font>
    <font>
      <sz val="10"/>
      <name val="Arial"/>
      <family val="2"/>
      <charset val="186"/>
    </font>
    <font>
      <i/>
      <sz val="12"/>
      <name val="Times New Roman"/>
      <family val="1"/>
      <charset val="186"/>
    </font>
    <font>
      <b/>
      <sz val="12"/>
      <name val="Times New Roman"/>
      <family val="1"/>
      <charset val="186"/>
    </font>
  </fonts>
  <fills count="7">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2">
    <xf numFmtId="0" fontId="0" fillId="0" borderId="0"/>
    <xf numFmtId="0" fontId="14" fillId="0" borderId="0"/>
  </cellStyleXfs>
  <cellXfs count="171">
    <xf numFmtId="0" fontId="0" fillId="0" borderId="0" xfId="0"/>
    <xf numFmtId="0" fontId="0" fillId="0" borderId="0" xfId="0" applyAlignment="1">
      <alignment horizontal="center" vertical="center"/>
    </xf>
    <xf numFmtId="0" fontId="0" fillId="0" borderId="0" xfId="0" applyFill="1"/>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vertical="center" wrapText="1"/>
    </xf>
    <xf numFmtId="0" fontId="0" fillId="2" borderId="1" xfId="0" applyFill="1" applyBorder="1"/>
    <xf numFmtId="0" fontId="0" fillId="0" borderId="1" xfId="0" applyBorder="1"/>
    <xf numFmtId="0" fontId="0" fillId="3" borderId="1" xfId="0" applyFill="1" applyBorder="1" applyAlignment="1">
      <alignment horizontal="center" vertical="center"/>
    </xf>
    <xf numFmtId="0" fontId="0" fillId="0" borderId="1" xfId="0" applyFill="1" applyBorder="1" applyAlignment="1">
      <alignment horizontal="center" vertical="center"/>
    </xf>
    <xf numFmtId="0" fontId="1" fillId="0" borderId="1" xfId="0" applyFont="1" applyBorder="1"/>
    <xf numFmtId="0" fontId="1" fillId="0" borderId="1" xfId="0" applyFont="1" applyFill="1" applyBorder="1"/>
    <xf numFmtId="0" fontId="1" fillId="3" borderId="1" xfId="0" applyFont="1" applyFill="1" applyBorder="1"/>
    <xf numFmtId="0" fontId="1" fillId="0" borderId="0" xfId="0" applyFont="1"/>
    <xf numFmtId="0" fontId="0" fillId="0" borderId="2" xfId="0" applyBorder="1"/>
    <xf numFmtId="3" fontId="0" fillId="0" borderId="2" xfId="0" applyNumberFormat="1" applyBorder="1"/>
    <xf numFmtId="0" fontId="0" fillId="0" borderId="2" xfId="0" applyBorder="1" applyAlignment="1">
      <alignment horizontal="right"/>
    </xf>
    <xf numFmtId="0" fontId="0" fillId="4" borderId="2" xfId="0" applyFill="1" applyBorder="1"/>
    <xf numFmtId="0" fontId="5" fillId="4" borderId="2" xfId="0" applyFont="1" applyFill="1" applyBorder="1"/>
    <xf numFmtId="3" fontId="5" fillId="4" borderId="2" xfId="0" applyNumberFormat="1" applyFont="1" applyFill="1" applyBorder="1"/>
    <xf numFmtId="0" fontId="5" fillId="0" borderId="0" xfId="0" applyFont="1"/>
    <xf numFmtId="0" fontId="5" fillId="0" borderId="3" xfId="0" applyFont="1" applyBorder="1" applyAlignment="1">
      <alignment horizontal="left"/>
    </xf>
    <xf numFmtId="0" fontId="5" fillId="0" borderId="3" xfId="0" applyFont="1" applyBorder="1"/>
    <xf numFmtId="3" fontId="5" fillId="0" borderId="3" xfId="0" applyNumberFormat="1" applyFont="1" applyBorder="1"/>
    <xf numFmtId="0" fontId="5" fillId="0" borderId="2" xfId="0" applyFont="1" applyBorder="1" applyAlignment="1">
      <alignment horizontal="left"/>
    </xf>
    <xf numFmtId="0" fontId="5" fillId="0" borderId="2" xfId="0" applyFont="1" applyBorder="1"/>
    <xf numFmtId="3" fontId="5" fillId="0" borderId="2" xfId="0" applyNumberFormat="1" applyFont="1" applyBorder="1"/>
    <xf numFmtId="0" fontId="5" fillId="0" borderId="2" xfId="0" applyFont="1" applyBorder="1" applyAlignment="1">
      <alignment horizontal="left" wrapText="1"/>
    </xf>
    <xf numFmtId="0" fontId="0" fillId="0" borderId="2" xfId="0" applyBorder="1" applyAlignment="1">
      <alignment horizontal="left" indent="4"/>
    </xf>
    <xf numFmtId="0" fontId="0" fillId="0" borderId="2" xfId="0" applyBorder="1" applyAlignment="1">
      <alignment vertical="center"/>
    </xf>
    <xf numFmtId="0" fontId="0" fillId="0" borderId="2" xfId="0" applyBorder="1" applyAlignment="1">
      <alignment horizontal="center" vertical="center" wrapText="1"/>
    </xf>
    <xf numFmtId="0" fontId="2" fillId="0" borderId="2" xfId="0" applyFont="1" applyBorder="1" applyAlignment="1">
      <alignment horizontal="right"/>
    </xf>
    <xf numFmtId="3" fontId="0" fillId="0" borderId="0" xfId="0" applyNumberFormat="1"/>
    <xf numFmtId="0" fontId="0" fillId="0" borderId="0" xfId="0" applyBorder="1"/>
    <xf numFmtId="3" fontId="5" fillId="0" borderId="0" xfId="0" applyNumberFormat="1" applyFont="1"/>
    <xf numFmtId="3" fontId="5" fillId="0" borderId="0" xfId="0" applyNumberFormat="1" applyFont="1" applyBorder="1"/>
    <xf numFmtId="9" fontId="0" fillId="0" borderId="0" xfId="0" applyNumberFormat="1"/>
    <xf numFmtId="0" fontId="0" fillId="5" borderId="0" xfId="0" applyFill="1"/>
    <xf numFmtId="0" fontId="1" fillId="0" borderId="1" xfId="0" applyFont="1" applyBorder="1" applyAlignment="1">
      <alignment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3" fontId="6" fillId="0" borderId="1" xfId="0" applyNumberFormat="1" applyFont="1" applyBorder="1" applyAlignment="1">
      <alignment horizontal="center" vertical="center"/>
    </xf>
    <xf numFmtId="3" fontId="6" fillId="3" borderId="1" xfId="0" applyNumberFormat="1" applyFont="1" applyFill="1" applyBorder="1" applyAlignment="1">
      <alignment horizontal="center" vertical="center"/>
    </xf>
    <xf numFmtId="3" fontId="6" fillId="2" borderId="1" xfId="0" applyNumberFormat="1" applyFont="1" applyFill="1" applyBorder="1"/>
    <xf numFmtId="3" fontId="6" fillId="0" borderId="1" xfId="0" applyNumberFormat="1" applyFont="1" applyBorder="1"/>
    <xf numFmtId="3"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3" fontId="0" fillId="0" borderId="2" xfId="0" applyNumberFormat="1" applyFill="1" applyBorder="1"/>
    <xf numFmtId="0" fontId="7" fillId="0" borderId="2" xfId="0" applyFont="1" applyFill="1" applyBorder="1" applyAlignment="1">
      <alignment horizontal="right" wrapText="1"/>
    </xf>
    <xf numFmtId="1" fontId="0" fillId="0" borderId="0" xfId="0" applyNumberFormat="1"/>
    <xf numFmtId="1" fontId="0" fillId="0" borderId="2" xfId="0" applyNumberFormat="1" applyBorder="1"/>
    <xf numFmtId="0" fontId="6" fillId="0" borderId="1" xfId="0" applyFont="1" applyBorder="1" applyAlignment="1">
      <alignment horizontal="center" vertical="center"/>
    </xf>
    <xf numFmtId="3" fontId="6" fillId="0" borderId="1" xfId="0" applyNumberFormat="1" applyFont="1" applyFill="1" applyBorder="1" applyAlignment="1">
      <alignment horizontal="center" vertical="center"/>
    </xf>
    <xf numFmtId="0" fontId="5" fillId="0" borderId="2" xfId="0" applyFont="1" applyFill="1" applyBorder="1" applyAlignment="1">
      <alignment horizontal="left"/>
    </xf>
    <xf numFmtId="0" fontId="5" fillId="0" borderId="2" xfId="0" applyFont="1" applyFill="1" applyBorder="1"/>
    <xf numFmtId="3" fontId="5" fillId="0" borderId="2" xfId="0" applyNumberFormat="1" applyFont="1" applyFill="1" applyBorder="1"/>
    <xf numFmtId="0" fontId="5" fillId="0" borderId="0" xfId="0" applyFont="1" applyFill="1"/>
    <xf numFmtId="3" fontId="5" fillId="0" borderId="0" xfId="0" applyNumberFormat="1" applyFont="1" applyFill="1" applyBorder="1"/>
    <xf numFmtId="3" fontId="5" fillId="0" borderId="0" xfId="0" applyNumberFormat="1" applyFont="1" applyFill="1"/>
    <xf numFmtId="0" fontId="0" fillId="0" borderId="2" xfId="0" applyFill="1" applyBorder="1" applyAlignment="1">
      <alignment horizontal="left" indent="4"/>
    </xf>
    <xf numFmtId="0" fontId="0" fillId="0" borderId="2" xfId="0" applyFill="1" applyBorder="1"/>
    <xf numFmtId="0" fontId="0" fillId="0" borderId="2" xfId="0" applyFill="1" applyBorder="1" applyAlignment="1">
      <alignment horizontal="right"/>
    </xf>
    <xf numFmtId="0" fontId="0" fillId="0" borderId="0" xfId="0" applyFill="1" applyBorder="1"/>
    <xf numFmtId="3" fontId="0" fillId="0" borderId="0" xfId="0" applyNumberFormat="1" applyFill="1"/>
    <xf numFmtId="0" fontId="2" fillId="0" borderId="2" xfId="0" applyFont="1" applyFill="1" applyBorder="1" applyAlignment="1">
      <alignment horizontal="right"/>
    </xf>
    <xf numFmtId="0" fontId="2" fillId="0" borderId="2" xfId="0" applyFont="1" applyFill="1" applyBorder="1"/>
    <xf numFmtId="3" fontId="2" fillId="0" borderId="2" xfId="0" applyNumberFormat="1" applyFont="1" applyFill="1" applyBorder="1"/>
    <xf numFmtId="0" fontId="2" fillId="0" borderId="0" xfId="0" applyFont="1" applyFill="1"/>
    <xf numFmtId="0" fontId="6" fillId="2" borderId="1" xfId="0" applyFont="1" applyFill="1" applyBorder="1" applyAlignment="1">
      <alignment wrapText="1"/>
    </xf>
    <xf numFmtId="0" fontId="8" fillId="0" borderId="1" xfId="0" applyFont="1" applyBorder="1"/>
    <xf numFmtId="0" fontId="6" fillId="0" borderId="1" xfId="0" applyFont="1" applyBorder="1" applyAlignment="1">
      <alignment horizontal="left" indent="3"/>
    </xf>
    <xf numFmtId="0" fontId="6" fillId="0" borderId="1" xfId="0" applyFont="1" applyBorder="1" applyAlignment="1">
      <alignment horizontal="left"/>
    </xf>
    <xf numFmtId="0" fontId="6" fillId="0" borderId="1" xfId="0" applyFont="1" applyFill="1" applyBorder="1" applyAlignment="1">
      <alignment horizontal="left"/>
    </xf>
    <xf numFmtId="0" fontId="6" fillId="0" borderId="1" xfId="0" applyFont="1" applyBorder="1"/>
    <xf numFmtId="0" fontId="6" fillId="0" borderId="1" xfId="0" applyFont="1" applyBorder="1" applyAlignment="1">
      <alignment horizontal="left" wrapText="1"/>
    </xf>
    <xf numFmtId="0" fontId="6" fillId="0" borderId="1" xfId="0" applyFont="1" applyFill="1" applyBorder="1" applyAlignment="1">
      <alignment horizontal="center" vertical="center"/>
    </xf>
    <xf numFmtId="3" fontId="6" fillId="0" borderId="1" xfId="0" applyNumberFormat="1" applyFont="1" applyFill="1" applyBorder="1" applyAlignment="1">
      <alignment horizontal="center" vertical="center"/>
    </xf>
    <xf numFmtId="3" fontId="6" fillId="6" borderId="1" xfId="0" applyNumberFormat="1" applyFont="1" applyFill="1" applyBorder="1" applyAlignment="1">
      <alignment horizontal="center" vertical="center"/>
    </xf>
    <xf numFmtId="0" fontId="0" fillId="0" borderId="2" xfId="0" applyFill="1" applyBorder="1" applyAlignment="1">
      <alignment horizontal="left"/>
    </xf>
    <xf numFmtId="2" fontId="0" fillId="0" borderId="0" xfId="0" applyNumberFormat="1"/>
    <xf numFmtId="0" fontId="6" fillId="0" borderId="1" xfId="0" applyFont="1" applyBorder="1" applyAlignment="1">
      <alignment wrapText="1"/>
    </xf>
    <xf numFmtId="16" fontId="6" fillId="0" borderId="1" xfId="0" applyNumberFormat="1" applyFont="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left"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2" fillId="0" borderId="2" xfId="0" applyFont="1" applyBorder="1"/>
    <xf numFmtId="3" fontId="2" fillId="0" borderId="2" xfId="0" applyNumberFormat="1" applyFont="1" applyBorder="1"/>
    <xf numFmtId="0" fontId="2" fillId="0" borderId="0" xfId="0" applyFont="1"/>
    <xf numFmtId="9" fontId="2" fillId="0" borderId="0" xfId="0" applyNumberFormat="1" applyFont="1"/>
    <xf numFmtId="1" fontId="0" fillId="0" borderId="2" xfId="0" applyNumberFormat="1" applyFill="1" applyBorder="1"/>
    <xf numFmtId="0" fontId="0" fillId="0" borderId="2" xfId="0" applyBorder="1" applyAlignment="1">
      <alignment horizontal="right" vertical="center"/>
    </xf>
    <xf numFmtId="0" fontId="0" fillId="0" borderId="1" xfId="0" applyFont="1" applyBorder="1" applyAlignment="1">
      <alignment vertical="top" wrapText="1"/>
    </xf>
    <xf numFmtId="0" fontId="0" fillId="0" borderId="1" xfId="0" applyFont="1" applyBorder="1" applyAlignment="1">
      <alignment vertical="top"/>
    </xf>
    <xf numFmtId="1" fontId="2" fillId="0" borderId="2" xfId="0" applyNumberFormat="1" applyFont="1" applyFill="1" applyBorder="1"/>
    <xf numFmtId="3" fontId="2" fillId="0" borderId="2" xfId="0" applyNumberFormat="1" applyFont="1" applyFill="1" applyBorder="1" applyAlignment="1">
      <alignment horizontal="right"/>
    </xf>
    <xf numFmtId="3" fontId="6" fillId="0" borderId="1" xfId="0" applyNumberFormat="1" applyFont="1" applyFill="1" applyBorder="1" applyAlignment="1">
      <alignment horizontal="center" vertical="center" wrapText="1"/>
    </xf>
    <xf numFmtId="0" fontId="1" fillId="0" borderId="6" xfId="0" applyFont="1" applyBorder="1" applyAlignment="1">
      <alignment horizontal="center"/>
    </xf>
    <xf numFmtId="3" fontId="6" fillId="0"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2" xfId="0" applyFont="1" applyFill="1" applyBorder="1" applyAlignment="1">
      <alignment horizontal="right"/>
    </xf>
    <xf numFmtId="0" fontId="0" fillId="0" borderId="0" xfId="0" applyAlignment="1">
      <alignment vertical="center" wrapText="1"/>
    </xf>
    <xf numFmtId="1" fontId="0" fillId="0" borderId="0" xfId="0" applyNumberFormat="1" applyFill="1"/>
    <xf numFmtId="1" fontId="2" fillId="0" borderId="0" xfId="0" applyNumberFormat="1" applyFont="1" applyFill="1"/>
    <xf numFmtId="0" fontId="6" fillId="0" borderId="1" xfId="0" applyFont="1" applyBorder="1" applyAlignment="1">
      <alignment horizontal="center" vertical="center" wrapText="1"/>
    </xf>
    <xf numFmtId="0" fontId="0" fillId="3" borderId="1" xfId="0" applyFill="1" applyBorder="1" applyAlignment="1">
      <alignment horizontal="center" vertical="center" wrapText="1"/>
    </xf>
    <xf numFmtId="0" fontId="6" fillId="3" borderId="1" xfId="0" applyFont="1" applyFill="1" applyBorder="1" applyAlignment="1">
      <alignment horizontal="center" vertical="center" wrapText="1"/>
    </xf>
    <xf numFmtId="0" fontId="9" fillId="0" borderId="0" xfId="0" applyFont="1" applyAlignment="1">
      <alignment wrapText="1"/>
    </xf>
    <xf numFmtId="0" fontId="10" fillId="0" borderId="0" xfId="0" applyFont="1"/>
    <xf numFmtId="0" fontId="9" fillId="0" borderId="0" xfId="0" applyFont="1" applyAlignment="1">
      <alignment horizontal="center" wrapText="1"/>
    </xf>
    <xf numFmtId="0" fontId="12" fillId="0" borderId="0" xfId="0" applyFont="1"/>
    <xf numFmtId="0" fontId="10" fillId="0" borderId="2" xfId="0" applyFont="1" applyFill="1" applyBorder="1"/>
    <xf numFmtId="0" fontId="10" fillId="0" borderId="2" xfId="0" applyFont="1" applyFill="1" applyBorder="1" applyAlignment="1">
      <alignment horizontal="center" vertical="center" wrapText="1"/>
    </xf>
    <xf numFmtId="0" fontId="10" fillId="0" borderId="0" xfId="0" applyFont="1" applyFill="1"/>
    <xf numFmtId="0" fontId="13" fillId="0" borderId="2" xfId="0" applyFont="1" applyFill="1" applyBorder="1"/>
    <xf numFmtId="3" fontId="13" fillId="0" borderId="2" xfId="1" applyNumberFormat="1" applyFont="1" applyFill="1" applyBorder="1"/>
    <xf numFmtId="2" fontId="15" fillId="0" borderId="2" xfId="1" applyNumberFormat="1" applyFont="1" applyFill="1" applyBorder="1" applyAlignment="1">
      <alignment horizontal="center"/>
    </xf>
    <xf numFmtId="2" fontId="10" fillId="0" borderId="0" xfId="0" applyNumberFormat="1" applyFont="1" applyFill="1"/>
    <xf numFmtId="0" fontId="13" fillId="0" borderId="2" xfId="0" applyFont="1" applyFill="1" applyBorder="1" applyAlignment="1">
      <alignment wrapText="1"/>
    </xf>
    <xf numFmtId="3" fontId="13" fillId="0" borderId="2" xfId="0" applyNumberFormat="1" applyFont="1" applyFill="1" applyBorder="1" applyAlignment="1">
      <alignment horizontal="center" wrapText="1"/>
    </xf>
    <xf numFmtId="4" fontId="13" fillId="0" borderId="2" xfId="1" applyNumberFormat="1" applyFont="1" applyFill="1" applyBorder="1" applyAlignment="1">
      <alignment horizontal="center"/>
    </xf>
    <xf numFmtId="3" fontId="13" fillId="0" borderId="2" xfId="1" applyNumberFormat="1" applyFont="1" applyFill="1" applyBorder="1" applyAlignment="1">
      <alignment horizontal="center"/>
    </xf>
    <xf numFmtId="3" fontId="10" fillId="0" borderId="0" xfId="0" applyNumberFormat="1" applyFont="1" applyFill="1"/>
    <xf numFmtId="0" fontId="16" fillId="0" borderId="2" xfId="0" applyFont="1" applyFill="1" applyBorder="1" applyAlignment="1">
      <alignment horizontal="right"/>
    </xf>
    <xf numFmtId="3" fontId="13" fillId="0" borderId="2" xfId="0" applyNumberFormat="1" applyFont="1" applyFill="1" applyBorder="1" applyAlignment="1">
      <alignment horizontal="center"/>
    </xf>
    <xf numFmtId="2" fontId="13" fillId="0" borderId="2" xfId="1" applyNumberFormat="1" applyFont="1" applyFill="1" applyBorder="1" applyAlignment="1">
      <alignment horizontal="center"/>
    </xf>
    <xf numFmtId="0" fontId="10" fillId="0" borderId="0" xfId="0" applyFont="1" applyFill="1" applyBorder="1" applyAlignment="1">
      <alignment vertical="center" wrapText="1"/>
    </xf>
    <xf numFmtId="0" fontId="13" fillId="0" borderId="2" xfId="0" applyFont="1" applyFill="1" applyBorder="1" applyAlignment="1">
      <alignment vertical="center" wrapText="1"/>
    </xf>
    <xf numFmtId="3" fontId="10" fillId="0" borderId="2" xfId="0" applyNumberFormat="1" applyFont="1" applyFill="1" applyBorder="1" applyAlignment="1">
      <alignment horizontal="center" vertical="center" wrapText="1"/>
    </xf>
    <xf numFmtId="3" fontId="10" fillId="0" borderId="2" xfId="0" applyNumberFormat="1" applyFont="1" applyFill="1" applyBorder="1" applyAlignment="1">
      <alignment horizontal="center" vertical="center"/>
    </xf>
    <xf numFmtId="3" fontId="10" fillId="0" borderId="2" xfId="0" applyNumberFormat="1" applyFont="1" applyFill="1" applyBorder="1" applyAlignment="1">
      <alignment horizontal="center"/>
    </xf>
    <xf numFmtId="3" fontId="10" fillId="0" borderId="2" xfId="0" applyNumberFormat="1" applyFont="1" applyFill="1" applyBorder="1"/>
    <xf numFmtId="4" fontId="10" fillId="0" borderId="0" xfId="0" applyNumberFormat="1" applyFont="1" applyFill="1"/>
    <xf numFmtId="4" fontId="10" fillId="0" borderId="0" xfId="0" applyNumberFormat="1" applyFont="1"/>
    <xf numFmtId="3" fontId="10" fillId="0" borderId="0" xfId="0" applyNumberFormat="1" applyFont="1"/>
    <xf numFmtId="0" fontId="2" fillId="0" borderId="2" xfId="0" applyFont="1" applyFill="1" applyBorder="1" applyAlignment="1">
      <alignment horizontal="right" wrapText="1"/>
    </xf>
    <xf numFmtId="0" fontId="0" fillId="0" borderId="2" xfId="0" applyFill="1" applyBorder="1" applyAlignment="1">
      <alignment horizontal="left" wrapText="1"/>
    </xf>
    <xf numFmtId="0" fontId="0" fillId="0" borderId="2" xfId="0" applyFill="1" applyBorder="1" applyAlignment="1">
      <alignment horizontal="right" wrapText="1"/>
    </xf>
    <xf numFmtId="0" fontId="0" fillId="0" borderId="2" xfId="0" applyBorder="1" applyAlignment="1">
      <alignment horizontal="right" wrapText="1"/>
    </xf>
    <xf numFmtId="3" fontId="1" fillId="0" borderId="1" xfId="0" applyNumberFormat="1" applyFont="1" applyBorder="1"/>
    <xf numFmtId="3" fontId="1" fillId="2" borderId="1" xfId="0" applyNumberFormat="1" applyFont="1" applyFill="1" applyBorder="1"/>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1" xfId="0" applyBorder="1" applyAlignment="1">
      <alignment horizontal="center" vertical="center"/>
    </xf>
    <xf numFmtId="0" fontId="6" fillId="0" borderId="1" xfId="0" applyFont="1" applyBorder="1" applyAlignment="1">
      <alignment horizontal="center" vertical="center" wrapText="1"/>
    </xf>
    <xf numFmtId="3"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5"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center" wrapText="1"/>
    </xf>
    <xf numFmtId="0" fontId="11" fillId="0" borderId="0" xfId="0" applyFont="1" applyFill="1" applyBorder="1" applyAlignment="1">
      <alignment horizontal="left" wrapText="1"/>
    </xf>
    <xf numFmtId="0" fontId="10" fillId="0" borderId="2" xfId="0" applyFont="1" applyFill="1" applyBorder="1" applyAlignment="1">
      <alignment horizontal="center"/>
    </xf>
    <xf numFmtId="0" fontId="10" fillId="0" borderId="2" xfId="0" applyFont="1" applyFill="1" applyBorder="1" applyAlignment="1">
      <alignment horizontal="center" vertical="center" wrapText="1"/>
    </xf>
    <xf numFmtId="0" fontId="5" fillId="0" borderId="0" xfId="0" applyFont="1" applyAlignment="1">
      <alignment horizontal="left" vertical="center" wrapText="1"/>
    </xf>
    <xf numFmtId="0" fontId="0" fillId="0" borderId="0" xfId="0" applyAlignment="1"/>
    <xf numFmtId="0" fontId="0" fillId="0" borderId="0" xfId="0" applyAlignment="1">
      <alignment wrapText="1"/>
    </xf>
  </cellXfs>
  <cellStyles count="2">
    <cellStyle name="Normal" xfId="0" builtinId="0"/>
    <cellStyle name="Normal 10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KCRO\AppData\Local\Microsoft\Windows\INetCache\Content.Outlook\MF2AUYTW\PKCZino_berni_3.pielik_2307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S2">
            <v>2264</v>
          </cell>
        </row>
        <row r="3">
          <cell r="S3">
            <v>1647</v>
          </cell>
        </row>
        <row r="4">
          <cell r="S4">
            <v>1382</v>
          </cell>
        </row>
        <row r="5">
          <cell r="S5">
            <v>1382</v>
          </cell>
        </row>
        <row r="6">
          <cell r="S6">
            <v>1382</v>
          </cell>
        </row>
        <row r="7">
          <cell r="S7">
            <v>1382</v>
          </cell>
        </row>
        <row r="8">
          <cell r="S8">
            <v>1917</v>
          </cell>
        </row>
        <row r="9">
          <cell r="S9">
            <v>1382</v>
          </cell>
        </row>
        <row r="10">
          <cell r="S10">
            <v>1093</v>
          </cell>
        </row>
        <row r="11">
          <cell r="S11">
            <v>1647</v>
          </cell>
        </row>
        <row r="12">
          <cell r="S12">
            <v>1287</v>
          </cell>
        </row>
        <row r="13">
          <cell r="S13">
            <v>1287</v>
          </cell>
        </row>
        <row r="14">
          <cell r="S14">
            <v>1093</v>
          </cell>
        </row>
        <row r="15">
          <cell r="S15">
            <v>2058.75</v>
          </cell>
        </row>
        <row r="16">
          <cell r="S16">
            <v>1727.5</v>
          </cell>
        </row>
        <row r="17">
          <cell r="S17">
            <v>1608.75</v>
          </cell>
        </row>
        <row r="18">
          <cell r="S18">
            <v>1727.5</v>
          </cell>
        </row>
        <row r="19">
          <cell r="S19">
            <v>1608.75</v>
          </cell>
        </row>
        <row r="20">
          <cell r="S20">
            <v>1608.75</v>
          </cell>
        </row>
        <row r="21">
          <cell r="S21">
            <v>1487.5</v>
          </cell>
        </row>
        <row r="22">
          <cell r="S22">
            <v>1487.5</v>
          </cell>
        </row>
        <row r="23">
          <cell r="S23">
            <v>1608.75</v>
          </cell>
        </row>
        <row r="24">
          <cell r="S24">
            <v>1366.25</v>
          </cell>
        </row>
        <row r="25">
          <cell r="S25">
            <v>1487.5</v>
          </cell>
        </row>
        <row r="26">
          <cell r="S26">
            <v>1366.25</v>
          </cell>
        </row>
        <row r="27">
          <cell r="S27">
            <v>1608.75</v>
          </cell>
        </row>
        <row r="28">
          <cell r="S28">
            <v>1917</v>
          </cell>
        </row>
        <row r="29">
          <cell r="S29">
            <v>1917</v>
          </cell>
        </row>
        <row r="30">
          <cell r="S30">
            <v>1917</v>
          </cell>
        </row>
        <row r="31">
          <cell r="S31">
            <v>1917</v>
          </cell>
        </row>
        <row r="32">
          <cell r="S32">
            <v>1917</v>
          </cell>
        </row>
        <row r="33">
          <cell r="S33">
            <v>1382</v>
          </cell>
        </row>
        <row r="34">
          <cell r="S34">
            <v>1382</v>
          </cell>
        </row>
        <row r="35">
          <cell r="S35">
            <v>1382</v>
          </cell>
        </row>
        <row r="36">
          <cell r="S36">
            <v>1917</v>
          </cell>
        </row>
        <row r="37">
          <cell r="S37">
            <v>996</v>
          </cell>
        </row>
        <row r="38">
          <cell r="S38">
            <v>2058.75</v>
          </cell>
        </row>
        <row r="39">
          <cell r="S39">
            <v>2058.75</v>
          </cell>
        </row>
        <row r="40">
          <cell r="S40">
            <v>2058.75</v>
          </cell>
        </row>
        <row r="41">
          <cell r="S41">
            <v>2058.75</v>
          </cell>
        </row>
        <row r="42">
          <cell r="S42">
            <v>2058.75</v>
          </cell>
        </row>
        <row r="43">
          <cell r="S43">
            <v>2058.75</v>
          </cell>
        </row>
        <row r="44">
          <cell r="S44">
            <v>2058.75</v>
          </cell>
        </row>
        <row r="45">
          <cell r="S45">
            <v>2058.75</v>
          </cell>
        </row>
        <row r="46">
          <cell r="S46">
            <v>2058.75</v>
          </cell>
        </row>
        <row r="47">
          <cell r="S47">
            <v>2058.75</v>
          </cell>
        </row>
        <row r="48">
          <cell r="S48">
            <v>2058.75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716"/>
  <sheetViews>
    <sheetView tabSelected="1" topLeftCell="A13" zoomScaleNormal="100" workbookViewId="0">
      <pane ySplit="1590" activePane="bottomLeft"/>
      <selection activeCell="C13" sqref="C13:C14"/>
      <selection pane="bottomLeft" activeCell="N12" sqref="N12"/>
    </sheetView>
  </sheetViews>
  <sheetFormatPr defaultRowHeight="15" x14ac:dyDescent="0.25"/>
  <cols>
    <col min="1" max="1" width="31.42578125" customWidth="1"/>
    <col min="2" max="2" width="24.42578125" customWidth="1"/>
    <col min="3" max="3" width="28.28515625" customWidth="1"/>
    <col min="4" max="4" width="11.7109375" customWidth="1"/>
    <col min="5" max="5" width="11.28515625" customWidth="1"/>
    <col min="6" max="6" width="11.140625" customWidth="1"/>
    <col min="7" max="11" width="17.42578125" customWidth="1"/>
    <col min="12" max="12" width="18.5703125" customWidth="1"/>
    <col min="13" max="13" width="20.140625" customWidth="1"/>
  </cols>
  <sheetData>
    <row r="2" spans="1:13" x14ac:dyDescent="0.25">
      <c r="K2" s="170" t="s">
        <v>252</v>
      </c>
      <c r="L2" s="169"/>
      <c r="M2" s="169"/>
    </row>
    <row r="4" spans="1:13" ht="31.5" customHeight="1" x14ac:dyDescent="0.25">
      <c r="A4" s="153" t="s">
        <v>0</v>
      </c>
      <c r="B4" s="158" t="s">
        <v>1</v>
      </c>
      <c r="C4" s="158" t="s">
        <v>2</v>
      </c>
      <c r="D4" s="157" t="s">
        <v>3</v>
      </c>
      <c r="E4" s="157"/>
      <c r="F4" s="157"/>
      <c r="G4" s="153" t="s">
        <v>7</v>
      </c>
      <c r="H4" s="153"/>
      <c r="I4" s="153"/>
      <c r="J4" s="153"/>
      <c r="K4" s="153"/>
      <c r="L4" s="158" t="s">
        <v>9</v>
      </c>
      <c r="M4" s="153" t="s">
        <v>56</v>
      </c>
    </row>
    <row r="5" spans="1:13" ht="70.5" customHeight="1" x14ac:dyDescent="0.25">
      <c r="A5" s="153"/>
      <c r="B5" s="158"/>
      <c r="C5" s="158"/>
      <c r="D5" s="3" t="s">
        <v>4</v>
      </c>
      <c r="E5" s="3" t="s">
        <v>5</v>
      </c>
      <c r="F5" s="3" t="s">
        <v>6</v>
      </c>
      <c r="G5" s="4" t="s">
        <v>5</v>
      </c>
      <c r="H5" s="4" t="s">
        <v>6</v>
      </c>
      <c r="I5" s="4" t="s">
        <v>8</v>
      </c>
      <c r="J5" s="5" t="s">
        <v>11</v>
      </c>
      <c r="K5" s="6" t="s">
        <v>10</v>
      </c>
      <c r="L5" s="158"/>
      <c r="M5" s="153"/>
    </row>
    <row r="6" spans="1:13" ht="24.75" x14ac:dyDescent="0.25">
      <c r="A6" s="74" t="s">
        <v>12</v>
      </c>
      <c r="B6" s="7"/>
      <c r="C6" s="7"/>
      <c r="D6" s="48">
        <f>SUM(D8:D12)</f>
        <v>1498226</v>
      </c>
      <c r="E6" s="48">
        <f t="shared" ref="E6:K6" si="0">SUM(E8:E12)</f>
        <v>1498226</v>
      </c>
      <c r="F6" s="48">
        <f t="shared" si="0"/>
        <v>1498226</v>
      </c>
      <c r="G6" s="48">
        <f t="shared" si="0"/>
        <v>4927392.2221449986</v>
      </c>
      <c r="H6" s="48">
        <f t="shared" si="0"/>
        <v>11442623.366908748</v>
      </c>
      <c r="I6" s="48">
        <f t="shared" si="0"/>
        <v>14957565.384189999</v>
      </c>
      <c r="J6" s="48">
        <f t="shared" si="0"/>
        <v>0</v>
      </c>
      <c r="K6" s="48">
        <f t="shared" si="0"/>
        <v>14957565.384189999</v>
      </c>
      <c r="L6" s="149"/>
      <c r="M6" s="149"/>
    </row>
    <row r="7" spans="1:13" x14ac:dyDescent="0.25">
      <c r="A7" s="75" t="s">
        <v>13</v>
      </c>
      <c r="B7" s="8"/>
      <c r="C7" s="8"/>
      <c r="D7" s="49"/>
      <c r="E7" s="49"/>
      <c r="F7" s="49"/>
      <c r="G7" s="49"/>
      <c r="H7" s="49"/>
      <c r="I7" s="49"/>
      <c r="J7" s="49"/>
      <c r="K7" s="49"/>
      <c r="L7" s="79"/>
      <c r="M7" s="11"/>
    </row>
    <row r="8" spans="1:13" x14ac:dyDescent="0.25">
      <c r="A8" s="76" t="s">
        <v>18</v>
      </c>
      <c r="B8" s="8"/>
      <c r="C8" s="8"/>
      <c r="D8" s="49">
        <f>D21</f>
        <v>0</v>
      </c>
      <c r="E8" s="49">
        <f t="shared" ref="E8:K8" si="1">E21</f>
        <v>0</v>
      </c>
      <c r="F8" s="49">
        <f t="shared" si="1"/>
        <v>0</v>
      </c>
      <c r="G8" s="49">
        <f t="shared" si="1"/>
        <v>0</v>
      </c>
      <c r="H8" s="49">
        <f t="shared" si="1"/>
        <v>0</v>
      </c>
      <c r="I8" s="49">
        <f t="shared" si="1"/>
        <v>0</v>
      </c>
      <c r="J8" s="49">
        <f t="shared" si="1"/>
        <v>0</v>
      </c>
      <c r="K8" s="49">
        <f t="shared" si="1"/>
        <v>0</v>
      </c>
      <c r="L8" s="79"/>
      <c r="M8" s="11"/>
    </row>
    <row r="9" spans="1:13" x14ac:dyDescent="0.25">
      <c r="A9" s="76" t="s">
        <v>17</v>
      </c>
      <c r="B9" s="8"/>
      <c r="C9" s="8"/>
      <c r="D9" s="49">
        <f>D15+D19+D16</f>
        <v>1154632</v>
      </c>
      <c r="E9" s="49">
        <f>E15+E19+E16</f>
        <v>1154632</v>
      </c>
      <c r="F9" s="49">
        <f>F15+F19+F16</f>
        <v>1154632</v>
      </c>
      <c r="G9" s="49">
        <f>G13+G18+G25+G26+G36+G38+G39+G41+G42+G44+G45+G47+G49+G50+G59+G60+G61+G62+G63+G64+G66+G67+G68+G72+G74+G75+G77+G82+G83+G84+G85</f>
        <v>4522846.8521449994</v>
      </c>
      <c r="H9" s="49">
        <f t="shared" ref="H9:K9" si="2">H13+H18+H25+H26+H36+H38+H39+H41+H42+H44+H45+H47+H49+H50+H59+H60+H61+H62+H63+H64+H66+H67+H68+H72+H74+H75+H77+H82+H83+H84+H85</f>
        <v>11038077.996908749</v>
      </c>
      <c r="I9" s="49">
        <f>I13+I18+I25+I26+I36+I38+I39+I41+I42+I44+I45+I47+I49+I50+I59+I60+I61+I62+I63+I64+I66+I67+I68+I72+I74+I75+I77+I82+I83+I84+I85</f>
        <v>14553020.01419</v>
      </c>
      <c r="J9" s="49">
        <f t="shared" si="2"/>
        <v>0</v>
      </c>
      <c r="K9" s="49">
        <f t="shared" si="2"/>
        <v>14553020.01419</v>
      </c>
      <c r="L9" s="49"/>
      <c r="M9" s="148"/>
    </row>
    <row r="10" spans="1:13" x14ac:dyDescent="0.25">
      <c r="A10" s="76" t="s">
        <v>16</v>
      </c>
      <c r="B10" s="8"/>
      <c r="C10" s="8"/>
      <c r="D10" s="49">
        <f>D17</f>
        <v>343594</v>
      </c>
      <c r="E10" s="49">
        <f t="shared" ref="E10" si="3">E17</f>
        <v>343594</v>
      </c>
      <c r="F10" s="49">
        <f>F17</f>
        <v>343594</v>
      </c>
      <c r="G10" s="49">
        <f t="shared" ref="G10:K10" si="4">G22+G48+G56+G78+G79+G81</f>
        <v>0</v>
      </c>
      <c r="H10" s="49">
        <f t="shared" si="4"/>
        <v>0</v>
      </c>
      <c r="I10" s="49">
        <f t="shared" si="4"/>
        <v>0</v>
      </c>
      <c r="J10" s="49">
        <f t="shared" si="4"/>
        <v>0</v>
      </c>
      <c r="K10" s="49">
        <f t="shared" si="4"/>
        <v>0</v>
      </c>
      <c r="L10" s="79"/>
      <c r="M10" s="11"/>
    </row>
    <row r="11" spans="1:13" x14ac:dyDescent="0.25">
      <c r="A11" s="76" t="s">
        <v>15</v>
      </c>
      <c r="B11" s="8"/>
      <c r="C11" s="8"/>
      <c r="D11" s="49">
        <f>D23+D24+D27+D28+D29+D31+D32+D33+D34+D35+D51+D52+D53+D54+D55+D57+D58+D65+D80</f>
        <v>0</v>
      </c>
      <c r="E11" s="49">
        <f t="shared" ref="E11:K11" si="5">E23+E24+E27+E28+E29+E31+E32+E33+E34+E35+E51+E52+E53+E54+E55+E57+E58+E65</f>
        <v>0</v>
      </c>
      <c r="F11" s="49">
        <f>F23+F24+F27+F28+F29+F31+F32+F33+F34+F35+F51+F52+F53+F54+F55+F57+F58+F65</f>
        <v>0</v>
      </c>
      <c r="G11" s="49">
        <f t="shared" si="5"/>
        <v>404545.36999999918</v>
      </c>
      <c r="H11" s="49">
        <f t="shared" si="5"/>
        <v>404545.36999999918</v>
      </c>
      <c r="I11" s="49">
        <f t="shared" si="5"/>
        <v>404545.36999999918</v>
      </c>
      <c r="J11" s="49">
        <f t="shared" si="5"/>
        <v>0</v>
      </c>
      <c r="K11" s="49">
        <f t="shared" si="5"/>
        <v>404545.36999999918</v>
      </c>
      <c r="L11" s="79"/>
      <c r="M11" s="11"/>
    </row>
    <row r="12" spans="1:13" x14ac:dyDescent="0.25">
      <c r="A12" s="76" t="s">
        <v>19</v>
      </c>
      <c r="B12" s="8"/>
      <c r="C12" s="8"/>
      <c r="D12" s="49"/>
      <c r="E12" s="49"/>
      <c r="F12" s="49"/>
      <c r="G12" s="49"/>
      <c r="H12" s="49"/>
      <c r="I12" s="49"/>
      <c r="J12" s="49"/>
      <c r="K12" s="49"/>
      <c r="L12" s="79"/>
      <c r="M12" s="11"/>
    </row>
    <row r="13" spans="1:13" ht="72.75" customHeight="1" x14ac:dyDescent="0.25">
      <c r="A13" s="159" t="s">
        <v>149</v>
      </c>
      <c r="B13" s="154" t="s">
        <v>135</v>
      </c>
      <c r="C13" s="154" t="s">
        <v>207</v>
      </c>
      <c r="D13" s="155">
        <v>0</v>
      </c>
      <c r="E13" s="156">
        <v>0</v>
      </c>
      <c r="F13" s="156">
        <v>0</v>
      </c>
      <c r="G13" s="156">
        <f>'1.2'!F81-Sheet1!E15-E16</f>
        <v>3932300.7883299999</v>
      </c>
      <c r="H13" s="156">
        <f>'1.2'!G81-Sheet1!F15-F16</f>
        <v>3487949.1719800001</v>
      </c>
      <c r="I13" s="156">
        <f>'1.2'!H81-Sheet1!F15-F16</f>
        <v>3454699.1719800001</v>
      </c>
      <c r="J13" s="156"/>
      <c r="K13" s="156">
        <f>I13</f>
        <v>3454699.1719800001</v>
      </c>
      <c r="L13" s="154"/>
      <c r="M13" s="150"/>
    </row>
    <row r="14" spans="1:13" ht="15" customHeight="1" x14ac:dyDescent="0.25">
      <c r="A14" s="161"/>
      <c r="B14" s="154"/>
      <c r="C14" s="154"/>
      <c r="D14" s="155"/>
      <c r="E14" s="156"/>
      <c r="F14" s="156"/>
      <c r="G14" s="156"/>
      <c r="H14" s="156"/>
      <c r="I14" s="156"/>
      <c r="J14" s="156"/>
      <c r="K14" s="156"/>
      <c r="L14" s="154"/>
      <c r="M14" s="151"/>
    </row>
    <row r="15" spans="1:13" ht="24" x14ac:dyDescent="0.25">
      <c r="A15" s="161"/>
      <c r="B15" s="40" t="s">
        <v>131</v>
      </c>
      <c r="C15" s="40" t="s">
        <v>137</v>
      </c>
      <c r="D15" s="50">
        <v>99342</v>
      </c>
      <c r="E15" s="50">
        <v>99342</v>
      </c>
      <c r="F15" s="50">
        <v>99342</v>
      </c>
      <c r="G15" s="51"/>
      <c r="H15" s="51"/>
      <c r="I15" s="51"/>
      <c r="J15" s="52"/>
      <c r="K15" s="51"/>
      <c r="L15" s="40"/>
      <c r="M15" s="152"/>
    </row>
    <row r="16" spans="1:13" ht="48" x14ac:dyDescent="0.25">
      <c r="A16" s="161"/>
      <c r="B16" s="105" t="s">
        <v>135</v>
      </c>
      <c r="C16" s="105" t="s">
        <v>206</v>
      </c>
      <c r="D16" s="104">
        <v>23400</v>
      </c>
      <c r="E16" s="104">
        <v>23400</v>
      </c>
      <c r="F16" s="104">
        <v>23400</v>
      </c>
      <c r="G16" s="102"/>
      <c r="H16" s="102"/>
      <c r="I16" s="102"/>
      <c r="J16" s="52"/>
      <c r="K16" s="102"/>
      <c r="L16" s="105"/>
      <c r="M16" s="103"/>
    </row>
    <row r="17" spans="1:13" ht="36" x14ac:dyDescent="0.25">
      <c r="A17" s="160"/>
      <c r="B17" s="40" t="s">
        <v>132</v>
      </c>
      <c r="C17" s="43" t="s">
        <v>139</v>
      </c>
      <c r="D17" s="50">
        <v>343594</v>
      </c>
      <c r="E17" s="50">
        <v>343594</v>
      </c>
      <c r="F17" s="50">
        <v>343594</v>
      </c>
      <c r="G17" s="51"/>
      <c r="H17" s="51"/>
      <c r="I17" s="51"/>
      <c r="J17" s="52"/>
      <c r="K17" s="51"/>
      <c r="L17" s="40"/>
      <c r="M17" s="39" t="s">
        <v>130</v>
      </c>
    </row>
    <row r="18" spans="1:13" ht="72" x14ac:dyDescent="0.25">
      <c r="A18" s="159" t="s">
        <v>196</v>
      </c>
      <c r="B18" s="113" t="s">
        <v>135</v>
      </c>
      <c r="C18" s="107" t="s">
        <v>207</v>
      </c>
      <c r="D18" s="50">
        <v>0</v>
      </c>
      <c r="E18" s="50">
        <v>0</v>
      </c>
      <c r="F18" s="50">
        <v>0</v>
      </c>
      <c r="G18" s="50">
        <f>'1.3'!F42</f>
        <v>0</v>
      </c>
      <c r="H18" s="50">
        <f>'1.3'!G42</f>
        <v>1336296.6397500001</v>
      </c>
      <c r="I18" s="50">
        <f>'1.3'!H42</f>
        <v>2600393.2795000002</v>
      </c>
      <c r="J18" s="50"/>
      <c r="K18" s="50">
        <f>I18</f>
        <v>2600393.2795000002</v>
      </c>
      <c r="L18" s="44"/>
      <c r="M18" s="11"/>
    </row>
    <row r="19" spans="1:13" ht="102.75" customHeight="1" x14ac:dyDescent="0.25">
      <c r="A19" s="160"/>
      <c r="B19" s="40" t="s">
        <v>135</v>
      </c>
      <c r="C19" s="40" t="s">
        <v>136</v>
      </c>
      <c r="D19" s="50">
        <v>1031890</v>
      </c>
      <c r="E19" s="50">
        <v>1031890</v>
      </c>
      <c r="F19" s="50">
        <v>1031890</v>
      </c>
      <c r="G19" s="50"/>
      <c r="H19" s="50"/>
      <c r="I19" s="50"/>
      <c r="J19" s="50"/>
      <c r="K19" s="50"/>
      <c r="L19" s="44"/>
      <c r="M19" s="11"/>
    </row>
    <row r="20" spans="1:13" s="2" customFormat="1" hidden="1" x14ac:dyDescent="0.25">
      <c r="A20" s="78" t="s">
        <v>21</v>
      </c>
      <c r="B20" s="10" t="s">
        <v>17</v>
      </c>
      <c r="C20" s="10"/>
      <c r="D20" s="50">
        <v>0</v>
      </c>
      <c r="E20" s="50">
        <v>0</v>
      </c>
      <c r="F20" s="50">
        <v>0</v>
      </c>
      <c r="G20" s="10">
        <v>0</v>
      </c>
      <c r="H20" s="10">
        <v>0</v>
      </c>
      <c r="I20" s="10">
        <v>0</v>
      </c>
      <c r="J20" s="10">
        <v>0</v>
      </c>
      <c r="K20" s="10">
        <v>0</v>
      </c>
      <c r="L20" s="81"/>
      <c r="M20" s="11" t="s">
        <v>34</v>
      </c>
    </row>
    <row r="21" spans="1:13" hidden="1" x14ac:dyDescent="0.25">
      <c r="A21" s="77" t="s">
        <v>22</v>
      </c>
      <c r="B21" s="4" t="s">
        <v>18</v>
      </c>
      <c r="C21" s="4"/>
      <c r="D21" s="46">
        <v>0</v>
      </c>
      <c r="E21" s="46">
        <v>0</v>
      </c>
      <c r="F21" s="46">
        <v>0</v>
      </c>
      <c r="G21" s="4">
        <v>0</v>
      </c>
      <c r="H21" s="4">
        <v>0</v>
      </c>
      <c r="I21" s="4">
        <v>0</v>
      </c>
      <c r="J21" s="4">
        <v>0</v>
      </c>
      <c r="K21" s="4">
        <v>0</v>
      </c>
      <c r="L21" s="44"/>
      <c r="M21" s="11" t="s">
        <v>57</v>
      </c>
    </row>
    <row r="22" spans="1:13" hidden="1" x14ac:dyDescent="0.25">
      <c r="A22" s="77" t="s">
        <v>24</v>
      </c>
      <c r="B22" s="4" t="s">
        <v>16</v>
      </c>
      <c r="C22" s="4"/>
      <c r="D22" s="46">
        <v>0</v>
      </c>
      <c r="E22" s="46">
        <v>0</v>
      </c>
      <c r="F22" s="46">
        <v>0</v>
      </c>
      <c r="G22" s="4">
        <v>0</v>
      </c>
      <c r="H22" s="4">
        <v>0</v>
      </c>
      <c r="I22" s="4">
        <v>0</v>
      </c>
      <c r="J22" s="4">
        <v>0</v>
      </c>
      <c r="K22" s="4">
        <v>0</v>
      </c>
      <c r="L22" s="44"/>
      <c r="M22" s="11" t="s">
        <v>34</v>
      </c>
    </row>
    <row r="23" spans="1:13" hidden="1" x14ac:dyDescent="0.25">
      <c r="A23" s="77" t="s">
        <v>25</v>
      </c>
      <c r="B23" s="4" t="s">
        <v>15</v>
      </c>
      <c r="C23" s="9" t="s">
        <v>23</v>
      </c>
      <c r="D23" s="50">
        <v>0</v>
      </c>
      <c r="E23" s="50">
        <v>0</v>
      </c>
      <c r="F23" s="46">
        <v>0</v>
      </c>
      <c r="G23" s="9"/>
      <c r="H23" s="9"/>
      <c r="I23" s="4">
        <v>0</v>
      </c>
      <c r="J23" s="4">
        <v>0</v>
      </c>
      <c r="K23" s="4">
        <v>0</v>
      </c>
      <c r="L23" s="44" t="s">
        <v>26</v>
      </c>
      <c r="M23" s="11"/>
    </row>
    <row r="24" spans="1:13" hidden="1" x14ac:dyDescent="0.25">
      <c r="A24" s="77" t="s">
        <v>27</v>
      </c>
      <c r="B24" s="4" t="s">
        <v>15</v>
      </c>
      <c r="C24" s="4"/>
      <c r="D24" s="46">
        <v>0</v>
      </c>
      <c r="E24" s="46">
        <v>0</v>
      </c>
      <c r="F24" s="46">
        <v>0</v>
      </c>
      <c r="G24" s="4">
        <v>0</v>
      </c>
      <c r="H24" s="4">
        <v>0</v>
      </c>
      <c r="I24" s="4">
        <v>0</v>
      </c>
      <c r="J24" s="4">
        <v>0</v>
      </c>
      <c r="K24" s="4">
        <v>0</v>
      </c>
      <c r="L24" s="44"/>
      <c r="M24" s="11" t="s">
        <v>34</v>
      </c>
    </row>
    <row r="25" spans="1:13" ht="113.25" customHeight="1" x14ac:dyDescent="0.25">
      <c r="A25" s="80" t="s">
        <v>150</v>
      </c>
      <c r="B25" s="113" t="s">
        <v>135</v>
      </c>
      <c r="C25" s="107" t="s">
        <v>207</v>
      </c>
      <c r="D25" s="46">
        <v>0</v>
      </c>
      <c r="E25" s="50">
        <v>0</v>
      </c>
      <c r="F25" s="46">
        <v>0</v>
      </c>
      <c r="G25" s="83">
        <f>'1.9'!F37</f>
        <v>4839.51</v>
      </c>
      <c r="H25" s="4">
        <v>0</v>
      </c>
      <c r="I25" s="4">
        <v>0</v>
      </c>
      <c r="J25" s="4">
        <v>0</v>
      </c>
      <c r="K25" s="4">
        <v>0</v>
      </c>
      <c r="L25" s="44" t="s">
        <v>28</v>
      </c>
      <c r="M25" s="11"/>
    </row>
    <row r="26" spans="1:13" ht="75" customHeight="1" x14ac:dyDescent="0.25">
      <c r="A26" s="80" t="s">
        <v>152</v>
      </c>
      <c r="B26" s="113" t="s">
        <v>135</v>
      </c>
      <c r="C26" s="107" t="s">
        <v>207</v>
      </c>
      <c r="D26" s="46">
        <v>0</v>
      </c>
      <c r="E26" s="50">
        <v>0</v>
      </c>
      <c r="F26" s="46">
        <v>0</v>
      </c>
      <c r="G26" s="83">
        <f>'1.10'!F37</f>
        <v>4839.51</v>
      </c>
      <c r="H26" s="4">
        <v>0</v>
      </c>
      <c r="I26" s="4">
        <v>0</v>
      </c>
      <c r="J26" s="4">
        <v>0</v>
      </c>
      <c r="K26" s="4">
        <v>0</v>
      </c>
      <c r="L26" s="44" t="s">
        <v>28</v>
      </c>
      <c r="M26" s="11"/>
    </row>
    <row r="27" spans="1:13" ht="0.75" hidden="1" customHeight="1" x14ac:dyDescent="0.25">
      <c r="A27" s="77" t="s">
        <v>58</v>
      </c>
      <c r="B27" s="4" t="s">
        <v>15</v>
      </c>
      <c r="C27" s="108"/>
      <c r="D27" s="41">
        <v>0</v>
      </c>
      <c r="E27" s="41">
        <v>0</v>
      </c>
      <c r="F27" s="41">
        <v>0</v>
      </c>
      <c r="G27" s="4">
        <v>0</v>
      </c>
      <c r="H27" s="9"/>
      <c r="I27" s="9"/>
      <c r="J27" s="4"/>
      <c r="K27" s="9"/>
      <c r="L27" s="44"/>
      <c r="M27" s="11" t="s">
        <v>43</v>
      </c>
    </row>
    <row r="28" spans="1:13" hidden="1" x14ac:dyDescent="0.25">
      <c r="A28" s="77" t="s">
        <v>29</v>
      </c>
      <c r="B28" s="4" t="s">
        <v>15</v>
      </c>
      <c r="C28" s="108"/>
      <c r="D28" s="41">
        <v>0</v>
      </c>
      <c r="E28" s="41">
        <v>0</v>
      </c>
      <c r="F28" s="41">
        <v>0</v>
      </c>
      <c r="G28" s="4">
        <v>0</v>
      </c>
      <c r="H28" s="4">
        <v>0</v>
      </c>
      <c r="I28" s="4">
        <v>0</v>
      </c>
      <c r="J28" s="4"/>
      <c r="K28" s="9"/>
      <c r="L28" s="44"/>
      <c r="M28" s="11" t="s">
        <v>41</v>
      </c>
    </row>
    <row r="29" spans="1:13" hidden="1" x14ac:dyDescent="0.25">
      <c r="A29" s="77" t="s">
        <v>30</v>
      </c>
      <c r="B29" s="4" t="s">
        <v>15</v>
      </c>
      <c r="C29" s="108"/>
      <c r="D29" s="41">
        <v>0</v>
      </c>
      <c r="E29" s="41">
        <v>0</v>
      </c>
      <c r="F29" s="41">
        <v>0</v>
      </c>
      <c r="G29" s="4">
        <v>0</v>
      </c>
      <c r="H29" s="4">
        <v>0</v>
      </c>
      <c r="I29" s="4">
        <v>0</v>
      </c>
      <c r="J29" s="4"/>
      <c r="K29" s="9"/>
      <c r="L29" s="44"/>
      <c r="M29" s="11" t="s">
        <v>41</v>
      </c>
    </row>
    <row r="30" spans="1:13" hidden="1" x14ac:dyDescent="0.25">
      <c r="A30" s="77" t="s">
        <v>31</v>
      </c>
      <c r="B30" s="4" t="s">
        <v>15</v>
      </c>
      <c r="C30" s="114"/>
      <c r="D30" s="45"/>
      <c r="E30" s="45"/>
      <c r="F30" s="45"/>
      <c r="G30" s="9"/>
      <c r="H30" s="9"/>
      <c r="I30" s="9"/>
      <c r="J30" s="9"/>
      <c r="K30" s="9"/>
      <c r="L30" s="45"/>
      <c r="M30" s="12" t="s">
        <v>32</v>
      </c>
    </row>
    <row r="31" spans="1:13" ht="77.25" customHeight="1" x14ac:dyDescent="0.25">
      <c r="A31" s="80" t="s">
        <v>223</v>
      </c>
      <c r="B31" s="106" t="s">
        <v>134</v>
      </c>
      <c r="C31" s="107" t="s">
        <v>222</v>
      </c>
      <c r="D31" s="46">
        <v>0</v>
      </c>
      <c r="E31" s="46">
        <v>0</v>
      </c>
      <c r="F31" s="46">
        <v>0</v>
      </c>
      <c r="G31" s="46">
        <f>'1.15'!B16</f>
        <v>404545.36999999918</v>
      </c>
      <c r="H31" s="46">
        <f>G31</f>
        <v>404545.36999999918</v>
      </c>
      <c r="I31" s="46">
        <f>G31</f>
        <v>404545.36999999918</v>
      </c>
      <c r="J31" s="106">
        <v>0</v>
      </c>
      <c r="K31" s="46">
        <f>I31</f>
        <v>404545.36999999918</v>
      </c>
      <c r="L31" s="44"/>
      <c r="M31" s="11"/>
    </row>
    <row r="32" spans="1:13" hidden="1" x14ac:dyDescent="0.25">
      <c r="A32" s="77" t="s">
        <v>33</v>
      </c>
      <c r="B32" s="4" t="s">
        <v>15</v>
      </c>
      <c r="C32" s="108"/>
      <c r="D32" s="41">
        <v>0</v>
      </c>
      <c r="E32" s="41">
        <v>0</v>
      </c>
      <c r="F32" s="41">
        <v>0</v>
      </c>
      <c r="G32" s="4">
        <v>0</v>
      </c>
      <c r="H32" s="4">
        <v>0</v>
      </c>
      <c r="I32" s="4">
        <v>0</v>
      </c>
      <c r="J32" s="4">
        <v>0</v>
      </c>
      <c r="K32" s="4">
        <v>0</v>
      </c>
      <c r="L32" s="44"/>
      <c r="M32" s="11" t="s">
        <v>34</v>
      </c>
    </row>
    <row r="33" spans="1:13" hidden="1" x14ac:dyDescent="0.25">
      <c r="A33" s="77" t="s">
        <v>35</v>
      </c>
      <c r="B33" s="4" t="s">
        <v>15</v>
      </c>
      <c r="C33" s="114" t="s">
        <v>23</v>
      </c>
      <c r="D33" s="45">
        <v>0</v>
      </c>
      <c r="E33" s="45">
        <v>0</v>
      </c>
      <c r="F33" s="45">
        <v>0</v>
      </c>
      <c r="G33" s="9"/>
      <c r="H33" s="9"/>
      <c r="I33" s="9"/>
      <c r="J33" s="4"/>
      <c r="K33" s="9"/>
      <c r="L33" s="44"/>
      <c r="M33" s="11"/>
    </row>
    <row r="34" spans="1:13" hidden="1" x14ac:dyDescent="0.25">
      <c r="A34" s="77" t="s">
        <v>36</v>
      </c>
      <c r="B34" s="4" t="s">
        <v>15</v>
      </c>
      <c r="C34" s="108"/>
      <c r="D34" s="41">
        <v>0</v>
      </c>
      <c r="E34" s="41">
        <v>0</v>
      </c>
      <c r="F34" s="41">
        <v>0</v>
      </c>
      <c r="G34" s="4">
        <v>0</v>
      </c>
      <c r="H34" s="4">
        <v>0</v>
      </c>
      <c r="I34" s="4">
        <v>0</v>
      </c>
      <c r="J34" s="4">
        <v>0</v>
      </c>
      <c r="K34" s="4">
        <v>0</v>
      </c>
      <c r="L34" s="44"/>
      <c r="M34" s="11" t="s">
        <v>34</v>
      </c>
    </row>
    <row r="35" spans="1:13" ht="84.75" hidden="1" x14ac:dyDescent="0.25">
      <c r="A35" s="80" t="s">
        <v>153</v>
      </c>
      <c r="B35" s="41" t="s">
        <v>134</v>
      </c>
      <c r="C35" s="42" t="s">
        <v>138</v>
      </c>
      <c r="D35" s="46">
        <v>0</v>
      </c>
      <c r="E35" s="46">
        <v>0</v>
      </c>
      <c r="F35" s="46">
        <v>0</v>
      </c>
      <c r="G35" s="50">
        <v>0</v>
      </c>
      <c r="H35" s="50">
        <v>0</v>
      </c>
      <c r="I35" s="50">
        <v>0</v>
      </c>
      <c r="J35" s="50"/>
      <c r="K35" s="50">
        <v>0</v>
      </c>
      <c r="L35" s="44"/>
      <c r="M35" s="11"/>
    </row>
    <row r="36" spans="1:13" ht="72.75" x14ac:dyDescent="0.25">
      <c r="A36" s="80" t="s">
        <v>154</v>
      </c>
      <c r="B36" s="113" t="s">
        <v>135</v>
      </c>
      <c r="C36" s="107" t="s">
        <v>207</v>
      </c>
      <c r="D36" s="46">
        <v>0</v>
      </c>
      <c r="E36" s="50">
        <v>0</v>
      </c>
      <c r="F36" s="50">
        <v>0</v>
      </c>
      <c r="G36" s="83">
        <f>'1.20'!F35</f>
        <v>10000</v>
      </c>
      <c r="H36" s="83">
        <f>'1.20'!G35</f>
        <v>30000</v>
      </c>
      <c r="I36" s="83">
        <v>0</v>
      </c>
      <c r="J36" s="83"/>
      <c r="K36" s="83"/>
      <c r="L36" s="44" t="s">
        <v>158</v>
      </c>
      <c r="M36" s="98" t="s">
        <v>194</v>
      </c>
    </row>
    <row r="37" spans="1:13" hidden="1" x14ac:dyDescent="0.25">
      <c r="A37" s="77"/>
      <c r="B37" s="113" t="s">
        <v>37</v>
      </c>
      <c r="C37" s="107"/>
      <c r="D37" s="46"/>
      <c r="E37" s="50"/>
      <c r="F37" s="50"/>
      <c r="G37" s="83"/>
      <c r="H37" s="83"/>
      <c r="I37" s="50"/>
      <c r="J37" s="50"/>
      <c r="K37" s="50"/>
      <c r="L37" s="44"/>
      <c r="M37" s="99"/>
    </row>
    <row r="38" spans="1:13" hidden="1" x14ac:dyDescent="0.25">
      <c r="A38" s="77"/>
      <c r="B38" s="113" t="s">
        <v>14</v>
      </c>
      <c r="C38" s="107" t="s">
        <v>20</v>
      </c>
      <c r="D38" s="46">
        <v>0</v>
      </c>
      <c r="E38" s="50">
        <v>0</v>
      </c>
      <c r="F38" s="50">
        <v>0</v>
      </c>
      <c r="G38" s="83">
        <v>0</v>
      </c>
      <c r="H38" s="83">
        <v>0</v>
      </c>
      <c r="I38" s="46">
        <v>0</v>
      </c>
      <c r="J38" s="46">
        <v>0</v>
      </c>
      <c r="K38" s="46">
        <v>0</v>
      </c>
      <c r="L38" s="44"/>
      <c r="M38" s="99" t="s">
        <v>38</v>
      </c>
    </row>
    <row r="39" spans="1:13" ht="72" x14ac:dyDescent="0.25">
      <c r="A39" s="80" t="s">
        <v>155</v>
      </c>
      <c r="B39" s="113" t="s">
        <v>135</v>
      </c>
      <c r="C39" s="107" t="s">
        <v>207</v>
      </c>
      <c r="D39" s="46">
        <v>0</v>
      </c>
      <c r="E39" s="50">
        <v>0</v>
      </c>
      <c r="F39" s="50">
        <v>0</v>
      </c>
      <c r="G39" s="83">
        <f>'1.21'!F35</f>
        <v>10000</v>
      </c>
      <c r="H39" s="83">
        <f>'1.21'!G35</f>
        <v>30000</v>
      </c>
      <c r="I39" s="83">
        <v>0</v>
      </c>
      <c r="J39" s="83"/>
      <c r="K39" s="83"/>
      <c r="L39" s="57" t="s">
        <v>158</v>
      </c>
      <c r="M39" s="98" t="s">
        <v>194</v>
      </c>
    </row>
    <row r="40" spans="1:13" hidden="1" x14ac:dyDescent="0.25">
      <c r="A40" s="77"/>
      <c r="B40" s="113" t="s">
        <v>37</v>
      </c>
      <c r="C40" s="107"/>
      <c r="D40" s="46"/>
      <c r="E40" s="50"/>
      <c r="F40" s="50"/>
      <c r="G40" s="83"/>
      <c r="H40" s="83"/>
      <c r="I40" s="50"/>
      <c r="J40" s="50"/>
      <c r="K40" s="50"/>
      <c r="L40" s="44"/>
      <c r="M40" s="99"/>
    </row>
    <row r="41" spans="1:13" hidden="1" x14ac:dyDescent="0.25">
      <c r="A41" s="77"/>
      <c r="B41" s="113" t="s">
        <v>14</v>
      </c>
      <c r="C41" s="107" t="s">
        <v>20</v>
      </c>
      <c r="D41" s="46">
        <v>0</v>
      </c>
      <c r="E41" s="50">
        <v>0</v>
      </c>
      <c r="F41" s="50">
        <v>0</v>
      </c>
      <c r="G41" s="83">
        <v>0</v>
      </c>
      <c r="H41" s="83">
        <v>0</v>
      </c>
      <c r="I41" s="46">
        <v>0</v>
      </c>
      <c r="J41" s="46">
        <v>0</v>
      </c>
      <c r="K41" s="46">
        <v>0</v>
      </c>
      <c r="L41" s="44"/>
      <c r="M41" s="99" t="s">
        <v>38</v>
      </c>
    </row>
    <row r="42" spans="1:13" ht="87" customHeight="1" x14ac:dyDescent="0.25">
      <c r="A42" s="80" t="s">
        <v>156</v>
      </c>
      <c r="B42" s="113" t="s">
        <v>135</v>
      </c>
      <c r="C42" s="107" t="s">
        <v>207</v>
      </c>
      <c r="D42" s="46">
        <v>0</v>
      </c>
      <c r="E42" s="50">
        <v>0</v>
      </c>
      <c r="F42" s="50">
        <v>0</v>
      </c>
      <c r="G42" s="83">
        <f>'1.22'!F35</f>
        <v>10000</v>
      </c>
      <c r="H42" s="83">
        <f>'1.22'!G35</f>
        <v>30000</v>
      </c>
      <c r="I42" s="83">
        <v>0</v>
      </c>
      <c r="J42" s="83"/>
      <c r="K42" s="83"/>
      <c r="L42" s="57" t="s">
        <v>158</v>
      </c>
      <c r="M42" s="98" t="s">
        <v>194</v>
      </c>
    </row>
    <row r="43" spans="1:13" ht="120" hidden="1" x14ac:dyDescent="0.25">
      <c r="A43" s="77"/>
      <c r="B43" s="113" t="s">
        <v>37</v>
      </c>
      <c r="C43" s="107"/>
      <c r="D43" s="46"/>
      <c r="E43" s="50"/>
      <c r="F43" s="50"/>
      <c r="G43" s="83"/>
      <c r="H43" s="83"/>
      <c r="I43" s="83"/>
      <c r="J43" s="83"/>
      <c r="K43" s="83"/>
      <c r="L43" s="57" t="s">
        <v>158</v>
      </c>
      <c r="M43" s="98" t="s">
        <v>159</v>
      </c>
    </row>
    <row r="44" spans="1:13" ht="120" hidden="1" x14ac:dyDescent="0.25">
      <c r="A44" s="77"/>
      <c r="B44" s="113" t="s">
        <v>14</v>
      </c>
      <c r="C44" s="107" t="s">
        <v>20</v>
      </c>
      <c r="D44" s="46">
        <v>0</v>
      </c>
      <c r="E44" s="50">
        <v>0</v>
      </c>
      <c r="F44" s="50">
        <v>0</v>
      </c>
      <c r="G44" s="83">
        <v>0</v>
      </c>
      <c r="H44" s="83">
        <v>0</v>
      </c>
      <c r="I44" s="83">
        <v>0</v>
      </c>
      <c r="J44" s="83">
        <v>0</v>
      </c>
      <c r="K44" s="83">
        <v>0</v>
      </c>
      <c r="L44" s="57" t="s">
        <v>158</v>
      </c>
      <c r="M44" s="98" t="s">
        <v>159</v>
      </c>
    </row>
    <row r="45" spans="1:13" ht="72.75" x14ac:dyDescent="0.25">
      <c r="A45" s="80" t="s">
        <v>157</v>
      </c>
      <c r="B45" s="113" t="s">
        <v>135</v>
      </c>
      <c r="C45" s="107" t="s">
        <v>207</v>
      </c>
      <c r="D45" s="46">
        <v>0</v>
      </c>
      <c r="E45" s="50">
        <v>0</v>
      </c>
      <c r="F45" s="50">
        <v>0</v>
      </c>
      <c r="G45" s="83">
        <f>'1.23'!F35</f>
        <v>10000</v>
      </c>
      <c r="H45" s="83">
        <f>'1.23'!G35</f>
        <v>30000</v>
      </c>
      <c r="I45" s="83">
        <v>0</v>
      </c>
      <c r="J45" s="83"/>
      <c r="K45" s="83"/>
      <c r="L45" s="57" t="s">
        <v>158</v>
      </c>
      <c r="M45" s="98" t="s">
        <v>194</v>
      </c>
    </row>
    <row r="46" spans="1:13" hidden="1" x14ac:dyDescent="0.25">
      <c r="A46" s="79"/>
      <c r="B46" s="113" t="s">
        <v>37</v>
      </c>
      <c r="C46" s="107"/>
      <c r="D46" s="46"/>
      <c r="E46" s="50"/>
      <c r="F46" s="50"/>
      <c r="G46" s="50"/>
      <c r="H46" s="50"/>
      <c r="I46" s="50"/>
      <c r="J46" s="50"/>
      <c r="K46" s="50"/>
      <c r="L46" s="44"/>
      <c r="M46" s="11"/>
    </row>
    <row r="47" spans="1:13" hidden="1" x14ac:dyDescent="0.25">
      <c r="A47" s="79"/>
      <c r="B47" s="113" t="s">
        <v>14</v>
      </c>
      <c r="C47" s="107" t="s">
        <v>20</v>
      </c>
      <c r="D47" s="46">
        <v>0</v>
      </c>
      <c r="E47" s="46">
        <v>0</v>
      </c>
      <c r="F47" s="46">
        <v>0</v>
      </c>
      <c r="G47" s="47">
        <v>0</v>
      </c>
      <c r="H47" s="46">
        <v>0</v>
      </c>
      <c r="I47" s="46">
        <v>0</v>
      </c>
      <c r="J47" s="46">
        <v>0</v>
      </c>
      <c r="K47" s="46">
        <v>0</v>
      </c>
      <c r="L47" s="44"/>
      <c r="M47" s="11" t="s">
        <v>38</v>
      </c>
    </row>
    <row r="48" spans="1:13" hidden="1" x14ac:dyDescent="0.25">
      <c r="A48" s="79" t="s">
        <v>39</v>
      </c>
      <c r="B48" s="113" t="s">
        <v>16</v>
      </c>
      <c r="C48" s="107"/>
      <c r="D48" s="46">
        <v>0</v>
      </c>
      <c r="E48" s="46">
        <v>0</v>
      </c>
      <c r="F48" s="50">
        <v>0</v>
      </c>
      <c r="G48" s="46">
        <v>0</v>
      </c>
      <c r="H48" s="47"/>
      <c r="I48" s="47"/>
      <c r="J48" s="46">
        <v>0</v>
      </c>
      <c r="K48" s="47"/>
      <c r="L48" s="44"/>
      <c r="M48" s="11" t="s">
        <v>42</v>
      </c>
    </row>
    <row r="49" spans="1:13" ht="72" x14ac:dyDescent="0.25">
      <c r="A49" s="86" t="s">
        <v>166</v>
      </c>
      <c r="B49" s="113" t="s">
        <v>135</v>
      </c>
      <c r="C49" s="107" t="s">
        <v>207</v>
      </c>
      <c r="D49" s="46"/>
      <c r="E49" s="46"/>
      <c r="F49" s="58"/>
      <c r="G49" s="46">
        <v>0</v>
      </c>
      <c r="H49" s="46">
        <f>'1.25'!G36</f>
        <v>600000</v>
      </c>
      <c r="I49" s="46">
        <f>'1.25'!H36</f>
        <v>600000</v>
      </c>
      <c r="J49" s="46"/>
      <c r="K49" s="46">
        <f>'1.25'!I36</f>
        <v>600000</v>
      </c>
      <c r="L49" s="57" t="s">
        <v>40</v>
      </c>
      <c r="M49" s="11"/>
    </row>
    <row r="50" spans="1:13" ht="72" x14ac:dyDescent="0.25">
      <c r="A50" s="86" t="s">
        <v>191</v>
      </c>
      <c r="B50" s="113" t="s">
        <v>135</v>
      </c>
      <c r="C50" s="107" t="s">
        <v>207</v>
      </c>
      <c r="D50" s="46">
        <v>0</v>
      </c>
      <c r="E50" s="50">
        <v>0</v>
      </c>
      <c r="F50" s="50">
        <v>0</v>
      </c>
      <c r="G50" s="82">
        <f>'1.26'!F43</f>
        <v>0</v>
      </c>
      <c r="H50" s="46">
        <f>'1.26'!G43</f>
        <v>115598.06056874999</v>
      </c>
      <c r="I50" s="46">
        <f>'1.26'!H43</f>
        <v>103262.81335</v>
      </c>
      <c r="J50" s="46"/>
      <c r="K50" s="46">
        <f>I50</f>
        <v>103262.81335</v>
      </c>
      <c r="L50" s="44"/>
      <c r="M50" s="11"/>
    </row>
    <row r="51" spans="1:13" ht="0.75" hidden="1" customHeight="1" x14ac:dyDescent="0.25">
      <c r="A51" s="79" t="s">
        <v>44</v>
      </c>
      <c r="B51" s="113" t="s">
        <v>15</v>
      </c>
      <c r="C51" s="107"/>
      <c r="D51" s="46">
        <v>0</v>
      </c>
      <c r="E51" s="46">
        <v>0</v>
      </c>
      <c r="F51" s="46">
        <v>0</v>
      </c>
      <c r="G51" s="46">
        <v>0</v>
      </c>
      <c r="H51" s="46">
        <v>0</v>
      </c>
      <c r="I51" s="46">
        <v>0</v>
      </c>
      <c r="J51" s="46"/>
      <c r="K51" s="47"/>
      <c r="L51" s="44"/>
      <c r="M51" s="11" t="s">
        <v>41</v>
      </c>
    </row>
    <row r="52" spans="1:13" hidden="1" x14ac:dyDescent="0.25">
      <c r="A52" s="86" t="s">
        <v>45</v>
      </c>
      <c r="B52" s="113" t="s">
        <v>15</v>
      </c>
      <c r="C52" s="107"/>
      <c r="D52" s="46">
        <v>0</v>
      </c>
      <c r="E52" s="46">
        <v>0</v>
      </c>
      <c r="F52" s="46">
        <v>0</v>
      </c>
      <c r="G52" s="46">
        <v>0</v>
      </c>
      <c r="H52" s="46">
        <v>0</v>
      </c>
      <c r="I52" s="46">
        <v>0</v>
      </c>
      <c r="J52" s="46"/>
      <c r="K52" s="47"/>
      <c r="L52" s="44"/>
      <c r="M52" s="11" t="s">
        <v>41</v>
      </c>
    </row>
    <row r="53" spans="1:13" ht="15" hidden="1" customHeight="1" x14ac:dyDescent="0.25">
      <c r="A53" s="90" t="s">
        <v>46</v>
      </c>
      <c r="B53" s="113" t="s">
        <v>15</v>
      </c>
      <c r="C53" s="107" t="s">
        <v>23</v>
      </c>
      <c r="D53" s="46">
        <v>0</v>
      </c>
      <c r="E53" s="46">
        <v>0</v>
      </c>
      <c r="F53" s="46">
        <v>0</v>
      </c>
      <c r="G53" s="46"/>
      <c r="H53" s="47"/>
      <c r="I53" s="47"/>
      <c r="J53" s="46"/>
      <c r="K53" s="47"/>
      <c r="L53" s="44"/>
      <c r="M53" s="11"/>
    </row>
    <row r="54" spans="1:13" ht="0.75" hidden="1" customHeight="1" x14ac:dyDescent="0.25">
      <c r="A54" s="86" t="s">
        <v>47</v>
      </c>
      <c r="B54" s="113" t="s">
        <v>15</v>
      </c>
      <c r="C54" s="107" t="s">
        <v>23</v>
      </c>
      <c r="D54" s="46">
        <v>0</v>
      </c>
      <c r="E54" s="46">
        <v>0</v>
      </c>
      <c r="F54" s="46">
        <v>0</v>
      </c>
      <c r="G54" s="47"/>
      <c r="H54" s="47"/>
      <c r="I54" s="47"/>
      <c r="J54" s="46"/>
      <c r="K54" s="47"/>
      <c r="L54" s="44"/>
      <c r="M54" s="11"/>
    </row>
    <row r="55" spans="1:13" hidden="1" x14ac:dyDescent="0.25">
      <c r="A55" s="86" t="s">
        <v>48</v>
      </c>
      <c r="B55" s="113" t="s">
        <v>15</v>
      </c>
      <c r="C55" s="107" t="s">
        <v>23</v>
      </c>
      <c r="D55" s="47">
        <v>0</v>
      </c>
      <c r="E55" s="47">
        <v>0</v>
      </c>
      <c r="F55" s="47">
        <v>0</v>
      </c>
      <c r="G55" s="47"/>
      <c r="H55" s="47"/>
      <c r="I55" s="47"/>
      <c r="J55" s="46"/>
      <c r="K55" s="47"/>
      <c r="L55" s="44"/>
      <c r="M55" s="11"/>
    </row>
    <row r="56" spans="1:13" ht="0.75" hidden="1" customHeight="1" x14ac:dyDescent="0.25">
      <c r="A56" s="86" t="s">
        <v>49</v>
      </c>
      <c r="B56" s="113" t="s">
        <v>16</v>
      </c>
      <c r="C56" s="107" t="s">
        <v>23</v>
      </c>
      <c r="D56" s="47">
        <v>99600</v>
      </c>
      <c r="E56" s="47">
        <v>99600</v>
      </c>
      <c r="F56" s="47">
        <v>99600</v>
      </c>
      <c r="G56" s="47"/>
      <c r="H56" s="47"/>
      <c r="I56" s="47"/>
      <c r="J56" s="46"/>
      <c r="K56" s="47"/>
      <c r="L56" s="44"/>
      <c r="M56" s="11"/>
    </row>
    <row r="57" spans="1:13" ht="24.75" hidden="1" x14ac:dyDescent="0.25">
      <c r="A57" s="86" t="s">
        <v>50</v>
      </c>
      <c r="B57" s="113" t="s">
        <v>15</v>
      </c>
      <c r="C57" s="107"/>
      <c r="D57" s="46">
        <v>0</v>
      </c>
      <c r="E57" s="46">
        <v>0</v>
      </c>
      <c r="F57" s="46">
        <v>0</v>
      </c>
      <c r="G57" s="46">
        <v>0</v>
      </c>
      <c r="H57" s="46">
        <v>0</v>
      </c>
      <c r="I57" s="46">
        <v>0</v>
      </c>
      <c r="J57" s="46"/>
      <c r="K57" s="46">
        <v>0</v>
      </c>
      <c r="L57" s="44"/>
      <c r="M57" s="11" t="s">
        <v>51</v>
      </c>
    </row>
    <row r="58" spans="1:13" ht="24.75" hidden="1" x14ac:dyDescent="0.25">
      <c r="A58" s="86" t="s">
        <v>52</v>
      </c>
      <c r="B58" s="113" t="s">
        <v>15</v>
      </c>
      <c r="C58" s="107" t="s">
        <v>23</v>
      </c>
      <c r="D58" s="46">
        <v>0</v>
      </c>
      <c r="E58" s="46">
        <v>0</v>
      </c>
      <c r="F58" s="46">
        <v>0</v>
      </c>
      <c r="G58" s="46">
        <v>0</v>
      </c>
      <c r="H58" s="47"/>
      <c r="I58" s="47"/>
      <c r="J58" s="46"/>
      <c r="K58" s="47"/>
      <c r="L58" s="44"/>
      <c r="M58" s="11"/>
    </row>
    <row r="59" spans="1:13" ht="72" x14ac:dyDescent="0.25">
      <c r="A59" s="86" t="s">
        <v>176</v>
      </c>
      <c r="B59" s="113" t="s">
        <v>135</v>
      </c>
      <c r="C59" s="107" t="s">
        <v>207</v>
      </c>
      <c r="D59" s="46">
        <v>0</v>
      </c>
      <c r="E59" s="46">
        <v>0</v>
      </c>
      <c r="F59" s="46">
        <v>0</v>
      </c>
      <c r="G59" s="46">
        <f>'2.9'!F45</f>
        <v>0</v>
      </c>
      <c r="H59" s="58">
        <f>'2.9'!G45</f>
        <v>50933.724159999998</v>
      </c>
      <c r="I59" s="58">
        <f>'2.9'!H45</f>
        <v>24436.194160000003</v>
      </c>
      <c r="J59" s="58"/>
      <c r="K59" s="58">
        <f>I59</f>
        <v>24436.194160000003</v>
      </c>
      <c r="L59" s="44"/>
      <c r="M59" s="98" t="s">
        <v>194</v>
      </c>
    </row>
    <row r="60" spans="1:13" ht="72.75" x14ac:dyDescent="0.25">
      <c r="A60" s="87" t="s">
        <v>178</v>
      </c>
      <c r="B60" s="113" t="s">
        <v>135</v>
      </c>
      <c r="C60" s="107" t="s">
        <v>207</v>
      </c>
      <c r="D60" s="46">
        <v>0</v>
      </c>
      <c r="E60" s="46">
        <v>0</v>
      </c>
      <c r="F60" s="46">
        <v>0</v>
      </c>
      <c r="G60" s="46">
        <f>'2.10'!F38</f>
        <v>4839.51</v>
      </c>
      <c r="H60" s="46">
        <f>'2.10'!G38</f>
        <v>10259.264999999999</v>
      </c>
      <c r="I60" s="46">
        <f>'2.10'!H38</f>
        <v>0</v>
      </c>
      <c r="J60" s="46">
        <v>0</v>
      </c>
      <c r="K60" s="46">
        <v>0</v>
      </c>
      <c r="L60" s="44"/>
      <c r="M60" s="11"/>
    </row>
    <row r="61" spans="1:13" ht="72" x14ac:dyDescent="0.25">
      <c r="A61" s="86" t="s">
        <v>189</v>
      </c>
      <c r="B61" s="113" t="s">
        <v>135</v>
      </c>
      <c r="C61" s="107" t="s">
        <v>207</v>
      </c>
      <c r="D61" s="46">
        <v>0</v>
      </c>
      <c r="E61" s="46">
        <v>0</v>
      </c>
      <c r="F61" s="46">
        <v>0</v>
      </c>
      <c r="G61" s="46">
        <f>'2.11'!F43</f>
        <v>62013.9755</v>
      </c>
      <c r="H61" s="46">
        <f>'2.11'!G43</f>
        <v>123941.9265</v>
      </c>
      <c r="I61" s="46">
        <f>'2.11'!H43</f>
        <v>123941.9265</v>
      </c>
      <c r="J61" s="46"/>
      <c r="K61" s="46">
        <f>I61</f>
        <v>123941.9265</v>
      </c>
      <c r="L61" s="44"/>
      <c r="M61" s="11"/>
    </row>
    <row r="62" spans="1:13" ht="72" x14ac:dyDescent="0.25">
      <c r="A62" s="86" t="s">
        <v>182</v>
      </c>
      <c r="B62" s="113" t="s">
        <v>135</v>
      </c>
      <c r="C62" s="107" t="s">
        <v>207</v>
      </c>
      <c r="D62" s="46">
        <v>0</v>
      </c>
      <c r="E62" s="46">
        <v>0</v>
      </c>
      <c r="F62" s="46">
        <v>0</v>
      </c>
      <c r="G62" s="46">
        <f>'2.12'!F41</f>
        <v>0</v>
      </c>
      <c r="H62" s="46">
        <f>'2.12'!G41</f>
        <v>2745636.6397500001</v>
      </c>
      <c r="I62" s="46">
        <f>'2.12'!H41</f>
        <v>5429123.2795000002</v>
      </c>
      <c r="J62" s="46"/>
      <c r="K62" s="46">
        <f>I62</f>
        <v>5429123.2795000002</v>
      </c>
      <c r="L62" s="44"/>
      <c r="M62" s="11"/>
    </row>
    <row r="63" spans="1:13" ht="75" customHeight="1" x14ac:dyDescent="0.25">
      <c r="A63" s="86" t="s">
        <v>185</v>
      </c>
      <c r="B63" s="113" t="s">
        <v>135</v>
      </c>
      <c r="C63" s="107" t="s">
        <v>207</v>
      </c>
      <c r="D63" s="46">
        <v>0</v>
      </c>
      <c r="E63" s="50">
        <v>0</v>
      </c>
      <c r="F63" s="46">
        <v>0</v>
      </c>
      <c r="G63" s="82">
        <f>'2.14'!F45</f>
        <v>14636.303540000001</v>
      </c>
      <c r="H63" s="46">
        <f>'2.14'!G45</f>
        <v>24236.194160000003</v>
      </c>
      <c r="I63" s="46">
        <f>'2.14'!H45</f>
        <v>24236.194160000003</v>
      </c>
      <c r="J63" s="46">
        <v>0</v>
      </c>
      <c r="K63" s="46">
        <f>I63</f>
        <v>24236.194160000003</v>
      </c>
      <c r="L63" s="44"/>
      <c r="M63" s="98" t="s">
        <v>194</v>
      </c>
    </row>
    <row r="64" spans="1:13" ht="84" x14ac:dyDescent="0.25">
      <c r="A64" s="91" t="s">
        <v>186</v>
      </c>
      <c r="B64" s="113" t="s">
        <v>135</v>
      </c>
      <c r="C64" s="107" t="s">
        <v>207</v>
      </c>
      <c r="D64" s="46">
        <v>0</v>
      </c>
      <c r="E64" s="46">
        <v>0</v>
      </c>
      <c r="F64" s="46">
        <v>0</v>
      </c>
      <c r="G64" s="46">
        <f>'2.16'!F44</f>
        <v>0</v>
      </c>
      <c r="H64" s="46">
        <f>'2.16'!G44</f>
        <v>34537.06</v>
      </c>
      <c r="I64" s="46">
        <f>'2.16'!H44</f>
        <v>0</v>
      </c>
      <c r="J64" s="46"/>
      <c r="K64" s="46">
        <v>0</v>
      </c>
      <c r="L64" s="44"/>
      <c r="M64" s="98" t="s">
        <v>194</v>
      </c>
    </row>
    <row r="65" spans="1:13" ht="24.75" hidden="1" x14ac:dyDescent="0.25">
      <c r="A65" s="86" t="s">
        <v>53</v>
      </c>
      <c r="B65" s="41" t="s">
        <v>15</v>
      </c>
      <c r="C65" s="107" t="s">
        <v>23</v>
      </c>
      <c r="D65" s="46">
        <v>0</v>
      </c>
      <c r="E65" s="46">
        <v>0</v>
      </c>
      <c r="F65" s="46">
        <v>0</v>
      </c>
      <c r="G65" s="46">
        <v>0</v>
      </c>
      <c r="H65" s="47"/>
      <c r="I65" s="47"/>
      <c r="J65" s="46"/>
      <c r="K65" s="47"/>
      <c r="L65" s="44"/>
      <c r="M65" s="99"/>
    </row>
    <row r="66" spans="1:13" ht="72" x14ac:dyDescent="0.25">
      <c r="A66" s="86" t="s">
        <v>177</v>
      </c>
      <c r="B66" s="113" t="s">
        <v>135</v>
      </c>
      <c r="C66" s="107" t="s">
        <v>207</v>
      </c>
      <c r="D66" s="46">
        <v>0</v>
      </c>
      <c r="E66" s="46">
        <v>0</v>
      </c>
      <c r="F66" s="46">
        <v>0</v>
      </c>
      <c r="G66" s="46">
        <f>'2.18'!F44</f>
        <v>0</v>
      </c>
      <c r="H66" s="58">
        <f>'2.18'!G44</f>
        <v>39537.06</v>
      </c>
      <c r="I66" s="58">
        <f>'2.18'!H44</f>
        <v>500</v>
      </c>
      <c r="J66" s="58"/>
      <c r="K66" s="58">
        <f>I66</f>
        <v>500</v>
      </c>
      <c r="L66" s="44"/>
      <c r="M66" s="98" t="s">
        <v>194</v>
      </c>
    </row>
    <row r="67" spans="1:13" ht="95.25" customHeight="1" x14ac:dyDescent="0.25">
      <c r="A67" s="86" t="s">
        <v>187</v>
      </c>
      <c r="B67" s="113" t="s">
        <v>135</v>
      </c>
      <c r="C67" s="107" t="s">
        <v>207</v>
      </c>
      <c r="D67" s="46">
        <v>0</v>
      </c>
      <c r="E67" s="46">
        <v>0</v>
      </c>
      <c r="F67" s="46">
        <v>0</v>
      </c>
      <c r="G67" s="82">
        <f>'2.19'!F45</f>
        <v>357386.263775</v>
      </c>
      <c r="H67" s="82">
        <f>'2.19'!G45</f>
        <v>1128477.9684600001</v>
      </c>
      <c r="I67" s="82">
        <f>'2.19'!H45</f>
        <v>1128477.9684600001</v>
      </c>
      <c r="J67" s="82"/>
      <c r="K67" s="82">
        <f>I67</f>
        <v>1128477.9684600001</v>
      </c>
      <c r="L67" s="44"/>
      <c r="M67" s="11"/>
    </row>
    <row r="68" spans="1:13" ht="60.75" hidden="1" x14ac:dyDescent="0.25">
      <c r="A68" s="86" t="s">
        <v>181</v>
      </c>
      <c r="B68" s="41"/>
      <c r="C68" s="107"/>
      <c r="D68" s="46">
        <v>0</v>
      </c>
      <c r="E68" s="46">
        <v>0</v>
      </c>
      <c r="F68" s="46">
        <v>0</v>
      </c>
      <c r="G68" s="82"/>
      <c r="H68" s="46">
        <v>0</v>
      </c>
      <c r="I68" s="46">
        <v>0</v>
      </c>
      <c r="J68" s="46">
        <v>0</v>
      </c>
      <c r="K68" s="46">
        <v>0</v>
      </c>
      <c r="L68" s="44"/>
      <c r="M68" s="11"/>
    </row>
    <row r="69" spans="1:13" ht="24.75" hidden="1" x14ac:dyDescent="0.25">
      <c r="A69" s="86" t="s">
        <v>59</v>
      </c>
      <c r="B69" s="41" t="s">
        <v>17</v>
      </c>
      <c r="C69" s="107"/>
      <c r="D69" s="46">
        <v>0</v>
      </c>
      <c r="E69" s="46">
        <v>0</v>
      </c>
      <c r="F69" s="46">
        <v>0</v>
      </c>
      <c r="G69" s="46">
        <v>0</v>
      </c>
      <c r="H69" s="46">
        <v>0</v>
      </c>
      <c r="I69" s="46">
        <v>0</v>
      </c>
      <c r="J69" s="46">
        <v>0</v>
      </c>
      <c r="K69" s="46">
        <v>0</v>
      </c>
      <c r="L69" s="44"/>
      <c r="M69" s="11" t="s">
        <v>34</v>
      </c>
    </row>
    <row r="70" spans="1:13" ht="24.75" hidden="1" x14ac:dyDescent="0.25">
      <c r="A70" s="86" t="s">
        <v>54</v>
      </c>
      <c r="B70" s="41" t="s">
        <v>17</v>
      </c>
      <c r="C70" s="115"/>
      <c r="D70" s="47"/>
      <c r="E70" s="47"/>
      <c r="F70" s="47"/>
      <c r="G70" s="47"/>
      <c r="H70" s="47"/>
      <c r="I70" s="47"/>
      <c r="J70" s="47"/>
      <c r="K70" s="47"/>
      <c r="L70" s="45"/>
      <c r="M70" s="13"/>
    </row>
    <row r="71" spans="1:13" ht="36.75" hidden="1" x14ac:dyDescent="0.25">
      <c r="A71" s="86" t="s">
        <v>60</v>
      </c>
      <c r="B71" s="41" t="s">
        <v>17</v>
      </c>
      <c r="C71" s="107"/>
      <c r="D71" s="46">
        <v>0</v>
      </c>
      <c r="E71" s="46">
        <v>0</v>
      </c>
      <c r="F71" s="46">
        <v>0</v>
      </c>
      <c r="G71" s="46">
        <v>0</v>
      </c>
      <c r="H71" s="46">
        <v>0</v>
      </c>
      <c r="I71" s="46">
        <v>0</v>
      </c>
      <c r="J71" s="46">
        <v>0</v>
      </c>
      <c r="K71" s="46">
        <v>0</v>
      </c>
      <c r="L71" s="44"/>
      <c r="M71" s="11" t="s">
        <v>34</v>
      </c>
    </row>
    <row r="72" spans="1:13" ht="156.75" x14ac:dyDescent="0.25">
      <c r="A72" s="86" t="s">
        <v>179</v>
      </c>
      <c r="B72" s="113" t="s">
        <v>135</v>
      </c>
      <c r="C72" s="107" t="s">
        <v>207</v>
      </c>
      <c r="D72" s="46">
        <v>0</v>
      </c>
      <c r="E72" s="46">
        <v>0</v>
      </c>
      <c r="F72" s="46">
        <v>0</v>
      </c>
      <c r="G72" s="46">
        <f>'2.24'!F38</f>
        <v>9679.02</v>
      </c>
      <c r="H72" s="46">
        <f>'2.24'!G38</f>
        <v>12679.02</v>
      </c>
      <c r="I72" s="46">
        <f>'2.24'!H38</f>
        <v>0</v>
      </c>
      <c r="J72" s="46">
        <v>0</v>
      </c>
      <c r="K72" s="46">
        <v>0</v>
      </c>
      <c r="L72" s="44" t="s">
        <v>248</v>
      </c>
      <c r="M72" s="11"/>
    </row>
    <row r="73" spans="1:13" ht="24.75" hidden="1" x14ac:dyDescent="0.25">
      <c r="A73" s="86" t="s">
        <v>55</v>
      </c>
      <c r="B73" s="113" t="s">
        <v>17</v>
      </c>
      <c r="C73" s="107"/>
      <c r="D73" s="46">
        <v>0</v>
      </c>
      <c r="E73" s="46">
        <v>0</v>
      </c>
      <c r="F73" s="46">
        <v>0</v>
      </c>
      <c r="G73" s="46">
        <v>0</v>
      </c>
      <c r="H73" s="46">
        <v>0</v>
      </c>
      <c r="I73" s="46">
        <v>0</v>
      </c>
      <c r="J73" s="46">
        <v>0</v>
      </c>
      <c r="K73" s="46">
        <v>0</v>
      </c>
      <c r="L73" s="44"/>
      <c r="M73" s="11" t="s">
        <v>34</v>
      </c>
    </row>
    <row r="74" spans="1:13" ht="72.75" x14ac:dyDescent="0.25">
      <c r="A74" s="86" t="s">
        <v>190</v>
      </c>
      <c r="B74" s="113" t="s">
        <v>135</v>
      </c>
      <c r="C74" s="107" t="s">
        <v>207</v>
      </c>
      <c r="D74" s="46">
        <v>0</v>
      </c>
      <c r="E74" s="46">
        <v>0</v>
      </c>
      <c r="F74" s="46">
        <v>0</v>
      </c>
      <c r="G74" s="46">
        <f>'2.26'!F43</f>
        <v>79632.951000000001</v>
      </c>
      <c r="H74" s="46">
        <f>'2.26'!G43</f>
        <v>237898.853</v>
      </c>
      <c r="I74" s="46">
        <f>'2.26'!H43</f>
        <v>237898.853</v>
      </c>
      <c r="J74" s="46"/>
      <c r="K74" s="46">
        <f>I74</f>
        <v>237898.853</v>
      </c>
      <c r="L74" s="44"/>
      <c r="M74" s="11"/>
    </row>
    <row r="75" spans="1:13" ht="72" x14ac:dyDescent="0.25">
      <c r="A75" s="86" t="s">
        <v>188</v>
      </c>
      <c r="B75" s="113" t="s">
        <v>135</v>
      </c>
      <c r="C75" s="107" t="s">
        <v>207</v>
      </c>
      <c r="D75" s="46">
        <v>0</v>
      </c>
      <c r="E75" s="46">
        <v>0</v>
      </c>
      <c r="F75" s="46">
        <v>0</v>
      </c>
      <c r="G75" s="46">
        <f>'2.27'!F44</f>
        <v>12679.02</v>
      </c>
      <c r="H75" s="46">
        <f>'2.27'!G44</f>
        <v>36358.04</v>
      </c>
      <c r="I75" s="46">
        <v>0</v>
      </c>
      <c r="J75" s="46"/>
      <c r="K75" s="46">
        <v>0</v>
      </c>
      <c r="L75" s="44"/>
      <c r="M75" s="98" t="s">
        <v>194</v>
      </c>
    </row>
    <row r="76" spans="1:13" ht="0.75" hidden="1" customHeight="1" x14ac:dyDescent="0.25">
      <c r="A76" s="86" t="s">
        <v>61</v>
      </c>
      <c r="B76" s="113" t="s">
        <v>62</v>
      </c>
      <c r="C76" s="107"/>
      <c r="D76" s="46"/>
      <c r="E76" s="46"/>
      <c r="F76" s="46"/>
      <c r="G76" s="46"/>
      <c r="H76" s="46"/>
      <c r="I76" s="46"/>
      <c r="J76" s="46"/>
      <c r="K76" s="46"/>
      <c r="L76" s="44"/>
      <c r="M76" s="11"/>
    </row>
    <row r="77" spans="1:13" ht="87" customHeight="1" x14ac:dyDescent="0.25">
      <c r="A77" s="88" t="s">
        <v>169</v>
      </c>
      <c r="B77" s="113" t="s">
        <v>135</v>
      </c>
      <c r="C77" s="107" t="s">
        <v>207</v>
      </c>
      <c r="D77" s="46">
        <v>0</v>
      </c>
      <c r="E77" s="50">
        <v>0</v>
      </c>
      <c r="F77" s="46">
        <v>0</v>
      </c>
      <c r="G77" s="83">
        <f>'3.2'!F35</f>
        <v>0</v>
      </c>
      <c r="H77" s="46">
        <f>'3.2'!G35</f>
        <v>50000</v>
      </c>
      <c r="I77" s="46">
        <v>0</v>
      </c>
      <c r="J77" s="46">
        <v>0</v>
      </c>
      <c r="K77" s="46">
        <v>0</v>
      </c>
      <c r="L77" s="44" t="s">
        <v>249</v>
      </c>
      <c r="M77" s="11"/>
    </row>
    <row r="78" spans="1:13" ht="25.5" hidden="1" customHeight="1" x14ac:dyDescent="0.25">
      <c r="A78" s="89" t="s">
        <v>63</v>
      </c>
      <c r="B78" s="113" t="s">
        <v>133</v>
      </c>
      <c r="C78" s="107" t="s">
        <v>23</v>
      </c>
      <c r="D78" s="47"/>
      <c r="E78" s="47"/>
      <c r="F78" s="47"/>
      <c r="G78" s="47"/>
      <c r="H78" s="47"/>
      <c r="I78" s="47"/>
      <c r="J78" s="46"/>
      <c r="K78" s="47"/>
      <c r="L78" s="44"/>
      <c r="M78" s="11"/>
    </row>
    <row r="79" spans="1:13" ht="24.75" hidden="1" x14ac:dyDescent="0.25">
      <c r="A79" s="88" t="s">
        <v>64</v>
      </c>
      <c r="B79" s="113" t="s">
        <v>16</v>
      </c>
      <c r="C79" s="107" t="s">
        <v>23</v>
      </c>
      <c r="D79" s="47"/>
      <c r="E79" s="47"/>
      <c r="F79" s="47"/>
      <c r="G79" s="47"/>
      <c r="H79" s="47"/>
      <c r="I79" s="47"/>
      <c r="J79" s="46"/>
      <c r="K79" s="47"/>
      <c r="L79" s="44"/>
      <c r="M79" s="11"/>
    </row>
    <row r="80" spans="1:13" ht="24.75" hidden="1" x14ac:dyDescent="0.25">
      <c r="A80" s="88" t="s">
        <v>65</v>
      </c>
      <c r="B80" s="113" t="s">
        <v>15</v>
      </c>
      <c r="C80" s="107"/>
      <c r="D80" s="46">
        <v>0</v>
      </c>
      <c r="E80" s="46">
        <v>0</v>
      </c>
      <c r="F80" s="46">
        <v>0</v>
      </c>
      <c r="G80" s="46">
        <v>0</v>
      </c>
      <c r="H80" s="46">
        <v>0</v>
      </c>
      <c r="I80" s="46">
        <v>0</v>
      </c>
      <c r="J80" s="46">
        <v>0</v>
      </c>
      <c r="K80" s="46">
        <v>0</v>
      </c>
      <c r="L80" s="44">
        <v>0</v>
      </c>
      <c r="M80" s="11" t="s">
        <v>34</v>
      </c>
    </row>
    <row r="81" spans="1:13" ht="24.75" hidden="1" x14ac:dyDescent="0.25">
      <c r="A81" s="88" t="s">
        <v>66</v>
      </c>
      <c r="B81" s="113" t="s">
        <v>16</v>
      </c>
      <c r="C81" s="107"/>
      <c r="D81" s="46">
        <v>0</v>
      </c>
      <c r="E81" s="46">
        <v>0</v>
      </c>
      <c r="F81" s="46">
        <v>0</v>
      </c>
      <c r="G81" s="46">
        <v>0</v>
      </c>
      <c r="H81" s="46">
        <v>0</v>
      </c>
      <c r="I81" s="46">
        <v>0</v>
      </c>
      <c r="J81" s="46">
        <v>0</v>
      </c>
      <c r="K81" s="46">
        <v>0</v>
      </c>
      <c r="L81" s="44"/>
      <c r="M81" s="11" t="s">
        <v>34</v>
      </c>
    </row>
    <row r="82" spans="1:13" ht="72" x14ac:dyDescent="0.25">
      <c r="A82" s="88" t="s">
        <v>170</v>
      </c>
      <c r="B82" s="113" t="s">
        <v>135</v>
      </c>
      <c r="C82" s="107" t="s">
        <v>207</v>
      </c>
      <c r="D82" s="46">
        <v>0</v>
      </c>
      <c r="E82" s="46">
        <v>0</v>
      </c>
      <c r="F82" s="46">
        <v>0</v>
      </c>
      <c r="G82" s="58">
        <f>'3.7'!F45</f>
        <v>0</v>
      </c>
      <c r="H82" s="58">
        <f>'3.7'!G45</f>
        <v>436543.70946000004</v>
      </c>
      <c r="I82" s="58">
        <f>'3.7'!H45</f>
        <v>406293.70946000004</v>
      </c>
      <c r="J82" s="58"/>
      <c r="K82" s="58">
        <f>I82</f>
        <v>406293.70946000004</v>
      </c>
      <c r="L82" s="44"/>
      <c r="M82" s="11"/>
    </row>
    <row r="83" spans="1:13" ht="72" x14ac:dyDescent="0.25">
      <c r="A83" s="88" t="s">
        <v>171</v>
      </c>
      <c r="B83" s="113" t="s">
        <v>135</v>
      </c>
      <c r="C83" s="107" t="s">
        <v>207</v>
      </c>
      <c r="D83" s="46">
        <v>0</v>
      </c>
      <c r="E83" s="46">
        <v>0</v>
      </c>
      <c r="F83" s="46">
        <v>0</v>
      </c>
      <c r="G83" s="58">
        <f>'3.8'!F45</f>
        <v>0</v>
      </c>
      <c r="H83" s="58">
        <f>'3.8'!G45</f>
        <v>37075.459159999999</v>
      </c>
      <c r="I83" s="58">
        <f>'3.8'!H45</f>
        <v>24236.194160000003</v>
      </c>
      <c r="J83" s="58"/>
      <c r="K83" s="58">
        <f>I83</f>
        <v>24236.194160000003</v>
      </c>
      <c r="L83" s="44"/>
      <c r="M83" s="98" t="s">
        <v>194</v>
      </c>
    </row>
    <row r="84" spans="1:13" ht="72" x14ac:dyDescent="0.25">
      <c r="A84" s="88" t="s">
        <v>172</v>
      </c>
      <c r="B84" s="113" t="s">
        <v>135</v>
      </c>
      <c r="C84" s="107" t="s">
        <v>207</v>
      </c>
      <c r="D84" s="46">
        <v>0</v>
      </c>
      <c r="E84" s="46">
        <v>0</v>
      </c>
      <c r="F84" s="46">
        <v>0</v>
      </c>
      <c r="G84" s="58">
        <f>'3.9'!F36</f>
        <v>0</v>
      </c>
      <c r="H84" s="58">
        <f>'3.9'!G36</f>
        <v>397570.42995999998</v>
      </c>
      <c r="I84" s="58">
        <f>'3.9'!H36</f>
        <v>395520.42995999998</v>
      </c>
      <c r="J84" s="58"/>
      <c r="K84" s="58">
        <f>I84</f>
        <v>395520.42995999998</v>
      </c>
      <c r="L84" s="44"/>
      <c r="M84" s="11"/>
    </row>
    <row r="85" spans="1:13" ht="72" x14ac:dyDescent="0.25">
      <c r="A85" s="88" t="s">
        <v>173</v>
      </c>
      <c r="B85" s="113" t="s">
        <v>135</v>
      </c>
      <c r="C85" s="107" t="s">
        <v>207</v>
      </c>
      <c r="D85" s="46">
        <v>0</v>
      </c>
      <c r="E85" s="46">
        <v>0</v>
      </c>
      <c r="F85" s="46">
        <v>0</v>
      </c>
      <c r="G85" s="83">
        <f>'3.10'!F38</f>
        <v>0</v>
      </c>
      <c r="H85" s="46">
        <f>'3.10'!G38</f>
        <v>12548.775</v>
      </c>
      <c r="I85" s="46">
        <v>0</v>
      </c>
      <c r="J85" s="46">
        <v>0</v>
      </c>
      <c r="K85" s="46">
        <v>0</v>
      </c>
      <c r="L85" s="44" t="s">
        <v>250</v>
      </c>
      <c r="M85" s="11"/>
    </row>
    <row r="86" spans="1:13" x14ac:dyDescent="0.25">
      <c r="B86" s="1"/>
      <c r="C86" s="1"/>
      <c r="D86" s="1"/>
      <c r="E86" s="1"/>
      <c r="F86" s="1"/>
      <c r="G86" s="1"/>
      <c r="H86" s="1"/>
      <c r="I86" s="1"/>
      <c r="J86" s="1"/>
      <c r="K86" s="1"/>
      <c r="L86" s="1"/>
      <c r="M86" s="14"/>
    </row>
    <row r="87" spans="1:13" x14ac:dyDescent="0.25">
      <c r="B87" s="1"/>
      <c r="C87" s="1"/>
      <c r="D87" s="1"/>
      <c r="E87" s="1"/>
      <c r="F87" s="1"/>
      <c r="G87" s="1"/>
      <c r="H87" s="1"/>
      <c r="I87" s="1"/>
      <c r="J87" s="1"/>
      <c r="K87" s="1"/>
      <c r="L87" s="1"/>
      <c r="M87" s="14"/>
    </row>
    <row r="88" spans="1:13" x14ac:dyDescent="0.25">
      <c r="B88" s="1"/>
      <c r="C88" s="1"/>
      <c r="D88" s="1"/>
      <c r="E88" s="1"/>
      <c r="F88" s="1"/>
      <c r="G88" s="1"/>
      <c r="H88" s="1"/>
      <c r="I88" s="1"/>
      <c r="J88" s="1"/>
      <c r="K88" s="1"/>
      <c r="L88" s="1"/>
      <c r="M88" s="14"/>
    </row>
    <row r="89" spans="1:13" x14ac:dyDescent="0.25">
      <c r="B89" s="1"/>
      <c r="C89" s="1"/>
      <c r="D89" s="1"/>
      <c r="E89" s="1"/>
      <c r="F89" s="1"/>
      <c r="G89" s="1"/>
      <c r="H89" s="1"/>
      <c r="I89" s="1"/>
      <c r="J89" s="1"/>
      <c r="K89" s="1"/>
      <c r="L89" s="1"/>
      <c r="M89" s="14"/>
    </row>
    <row r="90" spans="1:13" x14ac:dyDescent="0.25">
      <c r="B90" s="1"/>
      <c r="C90" s="1"/>
      <c r="D90" s="1"/>
      <c r="E90" s="1"/>
      <c r="F90" s="1"/>
      <c r="G90" s="1"/>
      <c r="H90" s="1"/>
      <c r="I90" s="1"/>
      <c r="J90" s="1"/>
      <c r="K90" s="1"/>
      <c r="L90" s="1"/>
      <c r="M90" s="14"/>
    </row>
    <row r="91" spans="1:13" x14ac:dyDescent="0.25">
      <c r="B91" s="1"/>
      <c r="C91" s="1"/>
      <c r="D91" s="1"/>
      <c r="E91" s="1"/>
      <c r="F91" s="1"/>
      <c r="G91" s="1"/>
      <c r="H91" s="1"/>
      <c r="I91" s="1"/>
      <c r="J91" s="1"/>
      <c r="K91" s="1"/>
      <c r="L91" s="1"/>
      <c r="M91" s="14"/>
    </row>
    <row r="92" spans="1:13" x14ac:dyDescent="0.25">
      <c r="B92" s="1"/>
      <c r="C92" s="1"/>
      <c r="D92" s="1"/>
      <c r="E92" s="1"/>
      <c r="F92" s="1"/>
      <c r="G92" s="1"/>
      <c r="H92" s="1"/>
      <c r="I92" s="1"/>
      <c r="J92" s="1"/>
      <c r="K92" s="1"/>
      <c r="L92" s="1"/>
      <c r="M92" s="14"/>
    </row>
    <row r="93" spans="1:13" x14ac:dyDescent="0.25">
      <c r="B93" s="1"/>
      <c r="C93" s="1"/>
      <c r="D93" s="1"/>
      <c r="E93" s="1"/>
      <c r="F93" s="1"/>
      <c r="G93" s="1"/>
      <c r="H93" s="1"/>
      <c r="I93" s="1"/>
      <c r="J93" s="1"/>
      <c r="K93" s="1"/>
      <c r="L93" s="1"/>
      <c r="M93" s="14"/>
    </row>
    <row r="94" spans="1:13" x14ac:dyDescent="0.25">
      <c r="B94" s="1"/>
      <c r="C94" s="1"/>
      <c r="D94" s="1"/>
      <c r="E94" s="1"/>
      <c r="F94" s="1"/>
      <c r="G94" s="1"/>
      <c r="H94" s="1"/>
      <c r="I94" s="1"/>
      <c r="J94" s="1"/>
      <c r="K94" s="1"/>
      <c r="L94" s="1"/>
      <c r="M94" s="14"/>
    </row>
    <row r="95" spans="1:13" x14ac:dyDescent="0.25">
      <c r="B95" s="1"/>
      <c r="C95" s="1"/>
      <c r="D95" s="1"/>
      <c r="E95" s="1"/>
      <c r="F95" s="1"/>
      <c r="G95" s="1"/>
      <c r="H95" s="1"/>
      <c r="I95" s="1"/>
      <c r="J95" s="1"/>
      <c r="K95" s="1"/>
      <c r="L95" s="1"/>
      <c r="M95" s="14"/>
    </row>
    <row r="96" spans="1:13" x14ac:dyDescent="0.25">
      <c r="B96" s="1"/>
      <c r="C96" s="1"/>
      <c r="D96" s="1"/>
      <c r="E96" s="1"/>
      <c r="F96" s="1"/>
      <c r="G96" s="1"/>
      <c r="H96" s="1"/>
      <c r="I96" s="1"/>
      <c r="J96" s="1"/>
      <c r="K96" s="1"/>
      <c r="L96" s="1"/>
      <c r="M96" s="14"/>
    </row>
    <row r="97" spans="2:13" x14ac:dyDescent="0.25">
      <c r="B97" s="1"/>
      <c r="C97" s="1"/>
      <c r="D97" s="1"/>
      <c r="E97" s="1"/>
      <c r="F97" s="1"/>
      <c r="G97" s="1"/>
      <c r="H97" s="1"/>
      <c r="I97" s="1"/>
      <c r="J97" s="1"/>
      <c r="K97" s="1"/>
      <c r="L97" s="1"/>
      <c r="M97" s="14"/>
    </row>
    <row r="98" spans="2:13" x14ac:dyDescent="0.25">
      <c r="B98" s="1"/>
      <c r="C98" s="1"/>
      <c r="D98" s="1"/>
      <c r="E98" s="1"/>
      <c r="F98" s="1"/>
      <c r="G98" s="1"/>
      <c r="H98" s="1"/>
      <c r="I98" s="1"/>
      <c r="J98" s="1"/>
      <c r="K98" s="1"/>
      <c r="L98" s="1"/>
      <c r="M98" s="14"/>
    </row>
    <row r="99" spans="2:13" x14ac:dyDescent="0.25">
      <c r="B99" s="1"/>
      <c r="C99" s="1"/>
      <c r="D99" s="1"/>
      <c r="E99" s="1"/>
      <c r="F99" s="1"/>
      <c r="G99" s="1"/>
      <c r="H99" s="1"/>
      <c r="I99" s="1"/>
      <c r="J99" s="1"/>
      <c r="K99" s="1"/>
      <c r="L99" s="1"/>
      <c r="M99" s="14"/>
    </row>
    <row r="100" spans="2:13" x14ac:dyDescent="0.25">
      <c r="B100" s="1"/>
      <c r="C100" s="1"/>
      <c r="D100" s="1"/>
      <c r="E100" s="1"/>
      <c r="F100" s="1"/>
      <c r="G100" s="1"/>
      <c r="H100" s="1"/>
      <c r="I100" s="1"/>
      <c r="J100" s="1"/>
      <c r="K100" s="1"/>
      <c r="L100" s="1"/>
      <c r="M100" s="14"/>
    </row>
    <row r="101" spans="2:13" x14ac:dyDescent="0.25">
      <c r="B101" s="1"/>
      <c r="C101" s="1"/>
      <c r="D101" s="1"/>
      <c r="E101" s="1"/>
      <c r="F101" s="1"/>
      <c r="G101" s="1"/>
      <c r="H101" s="1"/>
      <c r="I101" s="1"/>
      <c r="J101" s="1"/>
      <c r="K101" s="1"/>
      <c r="L101" s="1"/>
      <c r="M101" s="14"/>
    </row>
    <row r="102" spans="2:13" x14ac:dyDescent="0.25">
      <c r="B102" s="1"/>
      <c r="C102" s="1"/>
      <c r="D102" s="1"/>
      <c r="E102" s="1"/>
      <c r="F102" s="1"/>
      <c r="G102" s="1"/>
      <c r="H102" s="1"/>
      <c r="I102" s="1"/>
      <c r="J102" s="1"/>
      <c r="K102" s="1"/>
      <c r="L102" s="1"/>
      <c r="M102" s="14"/>
    </row>
    <row r="103" spans="2:13" x14ac:dyDescent="0.25">
      <c r="B103" s="1"/>
      <c r="C103" s="1"/>
      <c r="D103" s="1"/>
      <c r="E103" s="1"/>
      <c r="F103" s="1"/>
      <c r="G103" s="1"/>
      <c r="H103" s="1"/>
      <c r="I103" s="1"/>
      <c r="J103" s="1"/>
      <c r="K103" s="1"/>
      <c r="L103" s="1"/>
      <c r="M103" s="14"/>
    </row>
    <row r="104" spans="2:13" x14ac:dyDescent="0.25">
      <c r="B104" s="1"/>
      <c r="C104" s="1"/>
      <c r="D104" s="1"/>
      <c r="E104" s="1"/>
      <c r="F104" s="1"/>
      <c r="G104" s="1"/>
      <c r="H104" s="1"/>
      <c r="I104" s="1"/>
      <c r="J104" s="1"/>
      <c r="K104" s="1"/>
      <c r="L104" s="1"/>
      <c r="M104" s="14"/>
    </row>
    <row r="105" spans="2:13" x14ac:dyDescent="0.25">
      <c r="B105" s="1"/>
      <c r="C105" s="1"/>
      <c r="D105" s="1"/>
      <c r="E105" s="1"/>
      <c r="F105" s="1"/>
      <c r="G105" s="1"/>
      <c r="H105" s="1"/>
      <c r="I105" s="1"/>
      <c r="J105" s="1"/>
      <c r="K105" s="1"/>
      <c r="L105" s="1"/>
      <c r="M105" s="14"/>
    </row>
    <row r="106" spans="2:13" x14ac:dyDescent="0.25">
      <c r="B106" s="1"/>
      <c r="C106" s="1"/>
      <c r="D106" s="1"/>
      <c r="E106" s="1"/>
      <c r="F106" s="1"/>
      <c r="G106" s="1"/>
      <c r="H106" s="1"/>
      <c r="I106" s="1"/>
      <c r="J106" s="1"/>
      <c r="K106" s="1"/>
      <c r="L106" s="1"/>
      <c r="M106" s="14"/>
    </row>
    <row r="107" spans="2:13" x14ac:dyDescent="0.25">
      <c r="B107" s="1"/>
      <c r="C107" s="1"/>
      <c r="D107" s="1"/>
      <c r="E107" s="1"/>
      <c r="F107" s="1"/>
      <c r="G107" s="1"/>
      <c r="H107" s="1"/>
      <c r="I107" s="1"/>
      <c r="J107" s="1"/>
      <c r="K107" s="1"/>
      <c r="L107" s="1"/>
      <c r="M107" s="14"/>
    </row>
    <row r="108" spans="2:13" x14ac:dyDescent="0.25">
      <c r="B108" s="1"/>
      <c r="C108" s="1"/>
      <c r="D108" s="1"/>
      <c r="E108" s="1"/>
      <c r="F108" s="1"/>
      <c r="G108" s="1"/>
      <c r="H108" s="1"/>
      <c r="I108" s="1"/>
      <c r="J108" s="1"/>
      <c r="K108" s="1"/>
      <c r="L108" s="1"/>
      <c r="M108" s="14"/>
    </row>
    <row r="109" spans="2:13" x14ac:dyDescent="0.25">
      <c r="B109" s="1"/>
      <c r="C109" s="1"/>
      <c r="D109" s="1"/>
      <c r="E109" s="1"/>
      <c r="F109" s="1"/>
      <c r="G109" s="1"/>
      <c r="H109" s="1"/>
      <c r="I109" s="1"/>
      <c r="J109" s="1"/>
      <c r="K109" s="1"/>
      <c r="L109" s="1"/>
      <c r="M109" s="14"/>
    </row>
    <row r="110" spans="2:13" x14ac:dyDescent="0.25">
      <c r="B110" s="1"/>
      <c r="C110" s="1"/>
      <c r="D110" s="1"/>
      <c r="E110" s="1"/>
      <c r="F110" s="1"/>
      <c r="G110" s="1"/>
      <c r="H110" s="1"/>
      <c r="I110" s="1"/>
      <c r="J110" s="1"/>
      <c r="K110" s="1"/>
      <c r="L110" s="1"/>
      <c r="M110" s="14"/>
    </row>
    <row r="111" spans="2:13" x14ac:dyDescent="0.25">
      <c r="B111" s="1"/>
      <c r="C111" s="1"/>
      <c r="D111" s="1"/>
      <c r="E111" s="1"/>
      <c r="F111" s="1"/>
      <c r="G111" s="1"/>
      <c r="H111" s="1"/>
      <c r="I111" s="1"/>
      <c r="J111" s="1"/>
      <c r="K111" s="1"/>
      <c r="L111" s="1"/>
      <c r="M111" s="14"/>
    </row>
    <row r="112" spans="2:13" x14ac:dyDescent="0.25">
      <c r="B112" s="1"/>
      <c r="C112" s="1"/>
      <c r="D112" s="1"/>
      <c r="E112" s="1"/>
      <c r="F112" s="1"/>
      <c r="G112" s="1"/>
      <c r="H112" s="1"/>
      <c r="I112" s="1"/>
      <c r="J112" s="1"/>
      <c r="K112" s="1"/>
      <c r="L112" s="1"/>
      <c r="M112" s="14"/>
    </row>
    <row r="113" spans="2:13" x14ac:dyDescent="0.25">
      <c r="B113" s="1"/>
      <c r="C113" s="1"/>
      <c r="D113" s="1"/>
      <c r="E113" s="1"/>
      <c r="F113" s="1"/>
      <c r="G113" s="1"/>
      <c r="H113" s="1"/>
      <c r="I113" s="1"/>
      <c r="J113" s="1"/>
      <c r="K113" s="1"/>
      <c r="L113" s="1"/>
      <c r="M113" s="14"/>
    </row>
    <row r="114" spans="2:13" x14ac:dyDescent="0.25">
      <c r="B114" s="1"/>
      <c r="C114" s="1"/>
      <c r="D114" s="1"/>
      <c r="E114" s="1"/>
      <c r="F114" s="1"/>
      <c r="G114" s="1"/>
      <c r="H114" s="1"/>
      <c r="I114" s="1"/>
      <c r="J114" s="1"/>
      <c r="K114" s="1"/>
      <c r="L114" s="1"/>
      <c r="M114" s="14"/>
    </row>
    <row r="115" spans="2:13" x14ac:dyDescent="0.25">
      <c r="B115" s="1"/>
      <c r="C115" s="1"/>
      <c r="D115" s="1"/>
      <c r="E115" s="1"/>
      <c r="F115" s="1"/>
      <c r="G115" s="1"/>
      <c r="H115" s="1"/>
      <c r="I115" s="1"/>
      <c r="J115" s="1"/>
      <c r="K115" s="1"/>
      <c r="L115" s="1"/>
      <c r="M115" s="14"/>
    </row>
    <row r="116" spans="2:13" x14ac:dyDescent="0.25">
      <c r="B116" s="1"/>
      <c r="C116" s="1"/>
      <c r="D116" s="1"/>
      <c r="E116" s="1"/>
      <c r="F116" s="1"/>
      <c r="G116" s="1"/>
      <c r="H116" s="1"/>
      <c r="I116" s="1"/>
      <c r="J116" s="1"/>
      <c r="K116" s="1"/>
      <c r="L116" s="1"/>
      <c r="M116" s="14"/>
    </row>
    <row r="117" spans="2:13" x14ac:dyDescent="0.25">
      <c r="B117" s="1"/>
      <c r="C117" s="1"/>
      <c r="D117" s="1"/>
      <c r="E117" s="1"/>
      <c r="F117" s="1"/>
      <c r="G117" s="1"/>
      <c r="H117" s="1"/>
      <c r="I117" s="1"/>
      <c r="J117" s="1"/>
      <c r="K117" s="1"/>
      <c r="L117" s="1"/>
      <c r="M117" s="14"/>
    </row>
    <row r="118" spans="2:13" x14ac:dyDescent="0.25">
      <c r="B118" s="1"/>
      <c r="C118" s="1"/>
      <c r="D118" s="1"/>
      <c r="E118" s="1"/>
      <c r="F118" s="1"/>
      <c r="G118" s="1"/>
      <c r="H118" s="1"/>
      <c r="I118" s="1"/>
      <c r="J118" s="1"/>
      <c r="K118" s="1"/>
      <c r="L118" s="1"/>
      <c r="M118" s="14"/>
    </row>
    <row r="119" spans="2:13" x14ac:dyDescent="0.25">
      <c r="B119" s="1"/>
      <c r="C119" s="1"/>
      <c r="D119" s="1"/>
      <c r="E119" s="1"/>
      <c r="F119" s="1"/>
      <c r="G119" s="1"/>
      <c r="H119" s="1"/>
      <c r="I119" s="1"/>
      <c r="J119" s="1"/>
      <c r="K119" s="1"/>
      <c r="L119" s="1"/>
      <c r="M119" s="14"/>
    </row>
    <row r="120" spans="2:13" x14ac:dyDescent="0.25">
      <c r="B120" s="1"/>
      <c r="C120" s="1"/>
      <c r="D120" s="1"/>
      <c r="E120" s="1"/>
      <c r="F120" s="1"/>
      <c r="G120" s="1"/>
      <c r="H120" s="1"/>
      <c r="I120" s="1"/>
      <c r="J120" s="1"/>
      <c r="K120" s="1"/>
      <c r="L120" s="1"/>
      <c r="M120" s="14"/>
    </row>
    <row r="121" spans="2:13" x14ac:dyDescent="0.25">
      <c r="B121" s="1"/>
      <c r="C121" s="1"/>
      <c r="D121" s="1"/>
      <c r="E121" s="1"/>
      <c r="F121" s="1"/>
      <c r="G121" s="1"/>
      <c r="H121" s="1"/>
      <c r="I121" s="1"/>
      <c r="J121" s="1"/>
      <c r="K121" s="1"/>
      <c r="L121" s="1"/>
      <c r="M121" s="14"/>
    </row>
    <row r="122" spans="2:13" x14ac:dyDescent="0.25">
      <c r="B122" s="1"/>
      <c r="C122" s="1"/>
      <c r="D122" s="1"/>
      <c r="E122" s="1"/>
      <c r="F122" s="1"/>
      <c r="G122" s="1"/>
      <c r="H122" s="1"/>
      <c r="I122" s="1"/>
      <c r="J122" s="1"/>
      <c r="K122" s="1"/>
      <c r="L122" s="1"/>
      <c r="M122" s="14"/>
    </row>
    <row r="123" spans="2:13" x14ac:dyDescent="0.25">
      <c r="B123" s="1"/>
      <c r="C123" s="1"/>
      <c r="D123" s="1"/>
      <c r="E123" s="1"/>
      <c r="F123" s="1"/>
      <c r="G123" s="1"/>
      <c r="H123" s="1"/>
      <c r="I123" s="1"/>
      <c r="J123" s="1"/>
      <c r="K123" s="1"/>
      <c r="L123" s="1"/>
      <c r="M123" s="14"/>
    </row>
    <row r="124" spans="2:13" x14ac:dyDescent="0.25">
      <c r="B124" s="1"/>
      <c r="C124" s="1"/>
      <c r="D124" s="1"/>
      <c r="E124" s="1"/>
      <c r="F124" s="1"/>
      <c r="G124" s="1"/>
      <c r="H124" s="1"/>
      <c r="I124" s="1"/>
      <c r="J124" s="1"/>
      <c r="K124" s="1"/>
      <c r="L124" s="1"/>
      <c r="M124" s="14"/>
    </row>
    <row r="125" spans="2:13" x14ac:dyDescent="0.25">
      <c r="B125" s="1"/>
      <c r="C125" s="1"/>
      <c r="D125" s="1"/>
      <c r="E125" s="1"/>
      <c r="F125" s="1"/>
      <c r="G125" s="1"/>
      <c r="H125" s="1"/>
      <c r="I125" s="1"/>
      <c r="J125" s="1"/>
      <c r="K125" s="1"/>
      <c r="L125" s="1"/>
      <c r="M125" s="14"/>
    </row>
    <row r="126" spans="2:13" x14ac:dyDescent="0.25">
      <c r="B126" s="1"/>
      <c r="C126" s="1"/>
      <c r="D126" s="1"/>
      <c r="E126" s="1"/>
      <c r="F126" s="1"/>
      <c r="G126" s="1"/>
      <c r="H126" s="1"/>
      <c r="I126" s="1"/>
      <c r="J126" s="1"/>
      <c r="K126" s="1"/>
      <c r="L126" s="1"/>
      <c r="M126" s="14"/>
    </row>
    <row r="127" spans="2:13" x14ac:dyDescent="0.25">
      <c r="B127" s="1"/>
      <c r="C127" s="1"/>
      <c r="D127" s="1"/>
      <c r="E127" s="1"/>
      <c r="F127" s="1"/>
      <c r="G127" s="1"/>
      <c r="H127" s="1"/>
      <c r="I127" s="1"/>
      <c r="J127" s="1"/>
      <c r="K127" s="1"/>
      <c r="L127" s="1"/>
      <c r="M127" s="14"/>
    </row>
    <row r="128" spans="2:13" x14ac:dyDescent="0.25">
      <c r="B128" s="1"/>
      <c r="C128" s="1"/>
      <c r="D128" s="1"/>
      <c r="E128" s="1"/>
      <c r="F128" s="1"/>
      <c r="G128" s="1"/>
      <c r="H128" s="1"/>
      <c r="I128" s="1"/>
      <c r="J128" s="1"/>
      <c r="K128" s="1"/>
      <c r="L128" s="1"/>
      <c r="M128" s="14"/>
    </row>
    <row r="129" spans="2:13" x14ac:dyDescent="0.25">
      <c r="B129" s="1"/>
      <c r="C129" s="1"/>
      <c r="D129" s="1"/>
      <c r="E129" s="1"/>
      <c r="F129" s="1"/>
      <c r="G129" s="1"/>
      <c r="H129" s="1"/>
      <c r="I129" s="1"/>
      <c r="J129" s="1"/>
      <c r="K129" s="1"/>
      <c r="L129" s="1"/>
      <c r="M129" s="14"/>
    </row>
    <row r="130" spans="2:13" x14ac:dyDescent="0.25">
      <c r="B130" s="1"/>
      <c r="C130" s="1"/>
      <c r="D130" s="1"/>
      <c r="E130" s="1"/>
      <c r="F130" s="1"/>
      <c r="G130" s="1"/>
      <c r="H130" s="1"/>
      <c r="I130" s="1"/>
      <c r="J130" s="1"/>
      <c r="K130" s="1"/>
      <c r="L130" s="1"/>
      <c r="M130" s="14"/>
    </row>
    <row r="131" spans="2:13" x14ac:dyDescent="0.25">
      <c r="B131" s="1"/>
      <c r="C131" s="1"/>
      <c r="D131" s="1"/>
      <c r="E131" s="1"/>
      <c r="F131" s="1"/>
      <c r="G131" s="1"/>
      <c r="H131" s="1"/>
      <c r="I131" s="1"/>
      <c r="J131" s="1"/>
      <c r="K131" s="1"/>
      <c r="L131" s="1"/>
      <c r="M131" s="14"/>
    </row>
    <row r="132" spans="2:13" x14ac:dyDescent="0.25">
      <c r="B132" s="1"/>
      <c r="C132" s="1"/>
      <c r="D132" s="1"/>
      <c r="E132" s="1"/>
      <c r="F132" s="1"/>
      <c r="G132" s="1"/>
      <c r="H132" s="1"/>
      <c r="I132" s="1"/>
      <c r="J132" s="1"/>
      <c r="K132" s="1"/>
      <c r="L132" s="1"/>
    </row>
    <row r="133" spans="2:13" x14ac:dyDescent="0.25">
      <c r="B133" s="1"/>
      <c r="C133" s="1"/>
      <c r="D133" s="1"/>
      <c r="E133" s="1"/>
      <c r="F133" s="1"/>
      <c r="G133" s="1"/>
      <c r="H133" s="1"/>
      <c r="I133" s="1"/>
      <c r="J133" s="1"/>
      <c r="K133" s="1"/>
      <c r="L133" s="1"/>
    </row>
    <row r="134" spans="2:13" x14ac:dyDescent="0.25">
      <c r="B134" s="1"/>
      <c r="C134" s="1"/>
      <c r="D134" s="1"/>
      <c r="E134" s="1"/>
      <c r="F134" s="1"/>
      <c r="G134" s="1"/>
      <c r="H134" s="1"/>
      <c r="I134" s="1"/>
      <c r="J134" s="1"/>
      <c r="K134" s="1"/>
      <c r="L134" s="1"/>
    </row>
    <row r="135" spans="2:13" x14ac:dyDescent="0.25">
      <c r="B135" s="1"/>
      <c r="C135" s="1"/>
      <c r="D135" s="1"/>
      <c r="E135" s="1"/>
      <c r="F135" s="1"/>
      <c r="G135" s="1"/>
      <c r="H135" s="1"/>
      <c r="I135" s="1"/>
      <c r="J135" s="1"/>
      <c r="K135" s="1"/>
      <c r="L135" s="1"/>
    </row>
    <row r="136" spans="2:13" x14ac:dyDescent="0.25">
      <c r="B136" s="1"/>
      <c r="C136" s="1"/>
      <c r="D136" s="1"/>
      <c r="E136" s="1"/>
      <c r="F136" s="1"/>
      <c r="G136" s="1"/>
      <c r="H136" s="1"/>
      <c r="I136" s="1"/>
      <c r="J136" s="1"/>
      <c r="K136" s="1"/>
      <c r="L136" s="1"/>
    </row>
    <row r="137" spans="2:13" x14ac:dyDescent="0.25">
      <c r="B137" s="1"/>
      <c r="C137" s="1"/>
      <c r="D137" s="1"/>
      <c r="E137" s="1"/>
      <c r="F137" s="1"/>
      <c r="G137" s="1"/>
      <c r="H137" s="1"/>
      <c r="I137" s="1"/>
      <c r="J137" s="1"/>
      <c r="K137" s="1"/>
      <c r="L137" s="1"/>
    </row>
    <row r="138" spans="2:13" x14ac:dyDescent="0.25">
      <c r="B138" s="1"/>
      <c r="C138" s="1"/>
      <c r="D138" s="1"/>
      <c r="E138" s="1"/>
      <c r="F138" s="1"/>
      <c r="G138" s="1"/>
      <c r="H138" s="1"/>
      <c r="I138" s="1"/>
      <c r="J138" s="1"/>
      <c r="K138" s="1"/>
      <c r="L138" s="1"/>
    </row>
    <row r="139" spans="2:13" x14ac:dyDescent="0.25">
      <c r="B139" s="1"/>
      <c r="C139" s="1"/>
      <c r="D139" s="1"/>
      <c r="E139" s="1"/>
      <c r="F139" s="1"/>
      <c r="G139" s="1"/>
      <c r="H139" s="1"/>
      <c r="I139" s="1"/>
      <c r="J139" s="1"/>
      <c r="K139" s="1"/>
      <c r="L139" s="1"/>
    </row>
    <row r="140" spans="2:13" x14ac:dyDescent="0.25">
      <c r="B140" s="1"/>
      <c r="C140" s="1"/>
      <c r="D140" s="1"/>
      <c r="E140" s="1"/>
      <c r="F140" s="1"/>
      <c r="G140" s="1"/>
      <c r="H140" s="1"/>
      <c r="I140" s="1"/>
      <c r="J140" s="1"/>
      <c r="K140" s="1"/>
      <c r="L140" s="1"/>
    </row>
    <row r="141" spans="2:13" x14ac:dyDescent="0.25">
      <c r="B141" s="1"/>
      <c r="C141" s="1"/>
      <c r="D141" s="1"/>
      <c r="E141" s="1"/>
      <c r="F141" s="1"/>
      <c r="G141" s="1"/>
      <c r="H141" s="1"/>
      <c r="I141" s="1"/>
      <c r="J141" s="1"/>
      <c r="K141" s="1"/>
      <c r="L141" s="1"/>
    </row>
    <row r="142" spans="2:13" x14ac:dyDescent="0.25">
      <c r="B142" s="1"/>
      <c r="C142" s="1"/>
      <c r="D142" s="1"/>
      <c r="E142" s="1"/>
      <c r="F142" s="1"/>
      <c r="G142" s="1"/>
      <c r="H142" s="1"/>
      <c r="I142" s="1"/>
      <c r="J142" s="1"/>
      <c r="K142" s="1"/>
      <c r="L142" s="1"/>
    </row>
    <row r="143" spans="2:13" x14ac:dyDescent="0.25">
      <c r="B143" s="1"/>
      <c r="C143" s="1"/>
      <c r="D143" s="1"/>
      <c r="E143" s="1"/>
      <c r="F143" s="1"/>
      <c r="G143" s="1"/>
      <c r="H143" s="1"/>
      <c r="I143" s="1"/>
      <c r="J143" s="1"/>
      <c r="K143" s="1"/>
      <c r="L143" s="1"/>
    </row>
    <row r="144" spans="2:13" x14ac:dyDescent="0.25">
      <c r="B144" s="1"/>
      <c r="C144" s="1"/>
      <c r="D144" s="1"/>
      <c r="E144" s="1"/>
      <c r="F144" s="1"/>
      <c r="G144" s="1"/>
      <c r="H144" s="1"/>
      <c r="I144" s="1"/>
      <c r="J144" s="1"/>
      <c r="K144" s="1"/>
      <c r="L144" s="1"/>
    </row>
    <row r="145" spans="2:12" x14ac:dyDescent="0.25">
      <c r="B145" s="1"/>
      <c r="C145" s="1"/>
      <c r="D145" s="1"/>
      <c r="E145" s="1"/>
      <c r="F145" s="1"/>
      <c r="G145" s="1"/>
      <c r="H145" s="1"/>
      <c r="I145" s="1"/>
      <c r="J145" s="1"/>
      <c r="K145" s="1"/>
      <c r="L145" s="1"/>
    </row>
    <row r="146" spans="2:12" x14ac:dyDescent="0.25">
      <c r="B146" s="1"/>
      <c r="C146" s="1"/>
      <c r="D146" s="1"/>
      <c r="E146" s="1"/>
      <c r="F146" s="1"/>
      <c r="G146" s="1"/>
      <c r="H146" s="1"/>
      <c r="I146" s="1"/>
      <c r="J146" s="1"/>
      <c r="K146" s="1"/>
      <c r="L146" s="1"/>
    </row>
    <row r="147" spans="2:12" x14ac:dyDescent="0.25">
      <c r="B147" s="1"/>
      <c r="C147" s="1"/>
      <c r="D147" s="1"/>
      <c r="E147" s="1"/>
      <c r="F147" s="1"/>
      <c r="G147" s="1"/>
      <c r="H147" s="1"/>
      <c r="I147" s="1"/>
      <c r="J147" s="1"/>
      <c r="K147" s="1"/>
      <c r="L147" s="1"/>
    </row>
    <row r="148" spans="2:12" x14ac:dyDescent="0.25">
      <c r="B148" s="1"/>
      <c r="C148" s="1"/>
      <c r="D148" s="1"/>
      <c r="E148" s="1"/>
      <c r="F148" s="1"/>
      <c r="G148" s="1"/>
      <c r="H148" s="1"/>
      <c r="I148" s="1"/>
      <c r="J148" s="1"/>
      <c r="K148" s="1"/>
      <c r="L148" s="1"/>
    </row>
    <row r="149" spans="2:12" x14ac:dyDescent="0.25">
      <c r="B149" s="1"/>
      <c r="C149" s="1"/>
      <c r="D149" s="1"/>
      <c r="E149" s="1"/>
      <c r="F149" s="1"/>
      <c r="G149" s="1"/>
      <c r="H149" s="1"/>
      <c r="I149" s="1"/>
      <c r="J149" s="1"/>
      <c r="K149" s="1"/>
      <c r="L149" s="1"/>
    </row>
    <row r="150" spans="2:12" x14ac:dyDescent="0.25">
      <c r="B150" s="1"/>
      <c r="C150" s="1"/>
      <c r="D150" s="1"/>
      <c r="E150" s="1"/>
      <c r="F150" s="1"/>
      <c r="G150" s="1"/>
      <c r="H150" s="1"/>
      <c r="I150" s="1"/>
      <c r="J150" s="1"/>
      <c r="K150" s="1"/>
      <c r="L150" s="1"/>
    </row>
    <row r="151" spans="2:12" x14ac:dyDescent="0.25">
      <c r="B151" s="1"/>
      <c r="C151" s="1"/>
      <c r="D151" s="1"/>
      <c r="E151" s="1"/>
      <c r="F151" s="1"/>
      <c r="G151" s="1"/>
      <c r="H151" s="1"/>
      <c r="I151" s="1"/>
      <c r="J151" s="1"/>
      <c r="K151" s="1"/>
      <c r="L151" s="1"/>
    </row>
    <row r="152" spans="2:12" x14ac:dyDescent="0.25">
      <c r="B152" s="1"/>
      <c r="C152" s="1"/>
      <c r="D152" s="1"/>
      <c r="E152" s="1"/>
      <c r="F152" s="1"/>
      <c r="G152" s="1"/>
      <c r="H152" s="1"/>
      <c r="I152" s="1"/>
      <c r="J152" s="1"/>
      <c r="K152" s="1"/>
      <c r="L152" s="1"/>
    </row>
    <row r="153" spans="2:12" x14ac:dyDescent="0.25">
      <c r="B153" s="1"/>
      <c r="C153" s="1"/>
      <c r="D153" s="1"/>
      <c r="E153" s="1"/>
      <c r="F153" s="1"/>
      <c r="G153" s="1"/>
      <c r="H153" s="1"/>
      <c r="I153" s="1"/>
      <c r="J153" s="1"/>
      <c r="K153" s="1"/>
      <c r="L153" s="1"/>
    </row>
    <row r="154" spans="2:12" x14ac:dyDescent="0.25">
      <c r="B154" s="1"/>
      <c r="C154" s="1"/>
      <c r="D154" s="1"/>
      <c r="E154" s="1"/>
      <c r="F154" s="1"/>
      <c r="G154" s="1"/>
      <c r="H154" s="1"/>
      <c r="I154" s="1"/>
      <c r="J154" s="1"/>
      <c r="K154" s="1"/>
      <c r="L154" s="1"/>
    </row>
    <row r="155" spans="2:12" x14ac:dyDescent="0.25">
      <c r="B155" s="1"/>
      <c r="C155" s="1"/>
      <c r="D155" s="1"/>
      <c r="E155" s="1"/>
      <c r="F155" s="1"/>
      <c r="G155" s="1"/>
      <c r="H155" s="1"/>
      <c r="I155" s="1"/>
      <c r="J155" s="1"/>
      <c r="K155" s="1"/>
      <c r="L155" s="1"/>
    </row>
    <row r="156" spans="2:12" x14ac:dyDescent="0.25">
      <c r="B156" s="1"/>
      <c r="C156" s="1"/>
      <c r="D156" s="1"/>
      <c r="E156" s="1"/>
      <c r="F156" s="1"/>
      <c r="G156" s="1"/>
      <c r="H156" s="1"/>
      <c r="I156" s="1"/>
      <c r="J156" s="1"/>
      <c r="K156" s="1"/>
      <c r="L156" s="1"/>
    </row>
    <row r="157" spans="2:12" x14ac:dyDescent="0.25">
      <c r="B157" s="1"/>
      <c r="C157" s="1"/>
      <c r="D157" s="1"/>
      <c r="E157" s="1"/>
      <c r="F157" s="1"/>
      <c r="G157" s="1"/>
      <c r="H157" s="1"/>
      <c r="I157" s="1"/>
      <c r="J157" s="1"/>
      <c r="K157" s="1"/>
      <c r="L157" s="1"/>
    </row>
    <row r="158" spans="2:12" x14ac:dyDescent="0.25">
      <c r="B158" s="1"/>
      <c r="C158" s="1"/>
      <c r="D158" s="1"/>
      <c r="E158" s="1"/>
      <c r="F158" s="1"/>
      <c r="G158" s="1"/>
      <c r="H158" s="1"/>
      <c r="I158" s="1"/>
      <c r="J158" s="1"/>
      <c r="K158" s="1"/>
      <c r="L158" s="1"/>
    </row>
    <row r="159" spans="2:12" x14ac:dyDescent="0.25">
      <c r="B159" s="1"/>
      <c r="C159" s="1"/>
      <c r="D159" s="1"/>
      <c r="E159" s="1"/>
      <c r="F159" s="1"/>
      <c r="G159" s="1"/>
      <c r="H159" s="1"/>
      <c r="I159" s="1"/>
      <c r="J159" s="1"/>
      <c r="K159" s="1"/>
      <c r="L159" s="1"/>
    </row>
    <row r="160" spans="2:12" x14ac:dyDescent="0.25">
      <c r="B160" s="1"/>
      <c r="C160" s="1"/>
      <c r="D160" s="1"/>
      <c r="E160" s="1"/>
      <c r="F160" s="1"/>
      <c r="G160" s="1"/>
      <c r="H160" s="1"/>
      <c r="I160" s="1"/>
      <c r="J160" s="1"/>
      <c r="K160" s="1"/>
      <c r="L160" s="1"/>
    </row>
    <row r="161" spans="2:12" x14ac:dyDescent="0.25">
      <c r="B161" s="1"/>
      <c r="C161" s="1"/>
      <c r="D161" s="1"/>
      <c r="E161" s="1"/>
      <c r="F161" s="1"/>
      <c r="G161" s="1"/>
      <c r="H161" s="1"/>
      <c r="I161" s="1"/>
      <c r="J161" s="1"/>
      <c r="K161" s="1"/>
      <c r="L161" s="1"/>
    </row>
    <row r="162" spans="2:12" x14ac:dyDescent="0.25">
      <c r="B162" s="1"/>
      <c r="C162" s="1"/>
      <c r="D162" s="1"/>
      <c r="E162" s="1"/>
      <c r="F162" s="1"/>
      <c r="G162" s="1"/>
      <c r="H162" s="1"/>
      <c r="I162" s="1"/>
      <c r="J162" s="1"/>
      <c r="K162" s="1"/>
      <c r="L162" s="1"/>
    </row>
    <row r="163" spans="2:12" x14ac:dyDescent="0.25">
      <c r="B163" s="1"/>
      <c r="C163" s="1"/>
      <c r="D163" s="1"/>
      <c r="E163" s="1"/>
      <c r="F163" s="1"/>
      <c r="G163" s="1"/>
      <c r="H163" s="1"/>
      <c r="I163" s="1"/>
      <c r="J163" s="1"/>
      <c r="K163" s="1"/>
      <c r="L163" s="1"/>
    </row>
    <row r="164" spans="2:12" x14ac:dyDescent="0.25">
      <c r="B164" s="1"/>
      <c r="C164" s="1"/>
      <c r="D164" s="1"/>
      <c r="E164" s="1"/>
      <c r="F164" s="1"/>
      <c r="G164" s="1"/>
      <c r="H164" s="1"/>
      <c r="I164" s="1"/>
      <c r="J164" s="1"/>
      <c r="K164" s="1"/>
      <c r="L164" s="1"/>
    </row>
    <row r="165" spans="2:12" x14ac:dyDescent="0.25">
      <c r="B165" s="1"/>
      <c r="C165" s="1"/>
      <c r="D165" s="1"/>
      <c r="E165" s="1"/>
      <c r="F165" s="1"/>
      <c r="G165" s="1"/>
      <c r="H165" s="1"/>
      <c r="I165" s="1"/>
      <c r="J165" s="1"/>
      <c r="K165" s="1"/>
      <c r="L165" s="1"/>
    </row>
    <row r="166" spans="2:12" x14ac:dyDescent="0.25">
      <c r="B166" s="1"/>
      <c r="C166" s="1"/>
      <c r="D166" s="1"/>
      <c r="E166" s="1"/>
      <c r="F166" s="1"/>
      <c r="G166" s="1"/>
      <c r="H166" s="1"/>
      <c r="I166" s="1"/>
      <c r="J166" s="1"/>
      <c r="K166" s="1"/>
      <c r="L166" s="1"/>
    </row>
    <row r="167" spans="2:12" x14ac:dyDescent="0.25">
      <c r="B167" s="1"/>
      <c r="C167" s="1"/>
      <c r="D167" s="1"/>
      <c r="E167" s="1"/>
      <c r="F167" s="1"/>
      <c r="G167" s="1"/>
      <c r="H167" s="1"/>
      <c r="I167" s="1"/>
      <c r="J167" s="1"/>
      <c r="K167" s="1"/>
      <c r="L167" s="1"/>
    </row>
    <row r="168" spans="2:12" x14ac:dyDescent="0.25">
      <c r="B168" s="1"/>
      <c r="C168" s="1"/>
      <c r="D168" s="1"/>
      <c r="E168" s="1"/>
      <c r="F168" s="1"/>
      <c r="G168" s="1"/>
      <c r="H168" s="1"/>
      <c r="I168" s="1"/>
      <c r="J168" s="1"/>
      <c r="K168" s="1"/>
      <c r="L168" s="1"/>
    </row>
    <row r="169" spans="2:12" x14ac:dyDescent="0.25">
      <c r="B169" s="1"/>
      <c r="C169" s="1"/>
      <c r="D169" s="1"/>
      <c r="E169" s="1"/>
      <c r="F169" s="1"/>
      <c r="G169" s="1"/>
      <c r="H169" s="1"/>
      <c r="I169" s="1"/>
      <c r="J169" s="1"/>
      <c r="K169" s="1"/>
      <c r="L169" s="1"/>
    </row>
    <row r="170" spans="2:12" x14ac:dyDescent="0.25">
      <c r="B170" s="1"/>
      <c r="C170" s="1"/>
      <c r="D170" s="1"/>
      <c r="E170" s="1"/>
      <c r="F170" s="1"/>
      <c r="G170" s="1"/>
      <c r="H170" s="1"/>
      <c r="I170" s="1"/>
      <c r="J170" s="1"/>
      <c r="K170" s="1"/>
      <c r="L170" s="1"/>
    </row>
    <row r="171" spans="2:12" x14ac:dyDescent="0.25">
      <c r="B171" s="1"/>
      <c r="C171" s="1"/>
      <c r="D171" s="1"/>
      <c r="E171" s="1"/>
      <c r="F171" s="1"/>
      <c r="G171" s="1"/>
      <c r="H171" s="1"/>
      <c r="I171" s="1"/>
      <c r="J171" s="1"/>
      <c r="K171" s="1"/>
      <c r="L171" s="1"/>
    </row>
    <row r="172" spans="2:12" x14ac:dyDescent="0.25">
      <c r="B172" s="1"/>
      <c r="C172" s="1"/>
      <c r="D172" s="1"/>
      <c r="E172" s="1"/>
      <c r="F172" s="1"/>
      <c r="G172" s="1"/>
      <c r="H172" s="1"/>
      <c r="I172" s="1"/>
      <c r="J172" s="1"/>
      <c r="K172" s="1"/>
      <c r="L172" s="1"/>
    </row>
    <row r="173" spans="2:12" x14ac:dyDescent="0.25">
      <c r="B173" s="1"/>
      <c r="C173" s="1"/>
      <c r="D173" s="1"/>
      <c r="E173" s="1"/>
      <c r="F173" s="1"/>
      <c r="G173" s="1"/>
      <c r="H173" s="1"/>
      <c r="I173" s="1"/>
      <c r="J173" s="1"/>
      <c r="K173" s="1"/>
      <c r="L173" s="1"/>
    </row>
    <row r="174" spans="2:12" x14ac:dyDescent="0.25">
      <c r="B174" s="1"/>
      <c r="C174" s="1"/>
      <c r="D174" s="1"/>
      <c r="E174" s="1"/>
      <c r="F174" s="1"/>
      <c r="G174" s="1"/>
      <c r="H174" s="1"/>
      <c r="I174" s="1"/>
      <c r="J174" s="1"/>
      <c r="K174" s="1"/>
      <c r="L174" s="1"/>
    </row>
    <row r="175" spans="2:12" x14ac:dyDescent="0.25">
      <c r="B175" s="1"/>
      <c r="C175" s="1"/>
      <c r="D175" s="1"/>
      <c r="E175" s="1"/>
      <c r="F175" s="1"/>
      <c r="G175" s="1"/>
      <c r="H175" s="1"/>
      <c r="I175" s="1"/>
      <c r="J175" s="1"/>
      <c r="K175" s="1"/>
      <c r="L175" s="1"/>
    </row>
    <row r="176" spans="2:12" x14ac:dyDescent="0.25">
      <c r="B176" s="1"/>
      <c r="C176" s="1"/>
      <c r="D176" s="1"/>
      <c r="E176" s="1"/>
      <c r="F176" s="1"/>
      <c r="G176" s="1"/>
      <c r="H176" s="1"/>
      <c r="I176" s="1"/>
      <c r="J176" s="1"/>
      <c r="K176" s="1"/>
      <c r="L176" s="1"/>
    </row>
    <row r="177" spans="2:12" x14ac:dyDescent="0.25">
      <c r="B177" s="1"/>
      <c r="C177" s="1"/>
      <c r="D177" s="1"/>
      <c r="E177" s="1"/>
      <c r="F177" s="1"/>
      <c r="G177" s="1"/>
      <c r="H177" s="1"/>
      <c r="I177" s="1"/>
      <c r="J177" s="1"/>
      <c r="K177" s="1"/>
      <c r="L177" s="1"/>
    </row>
    <row r="178" spans="2:12" x14ac:dyDescent="0.25">
      <c r="B178" s="1"/>
      <c r="C178" s="1"/>
      <c r="D178" s="1"/>
      <c r="E178" s="1"/>
      <c r="F178" s="1"/>
      <c r="G178" s="1"/>
      <c r="H178" s="1"/>
      <c r="I178" s="1"/>
      <c r="J178" s="1"/>
      <c r="K178" s="1"/>
      <c r="L178" s="1"/>
    </row>
    <row r="179" spans="2:12" x14ac:dyDescent="0.25">
      <c r="B179" s="1"/>
      <c r="C179" s="1"/>
      <c r="D179" s="1"/>
      <c r="E179" s="1"/>
      <c r="F179" s="1"/>
      <c r="G179" s="1"/>
      <c r="H179" s="1"/>
      <c r="I179" s="1"/>
      <c r="J179" s="1"/>
      <c r="K179" s="1"/>
      <c r="L179" s="1"/>
    </row>
    <row r="180" spans="2:12" x14ac:dyDescent="0.25">
      <c r="B180" s="1"/>
      <c r="C180" s="1"/>
      <c r="D180" s="1"/>
      <c r="E180" s="1"/>
      <c r="F180" s="1"/>
      <c r="G180" s="1"/>
      <c r="H180" s="1"/>
      <c r="I180" s="1"/>
      <c r="J180" s="1"/>
      <c r="K180" s="1"/>
      <c r="L180" s="1"/>
    </row>
    <row r="181" spans="2:12" x14ac:dyDescent="0.25">
      <c r="B181" s="1"/>
      <c r="C181" s="1"/>
      <c r="D181" s="1"/>
      <c r="E181" s="1"/>
      <c r="F181" s="1"/>
      <c r="G181" s="1"/>
      <c r="H181" s="1"/>
      <c r="I181" s="1"/>
      <c r="J181" s="1"/>
      <c r="K181" s="1"/>
      <c r="L181" s="1"/>
    </row>
    <row r="182" spans="2:12" x14ac:dyDescent="0.25">
      <c r="B182" s="1"/>
      <c r="C182" s="1"/>
      <c r="D182" s="1"/>
      <c r="E182" s="1"/>
      <c r="F182" s="1"/>
      <c r="G182" s="1"/>
      <c r="H182" s="1"/>
      <c r="I182" s="1"/>
      <c r="J182" s="1"/>
      <c r="K182" s="1"/>
      <c r="L182" s="1"/>
    </row>
    <row r="183" spans="2:12" x14ac:dyDescent="0.25">
      <c r="B183" s="1"/>
      <c r="C183" s="1"/>
      <c r="D183" s="1"/>
      <c r="E183" s="1"/>
      <c r="F183" s="1"/>
      <c r="G183" s="1"/>
      <c r="H183" s="1"/>
      <c r="I183" s="1"/>
      <c r="J183" s="1"/>
      <c r="K183" s="1"/>
      <c r="L183" s="1"/>
    </row>
    <row r="184" spans="2:12" x14ac:dyDescent="0.25">
      <c r="B184" s="1"/>
      <c r="C184" s="1"/>
      <c r="D184" s="1"/>
      <c r="E184" s="1"/>
      <c r="F184" s="1"/>
      <c r="G184" s="1"/>
      <c r="H184" s="1"/>
      <c r="I184" s="1"/>
      <c r="J184" s="1"/>
      <c r="K184" s="1"/>
      <c r="L184" s="1"/>
    </row>
    <row r="185" spans="2:12" x14ac:dyDescent="0.25">
      <c r="B185" s="1"/>
      <c r="C185" s="1"/>
      <c r="D185" s="1"/>
      <c r="E185" s="1"/>
      <c r="F185" s="1"/>
      <c r="G185" s="1"/>
      <c r="H185" s="1"/>
      <c r="I185" s="1"/>
      <c r="J185" s="1"/>
      <c r="K185" s="1"/>
      <c r="L185" s="1"/>
    </row>
    <row r="186" spans="2:12" x14ac:dyDescent="0.25">
      <c r="B186" s="1"/>
      <c r="C186" s="1"/>
      <c r="D186" s="1"/>
      <c r="E186" s="1"/>
      <c r="F186" s="1"/>
      <c r="G186" s="1"/>
      <c r="H186" s="1"/>
      <c r="I186" s="1"/>
      <c r="J186" s="1"/>
      <c r="K186" s="1"/>
      <c r="L186" s="1"/>
    </row>
    <row r="187" spans="2:12" x14ac:dyDescent="0.25">
      <c r="B187" s="1"/>
      <c r="C187" s="1"/>
      <c r="D187" s="1"/>
      <c r="E187" s="1"/>
      <c r="F187" s="1"/>
      <c r="G187" s="1"/>
      <c r="H187" s="1"/>
      <c r="I187" s="1"/>
      <c r="J187" s="1"/>
      <c r="K187" s="1"/>
      <c r="L187" s="1"/>
    </row>
    <row r="188" spans="2:12" x14ac:dyDescent="0.25">
      <c r="B188" s="1"/>
      <c r="C188" s="1"/>
      <c r="D188" s="1"/>
      <c r="E188" s="1"/>
      <c r="F188" s="1"/>
      <c r="G188" s="1"/>
      <c r="H188" s="1"/>
      <c r="I188" s="1"/>
      <c r="J188" s="1"/>
      <c r="K188" s="1"/>
      <c r="L188" s="1"/>
    </row>
    <row r="189" spans="2:12" x14ac:dyDescent="0.25">
      <c r="B189" s="1"/>
      <c r="C189" s="1"/>
      <c r="D189" s="1"/>
      <c r="E189" s="1"/>
      <c r="F189" s="1"/>
      <c r="G189" s="1"/>
      <c r="H189" s="1"/>
      <c r="I189" s="1"/>
      <c r="J189" s="1"/>
      <c r="K189" s="1"/>
      <c r="L189" s="1"/>
    </row>
    <row r="190" spans="2:12" x14ac:dyDescent="0.25">
      <c r="B190" s="1"/>
      <c r="C190" s="1"/>
      <c r="D190" s="1"/>
      <c r="E190" s="1"/>
      <c r="F190" s="1"/>
      <c r="G190" s="1"/>
      <c r="H190" s="1"/>
      <c r="I190" s="1"/>
      <c r="J190" s="1"/>
      <c r="K190" s="1"/>
      <c r="L190" s="1"/>
    </row>
    <row r="191" spans="2:12" x14ac:dyDescent="0.25">
      <c r="B191" s="1"/>
      <c r="C191" s="1"/>
      <c r="D191" s="1"/>
      <c r="E191" s="1"/>
      <c r="F191" s="1"/>
      <c r="G191" s="1"/>
      <c r="H191" s="1"/>
      <c r="I191" s="1"/>
      <c r="J191" s="1"/>
      <c r="K191" s="1"/>
      <c r="L191" s="1"/>
    </row>
    <row r="192" spans="2:12" x14ac:dyDescent="0.25">
      <c r="B192" s="1"/>
      <c r="C192" s="1"/>
      <c r="D192" s="1"/>
      <c r="E192" s="1"/>
      <c r="F192" s="1"/>
      <c r="G192" s="1"/>
      <c r="H192" s="1"/>
      <c r="I192" s="1"/>
      <c r="J192" s="1"/>
      <c r="K192" s="1"/>
      <c r="L192" s="1"/>
    </row>
    <row r="193" spans="2:12" x14ac:dyDescent="0.25">
      <c r="B193" s="1"/>
      <c r="C193" s="1"/>
      <c r="D193" s="1"/>
      <c r="E193" s="1"/>
      <c r="F193" s="1"/>
      <c r="G193" s="1"/>
      <c r="H193" s="1"/>
      <c r="I193" s="1"/>
      <c r="J193" s="1"/>
      <c r="K193" s="1"/>
      <c r="L193" s="1"/>
    </row>
    <row r="194" spans="2:12" x14ac:dyDescent="0.25">
      <c r="B194" s="1"/>
      <c r="C194" s="1"/>
      <c r="D194" s="1"/>
      <c r="E194" s="1"/>
      <c r="F194" s="1"/>
      <c r="G194" s="1"/>
      <c r="H194" s="1"/>
      <c r="I194" s="1"/>
      <c r="J194" s="1"/>
      <c r="K194" s="1"/>
      <c r="L194" s="1"/>
    </row>
    <row r="195" spans="2:12" x14ac:dyDescent="0.25">
      <c r="B195" s="1"/>
      <c r="C195" s="1"/>
      <c r="D195" s="1"/>
      <c r="E195" s="1"/>
      <c r="F195" s="1"/>
      <c r="G195" s="1"/>
      <c r="H195" s="1"/>
      <c r="I195" s="1"/>
      <c r="J195" s="1"/>
      <c r="K195" s="1"/>
      <c r="L195" s="1"/>
    </row>
    <row r="196" spans="2:12" x14ac:dyDescent="0.25">
      <c r="B196" s="1"/>
      <c r="C196" s="1"/>
      <c r="D196" s="1"/>
      <c r="E196" s="1"/>
      <c r="F196" s="1"/>
      <c r="G196" s="1"/>
      <c r="H196" s="1"/>
      <c r="I196" s="1"/>
      <c r="J196" s="1"/>
      <c r="K196" s="1"/>
      <c r="L196" s="1"/>
    </row>
    <row r="197" spans="2:12" x14ac:dyDescent="0.25">
      <c r="B197" s="1"/>
      <c r="C197" s="1"/>
      <c r="D197" s="1"/>
      <c r="E197" s="1"/>
      <c r="F197" s="1"/>
      <c r="G197" s="1"/>
      <c r="H197" s="1"/>
      <c r="I197" s="1"/>
      <c r="J197" s="1"/>
      <c r="K197" s="1"/>
      <c r="L197" s="1"/>
    </row>
    <row r="198" spans="2:12" x14ac:dyDescent="0.25">
      <c r="B198" s="1"/>
      <c r="C198" s="1"/>
      <c r="D198" s="1"/>
      <c r="E198" s="1"/>
      <c r="F198" s="1"/>
      <c r="G198" s="1"/>
      <c r="H198" s="1"/>
      <c r="I198" s="1"/>
      <c r="J198" s="1"/>
      <c r="K198" s="1"/>
      <c r="L198" s="1"/>
    </row>
    <row r="199" spans="2:12" x14ac:dyDescent="0.25">
      <c r="B199" s="1"/>
      <c r="C199" s="1"/>
      <c r="D199" s="1"/>
      <c r="E199" s="1"/>
      <c r="F199" s="1"/>
      <c r="G199" s="1"/>
      <c r="H199" s="1"/>
      <c r="I199" s="1"/>
      <c r="J199" s="1"/>
      <c r="K199" s="1"/>
      <c r="L199" s="1"/>
    </row>
    <row r="200" spans="2:12" x14ac:dyDescent="0.25">
      <c r="B200" s="1"/>
      <c r="C200" s="1"/>
      <c r="D200" s="1"/>
      <c r="E200" s="1"/>
      <c r="F200" s="1"/>
      <c r="G200" s="1"/>
      <c r="H200" s="1"/>
      <c r="I200" s="1"/>
      <c r="J200" s="1"/>
      <c r="K200" s="1"/>
      <c r="L200" s="1"/>
    </row>
    <row r="201" spans="2:12" x14ac:dyDescent="0.25">
      <c r="B201" s="1"/>
      <c r="C201" s="1"/>
      <c r="D201" s="1"/>
      <c r="E201" s="1"/>
      <c r="F201" s="1"/>
      <c r="G201" s="1"/>
      <c r="H201" s="1"/>
      <c r="I201" s="1"/>
      <c r="J201" s="1"/>
      <c r="K201" s="1"/>
      <c r="L201" s="1"/>
    </row>
    <row r="202" spans="2:12" x14ac:dyDescent="0.25">
      <c r="B202" s="1"/>
      <c r="C202" s="1"/>
      <c r="D202" s="1"/>
      <c r="E202" s="1"/>
      <c r="F202" s="1"/>
      <c r="G202" s="1"/>
      <c r="H202" s="1"/>
      <c r="I202" s="1"/>
      <c r="J202" s="1"/>
      <c r="K202" s="1"/>
      <c r="L202" s="1"/>
    </row>
    <row r="203" spans="2:12" x14ac:dyDescent="0.25">
      <c r="B203" s="1"/>
      <c r="C203" s="1"/>
      <c r="D203" s="1"/>
      <c r="E203" s="1"/>
      <c r="F203" s="1"/>
      <c r="G203" s="1"/>
      <c r="H203" s="1"/>
      <c r="I203" s="1"/>
      <c r="J203" s="1"/>
      <c r="K203" s="1"/>
      <c r="L203" s="1"/>
    </row>
    <row r="204" spans="2:12" x14ac:dyDescent="0.25">
      <c r="B204" s="1"/>
      <c r="C204" s="1"/>
      <c r="D204" s="1"/>
      <c r="E204" s="1"/>
      <c r="F204" s="1"/>
      <c r="G204" s="1"/>
      <c r="H204" s="1"/>
      <c r="I204" s="1"/>
      <c r="J204" s="1"/>
      <c r="K204" s="1"/>
      <c r="L204" s="1"/>
    </row>
    <row r="205" spans="2:12" x14ac:dyDescent="0.25">
      <c r="B205" s="1"/>
      <c r="C205" s="1"/>
      <c r="D205" s="1"/>
      <c r="E205" s="1"/>
      <c r="F205" s="1"/>
      <c r="G205" s="1"/>
      <c r="H205" s="1"/>
      <c r="I205" s="1"/>
      <c r="J205" s="1"/>
      <c r="K205" s="1"/>
      <c r="L205" s="1"/>
    </row>
    <row r="206" spans="2:12" x14ac:dyDescent="0.25">
      <c r="B206" s="1"/>
      <c r="C206" s="1"/>
      <c r="D206" s="1"/>
      <c r="E206" s="1"/>
      <c r="F206" s="1"/>
      <c r="G206" s="1"/>
      <c r="H206" s="1"/>
      <c r="I206" s="1"/>
      <c r="J206" s="1"/>
      <c r="K206" s="1"/>
      <c r="L206" s="1"/>
    </row>
    <row r="207" spans="2:12" x14ac:dyDescent="0.25">
      <c r="B207" s="1"/>
      <c r="C207" s="1"/>
      <c r="D207" s="1"/>
      <c r="E207" s="1"/>
      <c r="F207" s="1"/>
      <c r="G207" s="1"/>
      <c r="H207" s="1"/>
      <c r="I207" s="1"/>
      <c r="J207" s="1"/>
      <c r="K207" s="1"/>
      <c r="L207" s="1"/>
    </row>
    <row r="208" spans="2:12" x14ac:dyDescent="0.25">
      <c r="B208" s="1"/>
      <c r="C208" s="1"/>
      <c r="D208" s="1"/>
      <c r="E208" s="1"/>
      <c r="F208" s="1"/>
      <c r="G208" s="1"/>
      <c r="H208" s="1"/>
      <c r="I208" s="1"/>
      <c r="J208" s="1"/>
      <c r="K208" s="1"/>
      <c r="L208" s="1"/>
    </row>
    <row r="209" spans="2:12" x14ac:dyDescent="0.25">
      <c r="B209" s="1"/>
      <c r="C209" s="1"/>
      <c r="D209" s="1"/>
      <c r="E209" s="1"/>
      <c r="F209" s="1"/>
      <c r="G209" s="1"/>
      <c r="H209" s="1"/>
      <c r="I209" s="1"/>
      <c r="J209" s="1"/>
      <c r="K209" s="1"/>
      <c r="L209" s="1"/>
    </row>
    <row r="210" spans="2:12" x14ac:dyDescent="0.25">
      <c r="B210" s="1"/>
      <c r="C210" s="1"/>
      <c r="D210" s="1"/>
      <c r="E210" s="1"/>
      <c r="F210" s="1"/>
      <c r="G210" s="1"/>
      <c r="H210" s="1"/>
      <c r="I210" s="1"/>
      <c r="J210" s="1"/>
      <c r="K210" s="1"/>
      <c r="L210" s="1"/>
    </row>
    <row r="211" spans="2:12" x14ac:dyDescent="0.25">
      <c r="B211" s="1"/>
      <c r="C211" s="1"/>
      <c r="D211" s="1"/>
      <c r="E211" s="1"/>
      <c r="F211" s="1"/>
      <c r="G211" s="1"/>
      <c r="H211" s="1"/>
      <c r="I211" s="1"/>
      <c r="J211" s="1"/>
      <c r="K211" s="1"/>
      <c r="L211" s="1"/>
    </row>
    <row r="212" spans="2:12" x14ac:dyDescent="0.25">
      <c r="B212" s="1"/>
      <c r="C212" s="1"/>
      <c r="D212" s="1"/>
      <c r="E212" s="1"/>
      <c r="F212" s="1"/>
      <c r="G212" s="1"/>
      <c r="H212" s="1"/>
      <c r="I212" s="1"/>
      <c r="J212" s="1"/>
      <c r="K212" s="1"/>
      <c r="L212" s="1"/>
    </row>
    <row r="213" spans="2:12" x14ac:dyDescent="0.25">
      <c r="B213" s="1"/>
      <c r="C213" s="1"/>
      <c r="D213" s="1"/>
      <c r="E213" s="1"/>
      <c r="F213" s="1"/>
      <c r="G213" s="1"/>
      <c r="H213" s="1"/>
      <c r="I213" s="1"/>
      <c r="J213" s="1"/>
      <c r="K213" s="1"/>
      <c r="L213" s="1"/>
    </row>
    <row r="214" spans="2:12" x14ac:dyDescent="0.25">
      <c r="B214" s="1"/>
      <c r="C214" s="1"/>
      <c r="D214" s="1"/>
      <c r="E214" s="1"/>
      <c r="F214" s="1"/>
      <c r="G214" s="1"/>
      <c r="H214" s="1"/>
      <c r="I214" s="1"/>
      <c r="J214" s="1"/>
      <c r="K214" s="1"/>
      <c r="L214" s="1"/>
    </row>
    <row r="215" spans="2:12" x14ac:dyDescent="0.25">
      <c r="B215" s="1"/>
      <c r="C215" s="1"/>
      <c r="D215" s="1"/>
      <c r="E215" s="1"/>
      <c r="F215" s="1"/>
      <c r="G215" s="1"/>
      <c r="H215" s="1"/>
      <c r="I215" s="1"/>
      <c r="J215" s="1"/>
      <c r="K215" s="1"/>
      <c r="L215" s="1"/>
    </row>
    <row r="216" spans="2:12" x14ac:dyDescent="0.25">
      <c r="B216" s="1"/>
      <c r="C216" s="1"/>
      <c r="D216" s="1"/>
      <c r="E216" s="1"/>
      <c r="F216" s="1"/>
      <c r="G216" s="1"/>
      <c r="H216" s="1"/>
      <c r="I216" s="1"/>
      <c r="J216" s="1"/>
      <c r="K216" s="1"/>
      <c r="L216" s="1"/>
    </row>
    <row r="217" spans="2:12" x14ac:dyDescent="0.25">
      <c r="B217" s="1"/>
      <c r="C217" s="1"/>
      <c r="D217" s="1"/>
      <c r="E217" s="1"/>
      <c r="F217" s="1"/>
      <c r="G217" s="1"/>
      <c r="H217" s="1"/>
      <c r="I217" s="1"/>
      <c r="J217" s="1"/>
      <c r="K217" s="1"/>
      <c r="L217" s="1"/>
    </row>
    <row r="218" spans="2:12" x14ac:dyDescent="0.25">
      <c r="B218" s="1"/>
      <c r="C218" s="1"/>
      <c r="D218" s="1"/>
      <c r="E218" s="1"/>
      <c r="F218" s="1"/>
      <c r="G218" s="1"/>
      <c r="H218" s="1"/>
      <c r="I218" s="1"/>
      <c r="J218" s="1"/>
      <c r="K218" s="1"/>
      <c r="L218" s="1"/>
    </row>
    <row r="219" spans="2:12" x14ac:dyDescent="0.25">
      <c r="B219" s="1"/>
      <c r="C219" s="1"/>
      <c r="D219" s="1"/>
      <c r="E219" s="1"/>
      <c r="F219" s="1"/>
      <c r="G219" s="1"/>
      <c r="H219" s="1"/>
      <c r="I219" s="1"/>
      <c r="J219" s="1"/>
      <c r="K219" s="1"/>
      <c r="L219" s="1"/>
    </row>
    <row r="220" spans="2:12" x14ac:dyDescent="0.25">
      <c r="B220" s="1"/>
      <c r="C220" s="1"/>
      <c r="D220" s="1"/>
      <c r="E220" s="1"/>
      <c r="F220" s="1"/>
      <c r="G220" s="1"/>
      <c r="H220" s="1"/>
      <c r="I220" s="1"/>
      <c r="J220" s="1"/>
      <c r="K220" s="1"/>
      <c r="L220" s="1"/>
    </row>
    <row r="221" spans="2:12" x14ac:dyDescent="0.25">
      <c r="B221" s="1"/>
      <c r="C221" s="1"/>
      <c r="D221" s="1"/>
      <c r="E221" s="1"/>
      <c r="F221" s="1"/>
      <c r="G221" s="1"/>
      <c r="H221" s="1"/>
      <c r="I221" s="1"/>
      <c r="J221" s="1"/>
      <c r="K221" s="1"/>
      <c r="L221" s="1"/>
    </row>
    <row r="222" spans="2:12" x14ac:dyDescent="0.25">
      <c r="B222" s="1"/>
      <c r="C222" s="1"/>
      <c r="D222" s="1"/>
      <c r="E222" s="1"/>
      <c r="F222" s="1"/>
      <c r="G222" s="1"/>
      <c r="H222" s="1"/>
      <c r="I222" s="1"/>
      <c r="J222" s="1"/>
      <c r="K222" s="1"/>
      <c r="L222" s="1"/>
    </row>
    <row r="223" spans="2:12" x14ac:dyDescent="0.25">
      <c r="B223" s="1"/>
      <c r="C223" s="1"/>
      <c r="D223" s="1"/>
      <c r="E223" s="1"/>
      <c r="F223" s="1"/>
      <c r="G223" s="1"/>
      <c r="H223" s="1"/>
      <c r="I223" s="1"/>
      <c r="J223" s="1"/>
      <c r="K223" s="1"/>
      <c r="L223" s="1"/>
    </row>
    <row r="224" spans="2:12" x14ac:dyDescent="0.25">
      <c r="B224" s="1"/>
      <c r="C224" s="1"/>
      <c r="D224" s="1"/>
      <c r="E224" s="1"/>
      <c r="F224" s="1"/>
      <c r="G224" s="1"/>
      <c r="H224" s="1"/>
      <c r="I224" s="1"/>
      <c r="J224" s="1"/>
      <c r="K224" s="1"/>
      <c r="L224" s="1"/>
    </row>
    <row r="225" spans="2:12" x14ac:dyDescent="0.25">
      <c r="B225" s="1"/>
      <c r="C225" s="1"/>
      <c r="D225" s="1"/>
      <c r="E225" s="1"/>
      <c r="F225" s="1"/>
      <c r="G225" s="1"/>
      <c r="H225" s="1"/>
      <c r="I225" s="1"/>
      <c r="J225" s="1"/>
      <c r="K225" s="1"/>
      <c r="L225" s="1"/>
    </row>
    <row r="226" spans="2:12" x14ac:dyDescent="0.25">
      <c r="B226" s="1"/>
      <c r="C226" s="1"/>
      <c r="D226" s="1"/>
      <c r="E226" s="1"/>
      <c r="F226" s="1"/>
      <c r="G226" s="1"/>
      <c r="H226" s="1"/>
      <c r="I226" s="1"/>
      <c r="J226" s="1"/>
      <c r="K226" s="1"/>
      <c r="L226" s="1"/>
    </row>
    <row r="227" spans="2:12" x14ac:dyDescent="0.25">
      <c r="B227" s="1"/>
      <c r="C227" s="1"/>
      <c r="D227" s="1"/>
      <c r="E227" s="1"/>
      <c r="F227" s="1"/>
      <c r="G227" s="1"/>
      <c r="H227" s="1"/>
      <c r="I227" s="1"/>
      <c r="J227" s="1"/>
      <c r="K227" s="1"/>
      <c r="L227" s="1"/>
    </row>
    <row r="228" spans="2:12" x14ac:dyDescent="0.25">
      <c r="B228" s="1"/>
      <c r="C228" s="1"/>
      <c r="D228" s="1"/>
      <c r="E228" s="1"/>
      <c r="F228" s="1"/>
      <c r="G228" s="1"/>
      <c r="H228" s="1"/>
      <c r="I228" s="1"/>
      <c r="J228" s="1"/>
      <c r="K228" s="1"/>
      <c r="L228" s="1"/>
    </row>
    <row r="229" spans="2:12" x14ac:dyDescent="0.25">
      <c r="B229" s="1"/>
      <c r="C229" s="1"/>
      <c r="D229" s="1"/>
      <c r="E229" s="1"/>
      <c r="F229" s="1"/>
      <c r="G229" s="1"/>
      <c r="H229" s="1"/>
      <c r="I229" s="1"/>
      <c r="J229" s="1"/>
      <c r="K229" s="1"/>
      <c r="L229" s="1"/>
    </row>
    <row r="230" spans="2:12" x14ac:dyDescent="0.25">
      <c r="B230" s="1"/>
      <c r="C230" s="1"/>
      <c r="D230" s="1"/>
      <c r="E230" s="1"/>
      <c r="F230" s="1"/>
      <c r="G230" s="1"/>
      <c r="H230" s="1"/>
      <c r="I230" s="1"/>
      <c r="J230" s="1"/>
      <c r="K230" s="1"/>
      <c r="L230" s="1"/>
    </row>
    <row r="231" spans="2:12" x14ac:dyDescent="0.25">
      <c r="B231" s="1"/>
      <c r="C231" s="1"/>
      <c r="D231" s="1"/>
      <c r="E231" s="1"/>
      <c r="F231" s="1"/>
      <c r="G231" s="1"/>
      <c r="H231" s="1"/>
      <c r="I231" s="1"/>
      <c r="J231" s="1"/>
      <c r="K231" s="1"/>
      <c r="L231" s="1"/>
    </row>
    <row r="232" spans="2:12" x14ac:dyDescent="0.25">
      <c r="B232" s="1"/>
      <c r="C232" s="1"/>
      <c r="D232" s="1"/>
      <c r="E232" s="1"/>
      <c r="F232" s="1"/>
      <c r="G232" s="1"/>
      <c r="H232" s="1"/>
      <c r="I232" s="1"/>
      <c r="J232" s="1"/>
      <c r="K232" s="1"/>
      <c r="L232" s="1"/>
    </row>
    <row r="233" spans="2:12" x14ac:dyDescent="0.25">
      <c r="B233" s="1"/>
      <c r="C233" s="1"/>
      <c r="D233" s="1"/>
      <c r="E233" s="1"/>
      <c r="F233" s="1"/>
      <c r="G233" s="1"/>
      <c r="H233" s="1"/>
      <c r="I233" s="1"/>
      <c r="J233" s="1"/>
      <c r="K233" s="1"/>
      <c r="L233" s="1"/>
    </row>
    <row r="234" spans="2:12" x14ac:dyDescent="0.25">
      <c r="B234" s="1"/>
      <c r="C234" s="1"/>
      <c r="D234" s="1"/>
      <c r="E234" s="1"/>
      <c r="F234" s="1"/>
      <c r="G234" s="1"/>
      <c r="H234" s="1"/>
      <c r="I234" s="1"/>
      <c r="J234" s="1"/>
      <c r="K234" s="1"/>
      <c r="L234" s="1"/>
    </row>
    <row r="235" spans="2:12" x14ac:dyDescent="0.25">
      <c r="B235" s="1"/>
      <c r="C235" s="1"/>
      <c r="D235" s="1"/>
      <c r="E235" s="1"/>
      <c r="F235" s="1"/>
      <c r="G235" s="1"/>
      <c r="H235" s="1"/>
      <c r="I235" s="1"/>
      <c r="J235" s="1"/>
      <c r="K235" s="1"/>
      <c r="L235" s="1"/>
    </row>
    <row r="236" spans="2:12" x14ac:dyDescent="0.25">
      <c r="B236" s="1"/>
      <c r="C236" s="1"/>
      <c r="D236" s="1"/>
      <c r="E236" s="1"/>
      <c r="F236" s="1"/>
      <c r="G236" s="1"/>
      <c r="H236" s="1"/>
      <c r="I236" s="1"/>
      <c r="J236" s="1"/>
      <c r="K236" s="1"/>
      <c r="L236" s="1"/>
    </row>
    <row r="237" spans="2:12" x14ac:dyDescent="0.25">
      <c r="B237" s="1"/>
      <c r="C237" s="1"/>
      <c r="D237" s="1"/>
      <c r="E237" s="1"/>
      <c r="F237" s="1"/>
      <c r="G237" s="1"/>
      <c r="H237" s="1"/>
      <c r="I237" s="1"/>
      <c r="J237" s="1"/>
      <c r="K237" s="1"/>
      <c r="L237" s="1"/>
    </row>
    <row r="238" spans="2:12" x14ac:dyDescent="0.25">
      <c r="B238" s="1"/>
      <c r="C238" s="1"/>
      <c r="D238" s="1"/>
      <c r="E238" s="1"/>
      <c r="F238" s="1"/>
      <c r="G238" s="1"/>
      <c r="H238" s="1"/>
      <c r="I238" s="1"/>
      <c r="J238" s="1"/>
      <c r="K238" s="1"/>
      <c r="L238" s="1"/>
    </row>
    <row r="239" spans="2:12" x14ac:dyDescent="0.25">
      <c r="B239" s="1"/>
      <c r="C239" s="1"/>
      <c r="D239" s="1"/>
      <c r="E239" s="1"/>
      <c r="F239" s="1"/>
      <c r="G239" s="1"/>
      <c r="H239" s="1"/>
      <c r="I239" s="1"/>
      <c r="J239" s="1"/>
      <c r="K239" s="1"/>
      <c r="L239" s="1"/>
    </row>
    <row r="240" spans="2:12" x14ac:dyDescent="0.25">
      <c r="B240" s="1"/>
      <c r="C240" s="1"/>
      <c r="D240" s="1"/>
      <c r="E240" s="1"/>
      <c r="F240" s="1"/>
      <c r="G240" s="1"/>
      <c r="H240" s="1"/>
      <c r="I240" s="1"/>
      <c r="J240" s="1"/>
      <c r="K240" s="1"/>
      <c r="L240" s="1"/>
    </row>
    <row r="241" spans="2:12" x14ac:dyDescent="0.25">
      <c r="B241" s="1"/>
      <c r="C241" s="1"/>
      <c r="D241" s="1"/>
      <c r="E241" s="1"/>
      <c r="F241" s="1"/>
      <c r="G241" s="1"/>
      <c r="H241" s="1"/>
      <c r="I241" s="1"/>
      <c r="J241" s="1"/>
      <c r="K241" s="1"/>
      <c r="L241" s="1"/>
    </row>
    <row r="242" spans="2:12" x14ac:dyDescent="0.25">
      <c r="B242" s="1"/>
      <c r="C242" s="1"/>
      <c r="D242" s="1"/>
      <c r="E242" s="1"/>
      <c r="F242" s="1"/>
      <c r="G242" s="1"/>
      <c r="H242" s="1"/>
      <c r="I242" s="1"/>
      <c r="J242" s="1"/>
      <c r="K242" s="1"/>
      <c r="L242" s="1"/>
    </row>
    <row r="243" spans="2:12" x14ac:dyDescent="0.25">
      <c r="B243" s="1"/>
      <c r="C243" s="1"/>
      <c r="D243" s="1"/>
      <c r="E243" s="1"/>
      <c r="F243" s="1"/>
      <c r="G243" s="1"/>
      <c r="H243" s="1"/>
      <c r="I243" s="1"/>
      <c r="J243" s="1"/>
      <c r="K243" s="1"/>
      <c r="L243" s="1"/>
    </row>
    <row r="244" spans="2:12" x14ac:dyDescent="0.25">
      <c r="B244" s="1"/>
      <c r="C244" s="1"/>
      <c r="D244" s="1"/>
      <c r="E244" s="1"/>
      <c r="F244" s="1"/>
      <c r="G244" s="1"/>
      <c r="H244" s="1"/>
      <c r="I244" s="1"/>
      <c r="J244" s="1"/>
      <c r="K244" s="1"/>
      <c r="L244" s="1"/>
    </row>
    <row r="245" spans="2:12" x14ac:dyDescent="0.25">
      <c r="B245" s="1"/>
      <c r="C245" s="1"/>
      <c r="D245" s="1"/>
      <c r="E245" s="1"/>
      <c r="F245" s="1"/>
      <c r="G245" s="1"/>
      <c r="H245" s="1"/>
      <c r="I245" s="1"/>
      <c r="J245" s="1"/>
      <c r="K245" s="1"/>
      <c r="L245" s="1"/>
    </row>
    <row r="246" spans="2:12" x14ac:dyDescent="0.25">
      <c r="B246" s="1"/>
      <c r="C246" s="1"/>
      <c r="D246" s="1"/>
      <c r="E246" s="1"/>
      <c r="F246" s="1"/>
      <c r="G246" s="1"/>
      <c r="H246" s="1"/>
      <c r="I246" s="1"/>
      <c r="J246" s="1"/>
      <c r="K246" s="1"/>
      <c r="L246" s="1"/>
    </row>
    <row r="247" spans="2:12" x14ac:dyDescent="0.25">
      <c r="B247" s="1"/>
      <c r="C247" s="1"/>
      <c r="D247" s="1"/>
      <c r="E247" s="1"/>
      <c r="F247" s="1"/>
      <c r="G247" s="1"/>
      <c r="H247" s="1"/>
      <c r="I247" s="1"/>
      <c r="J247" s="1"/>
      <c r="K247" s="1"/>
      <c r="L247" s="1"/>
    </row>
    <row r="248" spans="2:12" x14ac:dyDescent="0.25">
      <c r="B248" s="1"/>
      <c r="C248" s="1"/>
      <c r="D248" s="1"/>
      <c r="E248" s="1"/>
      <c r="F248" s="1"/>
      <c r="G248" s="1"/>
      <c r="H248" s="1"/>
      <c r="I248" s="1"/>
      <c r="J248" s="1"/>
      <c r="K248" s="1"/>
      <c r="L248" s="1"/>
    </row>
    <row r="249" spans="2:12" x14ac:dyDescent="0.25">
      <c r="B249" s="1"/>
      <c r="C249" s="1"/>
      <c r="D249" s="1"/>
      <c r="E249" s="1"/>
      <c r="F249" s="1"/>
      <c r="G249" s="1"/>
      <c r="H249" s="1"/>
      <c r="I249" s="1"/>
      <c r="J249" s="1"/>
      <c r="K249" s="1"/>
      <c r="L249" s="1"/>
    </row>
    <row r="250" spans="2:12" x14ac:dyDescent="0.25">
      <c r="B250" s="1"/>
      <c r="C250" s="1"/>
      <c r="D250" s="1"/>
      <c r="E250" s="1"/>
      <c r="F250" s="1"/>
      <c r="G250" s="1"/>
      <c r="H250" s="1"/>
      <c r="I250" s="1"/>
      <c r="J250" s="1"/>
      <c r="K250" s="1"/>
      <c r="L250" s="1"/>
    </row>
    <row r="251" spans="2:12" x14ac:dyDescent="0.25">
      <c r="B251" s="1"/>
      <c r="C251" s="1"/>
      <c r="D251" s="1"/>
      <c r="E251" s="1"/>
      <c r="F251" s="1"/>
      <c r="G251" s="1"/>
      <c r="H251" s="1"/>
      <c r="I251" s="1"/>
      <c r="J251" s="1"/>
      <c r="K251" s="1"/>
      <c r="L251" s="1"/>
    </row>
    <row r="252" spans="2:12" x14ac:dyDescent="0.25">
      <c r="B252" s="1"/>
      <c r="C252" s="1"/>
      <c r="D252" s="1"/>
      <c r="E252" s="1"/>
      <c r="F252" s="1"/>
      <c r="G252" s="1"/>
      <c r="H252" s="1"/>
      <c r="I252" s="1"/>
      <c r="J252" s="1"/>
      <c r="K252" s="1"/>
      <c r="L252" s="1"/>
    </row>
    <row r="253" spans="2:12" x14ac:dyDescent="0.25">
      <c r="B253" s="1"/>
      <c r="C253" s="1"/>
      <c r="D253" s="1"/>
      <c r="E253" s="1"/>
      <c r="F253" s="1"/>
      <c r="G253" s="1"/>
      <c r="H253" s="1"/>
      <c r="I253" s="1"/>
      <c r="J253" s="1"/>
      <c r="K253" s="1"/>
      <c r="L253" s="1"/>
    </row>
    <row r="254" spans="2:12" x14ac:dyDescent="0.25">
      <c r="B254" s="1"/>
      <c r="C254" s="1"/>
      <c r="D254" s="1"/>
      <c r="E254" s="1"/>
      <c r="F254" s="1"/>
      <c r="G254" s="1"/>
      <c r="H254" s="1"/>
      <c r="I254" s="1"/>
      <c r="J254" s="1"/>
      <c r="K254" s="1"/>
      <c r="L254" s="1"/>
    </row>
    <row r="255" spans="2:12" x14ac:dyDescent="0.25">
      <c r="B255" s="1"/>
      <c r="C255" s="1"/>
      <c r="D255" s="1"/>
      <c r="E255" s="1"/>
      <c r="F255" s="1"/>
      <c r="G255" s="1"/>
      <c r="H255" s="1"/>
      <c r="I255" s="1"/>
      <c r="J255" s="1"/>
      <c r="K255" s="1"/>
      <c r="L255" s="1"/>
    </row>
    <row r="256" spans="2:12" x14ac:dyDescent="0.25">
      <c r="B256" s="1"/>
      <c r="C256" s="1"/>
      <c r="D256" s="1"/>
      <c r="E256" s="1"/>
      <c r="F256" s="1"/>
      <c r="G256" s="1"/>
      <c r="H256" s="1"/>
      <c r="I256" s="1"/>
      <c r="J256" s="1"/>
      <c r="K256" s="1"/>
      <c r="L256" s="1"/>
    </row>
    <row r="257" spans="2:12" x14ac:dyDescent="0.25">
      <c r="B257" s="1"/>
      <c r="C257" s="1"/>
      <c r="D257" s="1"/>
      <c r="E257" s="1"/>
      <c r="F257" s="1"/>
      <c r="G257" s="1"/>
      <c r="H257" s="1"/>
      <c r="I257" s="1"/>
      <c r="J257" s="1"/>
      <c r="K257" s="1"/>
      <c r="L257" s="1"/>
    </row>
    <row r="258" spans="2:12" x14ac:dyDescent="0.25">
      <c r="B258" s="1"/>
      <c r="C258" s="1"/>
      <c r="D258" s="1"/>
      <c r="E258" s="1"/>
      <c r="F258" s="1"/>
      <c r="G258" s="1"/>
      <c r="H258" s="1"/>
      <c r="I258" s="1"/>
      <c r="J258" s="1"/>
      <c r="K258" s="1"/>
      <c r="L258" s="1"/>
    </row>
    <row r="259" spans="2:12" x14ac:dyDescent="0.25">
      <c r="B259" s="1"/>
      <c r="C259" s="1"/>
      <c r="D259" s="1"/>
      <c r="E259" s="1"/>
      <c r="F259" s="1"/>
      <c r="G259" s="1"/>
      <c r="H259" s="1"/>
      <c r="I259" s="1"/>
      <c r="J259" s="1"/>
      <c r="K259" s="1"/>
      <c r="L259" s="1"/>
    </row>
    <row r="260" spans="2:12" x14ac:dyDescent="0.25">
      <c r="B260" s="1"/>
      <c r="C260" s="1"/>
      <c r="D260" s="1"/>
      <c r="E260" s="1"/>
      <c r="F260" s="1"/>
      <c r="G260" s="1"/>
      <c r="H260" s="1"/>
      <c r="I260" s="1"/>
      <c r="J260" s="1"/>
      <c r="K260" s="1"/>
      <c r="L260" s="1"/>
    </row>
    <row r="261" spans="2:12" x14ac:dyDescent="0.25">
      <c r="B261" s="1"/>
      <c r="C261" s="1"/>
      <c r="D261" s="1"/>
      <c r="E261" s="1"/>
      <c r="F261" s="1"/>
      <c r="G261" s="1"/>
      <c r="H261" s="1"/>
      <c r="I261" s="1"/>
      <c r="J261" s="1"/>
      <c r="K261" s="1"/>
      <c r="L261" s="1"/>
    </row>
    <row r="262" spans="2:12" x14ac:dyDescent="0.25">
      <c r="B262" s="1"/>
      <c r="C262" s="1"/>
      <c r="D262" s="1"/>
      <c r="E262" s="1"/>
      <c r="F262" s="1"/>
      <c r="G262" s="1"/>
      <c r="H262" s="1"/>
      <c r="I262" s="1"/>
      <c r="J262" s="1"/>
      <c r="K262" s="1"/>
      <c r="L262" s="1"/>
    </row>
    <row r="263" spans="2:12" x14ac:dyDescent="0.25">
      <c r="B263" s="1"/>
      <c r="C263" s="1"/>
      <c r="D263" s="1"/>
      <c r="E263" s="1"/>
      <c r="F263" s="1"/>
      <c r="G263" s="1"/>
      <c r="H263" s="1"/>
      <c r="I263" s="1"/>
      <c r="J263" s="1"/>
      <c r="K263" s="1"/>
      <c r="L263" s="1"/>
    </row>
    <row r="264" spans="2:12" x14ac:dyDescent="0.25">
      <c r="B264" s="1"/>
      <c r="C264" s="1"/>
      <c r="D264" s="1"/>
      <c r="E264" s="1"/>
      <c r="F264" s="1"/>
      <c r="G264" s="1"/>
      <c r="H264" s="1"/>
      <c r="I264" s="1"/>
      <c r="J264" s="1"/>
      <c r="K264" s="1"/>
      <c r="L264" s="1"/>
    </row>
    <row r="265" spans="2:12" x14ac:dyDescent="0.25">
      <c r="B265" s="1"/>
      <c r="C265" s="1"/>
      <c r="D265" s="1"/>
      <c r="E265" s="1"/>
      <c r="F265" s="1"/>
      <c r="G265" s="1"/>
      <c r="H265" s="1"/>
      <c r="I265" s="1"/>
      <c r="J265" s="1"/>
      <c r="K265" s="1"/>
      <c r="L265" s="1"/>
    </row>
    <row r="266" spans="2:12" x14ac:dyDescent="0.25">
      <c r="B266" s="1"/>
      <c r="C266" s="1"/>
      <c r="D266" s="1"/>
      <c r="E266" s="1"/>
      <c r="F266" s="1"/>
      <c r="G266" s="1"/>
      <c r="H266" s="1"/>
      <c r="I266" s="1"/>
      <c r="J266" s="1"/>
      <c r="K266" s="1"/>
      <c r="L266" s="1"/>
    </row>
    <row r="267" spans="2:12" x14ac:dyDescent="0.25">
      <c r="B267" s="1"/>
      <c r="C267" s="1"/>
      <c r="D267" s="1"/>
      <c r="E267" s="1"/>
      <c r="F267" s="1"/>
      <c r="G267" s="1"/>
      <c r="H267" s="1"/>
      <c r="I267" s="1"/>
      <c r="J267" s="1"/>
      <c r="K267" s="1"/>
      <c r="L267" s="1"/>
    </row>
    <row r="268" spans="2:12" x14ac:dyDescent="0.25">
      <c r="B268" s="1"/>
      <c r="C268" s="1"/>
      <c r="D268" s="1"/>
      <c r="E268" s="1"/>
      <c r="F268" s="1"/>
      <c r="G268" s="1"/>
      <c r="H268" s="1"/>
      <c r="I268" s="1"/>
      <c r="J268" s="1"/>
      <c r="K268" s="1"/>
      <c r="L268" s="1"/>
    </row>
    <row r="269" spans="2:12" x14ac:dyDescent="0.25">
      <c r="B269" s="1"/>
      <c r="C269" s="1"/>
      <c r="D269" s="1"/>
      <c r="E269" s="1"/>
      <c r="F269" s="1"/>
      <c r="G269" s="1"/>
      <c r="H269" s="1"/>
      <c r="I269" s="1"/>
      <c r="J269" s="1"/>
      <c r="K269" s="1"/>
      <c r="L269" s="1"/>
    </row>
    <row r="270" spans="2:12" x14ac:dyDescent="0.25">
      <c r="B270" s="1"/>
      <c r="C270" s="1"/>
      <c r="D270" s="1"/>
      <c r="E270" s="1"/>
      <c r="F270" s="1"/>
      <c r="G270" s="1"/>
      <c r="H270" s="1"/>
      <c r="I270" s="1"/>
      <c r="J270" s="1"/>
      <c r="K270" s="1"/>
      <c r="L270" s="1"/>
    </row>
    <row r="271" spans="2:12" x14ac:dyDescent="0.25">
      <c r="B271" s="1"/>
      <c r="C271" s="1"/>
      <c r="D271" s="1"/>
      <c r="E271" s="1"/>
      <c r="F271" s="1"/>
      <c r="G271" s="1"/>
      <c r="H271" s="1"/>
      <c r="I271" s="1"/>
      <c r="J271" s="1"/>
      <c r="K271" s="1"/>
      <c r="L271" s="1"/>
    </row>
    <row r="272" spans="2:12" x14ac:dyDescent="0.25">
      <c r="B272" s="1"/>
      <c r="C272" s="1"/>
      <c r="D272" s="1"/>
      <c r="E272" s="1"/>
      <c r="F272" s="1"/>
      <c r="G272" s="1"/>
      <c r="H272" s="1"/>
      <c r="I272" s="1"/>
      <c r="J272" s="1"/>
      <c r="K272" s="1"/>
      <c r="L272" s="1"/>
    </row>
    <row r="273" spans="2:12" x14ac:dyDescent="0.25">
      <c r="B273" s="1"/>
      <c r="C273" s="1"/>
      <c r="D273" s="1"/>
      <c r="E273" s="1"/>
      <c r="F273" s="1"/>
      <c r="G273" s="1"/>
      <c r="H273" s="1"/>
      <c r="I273" s="1"/>
      <c r="J273" s="1"/>
      <c r="K273" s="1"/>
      <c r="L273" s="1"/>
    </row>
    <row r="274" spans="2:12" x14ac:dyDescent="0.25">
      <c r="B274" s="1"/>
      <c r="C274" s="1"/>
      <c r="D274" s="1"/>
      <c r="E274" s="1"/>
      <c r="F274" s="1"/>
      <c r="G274" s="1"/>
      <c r="H274" s="1"/>
      <c r="I274" s="1"/>
      <c r="J274" s="1"/>
      <c r="K274" s="1"/>
      <c r="L274" s="1"/>
    </row>
    <row r="275" spans="2:12" x14ac:dyDescent="0.25">
      <c r="B275" s="1"/>
      <c r="C275" s="1"/>
      <c r="D275" s="1"/>
      <c r="E275" s="1"/>
      <c r="F275" s="1"/>
      <c r="G275" s="1"/>
      <c r="H275" s="1"/>
      <c r="I275" s="1"/>
      <c r="J275" s="1"/>
      <c r="K275" s="1"/>
      <c r="L275" s="1"/>
    </row>
    <row r="276" spans="2:12" x14ac:dyDescent="0.25">
      <c r="B276" s="1"/>
      <c r="C276" s="1"/>
      <c r="D276" s="1"/>
      <c r="E276" s="1"/>
      <c r="F276" s="1"/>
      <c r="G276" s="1"/>
      <c r="H276" s="1"/>
      <c r="I276" s="1"/>
      <c r="J276" s="1"/>
      <c r="K276" s="1"/>
      <c r="L276" s="1"/>
    </row>
    <row r="277" spans="2:12" x14ac:dyDescent="0.25">
      <c r="B277" s="1"/>
      <c r="C277" s="1"/>
      <c r="D277" s="1"/>
      <c r="E277" s="1"/>
      <c r="F277" s="1"/>
      <c r="G277" s="1"/>
      <c r="H277" s="1"/>
      <c r="I277" s="1"/>
      <c r="J277" s="1"/>
      <c r="K277" s="1"/>
      <c r="L277" s="1"/>
    </row>
    <row r="278" spans="2:12" x14ac:dyDescent="0.25">
      <c r="B278" s="1"/>
      <c r="C278" s="1"/>
      <c r="D278" s="1"/>
      <c r="E278" s="1"/>
      <c r="F278" s="1"/>
      <c r="G278" s="1"/>
      <c r="H278" s="1"/>
      <c r="I278" s="1"/>
      <c r="J278" s="1"/>
      <c r="K278" s="1"/>
      <c r="L278" s="1"/>
    </row>
    <row r="279" spans="2:12" x14ac:dyDescent="0.25">
      <c r="B279" s="1"/>
      <c r="C279" s="1"/>
      <c r="D279" s="1"/>
      <c r="E279" s="1"/>
      <c r="F279" s="1"/>
      <c r="G279" s="1"/>
      <c r="H279" s="1"/>
      <c r="I279" s="1"/>
      <c r="J279" s="1"/>
      <c r="K279" s="1"/>
      <c r="L279" s="1"/>
    </row>
    <row r="280" spans="2:12" x14ac:dyDescent="0.25">
      <c r="B280" s="1"/>
      <c r="C280" s="1"/>
      <c r="D280" s="1"/>
      <c r="E280" s="1"/>
      <c r="F280" s="1"/>
      <c r="G280" s="1"/>
      <c r="H280" s="1"/>
      <c r="I280" s="1"/>
      <c r="J280" s="1"/>
      <c r="K280" s="1"/>
      <c r="L280" s="1"/>
    </row>
    <row r="281" spans="2:12" x14ac:dyDescent="0.25">
      <c r="B281" s="1"/>
      <c r="C281" s="1"/>
      <c r="D281" s="1"/>
      <c r="E281" s="1"/>
      <c r="F281" s="1"/>
      <c r="G281" s="1"/>
      <c r="H281" s="1"/>
      <c r="I281" s="1"/>
      <c r="J281" s="1"/>
      <c r="K281" s="1"/>
      <c r="L281" s="1"/>
    </row>
    <row r="282" spans="2:12" x14ac:dyDescent="0.25">
      <c r="B282" s="1"/>
      <c r="C282" s="1"/>
      <c r="D282" s="1"/>
      <c r="E282" s="1"/>
      <c r="F282" s="1"/>
      <c r="G282" s="1"/>
      <c r="H282" s="1"/>
      <c r="I282" s="1"/>
      <c r="J282" s="1"/>
      <c r="K282" s="1"/>
      <c r="L282" s="1"/>
    </row>
    <row r="283" spans="2:12" x14ac:dyDescent="0.25">
      <c r="B283" s="1"/>
      <c r="C283" s="1"/>
      <c r="D283" s="1"/>
      <c r="E283" s="1"/>
      <c r="F283" s="1"/>
      <c r="G283" s="1"/>
      <c r="H283" s="1"/>
      <c r="I283" s="1"/>
      <c r="J283" s="1"/>
      <c r="K283" s="1"/>
      <c r="L283" s="1"/>
    </row>
    <row r="284" spans="2:12" x14ac:dyDescent="0.25">
      <c r="B284" s="1"/>
      <c r="C284" s="1"/>
      <c r="D284" s="1"/>
      <c r="E284" s="1"/>
      <c r="F284" s="1"/>
      <c r="G284" s="1"/>
      <c r="H284" s="1"/>
      <c r="I284" s="1"/>
      <c r="J284" s="1"/>
      <c r="K284" s="1"/>
      <c r="L284" s="1"/>
    </row>
    <row r="285" spans="2:12" x14ac:dyDescent="0.25">
      <c r="B285" s="1"/>
      <c r="C285" s="1"/>
      <c r="D285" s="1"/>
      <c r="E285" s="1"/>
      <c r="F285" s="1"/>
      <c r="G285" s="1"/>
      <c r="H285" s="1"/>
      <c r="I285" s="1"/>
      <c r="J285" s="1"/>
      <c r="K285" s="1"/>
      <c r="L285" s="1"/>
    </row>
    <row r="286" spans="2:12" x14ac:dyDescent="0.25">
      <c r="B286" s="1"/>
      <c r="C286" s="1"/>
      <c r="D286" s="1"/>
      <c r="E286" s="1"/>
      <c r="F286" s="1"/>
      <c r="G286" s="1"/>
      <c r="H286" s="1"/>
      <c r="I286" s="1"/>
      <c r="J286" s="1"/>
      <c r="K286" s="1"/>
      <c r="L286" s="1"/>
    </row>
    <row r="287" spans="2:12" x14ac:dyDescent="0.25">
      <c r="B287" s="1"/>
      <c r="C287" s="1"/>
      <c r="D287" s="1"/>
      <c r="E287" s="1"/>
      <c r="F287" s="1"/>
      <c r="G287" s="1"/>
      <c r="H287" s="1"/>
      <c r="I287" s="1"/>
      <c r="J287" s="1"/>
      <c r="K287" s="1"/>
      <c r="L287" s="1"/>
    </row>
    <row r="288" spans="2:12" x14ac:dyDescent="0.25">
      <c r="B288" s="1"/>
      <c r="C288" s="1"/>
      <c r="D288" s="1"/>
      <c r="E288" s="1"/>
      <c r="F288" s="1"/>
      <c r="G288" s="1"/>
      <c r="H288" s="1"/>
      <c r="I288" s="1"/>
      <c r="J288" s="1"/>
      <c r="K288" s="1"/>
      <c r="L288" s="1"/>
    </row>
    <row r="289" spans="2:12" x14ac:dyDescent="0.25">
      <c r="B289" s="1"/>
      <c r="C289" s="1"/>
      <c r="D289" s="1"/>
      <c r="E289" s="1"/>
      <c r="F289" s="1"/>
      <c r="G289" s="1"/>
      <c r="H289" s="1"/>
      <c r="I289" s="1"/>
      <c r="J289" s="1"/>
      <c r="K289" s="1"/>
      <c r="L289" s="1"/>
    </row>
    <row r="290" spans="2:12" x14ac:dyDescent="0.25">
      <c r="B290" s="1"/>
      <c r="C290" s="1"/>
      <c r="D290" s="1"/>
      <c r="E290" s="1"/>
      <c r="F290" s="1"/>
      <c r="G290" s="1"/>
      <c r="H290" s="1"/>
      <c r="I290" s="1"/>
      <c r="J290" s="1"/>
      <c r="K290" s="1"/>
      <c r="L290" s="1"/>
    </row>
    <row r="291" spans="2:12" x14ac:dyDescent="0.25">
      <c r="B291" s="1"/>
      <c r="C291" s="1"/>
      <c r="D291" s="1"/>
      <c r="E291" s="1"/>
      <c r="F291" s="1"/>
      <c r="G291" s="1"/>
      <c r="H291" s="1"/>
      <c r="I291" s="1"/>
      <c r="J291" s="1"/>
      <c r="K291" s="1"/>
      <c r="L291" s="1"/>
    </row>
    <row r="292" spans="2:12" x14ac:dyDescent="0.25">
      <c r="B292" s="1"/>
      <c r="C292" s="1"/>
      <c r="D292" s="1"/>
      <c r="E292" s="1"/>
      <c r="F292" s="1"/>
      <c r="G292" s="1"/>
      <c r="H292" s="1"/>
      <c r="I292" s="1"/>
      <c r="J292" s="1"/>
      <c r="K292" s="1"/>
      <c r="L292" s="1"/>
    </row>
    <row r="293" spans="2:12" x14ac:dyDescent="0.25">
      <c r="B293" s="1"/>
      <c r="C293" s="1"/>
      <c r="D293" s="1"/>
      <c r="E293" s="1"/>
      <c r="F293" s="1"/>
      <c r="G293" s="1"/>
      <c r="H293" s="1"/>
      <c r="I293" s="1"/>
      <c r="J293" s="1"/>
      <c r="K293" s="1"/>
      <c r="L293" s="1"/>
    </row>
    <row r="294" spans="2:12" x14ac:dyDescent="0.25">
      <c r="B294" s="1"/>
      <c r="C294" s="1"/>
      <c r="D294" s="1"/>
      <c r="E294" s="1"/>
      <c r="F294" s="1"/>
      <c r="G294" s="1"/>
      <c r="H294" s="1"/>
      <c r="I294" s="1"/>
      <c r="J294" s="1"/>
      <c r="K294" s="1"/>
      <c r="L294" s="1"/>
    </row>
    <row r="295" spans="2:12" x14ac:dyDescent="0.25">
      <c r="B295" s="1"/>
      <c r="C295" s="1"/>
      <c r="D295" s="1"/>
      <c r="E295" s="1"/>
      <c r="F295" s="1"/>
      <c r="G295" s="1"/>
      <c r="H295" s="1"/>
      <c r="I295" s="1"/>
      <c r="J295" s="1"/>
      <c r="K295" s="1"/>
      <c r="L295" s="1"/>
    </row>
    <row r="296" spans="2:12" x14ac:dyDescent="0.25">
      <c r="B296" s="1"/>
      <c r="C296" s="1"/>
      <c r="D296" s="1"/>
      <c r="E296" s="1"/>
      <c r="F296" s="1"/>
      <c r="G296" s="1"/>
      <c r="H296" s="1"/>
      <c r="I296" s="1"/>
      <c r="J296" s="1"/>
      <c r="K296" s="1"/>
      <c r="L296" s="1"/>
    </row>
    <row r="297" spans="2:12" x14ac:dyDescent="0.25">
      <c r="B297" s="1"/>
      <c r="C297" s="1"/>
      <c r="D297" s="1"/>
      <c r="E297" s="1"/>
      <c r="F297" s="1"/>
      <c r="G297" s="1"/>
      <c r="H297" s="1"/>
      <c r="I297" s="1"/>
      <c r="J297" s="1"/>
      <c r="K297" s="1"/>
      <c r="L297" s="1"/>
    </row>
    <row r="298" spans="2:12" x14ac:dyDescent="0.25">
      <c r="B298" s="1"/>
      <c r="C298" s="1"/>
      <c r="D298" s="1"/>
      <c r="E298" s="1"/>
      <c r="F298" s="1"/>
      <c r="G298" s="1"/>
      <c r="H298" s="1"/>
      <c r="I298" s="1"/>
      <c r="J298" s="1"/>
      <c r="K298" s="1"/>
      <c r="L298" s="1"/>
    </row>
    <row r="299" spans="2:12" x14ac:dyDescent="0.25">
      <c r="B299" s="1"/>
      <c r="C299" s="1"/>
      <c r="D299" s="1"/>
      <c r="E299" s="1"/>
      <c r="F299" s="1"/>
      <c r="G299" s="1"/>
      <c r="H299" s="1"/>
      <c r="I299" s="1"/>
      <c r="J299" s="1"/>
      <c r="K299" s="1"/>
      <c r="L299" s="1"/>
    </row>
    <row r="300" spans="2:12" x14ac:dyDescent="0.25">
      <c r="B300" s="1"/>
      <c r="C300" s="1"/>
      <c r="D300" s="1"/>
      <c r="E300" s="1"/>
      <c r="F300" s="1"/>
      <c r="G300" s="1"/>
      <c r="H300" s="1"/>
      <c r="I300" s="1"/>
      <c r="J300" s="1"/>
      <c r="K300" s="1"/>
      <c r="L300" s="1"/>
    </row>
    <row r="301" spans="2:12" x14ac:dyDescent="0.25">
      <c r="B301" s="1"/>
      <c r="C301" s="1"/>
      <c r="D301" s="1"/>
      <c r="E301" s="1"/>
      <c r="F301" s="1"/>
      <c r="G301" s="1"/>
      <c r="H301" s="1"/>
      <c r="I301" s="1"/>
      <c r="J301" s="1"/>
      <c r="K301" s="1"/>
      <c r="L301" s="1"/>
    </row>
    <row r="302" spans="2:12" x14ac:dyDescent="0.25">
      <c r="B302" s="1"/>
      <c r="C302" s="1"/>
      <c r="D302" s="1"/>
      <c r="E302" s="1"/>
      <c r="F302" s="1"/>
      <c r="G302" s="1"/>
      <c r="H302" s="1"/>
      <c r="I302" s="1"/>
      <c r="J302" s="1"/>
      <c r="K302" s="1"/>
      <c r="L302" s="1"/>
    </row>
    <row r="303" spans="2:12" x14ac:dyDescent="0.25">
      <c r="B303" s="1"/>
      <c r="C303" s="1"/>
      <c r="D303" s="1"/>
      <c r="E303" s="1"/>
      <c r="F303" s="1"/>
      <c r="G303" s="1"/>
      <c r="H303" s="1"/>
      <c r="I303" s="1"/>
      <c r="J303" s="1"/>
      <c r="K303" s="1"/>
      <c r="L303" s="1"/>
    </row>
    <row r="304" spans="2:12" x14ac:dyDescent="0.25">
      <c r="B304" s="1"/>
      <c r="C304" s="1"/>
      <c r="D304" s="1"/>
      <c r="E304" s="1"/>
      <c r="F304" s="1"/>
      <c r="G304" s="1"/>
      <c r="H304" s="1"/>
      <c r="I304" s="1"/>
      <c r="J304" s="1"/>
      <c r="K304" s="1"/>
      <c r="L304" s="1"/>
    </row>
    <row r="305" spans="2:12" x14ac:dyDescent="0.25">
      <c r="B305" s="1"/>
      <c r="C305" s="1"/>
      <c r="D305" s="1"/>
      <c r="E305" s="1"/>
      <c r="F305" s="1"/>
      <c r="G305" s="1"/>
      <c r="H305" s="1"/>
      <c r="I305" s="1"/>
      <c r="J305" s="1"/>
      <c r="K305" s="1"/>
      <c r="L305" s="1"/>
    </row>
    <row r="306" spans="2:12" x14ac:dyDescent="0.25">
      <c r="B306" s="1"/>
      <c r="C306" s="1"/>
      <c r="D306" s="1"/>
      <c r="E306" s="1"/>
      <c r="F306" s="1"/>
      <c r="G306" s="1"/>
      <c r="H306" s="1"/>
      <c r="I306" s="1"/>
      <c r="J306" s="1"/>
      <c r="K306" s="1"/>
      <c r="L306" s="1"/>
    </row>
    <row r="307" spans="2:12" x14ac:dyDescent="0.25">
      <c r="B307" s="1"/>
      <c r="C307" s="1"/>
      <c r="D307" s="1"/>
      <c r="E307" s="1"/>
      <c r="F307" s="1"/>
      <c r="G307" s="1"/>
      <c r="H307" s="1"/>
      <c r="I307" s="1"/>
      <c r="J307" s="1"/>
      <c r="K307" s="1"/>
      <c r="L307" s="1"/>
    </row>
    <row r="308" spans="2:12" x14ac:dyDescent="0.25">
      <c r="B308" s="1"/>
      <c r="C308" s="1"/>
      <c r="D308" s="1"/>
      <c r="E308" s="1"/>
      <c r="F308" s="1"/>
      <c r="G308" s="1"/>
      <c r="H308" s="1"/>
      <c r="I308" s="1"/>
      <c r="J308" s="1"/>
      <c r="K308" s="1"/>
      <c r="L308" s="1"/>
    </row>
    <row r="309" spans="2:12" x14ac:dyDescent="0.25">
      <c r="B309" s="1"/>
      <c r="C309" s="1"/>
      <c r="D309" s="1"/>
      <c r="E309" s="1"/>
      <c r="F309" s="1"/>
      <c r="G309" s="1"/>
      <c r="H309" s="1"/>
      <c r="I309" s="1"/>
      <c r="J309" s="1"/>
      <c r="K309" s="1"/>
      <c r="L309" s="1"/>
    </row>
    <row r="310" spans="2:12" x14ac:dyDescent="0.25">
      <c r="B310" s="1"/>
      <c r="C310" s="1"/>
      <c r="D310" s="1"/>
      <c r="E310" s="1"/>
      <c r="F310" s="1"/>
      <c r="G310" s="1"/>
      <c r="H310" s="1"/>
      <c r="I310" s="1"/>
      <c r="J310" s="1"/>
      <c r="K310" s="1"/>
      <c r="L310" s="1"/>
    </row>
    <row r="311" spans="2:12" x14ac:dyDescent="0.25">
      <c r="B311" s="1"/>
      <c r="C311" s="1"/>
      <c r="D311" s="1"/>
      <c r="E311" s="1"/>
      <c r="F311" s="1"/>
      <c r="G311" s="1"/>
      <c r="H311" s="1"/>
      <c r="I311" s="1"/>
      <c r="J311" s="1"/>
      <c r="K311" s="1"/>
      <c r="L311" s="1"/>
    </row>
    <row r="312" spans="2:12" x14ac:dyDescent="0.25">
      <c r="B312" s="1"/>
      <c r="C312" s="1"/>
      <c r="D312" s="1"/>
      <c r="E312" s="1"/>
      <c r="F312" s="1"/>
      <c r="G312" s="1"/>
      <c r="H312" s="1"/>
      <c r="I312" s="1"/>
      <c r="J312" s="1"/>
      <c r="K312" s="1"/>
      <c r="L312" s="1"/>
    </row>
    <row r="313" spans="2:12" x14ac:dyDescent="0.25">
      <c r="B313" s="1"/>
      <c r="C313" s="1"/>
      <c r="D313" s="1"/>
      <c r="E313" s="1"/>
      <c r="F313" s="1"/>
      <c r="G313" s="1"/>
      <c r="H313" s="1"/>
      <c r="I313" s="1"/>
      <c r="J313" s="1"/>
      <c r="K313" s="1"/>
      <c r="L313" s="1"/>
    </row>
    <row r="314" spans="2:12" x14ac:dyDescent="0.25">
      <c r="B314" s="1"/>
      <c r="C314" s="1"/>
      <c r="D314" s="1"/>
      <c r="E314" s="1"/>
      <c r="F314" s="1"/>
      <c r="G314" s="1"/>
      <c r="H314" s="1"/>
      <c r="I314" s="1"/>
      <c r="J314" s="1"/>
      <c r="K314" s="1"/>
      <c r="L314" s="1"/>
    </row>
    <row r="315" spans="2:12" x14ac:dyDescent="0.25">
      <c r="B315" s="1"/>
      <c r="C315" s="1"/>
      <c r="D315" s="1"/>
      <c r="E315" s="1"/>
      <c r="F315" s="1"/>
      <c r="G315" s="1"/>
      <c r="H315" s="1"/>
      <c r="I315" s="1"/>
      <c r="J315" s="1"/>
      <c r="K315" s="1"/>
      <c r="L315" s="1"/>
    </row>
    <row r="316" spans="2:12" x14ac:dyDescent="0.25">
      <c r="B316" s="1"/>
      <c r="C316" s="1"/>
      <c r="D316" s="1"/>
      <c r="E316" s="1"/>
      <c r="F316" s="1"/>
      <c r="G316" s="1"/>
      <c r="H316" s="1"/>
      <c r="I316" s="1"/>
      <c r="J316" s="1"/>
      <c r="K316" s="1"/>
      <c r="L316" s="1"/>
    </row>
    <row r="317" spans="2:12" x14ac:dyDescent="0.25">
      <c r="B317" s="1"/>
      <c r="C317" s="1"/>
      <c r="D317" s="1"/>
      <c r="E317" s="1"/>
      <c r="F317" s="1"/>
      <c r="G317" s="1"/>
      <c r="H317" s="1"/>
      <c r="I317" s="1"/>
      <c r="J317" s="1"/>
      <c r="K317" s="1"/>
      <c r="L317" s="1"/>
    </row>
    <row r="318" spans="2:12" x14ac:dyDescent="0.25">
      <c r="B318" s="1"/>
      <c r="C318" s="1"/>
      <c r="D318" s="1"/>
      <c r="E318" s="1"/>
      <c r="F318" s="1"/>
      <c r="G318" s="1"/>
      <c r="H318" s="1"/>
      <c r="I318" s="1"/>
      <c r="J318" s="1"/>
      <c r="K318" s="1"/>
      <c r="L318" s="1"/>
    </row>
    <row r="319" spans="2:12" x14ac:dyDescent="0.25">
      <c r="B319" s="1"/>
      <c r="C319" s="1"/>
      <c r="D319" s="1"/>
      <c r="E319" s="1"/>
      <c r="F319" s="1"/>
      <c r="G319" s="1"/>
      <c r="H319" s="1"/>
      <c r="I319" s="1"/>
      <c r="J319" s="1"/>
      <c r="K319" s="1"/>
      <c r="L319" s="1"/>
    </row>
    <row r="320" spans="2:12" x14ac:dyDescent="0.25">
      <c r="B320" s="1"/>
      <c r="C320" s="1"/>
      <c r="D320" s="1"/>
      <c r="E320" s="1"/>
      <c r="F320" s="1"/>
      <c r="G320" s="1"/>
      <c r="H320" s="1"/>
      <c r="I320" s="1"/>
      <c r="J320" s="1"/>
      <c r="K320" s="1"/>
      <c r="L320" s="1"/>
    </row>
    <row r="321" spans="2:12" x14ac:dyDescent="0.25">
      <c r="B321" s="1"/>
      <c r="C321" s="1"/>
      <c r="D321" s="1"/>
      <c r="E321" s="1"/>
      <c r="F321" s="1"/>
      <c r="G321" s="1"/>
      <c r="H321" s="1"/>
      <c r="I321" s="1"/>
      <c r="J321" s="1"/>
      <c r="K321" s="1"/>
      <c r="L321" s="1"/>
    </row>
    <row r="322" spans="2:12" x14ac:dyDescent="0.25">
      <c r="B322" s="1"/>
      <c r="C322" s="1"/>
      <c r="D322" s="1"/>
      <c r="E322" s="1"/>
      <c r="F322" s="1"/>
      <c r="G322" s="1"/>
      <c r="H322" s="1"/>
      <c r="I322" s="1"/>
      <c r="J322" s="1"/>
      <c r="K322" s="1"/>
      <c r="L322" s="1"/>
    </row>
    <row r="323" spans="2:12" x14ac:dyDescent="0.25">
      <c r="B323" s="1"/>
      <c r="C323" s="1"/>
      <c r="D323" s="1"/>
      <c r="E323" s="1"/>
      <c r="F323" s="1"/>
      <c r="G323" s="1"/>
      <c r="H323" s="1"/>
      <c r="I323" s="1"/>
      <c r="J323" s="1"/>
      <c r="K323" s="1"/>
      <c r="L323" s="1"/>
    </row>
    <row r="324" spans="2:12" x14ac:dyDescent="0.25">
      <c r="B324" s="1"/>
      <c r="C324" s="1"/>
      <c r="D324" s="1"/>
      <c r="E324" s="1"/>
      <c r="F324" s="1"/>
      <c r="G324" s="1"/>
      <c r="H324" s="1"/>
      <c r="I324" s="1"/>
      <c r="J324" s="1"/>
      <c r="K324" s="1"/>
      <c r="L324" s="1"/>
    </row>
    <row r="325" spans="2:12" x14ac:dyDescent="0.25">
      <c r="B325" s="1"/>
      <c r="C325" s="1"/>
      <c r="D325" s="1"/>
      <c r="E325" s="1"/>
      <c r="F325" s="1"/>
      <c r="G325" s="1"/>
      <c r="H325" s="1"/>
      <c r="I325" s="1"/>
      <c r="J325" s="1"/>
      <c r="K325" s="1"/>
      <c r="L325" s="1"/>
    </row>
    <row r="326" spans="2:12" x14ac:dyDescent="0.25">
      <c r="B326" s="1"/>
      <c r="C326" s="1"/>
      <c r="D326" s="1"/>
      <c r="E326" s="1"/>
      <c r="F326" s="1"/>
      <c r="G326" s="1"/>
      <c r="H326" s="1"/>
      <c r="I326" s="1"/>
      <c r="J326" s="1"/>
      <c r="K326" s="1"/>
      <c r="L326" s="1"/>
    </row>
    <row r="327" spans="2:12" x14ac:dyDescent="0.25">
      <c r="B327" s="1"/>
      <c r="C327" s="1"/>
      <c r="D327" s="1"/>
      <c r="E327" s="1"/>
      <c r="F327" s="1"/>
      <c r="G327" s="1"/>
      <c r="H327" s="1"/>
      <c r="I327" s="1"/>
      <c r="J327" s="1"/>
      <c r="K327" s="1"/>
      <c r="L327" s="1"/>
    </row>
    <row r="328" spans="2:12" x14ac:dyDescent="0.25">
      <c r="B328" s="1"/>
      <c r="C328" s="1"/>
      <c r="D328" s="1"/>
      <c r="E328" s="1"/>
      <c r="F328" s="1"/>
      <c r="G328" s="1"/>
      <c r="H328" s="1"/>
      <c r="I328" s="1"/>
      <c r="J328" s="1"/>
      <c r="K328" s="1"/>
      <c r="L328" s="1"/>
    </row>
    <row r="329" spans="2:12" x14ac:dyDescent="0.25">
      <c r="B329" s="1"/>
      <c r="C329" s="1"/>
      <c r="D329" s="1"/>
      <c r="E329" s="1"/>
      <c r="F329" s="1"/>
      <c r="G329" s="1"/>
      <c r="H329" s="1"/>
      <c r="I329" s="1"/>
      <c r="J329" s="1"/>
      <c r="K329" s="1"/>
      <c r="L329" s="1"/>
    </row>
    <row r="330" spans="2:12" x14ac:dyDescent="0.25">
      <c r="B330" s="1"/>
      <c r="C330" s="1"/>
      <c r="D330" s="1"/>
      <c r="E330" s="1"/>
      <c r="F330" s="1"/>
      <c r="G330" s="1"/>
      <c r="H330" s="1"/>
      <c r="I330" s="1"/>
      <c r="J330" s="1"/>
      <c r="K330" s="1"/>
      <c r="L330" s="1"/>
    </row>
    <row r="331" spans="2:12" x14ac:dyDescent="0.25">
      <c r="B331" s="1"/>
      <c r="C331" s="1"/>
      <c r="D331" s="1"/>
      <c r="E331" s="1"/>
      <c r="F331" s="1"/>
      <c r="G331" s="1"/>
      <c r="H331" s="1"/>
      <c r="I331" s="1"/>
      <c r="J331" s="1"/>
      <c r="K331" s="1"/>
      <c r="L331" s="1"/>
    </row>
    <row r="332" spans="2:12" x14ac:dyDescent="0.25">
      <c r="B332" s="1"/>
      <c r="C332" s="1"/>
      <c r="D332" s="1"/>
      <c r="E332" s="1"/>
      <c r="F332" s="1"/>
      <c r="G332" s="1"/>
      <c r="H332" s="1"/>
      <c r="I332" s="1"/>
      <c r="J332" s="1"/>
      <c r="K332" s="1"/>
      <c r="L332" s="1"/>
    </row>
    <row r="333" spans="2:12" x14ac:dyDescent="0.25">
      <c r="B333" s="1"/>
      <c r="C333" s="1"/>
      <c r="D333" s="1"/>
      <c r="E333" s="1"/>
      <c r="F333" s="1"/>
      <c r="G333" s="1"/>
      <c r="H333" s="1"/>
      <c r="I333" s="1"/>
      <c r="J333" s="1"/>
      <c r="K333" s="1"/>
      <c r="L333" s="1"/>
    </row>
    <row r="334" spans="2:12" x14ac:dyDescent="0.25">
      <c r="B334" s="1"/>
      <c r="C334" s="1"/>
      <c r="D334" s="1"/>
      <c r="E334" s="1"/>
      <c r="F334" s="1"/>
      <c r="G334" s="1"/>
      <c r="H334" s="1"/>
      <c r="I334" s="1"/>
      <c r="J334" s="1"/>
      <c r="K334" s="1"/>
      <c r="L334" s="1"/>
    </row>
    <row r="335" spans="2:12" x14ac:dyDescent="0.25">
      <c r="B335" s="1"/>
      <c r="C335" s="1"/>
      <c r="D335" s="1"/>
      <c r="E335" s="1"/>
      <c r="F335" s="1"/>
      <c r="G335" s="1"/>
      <c r="H335" s="1"/>
      <c r="I335" s="1"/>
      <c r="J335" s="1"/>
      <c r="K335" s="1"/>
      <c r="L335" s="1"/>
    </row>
    <row r="336" spans="2:12" x14ac:dyDescent="0.25">
      <c r="B336" s="1"/>
      <c r="C336" s="1"/>
      <c r="D336" s="1"/>
      <c r="E336" s="1"/>
      <c r="F336" s="1"/>
      <c r="G336" s="1"/>
      <c r="H336" s="1"/>
      <c r="I336" s="1"/>
      <c r="J336" s="1"/>
      <c r="K336" s="1"/>
      <c r="L336" s="1"/>
    </row>
    <row r="337" spans="2:12" x14ac:dyDescent="0.25">
      <c r="B337" s="1"/>
      <c r="C337" s="1"/>
      <c r="D337" s="1"/>
      <c r="E337" s="1"/>
      <c r="F337" s="1"/>
      <c r="G337" s="1"/>
      <c r="H337" s="1"/>
      <c r="I337" s="1"/>
      <c r="J337" s="1"/>
      <c r="K337" s="1"/>
      <c r="L337" s="1"/>
    </row>
    <row r="338" spans="2:12" x14ac:dyDescent="0.25">
      <c r="B338" s="1"/>
      <c r="C338" s="1"/>
      <c r="D338" s="1"/>
      <c r="E338" s="1"/>
      <c r="F338" s="1"/>
      <c r="G338" s="1"/>
      <c r="H338" s="1"/>
      <c r="I338" s="1"/>
      <c r="J338" s="1"/>
      <c r="K338" s="1"/>
      <c r="L338" s="1"/>
    </row>
    <row r="339" spans="2:12" x14ac:dyDescent="0.25">
      <c r="B339" s="1"/>
      <c r="C339" s="1"/>
      <c r="D339" s="1"/>
      <c r="E339" s="1"/>
      <c r="F339" s="1"/>
      <c r="G339" s="1"/>
      <c r="H339" s="1"/>
      <c r="I339" s="1"/>
      <c r="J339" s="1"/>
      <c r="K339" s="1"/>
      <c r="L339" s="1"/>
    </row>
    <row r="340" spans="2:12" x14ac:dyDescent="0.25">
      <c r="B340" s="1"/>
      <c r="C340" s="1"/>
      <c r="D340" s="1"/>
      <c r="E340" s="1"/>
      <c r="F340" s="1"/>
      <c r="G340" s="1"/>
      <c r="H340" s="1"/>
      <c r="I340" s="1"/>
      <c r="J340" s="1"/>
      <c r="K340" s="1"/>
      <c r="L340" s="1"/>
    </row>
    <row r="341" spans="2:12" x14ac:dyDescent="0.25">
      <c r="B341" s="1"/>
      <c r="C341" s="1"/>
      <c r="D341" s="1"/>
      <c r="E341" s="1"/>
      <c r="F341" s="1"/>
      <c r="G341" s="1"/>
      <c r="H341" s="1"/>
      <c r="I341" s="1"/>
      <c r="J341" s="1"/>
      <c r="K341" s="1"/>
      <c r="L341" s="1"/>
    </row>
    <row r="342" spans="2:12" x14ac:dyDescent="0.25">
      <c r="B342" s="1"/>
      <c r="C342" s="1"/>
      <c r="D342" s="1"/>
      <c r="E342" s="1"/>
      <c r="F342" s="1"/>
      <c r="G342" s="1"/>
      <c r="H342" s="1"/>
      <c r="I342" s="1"/>
      <c r="J342" s="1"/>
      <c r="K342" s="1"/>
      <c r="L342" s="1"/>
    </row>
    <row r="343" spans="2:12" x14ac:dyDescent="0.25">
      <c r="B343" s="1"/>
      <c r="C343" s="1"/>
      <c r="D343" s="1"/>
      <c r="E343" s="1"/>
      <c r="F343" s="1"/>
      <c r="G343" s="1"/>
      <c r="H343" s="1"/>
      <c r="I343" s="1"/>
      <c r="J343" s="1"/>
      <c r="K343" s="1"/>
      <c r="L343" s="1"/>
    </row>
    <row r="344" spans="2:12" x14ac:dyDescent="0.25">
      <c r="B344" s="1"/>
      <c r="C344" s="1"/>
      <c r="D344" s="1"/>
      <c r="E344" s="1"/>
      <c r="F344" s="1"/>
      <c r="G344" s="1"/>
      <c r="H344" s="1"/>
      <c r="I344" s="1"/>
      <c r="J344" s="1"/>
      <c r="K344" s="1"/>
      <c r="L344" s="1"/>
    </row>
    <row r="345" spans="2:12" x14ac:dyDescent="0.25">
      <c r="B345" s="1"/>
      <c r="C345" s="1"/>
      <c r="D345" s="1"/>
      <c r="E345" s="1"/>
      <c r="F345" s="1"/>
      <c r="G345" s="1"/>
      <c r="H345" s="1"/>
      <c r="I345" s="1"/>
      <c r="J345" s="1"/>
      <c r="K345" s="1"/>
      <c r="L345" s="1"/>
    </row>
    <row r="346" spans="2:12" x14ac:dyDescent="0.25">
      <c r="B346" s="1"/>
      <c r="C346" s="1"/>
      <c r="D346" s="1"/>
      <c r="E346" s="1"/>
      <c r="F346" s="1"/>
      <c r="G346" s="1"/>
      <c r="H346" s="1"/>
      <c r="I346" s="1"/>
      <c r="J346" s="1"/>
      <c r="K346" s="1"/>
      <c r="L346" s="1"/>
    </row>
    <row r="347" spans="2:12" x14ac:dyDescent="0.25">
      <c r="B347" s="1"/>
      <c r="C347" s="1"/>
      <c r="D347" s="1"/>
      <c r="E347" s="1"/>
      <c r="F347" s="1"/>
      <c r="G347" s="1"/>
      <c r="H347" s="1"/>
      <c r="I347" s="1"/>
      <c r="J347" s="1"/>
      <c r="K347" s="1"/>
      <c r="L347" s="1"/>
    </row>
    <row r="348" spans="2:12" x14ac:dyDescent="0.25">
      <c r="B348" s="1"/>
      <c r="C348" s="1"/>
      <c r="D348" s="1"/>
      <c r="E348" s="1"/>
      <c r="F348" s="1"/>
      <c r="G348" s="1"/>
      <c r="H348" s="1"/>
      <c r="I348" s="1"/>
      <c r="J348" s="1"/>
      <c r="K348" s="1"/>
      <c r="L348" s="1"/>
    </row>
    <row r="349" spans="2:12" x14ac:dyDescent="0.25">
      <c r="B349" s="1"/>
      <c r="C349" s="1"/>
      <c r="D349" s="1"/>
      <c r="E349" s="1"/>
      <c r="F349" s="1"/>
      <c r="G349" s="1"/>
      <c r="H349" s="1"/>
      <c r="I349" s="1"/>
      <c r="J349" s="1"/>
      <c r="K349" s="1"/>
      <c r="L349" s="1"/>
    </row>
    <row r="350" spans="2:12" x14ac:dyDescent="0.25">
      <c r="B350" s="1"/>
      <c r="C350" s="1"/>
      <c r="D350" s="1"/>
      <c r="E350" s="1"/>
      <c r="F350" s="1"/>
      <c r="G350" s="1"/>
      <c r="H350" s="1"/>
      <c r="I350" s="1"/>
      <c r="J350" s="1"/>
      <c r="K350" s="1"/>
      <c r="L350" s="1"/>
    </row>
    <row r="351" spans="2:12" x14ac:dyDescent="0.25">
      <c r="B351" s="1"/>
      <c r="C351" s="1"/>
      <c r="D351" s="1"/>
      <c r="E351" s="1"/>
      <c r="F351" s="1"/>
      <c r="G351" s="1"/>
      <c r="H351" s="1"/>
      <c r="I351" s="1"/>
      <c r="J351" s="1"/>
      <c r="K351" s="1"/>
      <c r="L351" s="1"/>
    </row>
    <row r="352" spans="2:12" x14ac:dyDescent="0.25">
      <c r="B352" s="1"/>
      <c r="C352" s="1"/>
      <c r="D352" s="1"/>
      <c r="E352" s="1"/>
      <c r="F352" s="1"/>
      <c r="G352" s="1"/>
      <c r="H352" s="1"/>
      <c r="I352" s="1"/>
      <c r="J352" s="1"/>
      <c r="K352" s="1"/>
      <c r="L352" s="1"/>
    </row>
    <row r="353" spans="2:12" x14ac:dyDescent="0.25">
      <c r="B353" s="1"/>
      <c r="C353" s="1"/>
      <c r="D353" s="1"/>
      <c r="E353" s="1"/>
      <c r="F353" s="1"/>
      <c r="G353" s="1"/>
      <c r="H353" s="1"/>
      <c r="I353" s="1"/>
      <c r="J353" s="1"/>
      <c r="K353" s="1"/>
      <c r="L353" s="1"/>
    </row>
    <row r="354" spans="2:12" x14ac:dyDescent="0.25">
      <c r="B354" s="1"/>
      <c r="C354" s="1"/>
      <c r="D354" s="1"/>
      <c r="E354" s="1"/>
      <c r="F354" s="1"/>
      <c r="G354" s="1"/>
      <c r="H354" s="1"/>
      <c r="I354" s="1"/>
      <c r="J354" s="1"/>
      <c r="K354" s="1"/>
      <c r="L354" s="1"/>
    </row>
    <row r="355" spans="2:12" x14ac:dyDescent="0.25">
      <c r="B355" s="1"/>
      <c r="C355" s="1"/>
      <c r="D355" s="1"/>
      <c r="E355" s="1"/>
      <c r="F355" s="1"/>
      <c r="G355" s="1"/>
      <c r="H355" s="1"/>
      <c r="I355" s="1"/>
      <c r="J355" s="1"/>
      <c r="K355" s="1"/>
      <c r="L355" s="1"/>
    </row>
    <row r="356" spans="2:12" x14ac:dyDescent="0.25">
      <c r="B356" s="1"/>
      <c r="C356" s="1"/>
      <c r="D356" s="1"/>
      <c r="E356" s="1"/>
      <c r="F356" s="1"/>
      <c r="G356" s="1"/>
      <c r="H356" s="1"/>
      <c r="I356" s="1"/>
      <c r="J356" s="1"/>
      <c r="K356" s="1"/>
      <c r="L356" s="1"/>
    </row>
    <row r="357" spans="2:12" x14ac:dyDescent="0.25">
      <c r="B357" s="1"/>
      <c r="C357" s="1"/>
      <c r="D357" s="1"/>
      <c r="E357" s="1"/>
      <c r="F357" s="1"/>
      <c r="G357" s="1"/>
      <c r="H357" s="1"/>
      <c r="I357" s="1"/>
      <c r="J357" s="1"/>
      <c r="K357" s="1"/>
      <c r="L357" s="1"/>
    </row>
    <row r="358" spans="2:12" x14ac:dyDescent="0.25">
      <c r="B358" s="1"/>
      <c r="C358" s="1"/>
      <c r="D358" s="1"/>
      <c r="E358" s="1"/>
      <c r="F358" s="1"/>
      <c r="G358" s="1"/>
      <c r="H358" s="1"/>
      <c r="I358" s="1"/>
      <c r="J358" s="1"/>
      <c r="K358" s="1"/>
      <c r="L358" s="1"/>
    </row>
    <row r="359" spans="2:12" x14ac:dyDescent="0.25">
      <c r="B359" s="1"/>
      <c r="C359" s="1"/>
      <c r="D359" s="1"/>
      <c r="E359" s="1"/>
      <c r="F359" s="1"/>
      <c r="G359" s="1"/>
      <c r="H359" s="1"/>
      <c r="I359" s="1"/>
      <c r="J359" s="1"/>
      <c r="K359" s="1"/>
      <c r="L359" s="1"/>
    </row>
    <row r="360" spans="2:12" x14ac:dyDescent="0.25">
      <c r="B360" s="1"/>
      <c r="C360" s="1"/>
      <c r="D360" s="1"/>
      <c r="E360" s="1"/>
      <c r="F360" s="1"/>
      <c r="G360" s="1"/>
      <c r="H360" s="1"/>
      <c r="I360" s="1"/>
      <c r="J360" s="1"/>
      <c r="K360" s="1"/>
      <c r="L360" s="1"/>
    </row>
    <row r="361" spans="2:12" x14ac:dyDescent="0.25">
      <c r="B361" s="1"/>
      <c r="C361" s="1"/>
      <c r="D361" s="1"/>
      <c r="E361" s="1"/>
      <c r="F361" s="1"/>
      <c r="G361" s="1"/>
      <c r="H361" s="1"/>
      <c r="I361" s="1"/>
      <c r="J361" s="1"/>
      <c r="K361" s="1"/>
      <c r="L361" s="1"/>
    </row>
    <row r="362" spans="2:12" x14ac:dyDescent="0.25">
      <c r="B362" s="1"/>
      <c r="C362" s="1"/>
      <c r="D362" s="1"/>
      <c r="E362" s="1"/>
      <c r="F362" s="1"/>
      <c r="G362" s="1"/>
      <c r="H362" s="1"/>
      <c r="I362" s="1"/>
      <c r="J362" s="1"/>
      <c r="K362" s="1"/>
      <c r="L362" s="1"/>
    </row>
    <row r="363" spans="2:12" x14ac:dyDescent="0.25">
      <c r="B363" s="1"/>
      <c r="C363" s="1"/>
      <c r="D363" s="1"/>
      <c r="E363" s="1"/>
      <c r="F363" s="1"/>
      <c r="G363" s="1"/>
      <c r="H363" s="1"/>
      <c r="I363" s="1"/>
      <c r="J363" s="1"/>
      <c r="K363" s="1"/>
      <c r="L363" s="1"/>
    </row>
    <row r="364" spans="2:12" x14ac:dyDescent="0.25">
      <c r="B364" s="1"/>
      <c r="C364" s="1"/>
      <c r="D364" s="1"/>
      <c r="E364" s="1"/>
      <c r="F364" s="1"/>
      <c r="G364" s="1"/>
      <c r="H364" s="1"/>
      <c r="I364" s="1"/>
      <c r="J364" s="1"/>
      <c r="K364" s="1"/>
      <c r="L364" s="1"/>
    </row>
    <row r="365" spans="2:12" x14ac:dyDescent="0.25">
      <c r="B365" s="1"/>
      <c r="C365" s="1"/>
      <c r="D365" s="1"/>
      <c r="E365" s="1"/>
      <c r="F365" s="1"/>
      <c r="G365" s="1"/>
      <c r="H365" s="1"/>
      <c r="I365" s="1"/>
      <c r="J365" s="1"/>
      <c r="K365" s="1"/>
      <c r="L365" s="1"/>
    </row>
    <row r="366" spans="2:12" x14ac:dyDescent="0.25">
      <c r="B366" s="1"/>
      <c r="C366" s="1"/>
      <c r="D366" s="1"/>
      <c r="E366" s="1"/>
      <c r="F366" s="1"/>
      <c r="G366" s="1"/>
      <c r="H366" s="1"/>
      <c r="I366" s="1"/>
      <c r="J366" s="1"/>
      <c r="K366" s="1"/>
      <c r="L366" s="1"/>
    </row>
    <row r="367" spans="2:12" x14ac:dyDescent="0.25">
      <c r="B367" s="1"/>
      <c r="C367" s="1"/>
      <c r="D367" s="1"/>
      <c r="E367" s="1"/>
      <c r="F367" s="1"/>
      <c r="G367" s="1"/>
      <c r="H367" s="1"/>
      <c r="I367" s="1"/>
      <c r="J367" s="1"/>
      <c r="K367" s="1"/>
      <c r="L367" s="1"/>
    </row>
    <row r="368" spans="2:12" x14ac:dyDescent="0.25">
      <c r="B368" s="1"/>
      <c r="C368" s="1"/>
      <c r="D368" s="1"/>
      <c r="E368" s="1"/>
      <c r="F368" s="1"/>
      <c r="G368" s="1"/>
      <c r="H368" s="1"/>
      <c r="I368" s="1"/>
      <c r="J368" s="1"/>
      <c r="K368" s="1"/>
      <c r="L368" s="1"/>
    </row>
    <row r="369" spans="2:12" x14ac:dyDescent="0.25">
      <c r="B369" s="1"/>
      <c r="C369" s="1"/>
      <c r="D369" s="1"/>
      <c r="E369" s="1"/>
      <c r="F369" s="1"/>
      <c r="G369" s="1"/>
      <c r="H369" s="1"/>
      <c r="I369" s="1"/>
      <c r="J369" s="1"/>
      <c r="K369" s="1"/>
      <c r="L369" s="1"/>
    </row>
    <row r="370" spans="2:12" x14ac:dyDescent="0.25">
      <c r="B370" s="1"/>
      <c r="C370" s="1"/>
      <c r="D370" s="1"/>
      <c r="E370" s="1"/>
      <c r="F370" s="1"/>
      <c r="G370" s="1"/>
      <c r="H370" s="1"/>
      <c r="I370" s="1"/>
      <c r="J370" s="1"/>
      <c r="K370" s="1"/>
      <c r="L370" s="1"/>
    </row>
    <row r="371" spans="2:12" x14ac:dyDescent="0.25">
      <c r="B371" s="1"/>
      <c r="C371" s="1"/>
      <c r="D371" s="1"/>
      <c r="E371" s="1"/>
      <c r="F371" s="1"/>
      <c r="G371" s="1"/>
      <c r="H371" s="1"/>
      <c r="I371" s="1"/>
      <c r="J371" s="1"/>
      <c r="K371" s="1"/>
      <c r="L371" s="1"/>
    </row>
    <row r="372" spans="2:12" x14ac:dyDescent="0.25">
      <c r="B372" s="1"/>
      <c r="C372" s="1"/>
      <c r="D372" s="1"/>
      <c r="E372" s="1"/>
      <c r="F372" s="1"/>
      <c r="G372" s="1"/>
      <c r="H372" s="1"/>
      <c r="I372" s="1"/>
      <c r="J372" s="1"/>
      <c r="K372" s="1"/>
      <c r="L372" s="1"/>
    </row>
    <row r="373" spans="2:12" x14ac:dyDescent="0.25">
      <c r="B373" s="1"/>
      <c r="C373" s="1"/>
      <c r="D373" s="1"/>
      <c r="E373" s="1"/>
      <c r="F373" s="1"/>
      <c r="G373" s="1"/>
      <c r="H373" s="1"/>
      <c r="I373" s="1"/>
      <c r="J373" s="1"/>
      <c r="K373" s="1"/>
      <c r="L373" s="1"/>
    </row>
    <row r="374" spans="2:12" x14ac:dyDescent="0.25">
      <c r="B374" s="1"/>
      <c r="C374" s="1"/>
      <c r="D374" s="1"/>
      <c r="E374" s="1"/>
      <c r="F374" s="1"/>
      <c r="G374" s="1"/>
      <c r="H374" s="1"/>
      <c r="I374" s="1"/>
      <c r="J374" s="1"/>
      <c r="K374" s="1"/>
      <c r="L374" s="1"/>
    </row>
    <row r="375" spans="2:12" x14ac:dyDescent="0.25">
      <c r="B375" s="1"/>
      <c r="C375" s="1"/>
      <c r="D375" s="1"/>
      <c r="E375" s="1"/>
      <c r="F375" s="1"/>
      <c r="G375" s="1"/>
      <c r="H375" s="1"/>
      <c r="I375" s="1"/>
      <c r="J375" s="1"/>
      <c r="K375" s="1"/>
      <c r="L375" s="1"/>
    </row>
    <row r="376" spans="2:12" x14ac:dyDescent="0.25">
      <c r="B376" s="1"/>
      <c r="C376" s="1"/>
      <c r="D376" s="1"/>
      <c r="E376" s="1"/>
      <c r="F376" s="1"/>
      <c r="G376" s="1"/>
      <c r="H376" s="1"/>
      <c r="I376" s="1"/>
      <c r="J376" s="1"/>
      <c r="K376" s="1"/>
      <c r="L376" s="1"/>
    </row>
    <row r="377" spans="2:12" x14ac:dyDescent="0.25">
      <c r="B377" s="1"/>
      <c r="C377" s="1"/>
      <c r="D377" s="1"/>
      <c r="E377" s="1"/>
      <c r="F377" s="1"/>
      <c r="G377" s="1"/>
      <c r="H377" s="1"/>
      <c r="I377" s="1"/>
      <c r="J377" s="1"/>
      <c r="K377" s="1"/>
      <c r="L377" s="1"/>
    </row>
    <row r="378" spans="2:12" x14ac:dyDescent="0.25">
      <c r="B378" s="1"/>
      <c r="C378" s="1"/>
      <c r="D378" s="1"/>
      <c r="E378" s="1"/>
      <c r="F378" s="1"/>
      <c r="G378" s="1"/>
      <c r="H378" s="1"/>
      <c r="I378" s="1"/>
      <c r="J378" s="1"/>
      <c r="K378" s="1"/>
      <c r="L378" s="1"/>
    </row>
    <row r="379" spans="2:12" x14ac:dyDescent="0.25">
      <c r="B379" s="1"/>
      <c r="C379" s="1"/>
      <c r="D379" s="1"/>
      <c r="E379" s="1"/>
      <c r="F379" s="1"/>
      <c r="G379" s="1"/>
      <c r="H379" s="1"/>
      <c r="I379" s="1"/>
      <c r="J379" s="1"/>
      <c r="K379" s="1"/>
      <c r="L379" s="1"/>
    </row>
    <row r="380" spans="2:12" x14ac:dyDescent="0.25">
      <c r="B380" s="1"/>
      <c r="C380" s="1"/>
      <c r="D380" s="1"/>
      <c r="E380" s="1"/>
      <c r="F380" s="1"/>
      <c r="G380" s="1"/>
      <c r="H380" s="1"/>
      <c r="I380" s="1"/>
      <c r="J380" s="1"/>
      <c r="K380" s="1"/>
      <c r="L380" s="1"/>
    </row>
    <row r="381" spans="2:12" x14ac:dyDescent="0.25">
      <c r="B381" s="1"/>
      <c r="C381" s="1"/>
      <c r="D381" s="1"/>
      <c r="E381" s="1"/>
      <c r="F381" s="1"/>
      <c r="G381" s="1"/>
      <c r="H381" s="1"/>
      <c r="I381" s="1"/>
      <c r="J381" s="1"/>
      <c r="K381" s="1"/>
      <c r="L381" s="1"/>
    </row>
    <row r="382" spans="2:12" x14ac:dyDescent="0.25">
      <c r="B382" s="1"/>
      <c r="C382" s="1"/>
      <c r="D382" s="1"/>
      <c r="E382" s="1"/>
      <c r="F382" s="1"/>
      <c r="G382" s="1"/>
      <c r="H382" s="1"/>
      <c r="I382" s="1"/>
      <c r="J382" s="1"/>
      <c r="K382" s="1"/>
      <c r="L382" s="1"/>
    </row>
    <row r="383" spans="2:12" x14ac:dyDescent="0.25">
      <c r="B383" s="1"/>
      <c r="C383" s="1"/>
      <c r="D383" s="1"/>
      <c r="E383" s="1"/>
      <c r="F383" s="1"/>
      <c r="G383" s="1"/>
      <c r="H383" s="1"/>
      <c r="I383" s="1"/>
      <c r="J383" s="1"/>
      <c r="K383" s="1"/>
      <c r="L383" s="1"/>
    </row>
    <row r="384" spans="2:12" x14ac:dyDescent="0.25">
      <c r="B384" s="1"/>
      <c r="C384" s="1"/>
      <c r="D384" s="1"/>
      <c r="E384" s="1"/>
      <c r="F384" s="1"/>
      <c r="G384" s="1"/>
      <c r="H384" s="1"/>
      <c r="I384" s="1"/>
      <c r="J384" s="1"/>
      <c r="K384" s="1"/>
      <c r="L384" s="1"/>
    </row>
    <row r="385" spans="2:12" x14ac:dyDescent="0.25">
      <c r="B385" s="1"/>
      <c r="C385" s="1"/>
      <c r="D385" s="1"/>
      <c r="E385" s="1"/>
      <c r="F385" s="1"/>
      <c r="G385" s="1"/>
      <c r="H385" s="1"/>
      <c r="I385" s="1"/>
      <c r="J385" s="1"/>
      <c r="K385" s="1"/>
      <c r="L385" s="1"/>
    </row>
    <row r="386" spans="2:12" x14ac:dyDescent="0.25">
      <c r="B386" s="1"/>
      <c r="C386" s="1"/>
      <c r="D386" s="1"/>
      <c r="E386" s="1"/>
      <c r="F386" s="1"/>
      <c r="G386" s="1"/>
      <c r="H386" s="1"/>
      <c r="I386" s="1"/>
      <c r="J386" s="1"/>
      <c r="K386" s="1"/>
      <c r="L386" s="1"/>
    </row>
    <row r="387" spans="2:12" x14ac:dyDescent="0.25">
      <c r="B387" s="1"/>
      <c r="C387" s="1"/>
      <c r="D387" s="1"/>
      <c r="E387" s="1"/>
      <c r="F387" s="1"/>
      <c r="G387" s="1"/>
      <c r="H387" s="1"/>
      <c r="I387" s="1"/>
      <c r="J387" s="1"/>
      <c r="K387" s="1"/>
      <c r="L387" s="1"/>
    </row>
    <row r="388" spans="2:12" x14ac:dyDescent="0.25">
      <c r="B388" s="1"/>
      <c r="C388" s="1"/>
      <c r="D388" s="1"/>
      <c r="E388" s="1"/>
      <c r="F388" s="1"/>
      <c r="G388" s="1"/>
      <c r="H388" s="1"/>
      <c r="I388" s="1"/>
      <c r="J388" s="1"/>
      <c r="K388" s="1"/>
      <c r="L388" s="1"/>
    </row>
    <row r="389" spans="2:12" x14ac:dyDescent="0.25">
      <c r="B389" s="1"/>
      <c r="C389" s="1"/>
      <c r="D389" s="1"/>
      <c r="E389" s="1"/>
      <c r="F389" s="1"/>
      <c r="G389" s="1"/>
      <c r="H389" s="1"/>
      <c r="I389" s="1"/>
      <c r="J389" s="1"/>
      <c r="K389" s="1"/>
      <c r="L389" s="1"/>
    </row>
    <row r="390" spans="2:12" x14ac:dyDescent="0.25">
      <c r="B390" s="1"/>
      <c r="C390" s="1"/>
      <c r="D390" s="1"/>
      <c r="E390" s="1"/>
      <c r="F390" s="1"/>
      <c r="G390" s="1"/>
      <c r="H390" s="1"/>
      <c r="I390" s="1"/>
      <c r="J390" s="1"/>
      <c r="K390" s="1"/>
      <c r="L390" s="1"/>
    </row>
    <row r="391" spans="2:12" x14ac:dyDescent="0.25">
      <c r="B391" s="1"/>
      <c r="C391" s="1"/>
      <c r="D391" s="1"/>
      <c r="E391" s="1"/>
      <c r="F391" s="1"/>
      <c r="G391" s="1"/>
      <c r="H391" s="1"/>
      <c r="I391" s="1"/>
      <c r="J391" s="1"/>
      <c r="K391" s="1"/>
      <c r="L391" s="1"/>
    </row>
    <row r="392" spans="2:12" x14ac:dyDescent="0.25">
      <c r="B392" s="1"/>
      <c r="C392" s="1"/>
      <c r="D392" s="1"/>
      <c r="E392" s="1"/>
      <c r="F392" s="1"/>
      <c r="G392" s="1"/>
      <c r="H392" s="1"/>
      <c r="I392" s="1"/>
      <c r="J392" s="1"/>
      <c r="K392" s="1"/>
      <c r="L392" s="1"/>
    </row>
    <row r="393" spans="2:12" x14ac:dyDescent="0.25">
      <c r="B393" s="1"/>
      <c r="C393" s="1"/>
      <c r="D393" s="1"/>
      <c r="E393" s="1"/>
      <c r="F393" s="1"/>
      <c r="G393" s="1"/>
      <c r="H393" s="1"/>
      <c r="I393" s="1"/>
      <c r="J393" s="1"/>
      <c r="K393" s="1"/>
      <c r="L393" s="1"/>
    </row>
    <row r="394" spans="2:12" x14ac:dyDescent="0.25">
      <c r="B394" s="1"/>
      <c r="C394" s="1"/>
      <c r="D394" s="1"/>
      <c r="E394" s="1"/>
      <c r="F394" s="1"/>
      <c r="G394" s="1"/>
      <c r="H394" s="1"/>
      <c r="I394" s="1"/>
      <c r="J394" s="1"/>
      <c r="K394" s="1"/>
      <c r="L394" s="1"/>
    </row>
    <row r="395" spans="2:12" x14ac:dyDescent="0.25">
      <c r="B395" s="1"/>
      <c r="C395" s="1"/>
      <c r="D395" s="1"/>
      <c r="E395" s="1"/>
      <c r="F395" s="1"/>
      <c r="G395" s="1"/>
      <c r="H395" s="1"/>
      <c r="I395" s="1"/>
      <c r="J395" s="1"/>
      <c r="K395" s="1"/>
      <c r="L395" s="1"/>
    </row>
    <row r="396" spans="2:12" x14ac:dyDescent="0.25">
      <c r="B396" s="1"/>
      <c r="C396" s="1"/>
      <c r="D396" s="1"/>
      <c r="E396" s="1"/>
      <c r="F396" s="1"/>
      <c r="G396" s="1"/>
      <c r="H396" s="1"/>
      <c r="I396" s="1"/>
      <c r="J396" s="1"/>
      <c r="K396" s="1"/>
      <c r="L396" s="1"/>
    </row>
    <row r="397" spans="2:12" x14ac:dyDescent="0.25">
      <c r="B397" s="1"/>
      <c r="C397" s="1"/>
      <c r="D397" s="1"/>
      <c r="E397" s="1"/>
      <c r="F397" s="1"/>
      <c r="G397" s="1"/>
      <c r="H397" s="1"/>
      <c r="I397" s="1"/>
      <c r="J397" s="1"/>
      <c r="K397" s="1"/>
      <c r="L397" s="1"/>
    </row>
    <row r="398" spans="2:12" x14ac:dyDescent="0.25">
      <c r="B398" s="1"/>
      <c r="C398" s="1"/>
      <c r="D398" s="1"/>
      <c r="E398" s="1"/>
      <c r="F398" s="1"/>
      <c r="G398" s="1"/>
      <c r="H398" s="1"/>
      <c r="I398" s="1"/>
      <c r="J398" s="1"/>
      <c r="K398" s="1"/>
      <c r="L398" s="1"/>
    </row>
    <row r="399" spans="2:12" x14ac:dyDescent="0.25">
      <c r="B399" s="1"/>
      <c r="C399" s="1"/>
      <c r="D399" s="1"/>
      <c r="E399" s="1"/>
      <c r="F399" s="1"/>
      <c r="G399" s="1"/>
      <c r="H399" s="1"/>
      <c r="I399" s="1"/>
      <c r="J399" s="1"/>
      <c r="K399" s="1"/>
      <c r="L399" s="1"/>
    </row>
    <row r="400" spans="2:12" x14ac:dyDescent="0.25">
      <c r="B400" s="1"/>
      <c r="C400" s="1"/>
      <c r="D400" s="1"/>
      <c r="E400" s="1"/>
      <c r="F400" s="1"/>
      <c r="G400" s="1"/>
      <c r="H400" s="1"/>
      <c r="I400" s="1"/>
      <c r="J400" s="1"/>
      <c r="K400" s="1"/>
      <c r="L400" s="1"/>
    </row>
    <row r="401" spans="2:12" x14ac:dyDescent="0.25">
      <c r="B401" s="1"/>
      <c r="C401" s="1"/>
      <c r="D401" s="1"/>
      <c r="E401" s="1"/>
      <c r="F401" s="1"/>
      <c r="G401" s="1"/>
      <c r="H401" s="1"/>
      <c r="I401" s="1"/>
      <c r="J401" s="1"/>
      <c r="K401" s="1"/>
      <c r="L401" s="1"/>
    </row>
    <row r="402" spans="2:12" x14ac:dyDescent="0.25">
      <c r="B402" s="1"/>
      <c r="C402" s="1"/>
      <c r="D402" s="1"/>
      <c r="E402" s="1"/>
      <c r="F402" s="1"/>
      <c r="G402" s="1"/>
      <c r="H402" s="1"/>
      <c r="I402" s="1"/>
      <c r="J402" s="1"/>
      <c r="K402" s="1"/>
      <c r="L402" s="1"/>
    </row>
    <row r="403" spans="2:12" x14ac:dyDescent="0.25">
      <c r="B403" s="1"/>
      <c r="C403" s="1"/>
      <c r="D403" s="1"/>
      <c r="E403" s="1"/>
      <c r="F403" s="1"/>
      <c r="G403" s="1"/>
      <c r="H403" s="1"/>
      <c r="I403" s="1"/>
      <c r="J403" s="1"/>
      <c r="K403" s="1"/>
      <c r="L403" s="1"/>
    </row>
    <row r="404" spans="2:12" x14ac:dyDescent="0.25">
      <c r="B404" s="1"/>
      <c r="C404" s="1"/>
      <c r="D404" s="1"/>
      <c r="E404" s="1"/>
      <c r="F404" s="1"/>
      <c r="G404" s="1"/>
      <c r="H404" s="1"/>
      <c r="I404" s="1"/>
      <c r="J404" s="1"/>
      <c r="K404" s="1"/>
      <c r="L404" s="1"/>
    </row>
    <row r="405" spans="2:12" x14ac:dyDescent="0.25">
      <c r="B405" s="1"/>
      <c r="C405" s="1"/>
      <c r="D405" s="1"/>
      <c r="E405" s="1"/>
      <c r="F405" s="1"/>
      <c r="G405" s="1"/>
      <c r="H405" s="1"/>
      <c r="I405" s="1"/>
      <c r="J405" s="1"/>
      <c r="K405" s="1"/>
      <c r="L405" s="1"/>
    </row>
    <row r="406" spans="2:12" x14ac:dyDescent="0.25">
      <c r="B406" s="1"/>
      <c r="C406" s="1"/>
      <c r="D406" s="1"/>
      <c r="E406" s="1"/>
      <c r="F406" s="1"/>
      <c r="G406" s="1"/>
      <c r="H406" s="1"/>
      <c r="I406" s="1"/>
      <c r="J406" s="1"/>
      <c r="K406" s="1"/>
      <c r="L406" s="1"/>
    </row>
    <row r="407" spans="2:12" x14ac:dyDescent="0.25">
      <c r="B407" s="1"/>
      <c r="C407" s="1"/>
      <c r="D407" s="1"/>
      <c r="E407" s="1"/>
      <c r="F407" s="1"/>
      <c r="G407" s="1"/>
      <c r="H407" s="1"/>
      <c r="I407" s="1"/>
      <c r="J407" s="1"/>
      <c r="K407" s="1"/>
      <c r="L407" s="1"/>
    </row>
    <row r="408" spans="2:12" x14ac:dyDescent="0.25">
      <c r="B408" s="1"/>
      <c r="C408" s="1"/>
      <c r="D408" s="1"/>
      <c r="E408" s="1"/>
      <c r="F408" s="1"/>
      <c r="G408" s="1"/>
      <c r="H408" s="1"/>
      <c r="I408" s="1"/>
      <c r="J408" s="1"/>
      <c r="K408" s="1"/>
      <c r="L408" s="1"/>
    </row>
    <row r="409" spans="2:12" x14ac:dyDescent="0.25">
      <c r="B409" s="1"/>
      <c r="C409" s="1"/>
      <c r="D409" s="1"/>
      <c r="E409" s="1"/>
      <c r="F409" s="1"/>
      <c r="G409" s="1"/>
      <c r="H409" s="1"/>
      <c r="I409" s="1"/>
      <c r="J409" s="1"/>
      <c r="K409" s="1"/>
      <c r="L409" s="1"/>
    </row>
    <row r="410" spans="2:12" x14ac:dyDescent="0.25">
      <c r="B410" s="1"/>
      <c r="C410" s="1"/>
      <c r="D410" s="1"/>
      <c r="E410" s="1"/>
      <c r="F410" s="1"/>
      <c r="G410" s="1"/>
      <c r="H410" s="1"/>
      <c r="I410" s="1"/>
      <c r="J410" s="1"/>
      <c r="K410" s="1"/>
      <c r="L410" s="1"/>
    </row>
    <row r="411" spans="2:12" x14ac:dyDescent="0.25">
      <c r="B411" s="1"/>
      <c r="C411" s="1"/>
      <c r="D411" s="1"/>
      <c r="E411" s="1"/>
      <c r="F411" s="1"/>
      <c r="G411" s="1"/>
      <c r="H411" s="1"/>
      <c r="I411" s="1"/>
      <c r="J411" s="1"/>
      <c r="K411" s="1"/>
      <c r="L411" s="1"/>
    </row>
    <row r="412" spans="2:12" x14ac:dyDescent="0.25">
      <c r="B412" s="1"/>
      <c r="C412" s="1"/>
      <c r="D412" s="1"/>
      <c r="E412" s="1"/>
      <c r="F412" s="1"/>
      <c r="G412" s="1"/>
      <c r="H412" s="1"/>
      <c r="I412" s="1"/>
      <c r="J412" s="1"/>
      <c r="K412" s="1"/>
      <c r="L412" s="1"/>
    </row>
    <row r="413" spans="2:12" x14ac:dyDescent="0.25">
      <c r="B413" s="1"/>
      <c r="C413" s="1"/>
      <c r="D413" s="1"/>
      <c r="E413" s="1"/>
      <c r="F413" s="1"/>
      <c r="G413" s="1"/>
      <c r="H413" s="1"/>
      <c r="I413" s="1"/>
      <c r="J413" s="1"/>
      <c r="K413" s="1"/>
      <c r="L413" s="1"/>
    </row>
    <row r="414" spans="2:12" x14ac:dyDescent="0.25">
      <c r="B414" s="1"/>
      <c r="C414" s="1"/>
      <c r="D414" s="1"/>
      <c r="E414" s="1"/>
      <c r="F414" s="1"/>
      <c r="G414" s="1"/>
      <c r="H414" s="1"/>
      <c r="I414" s="1"/>
      <c r="J414" s="1"/>
      <c r="K414" s="1"/>
      <c r="L414" s="1"/>
    </row>
    <row r="415" spans="2:12" x14ac:dyDescent="0.25">
      <c r="B415" s="1"/>
      <c r="C415" s="1"/>
      <c r="D415" s="1"/>
      <c r="E415" s="1"/>
      <c r="F415" s="1"/>
      <c r="G415" s="1"/>
      <c r="H415" s="1"/>
      <c r="I415" s="1"/>
      <c r="J415" s="1"/>
      <c r="K415" s="1"/>
      <c r="L415" s="1"/>
    </row>
    <row r="416" spans="2:12" x14ac:dyDescent="0.25">
      <c r="B416" s="1"/>
      <c r="C416" s="1"/>
      <c r="D416" s="1"/>
      <c r="E416" s="1"/>
      <c r="F416" s="1"/>
      <c r="G416" s="1"/>
      <c r="H416" s="1"/>
      <c r="I416" s="1"/>
      <c r="J416" s="1"/>
      <c r="K416" s="1"/>
      <c r="L416" s="1"/>
    </row>
    <row r="417" spans="2:12" x14ac:dyDescent="0.25">
      <c r="B417" s="1"/>
      <c r="C417" s="1"/>
      <c r="D417" s="1"/>
      <c r="E417" s="1"/>
      <c r="F417" s="1"/>
      <c r="G417" s="1"/>
      <c r="H417" s="1"/>
      <c r="I417" s="1"/>
      <c r="J417" s="1"/>
      <c r="K417" s="1"/>
      <c r="L417" s="1"/>
    </row>
    <row r="418" spans="2:12" x14ac:dyDescent="0.25">
      <c r="B418" s="1"/>
      <c r="C418" s="1"/>
      <c r="D418" s="1"/>
      <c r="E418" s="1"/>
      <c r="F418" s="1"/>
      <c r="G418" s="1"/>
      <c r="H418" s="1"/>
      <c r="I418" s="1"/>
      <c r="J418" s="1"/>
      <c r="K418" s="1"/>
      <c r="L418" s="1"/>
    </row>
    <row r="419" spans="2:12" x14ac:dyDescent="0.25">
      <c r="B419" s="1"/>
      <c r="C419" s="1"/>
      <c r="D419" s="1"/>
      <c r="E419" s="1"/>
      <c r="F419" s="1"/>
      <c r="G419" s="1"/>
      <c r="H419" s="1"/>
      <c r="I419" s="1"/>
      <c r="J419" s="1"/>
      <c r="K419" s="1"/>
      <c r="L419" s="1"/>
    </row>
    <row r="420" spans="2:12" x14ac:dyDescent="0.25">
      <c r="B420" s="1"/>
      <c r="C420" s="1"/>
      <c r="D420" s="1"/>
      <c r="E420" s="1"/>
      <c r="F420" s="1"/>
      <c r="G420" s="1"/>
      <c r="H420" s="1"/>
      <c r="I420" s="1"/>
      <c r="J420" s="1"/>
      <c r="K420" s="1"/>
      <c r="L420" s="1"/>
    </row>
    <row r="421" spans="2:12" x14ac:dyDescent="0.25">
      <c r="B421" s="1"/>
      <c r="C421" s="1"/>
      <c r="D421" s="1"/>
      <c r="E421" s="1"/>
      <c r="F421" s="1"/>
      <c r="G421" s="1"/>
      <c r="H421" s="1"/>
      <c r="I421" s="1"/>
      <c r="J421" s="1"/>
      <c r="K421" s="1"/>
      <c r="L421" s="1"/>
    </row>
    <row r="422" spans="2:12" x14ac:dyDescent="0.25">
      <c r="B422" s="1"/>
      <c r="C422" s="1"/>
      <c r="D422" s="1"/>
      <c r="E422" s="1"/>
      <c r="F422" s="1"/>
      <c r="G422" s="1"/>
      <c r="H422" s="1"/>
      <c r="I422" s="1"/>
      <c r="J422" s="1"/>
      <c r="K422" s="1"/>
      <c r="L422" s="1"/>
    </row>
    <row r="423" spans="2:12" x14ac:dyDescent="0.25">
      <c r="B423" s="1"/>
      <c r="C423" s="1"/>
      <c r="D423" s="1"/>
      <c r="E423" s="1"/>
      <c r="F423" s="1"/>
      <c r="G423" s="1"/>
      <c r="H423" s="1"/>
      <c r="I423" s="1"/>
      <c r="J423" s="1"/>
      <c r="K423" s="1"/>
      <c r="L423" s="1"/>
    </row>
    <row r="424" spans="2:12" x14ac:dyDescent="0.25">
      <c r="B424" s="1"/>
      <c r="C424" s="1"/>
      <c r="D424" s="1"/>
      <c r="E424" s="1"/>
      <c r="F424" s="1"/>
      <c r="G424" s="1"/>
      <c r="H424" s="1"/>
      <c r="I424" s="1"/>
      <c r="J424" s="1"/>
      <c r="K424" s="1"/>
      <c r="L424" s="1"/>
    </row>
    <row r="425" spans="2:12" x14ac:dyDescent="0.25">
      <c r="B425" s="1"/>
      <c r="C425" s="1"/>
      <c r="D425" s="1"/>
      <c r="E425" s="1"/>
      <c r="F425" s="1"/>
      <c r="G425" s="1"/>
      <c r="H425" s="1"/>
      <c r="I425" s="1"/>
      <c r="J425" s="1"/>
      <c r="K425" s="1"/>
      <c r="L425" s="1"/>
    </row>
    <row r="426" spans="2:12" x14ac:dyDescent="0.25">
      <c r="B426" s="1"/>
      <c r="C426" s="1"/>
      <c r="D426" s="1"/>
      <c r="E426" s="1"/>
      <c r="F426" s="1"/>
      <c r="G426" s="1"/>
      <c r="H426" s="1"/>
      <c r="I426" s="1"/>
      <c r="J426" s="1"/>
      <c r="K426" s="1"/>
      <c r="L426" s="1"/>
    </row>
    <row r="427" spans="2:12" x14ac:dyDescent="0.25">
      <c r="B427" s="1"/>
      <c r="C427" s="1"/>
      <c r="D427" s="1"/>
      <c r="E427" s="1"/>
      <c r="F427" s="1"/>
      <c r="G427" s="1"/>
      <c r="H427" s="1"/>
      <c r="I427" s="1"/>
      <c r="J427" s="1"/>
      <c r="K427" s="1"/>
      <c r="L427" s="1"/>
    </row>
    <row r="428" spans="2:12" x14ac:dyDescent="0.25">
      <c r="B428" s="1"/>
      <c r="C428" s="1"/>
      <c r="D428" s="1"/>
      <c r="E428" s="1"/>
      <c r="F428" s="1"/>
      <c r="G428" s="1"/>
      <c r="H428" s="1"/>
      <c r="I428" s="1"/>
      <c r="J428" s="1"/>
      <c r="K428" s="1"/>
      <c r="L428" s="1"/>
    </row>
    <row r="429" spans="2:12" x14ac:dyDescent="0.25">
      <c r="B429" s="1"/>
      <c r="C429" s="1"/>
      <c r="D429" s="1"/>
      <c r="E429" s="1"/>
      <c r="F429" s="1"/>
      <c r="G429" s="1"/>
      <c r="H429" s="1"/>
      <c r="I429" s="1"/>
      <c r="J429" s="1"/>
      <c r="K429" s="1"/>
      <c r="L429" s="1"/>
    </row>
    <row r="430" spans="2:12" x14ac:dyDescent="0.25">
      <c r="B430" s="1"/>
      <c r="C430" s="1"/>
      <c r="D430" s="1"/>
      <c r="E430" s="1"/>
      <c r="F430" s="1"/>
      <c r="G430" s="1"/>
      <c r="H430" s="1"/>
      <c r="I430" s="1"/>
      <c r="J430" s="1"/>
      <c r="K430" s="1"/>
      <c r="L430" s="1"/>
    </row>
    <row r="431" spans="2:12" x14ac:dyDescent="0.25">
      <c r="B431" s="1"/>
      <c r="C431" s="1"/>
      <c r="D431" s="1"/>
      <c r="E431" s="1"/>
      <c r="F431" s="1"/>
      <c r="G431" s="1"/>
      <c r="H431" s="1"/>
      <c r="I431" s="1"/>
      <c r="J431" s="1"/>
      <c r="K431" s="1"/>
      <c r="L431" s="1"/>
    </row>
    <row r="432" spans="2:12" x14ac:dyDescent="0.25">
      <c r="B432" s="1"/>
      <c r="C432" s="1"/>
      <c r="D432" s="1"/>
      <c r="E432" s="1"/>
      <c r="F432" s="1"/>
      <c r="G432" s="1"/>
      <c r="H432" s="1"/>
      <c r="I432" s="1"/>
      <c r="J432" s="1"/>
      <c r="K432" s="1"/>
      <c r="L432" s="1"/>
    </row>
    <row r="433" spans="2:12" x14ac:dyDescent="0.25">
      <c r="B433" s="1"/>
      <c r="C433" s="1"/>
      <c r="D433" s="1"/>
      <c r="E433" s="1"/>
      <c r="F433" s="1"/>
      <c r="G433" s="1"/>
      <c r="H433" s="1"/>
      <c r="I433" s="1"/>
      <c r="J433" s="1"/>
      <c r="K433" s="1"/>
      <c r="L433" s="1"/>
    </row>
    <row r="434" spans="2:12" x14ac:dyDescent="0.25">
      <c r="B434" s="1"/>
      <c r="C434" s="1"/>
      <c r="D434" s="1"/>
      <c r="E434" s="1"/>
      <c r="F434" s="1"/>
      <c r="G434" s="1"/>
      <c r="H434" s="1"/>
      <c r="I434" s="1"/>
      <c r="J434" s="1"/>
      <c r="K434" s="1"/>
      <c r="L434" s="1"/>
    </row>
    <row r="435" spans="2:12" x14ac:dyDescent="0.25">
      <c r="B435" s="1"/>
      <c r="C435" s="1"/>
      <c r="D435" s="1"/>
      <c r="E435" s="1"/>
      <c r="F435" s="1"/>
      <c r="G435" s="1"/>
      <c r="H435" s="1"/>
      <c r="I435" s="1"/>
      <c r="J435" s="1"/>
      <c r="K435" s="1"/>
      <c r="L435" s="1"/>
    </row>
    <row r="436" spans="2:12" x14ac:dyDescent="0.25">
      <c r="B436" s="1"/>
      <c r="C436" s="1"/>
      <c r="D436" s="1"/>
      <c r="E436" s="1"/>
      <c r="F436" s="1"/>
      <c r="G436" s="1"/>
      <c r="H436" s="1"/>
      <c r="I436" s="1"/>
      <c r="J436" s="1"/>
      <c r="K436" s="1"/>
      <c r="L436" s="1"/>
    </row>
    <row r="437" spans="2:12" x14ac:dyDescent="0.25">
      <c r="B437" s="1"/>
      <c r="C437" s="1"/>
      <c r="D437" s="1"/>
      <c r="E437" s="1"/>
      <c r="F437" s="1"/>
      <c r="G437" s="1"/>
      <c r="H437" s="1"/>
      <c r="I437" s="1"/>
      <c r="J437" s="1"/>
      <c r="K437" s="1"/>
      <c r="L437" s="1"/>
    </row>
    <row r="438" spans="2:12" x14ac:dyDescent="0.25">
      <c r="B438" s="1"/>
      <c r="C438" s="1"/>
      <c r="D438" s="1"/>
      <c r="E438" s="1"/>
      <c r="F438" s="1"/>
      <c r="G438" s="1"/>
      <c r="H438" s="1"/>
      <c r="I438" s="1"/>
      <c r="J438" s="1"/>
      <c r="K438" s="1"/>
      <c r="L438" s="1"/>
    </row>
    <row r="439" spans="2:12" x14ac:dyDescent="0.25">
      <c r="B439" s="1"/>
      <c r="C439" s="1"/>
      <c r="D439" s="1"/>
      <c r="E439" s="1"/>
      <c r="F439" s="1"/>
      <c r="G439" s="1"/>
      <c r="H439" s="1"/>
      <c r="I439" s="1"/>
      <c r="J439" s="1"/>
      <c r="K439" s="1"/>
      <c r="L439" s="1"/>
    </row>
    <row r="440" spans="2:12" x14ac:dyDescent="0.25">
      <c r="B440" s="1"/>
      <c r="C440" s="1"/>
      <c r="D440" s="1"/>
      <c r="E440" s="1"/>
      <c r="F440" s="1"/>
      <c r="G440" s="1"/>
      <c r="H440" s="1"/>
      <c r="I440" s="1"/>
      <c r="J440" s="1"/>
      <c r="K440" s="1"/>
      <c r="L440" s="1"/>
    </row>
    <row r="441" spans="2:12" x14ac:dyDescent="0.25">
      <c r="B441" s="1"/>
      <c r="C441" s="1"/>
      <c r="D441" s="1"/>
      <c r="E441" s="1"/>
      <c r="F441" s="1"/>
      <c r="G441" s="1"/>
      <c r="H441" s="1"/>
      <c r="I441" s="1"/>
      <c r="J441" s="1"/>
      <c r="K441" s="1"/>
      <c r="L441" s="1"/>
    </row>
    <row r="442" spans="2:12" x14ac:dyDescent="0.25">
      <c r="B442" s="1"/>
      <c r="C442" s="1"/>
      <c r="D442" s="1"/>
      <c r="E442" s="1"/>
      <c r="F442" s="1"/>
      <c r="G442" s="1"/>
      <c r="H442" s="1"/>
      <c r="I442" s="1"/>
      <c r="J442" s="1"/>
      <c r="K442" s="1"/>
      <c r="L442" s="1"/>
    </row>
    <row r="443" spans="2:12" x14ac:dyDescent="0.25">
      <c r="B443" s="1"/>
      <c r="C443" s="1"/>
      <c r="D443" s="1"/>
      <c r="E443" s="1"/>
      <c r="F443" s="1"/>
      <c r="G443" s="1"/>
      <c r="H443" s="1"/>
      <c r="I443" s="1"/>
      <c r="J443" s="1"/>
      <c r="K443" s="1"/>
      <c r="L443" s="1"/>
    </row>
    <row r="444" spans="2:12" x14ac:dyDescent="0.25">
      <c r="B444" s="1"/>
      <c r="C444" s="1"/>
      <c r="D444" s="1"/>
      <c r="E444" s="1"/>
      <c r="F444" s="1"/>
      <c r="G444" s="1"/>
      <c r="H444" s="1"/>
      <c r="I444" s="1"/>
      <c r="J444" s="1"/>
      <c r="K444" s="1"/>
      <c r="L444" s="1"/>
    </row>
    <row r="445" spans="2:12" x14ac:dyDescent="0.25">
      <c r="B445" s="1"/>
      <c r="C445" s="1"/>
      <c r="D445" s="1"/>
      <c r="E445" s="1"/>
      <c r="F445" s="1"/>
      <c r="G445" s="1"/>
      <c r="H445" s="1"/>
      <c r="I445" s="1"/>
      <c r="J445" s="1"/>
      <c r="K445" s="1"/>
      <c r="L445" s="1"/>
    </row>
    <row r="446" spans="2:12" x14ac:dyDescent="0.25">
      <c r="B446" s="1"/>
      <c r="C446" s="1"/>
      <c r="D446" s="1"/>
      <c r="E446" s="1"/>
      <c r="F446" s="1"/>
      <c r="G446" s="1"/>
      <c r="H446" s="1"/>
      <c r="I446" s="1"/>
      <c r="J446" s="1"/>
      <c r="K446" s="1"/>
      <c r="L446" s="1"/>
    </row>
    <row r="447" spans="2:12" x14ac:dyDescent="0.25">
      <c r="B447" s="1"/>
      <c r="C447" s="1"/>
      <c r="D447" s="1"/>
      <c r="E447" s="1"/>
      <c r="F447" s="1"/>
      <c r="G447" s="1"/>
      <c r="H447" s="1"/>
      <c r="I447" s="1"/>
      <c r="J447" s="1"/>
      <c r="K447" s="1"/>
      <c r="L447" s="1"/>
    </row>
    <row r="448" spans="2:12" x14ac:dyDescent="0.25">
      <c r="B448" s="1"/>
      <c r="C448" s="1"/>
      <c r="D448" s="1"/>
      <c r="E448" s="1"/>
      <c r="F448" s="1"/>
      <c r="G448" s="1"/>
      <c r="H448" s="1"/>
      <c r="I448" s="1"/>
      <c r="J448" s="1"/>
      <c r="K448" s="1"/>
      <c r="L448" s="1"/>
    </row>
    <row r="449" spans="2:12" x14ac:dyDescent="0.25">
      <c r="B449" s="1"/>
      <c r="C449" s="1"/>
      <c r="D449" s="1"/>
      <c r="E449" s="1"/>
      <c r="F449" s="1"/>
      <c r="G449" s="1"/>
      <c r="H449" s="1"/>
      <c r="I449" s="1"/>
      <c r="J449" s="1"/>
      <c r="K449" s="1"/>
      <c r="L449" s="1"/>
    </row>
    <row r="450" spans="2:12" x14ac:dyDescent="0.25">
      <c r="B450" s="1"/>
      <c r="C450" s="1"/>
      <c r="D450" s="1"/>
      <c r="E450" s="1"/>
      <c r="F450" s="1"/>
      <c r="G450" s="1"/>
      <c r="H450" s="1"/>
      <c r="I450" s="1"/>
      <c r="J450" s="1"/>
      <c r="K450" s="1"/>
      <c r="L450" s="1"/>
    </row>
    <row r="451" spans="2:12" x14ac:dyDescent="0.25">
      <c r="B451" s="1"/>
      <c r="C451" s="1"/>
      <c r="D451" s="1"/>
      <c r="E451" s="1"/>
      <c r="F451" s="1"/>
      <c r="G451" s="1"/>
      <c r="H451" s="1"/>
      <c r="I451" s="1"/>
      <c r="J451" s="1"/>
      <c r="K451" s="1"/>
      <c r="L451" s="1"/>
    </row>
    <row r="452" spans="2:12" x14ac:dyDescent="0.25">
      <c r="B452" s="1"/>
      <c r="C452" s="1"/>
      <c r="D452" s="1"/>
      <c r="E452" s="1"/>
      <c r="F452" s="1"/>
      <c r="G452" s="1"/>
      <c r="H452" s="1"/>
      <c r="I452" s="1"/>
      <c r="J452" s="1"/>
      <c r="K452" s="1"/>
      <c r="L452" s="1"/>
    </row>
    <row r="453" spans="2:12" x14ac:dyDescent="0.25">
      <c r="B453" s="1"/>
      <c r="C453" s="1"/>
      <c r="D453" s="1"/>
      <c r="E453" s="1"/>
      <c r="F453" s="1"/>
      <c r="G453" s="1"/>
      <c r="H453" s="1"/>
      <c r="I453" s="1"/>
      <c r="J453" s="1"/>
      <c r="K453" s="1"/>
      <c r="L453" s="1"/>
    </row>
    <row r="454" spans="2:12" x14ac:dyDescent="0.25">
      <c r="B454" s="1"/>
      <c r="C454" s="1"/>
      <c r="D454" s="1"/>
      <c r="E454" s="1"/>
      <c r="F454" s="1"/>
      <c r="G454" s="1"/>
      <c r="H454" s="1"/>
      <c r="I454" s="1"/>
      <c r="J454" s="1"/>
      <c r="K454" s="1"/>
      <c r="L454" s="1"/>
    </row>
    <row r="455" spans="2:12" x14ac:dyDescent="0.25">
      <c r="B455" s="1"/>
      <c r="C455" s="1"/>
      <c r="D455" s="1"/>
      <c r="E455" s="1"/>
      <c r="F455" s="1"/>
      <c r="G455" s="1"/>
      <c r="H455" s="1"/>
      <c r="I455" s="1"/>
      <c r="J455" s="1"/>
      <c r="K455" s="1"/>
      <c r="L455" s="1"/>
    </row>
    <row r="456" spans="2:12" x14ac:dyDescent="0.25">
      <c r="B456" s="1"/>
      <c r="C456" s="1"/>
      <c r="D456" s="1"/>
      <c r="E456" s="1"/>
      <c r="F456" s="1"/>
      <c r="G456" s="1"/>
      <c r="H456" s="1"/>
      <c r="I456" s="1"/>
      <c r="J456" s="1"/>
      <c r="K456" s="1"/>
      <c r="L456" s="1"/>
    </row>
    <row r="457" spans="2:12" x14ac:dyDescent="0.25">
      <c r="B457" s="1"/>
      <c r="C457" s="1"/>
      <c r="D457" s="1"/>
      <c r="E457" s="1"/>
      <c r="F457" s="1"/>
      <c r="G457" s="1"/>
      <c r="H457" s="1"/>
      <c r="I457" s="1"/>
      <c r="J457" s="1"/>
      <c r="K457" s="1"/>
      <c r="L457" s="1"/>
    </row>
    <row r="458" spans="2:12" x14ac:dyDescent="0.25">
      <c r="B458" s="1"/>
      <c r="C458" s="1"/>
      <c r="D458" s="1"/>
      <c r="E458" s="1"/>
      <c r="F458" s="1"/>
      <c r="G458" s="1"/>
      <c r="H458" s="1"/>
      <c r="I458" s="1"/>
      <c r="J458" s="1"/>
      <c r="K458" s="1"/>
      <c r="L458" s="1"/>
    </row>
    <row r="459" spans="2:12" x14ac:dyDescent="0.25">
      <c r="B459" s="1"/>
      <c r="C459" s="1"/>
      <c r="D459" s="1"/>
      <c r="E459" s="1"/>
      <c r="F459" s="1"/>
      <c r="G459" s="1"/>
      <c r="H459" s="1"/>
      <c r="I459" s="1"/>
      <c r="J459" s="1"/>
      <c r="K459" s="1"/>
      <c r="L459" s="1"/>
    </row>
    <row r="460" spans="2:12" x14ac:dyDescent="0.25">
      <c r="B460" s="1"/>
      <c r="C460" s="1"/>
      <c r="D460" s="1"/>
      <c r="E460" s="1"/>
      <c r="F460" s="1"/>
      <c r="G460" s="1"/>
      <c r="H460" s="1"/>
      <c r="I460" s="1"/>
      <c r="J460" s="1"/>
      <c r="K460" s="1"/>
      <c r="L460" s="1"/>
    </row>
    <row r="461" spans="2:12" x14ac:dyDescent="0.25">
      <c r="B461" s="1"/>
      <c r="C461" s="1"/>
      <c r="D461" s="1"/>
      <c r="E461" s="1"/>
      <c r="F461" s="1"/>
      <c r="G461" s="1"/>
      <c r="H461" s="1"/>
      <c r="I461" s="1"/>
      <c r="J461" s="1"/>
      <c r="K461" s="1"/>
      <c r="L461" s="1"/>
    </row>
    <row r="462" spans="2:12" x14ac:dyDescent="0.25">
      <c r="B462" s="1"/>
      <c r="C462" s="1"/>
      <c r="D462" s="1"/>
      <c r="E462" s="1"/>
      <c r="F462" s="1"/>
      <c r="G462" s="1"/>
      <c r="H462" s="1"/>
      <c r="I462" s="1"/>
      <c r="J462" s="1"/>
      <c r="K462" s="1"/>
      <c r="L462" s="1"/>
    </row>
    <row r="463" spans="2:12" x14ac:dyDescent="0.25">
      <c r="B463" s="1"/>
      <c r="C463" s="1"/>
      <c r="D463" s="1"/>
      <c r="E463" s="1"/>
      <c r="F463" s="1"/>
      <c r="G463" s="1"/>
      <c r="H463" s="1"/>
      <c r="I463" s="1"/>
      <c r="J463" s="1"/>
      <c r="K463" s="1"/>
      <c r="L463" s="1"/>
    </row>
    <row r="464" spans="2:12" x14ac:dyDescent="0.25">
      <c r="B464" s="1"/>
      <c r="C464" s="1"/>
      <c r="D464" s="1"/>
      <c r="E464" s="1"/>
      <c r="F464" s="1"/>
      <c r="G464" s="1"/>
      <c r="H464" s="1"/>
      <c r="I464" s="1"/>
      <c r="J464" s="1"/>
      <c r="K464" s="1"/>
      <c r="L464" s="1"/>
    </row>
    <row r="465" spans="2:12" x14ac:dyDescent="0.25">
      <c r="B465" s="1"/>
      <c r="C465" s="1"/>
      <c r="D465" s="1"/>
      <c r="E465" s="1"/>
      <c r="F465" s="1"/>
      <c r="G465" s="1"/>
      <c r="H465" s="1"/>
      <c r="I465" s="1"/>
      <c r="J465" s="1"/>
      <c r="K465" s="1"/>
      <c r="L465" s="1"/>
    </row>
    <row r="466" spans="2:12" x14ac:dyDescent="0.25">
      <c r="B466" s="1"/>
      <c r="C466" s="1"/>
      <c r="D466" s="1"/>
      <c r="E466" s="1"/>
      <c r="F466" s="1"/>
      <c r="G466" s="1"/>
      <c r="H466" s="1"/>
      <c r="I466" s="1"/>
      <c r="J466" s="1"/>
      <c r="K466" s="1"/>
      <c r="L466" s="1"/>
    </row>
    <row r="467" spans="2:12" x14ac:dyDescent="0.25">
      <c r="B467" s="1"/>
      <c r="C467" s="1"/>
      <c r="D467" s="1"/>
      <c r="E467" s="1"/>
      <c r="F467" s="1"/>
      <c r="G467" s="1"/>
      <c r="H467" s="1"/>
      <c r="I467" s="1"/>
      <c r="J467" s="1"/>
      <c r="K467" s="1"/>
      <c r="L467" s="1"/>
    </row>
    <row r="468" spans="2:12" x14ac:dyDescent="0.25">
      <c r="B468" s="1"/>
      <c r="C468" s="1"/>
      <c r="D468" s="1"/>
      <c r="E468" s="1"/>
      <c r="F468" s="1"/>
      <c r="G468" s="1"/>
      <c r="H468" s="1"/>
      <c r="I468" s="1"/>
      <c r="J468" s="1"/>
      <c r="K468" s="1"/>
      <c r="L468" s="1"/>
    </row>
    <row r="469" spans="2:12" x14ac:dyDescent="0.25">
      <c r="B469" s="1"/>
      <c r="C469" s="1"/>
      <c r="D469" s="1"/>
      <c r="E469" s="1"/>
      <c r="F469" s="1"/>
      <c r="G469" s="1"/>
      <c r="H469" s="1"/>
      <c r="I469" s="1"/>
      <c r="J469" s="1"/>
      <c r="K469" s="1"/>
      <c r="L469" s="1"/>
    </row>
    <row r="470" spans="2:12" x14ac:dyDescent="0.25">
      <c r="B470" s="1"/>
      <c r="C470" s="1"/>
      <c r="D470" s="1"/>
      <c r="E470" s="1"/>
      <c r="F470" s="1"/>
      <c r="G470" s="1"/>
      <c r="H470" s="1"/>
      <c r="I470" s="1"/>
      <c r="J470" s="1"/>
      <c r="K470" s="1"/>
      <c r="L470" s="1"/>
    </row>
    <row r="471" spans="2:12" x14ac:dyDescent="0.25">
      <c r="B471" s="1"/>
      <c r="C471" s="1"/>
      <c r="D471" s="1"/>
      <c r="E471" s="1"/>
      <c r="F471" s="1"/>
      <c r="G471" s="1"/>
      <c r="H471" s="1"/>
      <c r="I471" s="1"/>
      <c r="J471" s="1"/>
      <c r="K471" s="1"/>
      <c r="L471" s="1"/>
    </row>
    <row r="472" spans="2:12" x14ac:dyDescent="0.25">
      <c r="B472" s="1"/>
      <c r="C472" s="1"/>
      <c r="D472" s="1"/>
      <c r="E472" s="1"/>
      <c r="F472" s="1"/>
      <c r="G472" s="1"/>
      <c r="H472" s="1"/>
      <c r="I472" s="1"/>
      <c r="J472" s="1"/>
      <c r="K472" s="1"/>
      <c r="L472" s="1"/>
    </row>
    <row r="473" spans="2:12" x14ac:dyDescent="0.25">
      <c r="B473" s="1"/>
      <c r="C473" s="1"/>
      <c r="D473" s="1"/>
      <c r="E473" s="1"/>
      <c r="F473" s="1"/>
      <c r="G473" s="1"/>
      <c r="H473" s="1"/>
      <c r="I473" s="1"/>
      <c r="J473" s="1"/>
      <c r="K473" s="1"/>
      <c r="L473" s="1"/>
    </row>
    <row r="474" spans="2:12" x14ac:dyDescent="0.25">
      <c r="B474" s="1"/>
      <c r="C474" s="1"/>
      <c r="D474" s="1"/>
      <c r="E474" s="1"/>
      <c r="F474" s="1"/>
      <c r="G474" s="1"/>
      <c r="H474" s="1"/>
      <c r="I474" s="1"/>
      <c r="J474" s="1"/>
      <c r="K474" s="1"/>
      <c r="L474" s="1"/>
    </row>
    <row r="475" spans="2:12" x14ac:dyDescent="0.25">
      <c r="B475" s="1"/>
      <c r="C475" s="1"/>
      <c r="D475" s="1"/>
      <c r="E475" s="1"/>
      <c r="F475" s="1"/>
      <c r="G475" s="1"/>
      <c r="H475" s="1"/>
      <c r="I475" s="1"/>
      <c r="J475" s="1"/>
      <c r="K475" s="1"/>
      <c r="L475" s="1"/>
    </row>
    <row r="476" spans="2:12" x14ac:dyDescent="0.25">
      <c r="B476" s="1"/>
      <c r="C476" s="1"/>
      <c r="D476" s="1"/>
      <c r="E476" s="1"/>
      <c r="F476" s="1"/>
      <c r="G476" s="1"/>
      <c r="H476" s="1"/>
      <c r="I476" s="1"/>
      <c r="J476" s="1"/>
      <c r="K476" s="1"/>
      <c r="L476" s="1"/>
    </row>
    <row r="477" spans="2:12" x14ac:dyDescent="0.25">
      <c r="B477" s="1"/>
      <c r="C477" s="1"/>
      <c r="D477" s="1"/>
      <c r="E477" s="1"/>
      <c r="F477" s="1"/>
      <c r="G477" s="1"/>
      <c r="H477" s="1"/>
      <c r="I477" s="1"/>
      <c r="J477" s="1"/>
      <c r="K477" s="1"/>
      <c r="L477" s="1"/>
    </row>
    <row r="478" spans="2:12" x14ac:dyDescent="0.25">
      <c r="B478" s="1"/>
      <c r="C478" s="1"/>
      <c r="D478" s="1"/>
      <c r="E478" s="1"/>
      <c r="F478" s="1"/>
      <c r="G478" s="1"/>
      <c r="H478" s="1"/>
      <c r="I478" s="1"/>
      <c r="J478" s="1"/>
      <c r="K478" s="1"/>
      <c r="L478" s="1"/>
    </row>
    <row r="479" spans="2:12" x14ac:dyDescent="0.25">
      <c r="B479" s="1"/>
      <c r="C479" s="1"/>
      <c r="D479" s="1"/>
      <c r="E479" s="1"/>
      <c r="F479" s="1"/>
      <c r="G479" s="1"/>
      <c r="H479" s="1"/>
      <c r="I479" s="1"/>
      <c r="J479" s="1"/>
      <c r="K479" s="1"/>
      <c r="L479" s="1"/>
    </row>
    <row r="480" spans="2:12" x14ac:dyDescent="0.25">
      <c r="B480" s="1"/>
      <c r="C480" s="1"/>
      <c r="D480" s="1"/>
      <c r="E480" s="1"/>
      <c r="F480" s="1"/>
      <c r="G480" s="1"/>
      <c r="H480" s="1"/>
      <c r="I480" s="1"/>
      <c r="J480" s="1"/>
      <c r="K480" s="1"/>
      <c r="L480" s="1"/>
    </row>
    <row r="481" spans="2:12" x14ac:dyDescent="0.25">
      <c r="B481" s="1"/>
      <c r="C481" s="1"/>
      <c r="D481" s="1"/>
      <c r="E481" s="1"/>
      <c r="F481" s="1"/>
      <c r="G481" s="1"/>
      <c r="H481" s="1"/>
      <c r="I481" s="1"/>
      <c r="J481" s="1"/>
      <c r="K481" s="1"/>
      <c r="L481" s="1"/>
    </row>
    <row r="482" spans="2:12" x14ac:dyDescent="0.25">
      <c r="B482" s="1"/>
      <c r="C482" s="1"/>
      <c r="D482" s="1"/>
      <c r="E482" s="1"/>
      <c r="F482" s="1"/>
      <c r="G482" s="1"/>
      <c r="H482" s="1"/>
      <c r="I482" s="1"/>
      <c r="J482" s="1"/>
      <c r="K482" s="1"/>
      <c r="L482" s="1"/>
    </row>
    <row r="483" spans="2:12" x14ac:dyDescent="0.25">
      <c r="B483" s="1"/>
      <c r="C483" s="1"/>
      <c r="D483" s="1"/>
      <c r="E483" s="1"/>
      <c r="F483" s="1"/>
      <c r="G483" s="1"/>
      <c r="H483" s="1"/>
      <c r="I483" s="1"/>
      <c r="J483" s="1"/>
      <c r="K483" s="1"/>
      <c r="L483" s="1"/>
    </row>
    <row r="484" spans="2:12" x14ac:dyDescent="0.25">
      <c r="B484" s="1"/>
      <c r="C484" s="1"/>
      <c r="D484" s="1"/>
      <c r="E484" s="1"/>
      <c r="F484" s="1"/>
      <c r="G484" s="1"/>
      <c r="H484" s="1"/>
      <c r="I484" s="1"/>
      <c r="J484" s="1"/>
      <c r="K484" s="1"/>
      <c r="L484" s="1"/>
    </row>
    <row r="485" spans="2:12" x14ac:dyDescent="0.25">
      <c r="B485" s="1"/>
      <c r="C485" s="1"/>
      <c r="D485" s="1"/>
      <c r="E485" s="1"/>
      <c r="F485" s="1"/>
      <c r="G485" s="1"/>
      <c r="H485" s="1"/>
      <c r="I485" s="1"/>
      <c r="J485" s="1"/>
      <c r="K485" s="1"/>
      <c r="L485" s="1"/>
    </row>
    <row r="486" spans="2:12" x14ac:dyDescent="0.25">
      <c r="B486" s="1"/>
      <c r="C486" s="1"/>
      <c r="D486" s="1"/>
      <c r="E486" s="1"/>
      <c r="F486" s="1"/>
      <c r="G486" s="1"/>
      <c r="H486" s="1"/>
      <c r="I486" s="1"/>
      <c r="J486" s="1"/>
      <c r="K486" s="1"/>
      <c r="L486" s="1"/>
    </row>
    <row r="487" spans="2:12" x14ac:dyDescent="0.25">
      <c r="B487" s="1"/>
      <c r="C487" s="1"/>
      <c r="D487" s="1"/>
      <c r="E487" s="1"/>
      <c r="F487" s="1"/>
      <c r="G487" s="1"/>
      <c r="H487" s="1"/>
      <c r="I487" s="1"/>
      <c r="J487" s="1"/>
      <c r="K487" s="1"/>
      <c r="L487" s="1"/>
    </row>
    <row r="488" spans="2:12" x14ac:dyDescent="0.25">
      <c r="B488" s="1"/>
      <c r="C488" s="1"/>
      <c r="D488" s="1"/>
      <c r="E488" s="1"/>
      <c r="F488" s="1"/>
      <c r="G488" s="1"/>
      <c r="H488" s="1"/>
      <c r="I488" s="1"/>
      <c r="J488" s="1"/>
      <c r="K488" s="1"/>
      <c r="L488" s="1"/>
    </row>
    <row r="489" spans="2:12" x14ac:dyDescent="0.25">
      <c r="B489" s="1"/>
      <c r="C489" s="1"/>
      <c r="D489" s="1"/>
      <c r="E489" s="1"/>
      <c r="F489" s="1"/>
      <c r="G489" s="1"/>
      <c r="H489" s="1"/>
      <c r="I489" s="1"/>
      <c r="J489" s="1"/>
      <c r="K489" s="1"/>
      <c r="L489" s="1"/>
    </row>
    <row r="490" spans="2:12" x14ac:dyDescent="0.25">
      <c r="B490" s="1"/>
      <c r="C490" s="1"/>
      <c r="D490" s="1"/>
      <c r="E490" s="1"/>
      <c r="F490" s="1"/>
      <c r="G490" s="1"/>
      <c r="H490" s="1"/>
      <c r="I490" s="1"/>
      <c r="J490" s="1"/>
      <c r="K490" s="1"/>
      <c r="L490" s="1"/>
    </row>
    <row r="491" spans="2:12" x14ac:dyDescent="0.25">
      <c r="B491" s="1"/>
      <c r="C491" s="1"/>
      <c r="D491" s="1"/>
      <c r="E491" s="1"/>
      <c r="F491" s="1"/>
      <c r="G491" s="1"/>
      <c r="H491" s="1"/>
      <c r="I491" s="1"/>
      <c r="J491" s="1"/>
      <c r="K491" s="1"/>
      <c r="L491" s="1"/>
    </row>
    <row r="492" spans="2:12" x14ac:dyDescent="0.25">
      <c r="B492" s="1"/>
      <c r="C492" s="1"/>
      <c r="D492" s="1"/>
      <c r="E492" s="1"/>
      <c r="F492" s="1"/>
      <c r="G492" s="1"/>
      <c r="H492" s="1"/>
      <c r="I492" s="1"/>
      <c r="J492" s="1"/>
      <c r="K492" s="1"/>
      <c r="L492" s="1"/>
    </row>
    <row r="493" spans="2:12" x14ac:dyDescent="0.25">
      <c r="B493" s="1"/>
      <c r="C493" s="1"/>
      <c r="D493" s="1"/>
      <c r="E493" s="1"/>
      <c r="F493" s="1"/>
      <c r="G493" s="1"/>
      <c r="H493" s="1"/>
      <c r="I493" s="1"/>
      <c r="J493" s="1"/>
      <c r="K493" s="1"/>
      <c r="L493" s="1"/>
    </row>
    <row r="494" spans="2:12" x14ac:dyDescent="0.25">
      <c r="B494" s="1"/>
      <c r="C494" s="1"/>
      <c r="D494" s="1"/>
      <c r="E494" s="1"/>
      <c r="F494" s="1"/>
      <c r="G494" s="1"/>
      <c r="H494" s="1"/>
      <c r="I494" s="1"/>
      <c r="J494" s="1"/>
      <c r="K494" s="1"/>
      <c r="L494" s="1"/>
    </row>
    <row r="495" spans="2:12" x14ac:dyDescent="0.25">
      <c r="B495" s="1"/>
      <c r="C495" s="1"/>
      <c r="D495" s="1"/>
      <c r="E495" s="1"/>
      <c r="F495" s="1"/>
      <c r="G495" s="1"/>
      <c r="H495" s="1"/>
      <c r="I495" s="1"/>
      <c r="J495" s="1"/>
      <c r="K495" s="1"/>
      <c r="L495" s="1"/>
    </row>
    <row r="496" spans="2:12" x14ac:dyDescent="0.25">
      <c r="B496" s="1"/>
      <c r="C496" s="1"/>
      <c r="D496" s="1"/>
      <c r="E496" s="1"/>
      <c r="F496" s="1"/>
      <c r="G496" s="1"/>
      <c r="H496" s="1"/>
      <c r="I496" s="1"/>
      <c r="J496" s="1"/>
      <c r="K496" s="1"/>
      <c r="L496" s="1"/>
    </row>
    <row r="497" spans="2:12" x14ac:dyDescent="0.25">
      <c r="B497" s="1"/>
      <c r="C497" s="1"/>
      <c r="D497" s="1"/>
      <c r="E497" s="1"/>
      <c r="F497" s="1"/>
      <c r="G497" s="1"/>
      <c r="H497" s="1"/>
      <c r="I497" s="1"/>
      <c r="J497" s="1"/>
      <c r="K497" s="1"/>
      <c r="L497" s="1"/>
    </row>
    <row r="498" spans="2:12" x14ac:dyDescent="0.25">
      <c r="B498" s="1"/>
      <c r="C498" s="1"/>
      <c r="D498" s="1"/>
      <c r="E498" s="1"/>
      <c r="F498" s="1"/>
      <c r="G498" s="1"/>
      <c r="H498" s="1"/>
      <c r="I498" s="1"/>
      <c r="J498" s="1"/>
      <c r="K498" s="1"/>
      <c r="L498" s="1"/>
    </row>
    <row r="499" spans="2:12" x14ac:dyDescent="0.25">
      <c r="B499" s="1"/>
      <c r="C499" s="1"/>
      <c r="D499" s="1"/>
      <c r="E499" s="1"/>
      <c r="F499" s="1"/>
      <c r="G499" s="1"/>
      <c r="H499" s="1"/>
      <c r="I499" s="1"/>
      <c r="J499" s="1"/>
      <c r="K499" s="1"/>
      <c r="L499" s="1"/>
    </row>
    <row r="500" spans="2:12" x14ac:dyDescent="0.25">
      <c r="B500" s="1"/>
      <c r="C500" s="1"/>
      <c r="D500" s="1"/>
      <c r="E500" s="1"/>
      <c r="F500" s="1"/>
      <c r="G500" s="1"/>
      <c r="H500" s="1"/>
      <c r="I500" s="1"/>
      <c r="J500" s="1"/>
      <c r="K500" s="1"/>
      <c r="L500" s="1"/>
    </row>
    <row r="501" spans="2:12" x14ac:dyDescent="0.25">
      <c r="B501" s="1"/>
      <c r="C501" s="1"/>
      <c r="D501" s="1"/>
      <c r="E501" s="1"/>
      <c r="F501" s="1"/>
      <c r="G501" s="1"/>
      <c r="H501" s="1"/>
      <c r="I501" s="1"/>
      <c r="J501" s="1"/>
      <c r="K501" s="1"/>
      <c r="L501" s="1"/>
    </row>
    <row r="502" spans="2:12" x14ac:dyDescent="0.25">
      <c r="B502" s="1"/>
      <c r="C502" s="1"/>
      <c r="D502" s="1"/>
      <c r="E502" s="1"/>
      <c r="F502" s="1"/>
      <c r="G502" s="1"/>
      <c r="H502" s="1"/>
      <c r="I502" s="1"/>
      <c r="J502" s="1"/>
      <c r="K502" s="1"/>
      <c r="L502" s="1"/>
    </row>
    <row r="503" spans="2:12" x14ac:dyDescent="0.25">
      <c r="B503" s="1"/>
      <c r="C503" s="1"/>
      <c r="D503" s="1"/>
      <c r="E503" s="1"/>
      <c r="F503" s="1"/>
      <c r="G503" s="1"/>
      <c r="H503" s="1"/>
      <c r="I503" s="1"/>
      <c r="J503" s="1"/>
      <c r="K503" s="1"/>
      <c r="L503" s="1"/>
    </row>
    <row r="504" spans="2:12" x14ac:dyDescent="0.25">
      <c r="B504" s="1"/>
      <c r="C504" s="1"/>
      <c r="D504" s="1"/>
      <c r="E504" s="1"/>
      <c r="F504" s="1"/>
      <c r="G504" s="1"/>
      <c r="H504" s="1"/>
      <c r="I504" s="1"/>
      <c r="J504" s="1"/>
      <c r="K504" s="1"/>
      <c r="L504" s="1"/>
    </row>
    <row r="505" spans="2:12" x14ac:dyDescent="0.25">
      <c r="B505" s="1"/>
      <c r="C505" s="1"/>
      <c r="D505" s="1"/>
      <c r="E505" s="1"/>
      <c r="F505" s="1"/>
      <c r="G505" s="1"/>
      <c r="H505" s="1"/>
      <c r="I505" s="1"/>
      <c r="J505" s="1"/>
      <c r="K505" s="1"/>
      <c r="L505" s="1"/>
    </row>
    <row r="506" spans="2:12" x14ac:dyDescent="0.25">
      <c r="B506" s="1"/>
      <c r="C506" s="1"/>
      <c r="D506" s="1"/>
      <c r="E506" s="1"/>
      <c r="F506" s="1"/>
      <c r="G506" s="1"/>
      <c r="H506" s="1"/>
      <c r="I506" s="1"/>
      <c r="J506" s="1"/>
      <c r="K506" s="1"/>
      <c r="L506" s="1"/>
    </row>
    <row r="507" spans="2:12" x14ac:dyDescent="0.25">
      <c r="B507" s="1"/>
      <c r="C507" s="1"/>
      <c r="D507" s="1"/>
      <c r="E507" s="1"/>
      <c r="F507" s="1"/>
      <c r="G507" s="1"/>
      <c r="H507" s="1"/>
      <c r="I507" s="1"/>
      <c r="J507" s="1"/>
      <c r="K507" s="1"/>
      <c r="L507" s="1"/>
    </row>
    <row r="508" spans="2:12" x14ac:dyDescent="0.25">
      <c r="B508" s="1"/>
      <c r="C508" s="1"/>
      <c r="D508" s="1"/>
      <c r="E508" s="1"/>
      <c r="F508" s="1"/>
      <c r="G508" s="1"/>
      <c r="H508" s="1"/>
      <c r="I508" s="1"/>
      <c r="J508" s="1"/>
      <c r="K508" s="1"/>
      <c r="L508" s="1"/>
    </row>
    <row r="509" spans="2:12" x14ac:dyDescent="0.25">
      <c r="B509" s="1"/>
      <c r="C509" s="1"/>
      <c r="D509" s="1"/>
      <c r="E509" s="1"/>
      <c r="F509" s="1"/>
      <c r="G509" s="1"/>
      <c r="H509" s="1"/>
      <c r="I509" s="1"/>
      <c r="J509" s="1"/>
      <c r="K509" s="1"/>
      <c r="L509" s="1"/>
    </row>
    <row r="510" spans="2:12" x14ac:dyDescent="0.25">
      <c r="B510" s="1"/>
      <c r="C510" s="1"/>
      <c r="D510" s="1"/>
      <c r="E510" s="1"/>
      <c r="F510" s="1"/>
      <c r="G510" s="1"/>
      <c r="H510" s="1"/>
      <c r="I510" s="1"/>
      <c r="J510" s="1"/>
      <c r="K510" s="1"/>
      <c r="L510" s="1"/>
    </row>
    <row r="511" spans="2:12" x14ac:dyDescent="0.25">
      <c r="B511" s="1"/>
      <c r="C511" s="1"/>
      <c r="D511" s="1"/>
      <c r="E511" s="1"/>
      <c r="F511" s="1"/>
      <c r="G511" s="1"/>
      <c r="H511" s="1"/>
      <c r="I511" s="1"/>
      <c r="J511" s="1"/>
      <c r="K511" s="1"/>
      <c r="L511" s="1"/>
    </row>
    <row r="512" spans="2:12" x14ac:dyDescent="0.25">
      <c r="B512" s="1"/>
      <c r="C512" s="1"/>
      <c r="D512" s="1"/>
      <c r="E512" s="1"/>
      <c r="F512" s="1"/>
      <c r="G512" s="1"/>
      <c r="H512" s="1"/>
      <c r="I512" s="1"/>
      <c r="J512" s="1"/>
      <c r="K512" s="1"/>
      <c r="L512" s="1"/>
    </row>
    <row r="513" spans="2:12" x14ac:dyDescent="0.25">
      <c r="B513" s="1"/>
      <c r="C513" s="1"/>
      <c r="D513" s="1"/>
      <c r="E513" s="1"/>
      <c r="F513" s="1"/>
      <c r="G513" s="1"/>
      <c r="H513" s="1"/>
      <c r="I513" s="1"/>
      <c r="J513" s="1"/>
      <c r="K513" s="1"/>
      <c r="L513" s="1"/>
    </row>
    <row r="514" spans="2:12" x14ac:dyDescent="0.25">
      <c r="B514" s="1"/>
      <c r="C514" s="1"/>
      <c r="D514" s="1"/>
      <c r="E514" s="1"/>
      <c r="F514" s="1"/>
      <c r="G514" s="1"/>
      <c r="H514" s="1"/>
      <c r="I514" s="1"/>
      <c r="J514" s="1"/>
      <c r="K514" s="1"/>
      <c r="L514" s="1"/>
    </row>
    <row r="515" spans="2:12" x14ac:dyDescent="0.25">
      <c r="B515" s="1"/>
      <c r="C515" s="1"/>
      <c r="D515" s="1"/>
      <c r="E515" s="1"/>
      <c r="F515" s="1"/>
      <c r="G515" s="1"/>
      <c r="H515" s="1"/>
      <c r="I515" s="1"/>
      <c r="J515" s="1"/>
      <c r="K515" s="1"/>
      <c r="L515" s="1"/>
    </row>
    <row r="516" spans="2:12" x14ac:dyDescent="0.25">
      <c r="B516" s="1"/>
      <c r="C516" s="1"/>
      <c r="D516" s="1"/>
      <c r="E516" s="1"/>
      <c r="F516" s="1"/>
      <c r="G516" s="1"/>
      <c r="H516" s="1"/>
      <c r="I516" s="1"/>
      <c r="J516" s="1"/>
      <c r="K516" s="1"/>
      <c r="L516" s="1"/>
    </row>
    <row r="517" spans="2:12" x14ac:dyDescent="0.25">
      <c r="B517" s="1"/>
      <c r="C517" s="1"/>
      <c r="D517" s="1"/>
      <c r="E517" s="1"/>
      <c r="F517" s="1"/>
      <c r="G517" s="1"/>
      <c r="H517" s="1"/>
      <c r="I517" s="1"/>
      <c r="J517" s="1"/>
      <c r="K517" s="1"/>
      <c r="L517" s="1"/>
    </row>
    <row r="518" spans="2:12" x14ac:dyDescent="0.25">
      <c r="B518" s="1"/>
      <c r="C518" s="1"/>
      <c r="D518" s="1"/>
      <c r="E518" s="1"/>
      <c r="F518" s="1"/>
      <c r="G518" s="1"/>
      <c r="H518" s="1"/>
      <c r="I518" s="1"/>
      <c r="J518" s="1"/>
      <c r="K518" s="1"/>
      <c r="L518" s="1"/>
    </row>
    <row r="519" spans="2:12" x14ac:dyDescent="0.25">
      <c r="B519" s="1"/>
      <c r="C519" s="1"/>
      <c r="D519" s="1"/>
      <c r="E519" s="1"/>
      <c r="F519" s="1"/>
      <c r="G519" s="1"/>
      <c r="H519" s="1"/>
      <c r="I519" s="1"/>
      <c r="J519" s="1"/>
      <c r="K519" s="1"/>
      <c r="L519" s="1"/>
    </row>
    <row r="520" spans="2:12" x14ac:dyDescent="0.25">
      <c r="B520" s="1"/>
      <c r="C520" s="1"/>
      <c r="D520" s="1"/>
      <c r="E520" s="1"/>
      <c r="F520" s="1"/>
      <c r="G520" s="1"/>
      <c r="H520" s="1"/>
      <c r="I520" s="1"/>
      <c r="J520" s="1"/>
      <c r="K520" s="1"/>
      <c r="L520" s="1"/>
    </row>
    <row r="521" spans="2:12" x14ac:dyDescent="0.25">
      <c r="B521" s="1"/>
      <c r="C521" s="1"/>
      <c r="D521" s="1"/>
      <c r="E521" s="1"/>
      <c r="F521" s="1"/>
      <c r="G521" s="1"/>
      <c r="H521" s="1"/>
      <c r="I521" s="1"/>
      <c r="J521" s="1"/>
      <c r="K521" s="1"/>
      <c r="L521" s="1"/>
    </row>
    <row r="522" spans="2:12" x14ac:dyDescent="0.25">
      <c r="B522" s="1"/>
      <c r="C522" s="1"/>
      <c r="D522" s="1"/>
      <c r="E522" s="1"/>
      <c r="F522" s="1"/>
      <c r="G522" s="1"/>
      <c r="H522" s="1"/>
      <c r="I522" s="1"/>
      <c r="J522" s="1"/>
      <c r="K522" s="1"/>
      <c r="L522" s="1"/>
    </row>
    <row r="523" spans="2:12" x14ac:dyDescent="0.25">
      <c r="B523" s="1"/>
      <c r="C523" s="1"/>
      <c r="D523" s="1"/>
      <c r="E523" s="1"/>
      <c r="F523" s="1"/>
      <c r="G523" s="1"/>
      <c r="H523" s="1"/>
      <c r="I523" s="1"/>
      <c r="J523" s="1"/>
      <c r="K523" s="1"/>
      <c r="L523" s="1"/>
    </row>
    <row r="524" spans="2:12" x14ac:dyDescent="0.25">
      <c r="B524" s="1"/>
      <c r="C524" s="1"/>
      <c r="D524" s="1"/>
      <c r="E524" s="1"/>
      <c r="F524" s="1"/>
      <c r="G524" s="1"/>
      <c r="H524" s="1"/>
      <c r="I524" s="1"/>
      <c r="J524" s="1"/>
      <c r="K524" s="1"/>
      <c r="L524" s="1"/>
    </row>
    <row r="525" spans="2:12" x14ac:dyDescent="0.25">
      <c r="B525" s="1"/>
      <c r="C525" s="1"/>
      <c r="D525" s="1"/>
      <c r="E525" s="1"/>
      <c r="F525" s="1"/>
      <c r="G525" s="1"/>
      <c r="H525" s="1"/>
      <c r="I525" s="1"/>
      <c r="J525" s="1"/>
      <c r="K525" s="1"/>
      <c r="L525" s="1"/>
    </row>
    <row r="526" spans="2:12" x14ac:dyDescent="0.25">
      <c r="B526" s="1"/>
      <c r="C526" s="1"/>
      <c r="D526" s="1"/>
      <c r="E526" s="1"/>
      <c r="F526" s="1"/>
      <c r="G526" s="1"/>
      <c r="H526" s="1"/>
      <c r="I526" s="1"/>
      <c r="J526" s="1"/>
      <c r="K526" s="1"/>
      <c r="L526" s="1"/>
    </row>
    <row r="527" spans="2:12" x14ac:dyDescent="0.25">
      <c r="B527" s="1"/>
      <c r="C527" s="1"/>
      <c r="D527" s="1"/>
      <c r="E527" s="1"/>
      <c r="F527" s="1"/>
      <c r="G527" s="1"/>
      <c r="H527" s="1"/>
      <c r="I527" s="1"/>
      <c r="J527" s="1"/>
      <c r="K527" s="1"/>
      <c r="L527" s="1"/>
    </row>
    <row r="528" spans="2:12" x14ac:dyDescent="0.25">
      <c r="B528" s="1"/>
      <c r="C528" s="1"/>
      <c r="D528" s="1"/>
      <c r="E528" s="1"/>
      <c r="F528" s="1"/>
      <c r="G528" s="1"/>
      <c r="H528" s="1"/>
      <c r="I528" s="1"/>
      <c r="J528" s="1"/>
      <c r="K528" s="1"/>
      <c r="L528" s="1"/>
    </row>
    <row r="529" spans="2:12" x14ac:dyDescent="0.25">
      <c r="B529" s="1"/>
      <c r="C529" s="1"/>
      <c r="D529" s="1"/>
      <c r="E529" s="1"/>
      <c r="F529" s="1"/>
      <c r="G529" s="1"/>
      <c r="H529" s="1"/>
      <c r="I529" s="1"/>
      <c r="J529" s="1"/>
      <c r="K529" s="1"/>
      <c r="L529" s="1"/>
    </row>
    <row r="530" spans="2:12" x14ac:dyDescent="0.25">
      <c r="B530" s="1"/>
      <c r="C530" s="1"/>
      <c r="D530" s="1"/>
      <c r="E530" s="1"/>
      <c r="F530" s="1"/>
      <c r="G530" s="1"/>
      <c r="H530" s="1"/>
      <c r="I530" s="1"/>
      <c r="J530" s="1"/>
      <c r="K530" s="1"/>
      <c r="L530" s="1"/>
    </row>
    <row r="531" spans="2:12" x14ac:dyDescent="0.25">
      <c r="B531" s="1"/>
      <c r="C531" s="1"/>
      <c r="D531" s="1"/>
      <c r="E531" s="1"/>
      <c r="F531" s="1"/>
      <c r="G531" s="1"/>
      <c r="H531" s="1"/>
      <c r="I531" s="1"/>
      <c r="J531" s="1"/>
      <c r="K531" s="1"/>
      <c r="L531" s="1"/>
    </row>
    <row r="532" spans="2:12" x14ac:dyDescent="0.25">
      <c r="B532" s="1"/>
      <c r="C532" s="1"/>
      <c r="D532" s="1"/>
      <c r="E532" s="1"/>
      <c r="F532" s="1"/>
      <c r="G532" s="1"/>
      <c r="H532" s="1"/>
      <c r="I532" s="1"/>
      <c r="J532" s="1"/>
      <c r="K532" s="1"/>
      <c r="L532" s="1"/>
    </row>
    <row r="533" spans="2:12" x14ac:dyDescent="0.25">
      <c r="B533" s="1"/>
      <c r="C533" s="1"/>
      <c r="D533" s="1"/>
      <c r="E533" s="1"/>
      <c r="F533" s="1"/>
      <c r="G533" s="1"/>
      <c r="H533" s="1"/>
      <c r="I533" s="1"/>
      <c r="J533" s="1"/>
      <c r="K533" s="1"/>
      <c r="L533" s="1"/>
    </row>
    <row r="534" spans="2:12" x14ac:dyDescent="0.25">
      <c r="B534" s="1"/>
      <c r="C534" s="1"/>
      <c r="D534" s="1"/>
      <c r="E534" s="1"/>
      <c r="F534" s="1"/>
      <c r="G534" s="1"/>
      <c r="H534" s="1"/>
      <c r="I534" s="1"/>
      <c r="J534" s="1"/>
      <c r="K534" s="1"/>
      <c r="L534" s="1"/>
    </row>
    <row r="535" spans="2:12" x14ac:dyDescent="0.25">
      <c r="B535" s="1"/>
      <c r="C535" s="1"/>
      <c r="D535" s="1"/>
      <c r="E535" s="1"/>
      <c r="F535" s="1"/>
      <c r="G535" s="1"/>
      <c r="H535" s="1"/>
      <c r="I535" s="1"/>
      <c r="J535" s="1"/>
      <c r="K535" s="1"/>
      <c r="L535" s="1"/>
    </row>
    <row r="536" spans="2:12" x14ac:dyDescent="0.25">
      <c r="B536" s="1"/>
      <c r="C536" s="1"/>
      <c r="D536" s="1"/>
      <c r="E536" s="1"/>
      <c r="F536" s="1"/>
      <c r="G536" s="1"/>
      <c r="H536" s="1"/>
      <c r="I536" s="1"/>
      <c r="J536" s="1"/>
      <c r="K536" s="1"/>
      <c r="L536" s="1"/>
    </row>
    <row r="537" spans="2:12" x14ac:dyDescent="0.25">
      <c r="B537" s="1"/>
      <c r="C537" s="1"/>
      <c r="D537" s="1"/>
      <c r="E537" s="1"/>
      <c r="F537" s="1"/>
      <c r="G537" s="1"/>
      <c r="H537" s="1"/>
      <c r="I537" s="1"/>
      <c r="J537" s="1"/>
      <c r="K537" s="1"/>
      <c r="L537" s="1"/>
    </row>
    <row r="538" spans="2:12" x14ac:dyDescent="0.25">
      <c r="B538" s="1"/>
      <c r="C538" s="1"/>
      <c r="D538" s="1"/>
      <c r="E538" s="1"/>
      <c r="F538" s="1"/>
      <c r="G538" s="1"/>
      <c r="H538" s="1"/>
      <c r="I538" s="1"/>
      <c r="J538" s="1"/>
      <c r="K538" s="1"/>
      <c r="L538" s="1"/>
    </row>
    <row r="539" spans="2:12" x14ac:dyDescent="0.25">
      <c r="B539" s="1"/>
      <c r="C539" s="1"/>
      <c r="D539" s="1"/>
      <c r="E539" s="1"/>
      <c r="F539" s="1"/>
      <c r="G539" s="1"/>
      <c r="H539" s="1"/>
      <c r="I539" s="1"/>
      <c r="J539" s="1"/>
      <c r="K539" s="1"/>
      <c r="L539" s="1"/>
    </row>
    <row r="540" spans="2:12" x14ac:dyDescent="0.25">
      <c r="B540" s="1"/>
      <c r="C540" s="1"/>
      <c r="D540" s="1"/>
      <c r="E540" s="1"/>
      <c r="F540" s="1"/>
      <c r="G540" s="1"/>
      <c r="H540" s="1"/>
      <c r="I540" s="1"/>
      <c r="J540" s="1"/>
      <c r="K540" s="1"/>
      <c r="L540" s="1"/>
    </row>
    <row r="541" spans="2:12" x14ac:dyDescent="0.25">
      <c r="B541" s="1"/>
      <c r="C541" s="1"/>
      <c r="D541" s="1"/>
      <c r="E541" s="1"/>
      <c r="F541" s="1"/>
      <c r="G541" s="1"/>
      <c r="H541" s="1"/>
      <c r="I541" s="1"/>
      <c r="J541" s="1"/>
      <c r="K541" s="1"/>
      <c r="L541" s="1"/>
    </row>
    <row r="542" spans="2:12" x14ac:dyDescent="0.25">
      <c r="B542" s="1"/>
      <c r="C542" s="1"/>
      <c r="D542" s="1"/>
      <c r="E542" s="1"/>
      <c r="F542" s="1"/>
      <c r="G542" s="1"/>
      <c r="H542" s="1"/>
      <c r="I542" s="1"/>
      <c r="J542" s="1"/>
      <c r="K542" s="1"/>
      <c r="L542" s="1"/>
    </row>
    <row r="543" spans="2:12" x14ac:dyDescent="0.25">
      <c r="B543" s="1"/>
      <c r="C543" s="1"/>
      <c r="D543" s="1"/>
      <c r="E543" s="1"/>
      <c r="F543" s="1"/>
      <c r="G543" s="1"/>
      <c r="H543" s="1"/>
      <c r="I543" s="1"/>
      <c r="J543" s="1"/>
      <c r="K543" s="1"/>
      <c r="L543" s="1"/>
    </row>
    <row r="544" spans="2:12" x14ac:dyDescent="0.25">
      <c r="B544" s="1"/>
      <c r="C544" s="1"/>
      <c r="D544" s="1"/>
      <c r="E544" s="1"/>
      <c r="F544" s="1"/>
      <c r="G544" s="1"/>
      <c r="H544" s="1"/>
      <c r="I544" s="1"/>
      <c r="J544" s="1"/>
      <c r="K544" s="1"/>
      <c r="L544" s="1"/>
    </row>
    <row r="545" spans="2:12" x14ac:dyDescent="0.25">
      <c r="B545" s="1"/>
      <c r="C545" s="1"/>
      <c r="D545" s="1"/>
      <c r="E545" s="1"/>
      <c r="F545" s="1"/>
      <c r="G545" s="1"/>
      <c r="H545" s="1"/>
      <c r="I545" s="1"/>
      <c r="J545" s="1"/>
      <c r="K545" s="1"/>
      <c r="L545" s="1"/>
    </row>
    <row r="546" spans="2:12" x14ac:dyDescent="0.25">
      <c r="B546" s="1"/>
      <c r="C546" s="1"/>
      <c r="D546" s="1"/>
      <c r="E546" s="1"/>
      <c r="F546" s="1"/>
      <c r="G546" s="1"/>
      <c r="H546" s="1"/>
      <c r="I546" s="1"/>
      <c r="J546" s="1"/>
      <c r="K546" s="1"/>
      <c r="L546" s="1"/>
    </row>
    <row r="547" spans="2:12" x14ac:dyDescent="0.25">
      <c r="B547" s="1"/>
      <c r="C547" s="1"/>
      <c r="D547" s="1"/>
      <c r="E547" s="1"/>
      <c r="F547" s="1"/>
      <c r="G547" s="1"/>
      <c r="H547" s="1"/>
      <c r="I547" s="1"/>
      <c r="J547" s="1"/>
      <c r="K547" s="1"/>
      <c r="L547" s="1"/>
    </row>
    <row r="548" spans="2:12" x14ac:dyDescent="0.25">
      <c r="B548" s="1"/>
      <c r="C548" s="1"/>
      <c r="D548" s="1"/>
      <c r="E548" s="1"/>
      <c r="F548" s="1"/>
      <c r="G548" s="1"/>
      <c r="H548" s="1"/>
      <c r="I548" s="1"/>
      <c r="J548" s="1"/>
      <c r="K548" s="1"/>
      <c r="L548" s="1"/>
    </row>
    <row r="549" spans="2:12" x14ac:dyDescent="0.25">
      <c r="B549" s="1"/>
      <c r="C549" s="1"/>
      <c r="D549" s="1"/>
      <c r="E549" s="1"/>
      <c r="F549" s="1"/>
      <c r="G549" s="1"/>
      <c r="H549" s="1"/>
      <c r="I549" s="1"/>
      <c r="J549" s="1"/>
      <c r="K549" s="1"/>
      <c r="L549" s="1"/>
    </row>
    <row r="550" spans="2:12" x14ac:dyDescent="0.25">
      <c r="B550" s="1"/>
      <c r="C550" s="1"/>
      <c r="D550" s="1"/>
      <c r="E550" s="1"/>
      <c r="F550" s="1"/>
      <c r="G550" s="1"/>
      <c r="H550" s="1"/>
      <c r="I550" s="1"/>
      <c r="J550" s="1"/>
      <c r="K550" s="1"/>
      <c r="L550" s="1"/>
    </row>
    <row r="551" spans="2:12" x14ac:dyDescent="0.25">
      <c r="B551" s="1"/>
      <c r="C551" s="1"/>
      <c r="D551" s="1"/>
      <c r="E551" s="1"/>
      <c r="F551" s="1"/>
      <c r="G551" s="1"/>
      <c r="H551" s="1"/>
      <c r="I551" s="1"/>
      <c r="J551" s="1"/>
      <c r="K551" s="1"/>
      <c r="L551" s="1"/>
    </row>
    <row r="552" spans="2:12" x14ac:dyDescent="0.25">
      <c r="B552" s="1"/>
      <c r="C552" s="1"/>
      <c r="D552" s="1"/>
      <c r="E552" s="1"/>
      <c r="F552" s="1"/>
      <c r="G552" s="1"/>
      <c r="H552" s="1"/>
      <c r="I552" s="1"/>
      <c r="J552" s="1"/>
      <c r="K552" s="1"/>
      <c r="L552" s="1"/>
    </row>
    <row r="553" spans="2:12" x14ac:dyDescent="0.25">
      <c r="B553" s="1"/>
      <c r="C553" s="1"/>
      <c r="D553" s="1"/>
      <c r="E553" s="1"/>
      <c r="F553" s="1"/>
      <c r="G553" s="1"/>
      <c r="H553" s="1"/>
      <c r="I553" s="1"/>
      <c r="J553" s="1"/>
      <c r="K553" s="1"/>
      <c r="L553" s="1"/>
    </row>
    <row r="554" spans="2:12" x14ac:dyDescent="0.25">
      <c r="B554" s="1"/>
      <c r="C554" s="1"/>
      <c r="D554" s="1"/>
      <c r="E554" s="1"/>
      <c r="F554" s="1"/>
      <c r="G554" s="1"/>
      <c r="H554" s="1"/>
      <c r="I554" s="1"/>
      <c r="J554" s="1"/>
      <c r="K554" s="1"/>
      <c r="L554" s="1"/>
    </row>
    <row r="555" spans="2:12" x14ac:dyDescent="0.25">
      <c r="B555" s="1"/>
      <c r="C555" s="1"/>
      <c r="D555" s="1"/>
      <c r="E555" s="1"/>
      <c r="F555" s="1"/>
      <c r="G555" s="1"/>
      <c r="H555" s="1"/>
      <c r="I555" s="1"/>
      <c r="J555" s="1"/>
      <c r="K555" s="1"/>
      <c r="L555" s="1"/>
    </row>
    <row r="556" spans="2:12" x14ac:dyDescent="0.25">
      <c r="B556" s="1"/>
      <c r="C556" s="1"/>
      <c r="D556" s="1"/>
      <c r="E556" s="1"/>
      <c r="F556" s="1"/>
      <c r="G556" s="1"/>
      <c r="H556" s="1"/>
      <c r="I556" s="1"/>
      <c r="J556" s="1"/>
      <c r="K556" s="1"/>
      <c r="L556" s="1"/>
    </row>
    <row r="557" spans="2:12" x14ac:dyDescent="0.25">
      <c r="B557" s="1"/>
      <c r="C557" s="1"/>
      <c r="D557" s="1"/>
      <c r="E557" s="1"/>
      <c r="F557" s="1"/>
      <c r="G557" s="1"/>
      <c r="H557" s="1"/>
      <c r="I557" s="1"/>
      <c r="J557" s="1"/>
      <c r="K557" s="1"/>
      <c r="L557" s="1"/>
    </row>
    <row r="558" spans="2:12" x14ac:dyDescent="0.25">
      <c r="B558" s="1"/>
      <c r="C558" s="1"/>
      <c r="D558" s="1"/>
      <c r="E558" s="1"/>
      <c r="F558" s="1"/>
      <c r="G558" s="1"/>
      <c r="H558" s="1"/>
      <c r="I558" s="1"/>
      <c r="J558" s="1"/>
      <c r="K558" s="1"/>
      <c r="L558" s="1"/>
    </row>
    <row r="559" spans="2:12" x14ac:dyDescent="0.25">
      <c r="B559" s="1"/>
      <c r="C559" s="1"/>
      <c r="D559" s="1"/>
      <c r="E559" s="1"/>
      <c r="F559" s="1"/>
      <c r="G559" s="1"/>
      <c r="H559" s="1"/>
      <c r="I559" s="1"/>
      <c r="J559" s="1"/>
      <c r="K559" s="1"/>
      <c r="L559" s="1"/>
    </row>
    <row r="560" spans="2:12" x14ac:dyDescent="0.25">
      <c r="B560" s="1"/>
      <c r="C560" s="1"/>
      <c r="D560" s="1"/>
      <c r="E560" s="1"/>
      <c r="F560" s="1"/>
      <c r="G560" s="1"/>
      <c r="H560" s="1"/>
      <c r="I560" s="1"/>
      <c r="J560" s="1"/>
      <c r="K560" s="1"/>
      <c r="L560" s="1"/>
    </row>
    <row r="561" spans="2:12" x14ac:dyDescent="0.25">
      <c r="B561" s="1"/>
      <c r="C561" s="1"/>
      <c r="D561" s="1"/>
      <c r="E561" s="1"/>
      <c r="F561" s="1"/>
      <c r="G561" s="1"/>
      <c r="H561" s="1"/>
      <c r="I561" s="1"/>
      <c r="J561" s="1"/>
      <c r="K561" s="1"/>
      <c r="L561" s="1"/>
    </row>
    <row r="562" spans="2:12" x14ac:dyDescent="0.25">
      <c r="B562" s="1"/>
      <c r="C562" s="1"/>
      <c r="D562" s="1"/>
      <c r="E562" s="1"/>
      <c r="F562" s="1"/>
      <c r="G562" s="1"/>
      <c r="H562" s="1"/>
      <c r="I562" s="1"/>
      <c r="J562" s="1"/>
      <c r="K562" s="1"/>
      <c r="L562" s="1"/>
    </row>
    <row r="563" spans="2:12" x14ac:dyDescent="0.25">
      <c r="B563" s="1"/>
      <c r="C563" s="1"/>
      <c r="D563" s="1"/>
      <c r="E563" s="1"/>
      <c r="F563" s="1"/>
      <c r="G563" s="1"/>
      <c r="H563" s="1"/>
      <c r="I563" s="1"/>
      <c r="J563" s="1"/>
      <c r="K563" s="1"/>
      <c r="L563" s="1"/>
    </row>
    <row r="564" spans="2:12" x14ac:dyDescent="0.25">
      <c r="B564" s="1"/>
      <c r="C564" s="1"/>
      <c r="D564" s="1"/>
      <c r="E564" s="1"/>
      <c r="F564" s="1"/>
      <c r="G564" s="1"/>
      <c r="H564" s="1"/>
      <c r="I564" s="1"/>
      <c r="J564" s="1"/>
      <c r="K564" s="1"/>
      <c r="L564" s="1"/>
    </row>
    <row r="565" spans="2:12" x14ac:dyDescent="0.25">
      <c r="B565" s="1"/>
      <c r="C565" s="1"/>
      <c r="D565" s="1"/>
      <c r="E565" s="1"/>
      <c r="F565" s="1"/>
      <c r="G565" s="1"/>
      <c r="H565" s="1"/>
      <c r="I565" s="1"/>
      <c r="J565" s="1"/>
      <c r="K565" s="1"/>
      <c r="L565" s="1"/>
    </row>
    <row r="566" spans="2:12" x14ac:dyDescent="0.25">
      <c r="B566" s="1"/>
      <c r="C566" s="1"/>
      <c r="D566" s="1"/>
      <c r="E566" s="1"/>
      <c r="F566" s="1"/>
      <c r="G566" s="1"/>
      <c r="H566" s="1"/>
      <c r="I566" s="1"/>
      <c r="J566" s="1"/>
      <c r="K566" s="1"/>
      <c r="L566" s="1"/>
    </row>
    <row r="567" spans="2:12" x14ac:dyDescent="0.25">
      <c r="B567" s="1"/>
      <c r="C567" s="1"/>
      <c r="D567" s="1"/>
      <c r="E567" s="1"/>
      <c r="F567" s="1"/>
      <c r="G567" s="1"/>
      <c r="H567" s="1"/>
      <c r="I567" s="1"/>
      <c r="J567" s="1"/>
      <c r="K567" s="1"/>
      <c r="L567" s="1"/>
    </row>
    <row r="568" spans="2:12" x14ac:dyDescent="0.25">
      <c r="B568" s="1"/>
      <c r="C568" s="1"/>
      <c r="D568" s="1"/>
      <c r="E568" s="1"/>
      <c r="F568" s="1"/>
      <c r="G568" s="1"/>
      <c r="H568" s="1"/>
      <c r="I568" s="1"/>
      <c r="J568" s="1"/>
      <c r="K568" s="1"/>
      <c r="L568" s="1"/>
    </row>
    <row r="569" spans="2:12" x14ac:dyDescent="0.25">
      <c r="B569" s="1"/>
      <c r="C569" s="1"/>
      <c r="D569" s="1"/>
      <c r="E569" s="1"/>
      <c r="F569" s="1"/>
      <c r="G569" s="1"/>
      <c r="H569" s="1"/>
      <c r="I569" s="1"/>
      <c r="J569" s="1"/>
      <c r="K569" s="1"/>
      <c r="L569" s="1"/>
    </row>
    <row r="570" spans="2:12" x14ac:dyDescent="0.25">
      <c r="B570" s="1"/>
      <c r="C570" s="1"/>
      <c r="D570" s="1"/>
      <c r="E570" s="1"/>
      <c r="F570" s="1"/>
      <c r="G570" s="1"/>
      <c r="H570" s="1"/>
      <c r="I570" s="1"/>
      <c r="J570" s="1"/>
      <c r="K570" s="1"/>
      <c r="L570" s="1"/>
    </row>
    <row r="571" spans="2:12" x14ac:dyDescent="0.25">
      <c r="B571" s="1"/>
      <c r="C571" s="1"/>
      <c r="D571" s="1"/>
      <c r="E571" s="1"/>
      <c r="F571" s="1"/>
      <c r="G571" s="1"/>
      <c r="H571" s="1"/>
      <c r="I571" s="1"/>
      <c r="J571" s="1"/>
      <c r="K571" s="1"/>
      <c r="L571" s="1"/>
    </row>
    <row r="572" spans="2:12" x14ac:dyDescent="0.25">
      <c r="B572" s="1"/>
      <c r="C572" s="1"/>
      <c r="D572" s="1"/>
      <c r="E572" s="1"/>
      <c r="F572" s="1"/>
      <c r="G572" s="1"/>
      <c r="H572" s="1"/>
      <c r="I572" s="1"/>
      <c r="J572" s="1"/>
      <c r="K572" s="1"/>
      <c r="L572" s="1"/>
    </row>
    <row r="573" spans="2:12" x14ac:dyDescent="0.25">
      <c r="B573" s="1"/>
      <c r="C573" s="1"/>
      <c r="D573" s="1"/>
      <c r="E573" s="1"/>
      <c r="F573" s="1"/>
      <c r="G573" s="1"/>
      <c r="H573" s="1"/>
      <c r="I573" s="1"/>
      <c r="J573" s="1"/>
      <c r="K573" s="1"/>
      <c r="L573" s="1"/>
    </row>
    <row r="574" spans="2:12" x14ac:dyDescent="0.25">
      <c r="B574" s="1"/>
      <c r="C574" s="1"/>
      <c r="D574" s="1"/>
      <c r="E574" s="1"/>
      <c r="F574" s="1"/>
      <c r="G574" s="1"/>
      <c r="H574" s="1"/>
      <c r="I574" s="1"/>
      <c r="J574" s="1"/>
      <c r="K574" s="1"/>
      <c r="L574" s="1"/>
    </row>
    <row r="575" spans="2:12" x14ac:dyDescent="0.25">
      <c r="B575" s="1"/>
      <c r="C575" s="1"/>
      <c r="D575" s="1"/>
      <c r="E575" s="1"/>
      <c r="F575" s="1"/>
      <c r="G575" s="1"/>
      <c r="H575" s="1"/>
      <c r="I575" s="1"/>
      <c r="J575" s="1"/>
      <c r="K575" s="1"/>
      <c r="L575" s="1"/>
    </row>
    <row r="576" spans="2:12" x14ac:dyDescent="0.25">
      <c r="B576" s="1"/>
      <c r="C576" s="1"/>
      <c r="D576" s="1"/>
      <c r="E576" s="1"/>
      <c r="F576" s="1"/>
      <c r="G576" s="1"/>
      <c r="H576" s="1"/>
      <c r="I576" s="1"/>
      <c r="J576" s="1"/>
      <c r="K576" s="1"/>
      <c r="L576" s="1"/>
    </row>
    <row r="577" spans="2:12" x14ac:dyDescent="0.25">
      <c r="B577" s="1"/>
      <c r="C577" s="1"/>
      <c r="D577" s="1"/>
      <c r="E577" s="1"/>
      <c r="F577" s="1"/>
      <c r="G577" s="1"/>
      <c r="H577" s="1"/>
      <c r="I577" s="1"/>
      <c r="J577" s="1"/>
      <c r="K577" s="1"/>
      <c r="L577" s="1"/>
    </row>
    <row r="578" spans="2:12" x14ac:dyDescent="0.25">
      <c r="B578" s="1"/>
      <c r="C578" s="1"/>
      <c r="D578" s="1"/>
      <c r="E578" s="1"/>
      <c r="F578" s="1"/>
      <c r="G578" s="1"/>
      <c r="H578" s="1"/>
      <c r="I578" s="1"/>
      <c r="J578" s="1"/>
      <c r="K578" s="1"/>
      <c r="L578" s="1"/>
    </row>
    <row r="579" spans="2:12" x14ac:dyDescent="0.25">
      <c r="B579" s="1"/>
      <c r="C579" s="1"/>
      <c r="D579" s="1"/>
      <c r="E579" s="1"/>
      <c r="F579" s="1"/>
      <c r="G579" s="1"/>
      <c r="H579" s="1"/>
      <c r="I579" s="1"/>
      <c r="J579" s="1"/>
      <c r="K579" s="1"/>
      <c r="L579" s="1"/>
    </row>
    <row r="580" spans="2:12" x14ac:dyDescent="0.25">
      <c r="B580" s="1"/>
      <c r="C580" s="1"/>
      <c r="D580" s="1"/>
      <c r="E580" s="1"/>
      <c r="F580" s="1"/>
      <c r="G580" s="1"/>
      <c r="H580" s="1"/>
      <c r="I580" s="1"/>
      <c r="J580" s="1"/>
      <c r="K580" s="1"/>
      <c r="L580" s="1"/>
    </row>
    <row r="581" spans="2:12" x14ac:dyDescent="0.25">
      <c r="B581" s="1"/>
      <c r="C581" s="1"/>
      <c r="D581" s="1"/>
      <c r="E581" s="1"/>
      <c r="F581" s="1"/>
      <c r="G581" s="1"/>
      <c r="H581" s="1"/>
      <c r="I581" s="1"/>
      <c r="J581" s="1"/>
      <c r="K581" s="1"/>
      <c r="L581" s="1"/>
    </row>
    <row r="582" spans="2:12" x14ac:dyDescent="0.25">
      <c r="B582" s="1"/>
      <c r="C582" s="1"/>
      <c r="D582" s="1"/>
      <c r="E582" s="1"/>
      <c r="F582" s="1"/>
      <c r="G582" s="1"/>
      <c r="H582" s="1"/>
      <c r="I582" s="1"/>
      <c r="J582" s="1"/>
      <c r="K582" s="1"/>
      <c r="L582" s="1"/>
    </row>
    <row r="583" spans="2:12" x14ac:dyDescent="0.25">
      <c r="B583" s="1"/>
      <c r="C583" s="1"/>
      <c r="D583" s="1"/>
      <c r="E583" s="1"/>
      <c r="F583" s="1"/>
      <c r="G583" s="1"/>
      <c r="H583" s="1"/>
      <c r="I583" s="1"/>
      <c r="J583" s="1"/>
      <c r="K583" s="1"/>
      <c r="L583" s="1"/>
    </row>
    <row r="584" spans="2:12" x14ac:dyDescent="0.25">
      <c r="B584" s="1"/>
      <c r="C584" s="1"/>
      <c r="D584" s="1"/>
      <c r="E584" s="1"/>
      <c r="F584" s="1"/>
      <c r="G584" s="1"/>
      <c r="H584" s="1"/>
      <c r="I584" s="1"/>
      <c r="J584" s="1"/>
      <c r="K584" s="1"/>
      <c r="L584" s="1"/>
    </row>
    <row r="585" spans="2:12" x14ac:dyDescent="0.25">
      <c r="B585" s="1"/>
      <c r="C585" s="1"/>
      <c r="D585" s="1"/>
      <c r="E585" s="1"/>
      <c r="F585" s="1"/>
      <c r="G585" s="1"/>
      <c r="H585" s="1"/>
      <c r="I585" s="1"/>
      <c r="J585" s="1"/>
      <c r="K585" s="1"/>
      <c r="L585" s="1"/>
    </row>
    <row r="586" spans="2:12" x14ac:dyDescent="0.25">
      <c r="B586" s="1"/>
      <c r="C586" s="1"/>
      <c r="D586" s="1"/>
      <c r="E586" s="1"/>
      <c r="F586" s="1"/>
      <c r="G586" s="1"/>
      <c r="H586" s="1"/>
      <c r="I586" s="1"/>
      <c r="J586" s="1"/>
      <c r="K586" s="1"/>
      <c r="L586" s="1"/>
    </row>
    <row r="587" spans="2:12" x14ac:dyDescent="0.25">
      <c r="B587" s="1"/>
      <c r="C587" s="1"/>
      <c r="D587" s="1"/>
      <c r="E587" s="1"/>
      <c r="F587" s="1"/>
      <c r="G587" s="1"/>
      <c r="H587" s="1"/>
      <c r="I587" s="1"/>
      <c r="J587" s="1"/>
      <c r="K587" s="1"/>
      <c r="L587" s="1"/>
    </row>
    <row r="588" spans="2:12" x14ac:dyDescent="0.25">
      <c r="B588" s="1"/>
      <c r="C588" s="1"/>
      <c r="D588" s="1"/>
      <c r="E588" s="1"/>
      <c r="F588" s="1"/>
      <c r="G588" s="1"/>
      <c r="H588" s="1"/>
      <c r="I588" s="1"/>
      <c r="J588" s="1"/>
      <c r="K588" s="1"/>
      <c r="L588" s="1"/>
    </row>
    <row r="589" spans="2:12" x14ac:dyDescent="0.25">
      <c r="B589" s="1"/>
      <c r="C589" s="1"/>
      <c r="D589" s="1"/>
      <c r="E589" s="1"/>
      <c r="F589" s="1"/>
      <c r="G589" s="1"/>
      <c r="H589" s="1"/>
      <c r="I589" s="1"/>
      <c r="J589" s="1"/>
      <c r="K589" s="1"/>
      <c r="L589" s="1"/>
    </row>
    <row r="590" spans="2:12" x14ac:dyDescent="0.25">
      <c r="B590" s="1"/>
      <c r="C590" s="1"/>
      <c r="D590" s="1"/>
      <c r="E590" s="1"/>
      <c r="F590" s="1"/>
      <c r="G590" s="1"/>
      <c r="H590" s="1"/>
      <c r="I590" s="1"/>
      <c r="J590" s="1"/>
      <c r="K590" s="1"/>
      <c r="L590" s="1"/>
    </row>
    <row r="591" spans="2:12" x14ac:dyDescent="0.25">
      <c r="B591" s="1"/>
      <c r="C591" s="1"/>
      <c r="D591" s="1"/>
      <c r="E591" s="1"/>
      <c r="F591" s="1"/>
      <c r="G591" s="1"/>
      <c r="H591" s="1"/>
      <c r="I591" s="1"/>
      <c r="J591" s="1"/>
      <c r="K591" s="1"/>
      <c r="L591" s="1"/>
    </row>
    <row r="592" spans="2:12" x14ac:dyDescent="0.25">
      <c r="B592" s="1"/>
      <c r="C592" s="1"/>
      <c r="D592" s="1"/>
      <c r="E592" s="1"/>
      <c r="F592" s="1"/>
      <c r="G592" s="1"/>
      <c r="H592" s="1"/>
      <c r="I592" s="1"/>
      <c r="J592" s="1"/>
      <c r="K592" s="1"/>
      <c r="L592" s="1"/>
    </row>
    <row r="593" spans="2:12" x14ac:dyDescent="0.25">
      <c r="B593" s="1"/>
      <c r="C593" s="1"/>
      <c r="D593" s="1"/>
      <c r="E593" s="1"/>
      <c r="F593" s="1"/>
      <c r="G593" s="1"/>
      <c r="H593" s="1"/>
      <c r="I593" s="1"/>
      <c r="J593" s="1"/>
      <c r="K593" s="1"/>
      <c r="L593" s="1"/>
    </row>
    <row r="594" spans="2:12" x14ac:dyDescent="0.25">
      <c r="B594" s="1"/>
      <c r="C594" s="1"/>
      <c r="D594" s="1"/>
      <c r="E594" s="1"/>
      <c r="F594" s="1"/>
      <c r="G594" s="1"/>
      <c r="H594" s="1"/>
      <c r="I594" s="1"/>
      <c r="J594" s="1"/>
      <c r="K594" s="1"/>
      <c r="L594" s="1"/>
    </row>
    <row r="595" spans="2:12" x14ac:dyDescent="0.25">
      <c r="B595" s="1"/>
      <c r="C595" s="1"/>
      <c r="D595" s="1"/>
      <c r="E595" s="1"/>
      <c r="F595" s="1"/>
      <c r="G595" s="1"/>
      <c r="H595" s="1"/>
      <c r="I595" s="1"/>
      <c r="J595" s="1"/>
      <c r="K595" s="1"/>
      <c r="L595" s="1"/>
    </row>
    <row r="596" spans="2:12" x14ac:dyDescent="0.25">
      <c r="B596" s="1"/>
      <c r="C596" s="1"/>
      <c r="D596" s="1"/>
      <c r="E596" s="1"/>
      <c r="F596" s="1"/>
      <c r="G596" s="1"/>
      <c r="H596" s="1"/>
      <c r="I596" s="1"/>
      <c r="J596" s="1"/>
      <c r="K596" s="1"/>
      <c r="L596" s="1"/>
    </row>
    <row r="597" spans="2:12" x14ac:dyDescent="0.25">
      <c r="B597" s="1"/>
      <c r="C597" s="1"/>
      <c r="D597" s="1"/>
      <c r="E597" s="1"/>
      <c r="F597" s="1"/>
      <c r="G597" s="1"/>
      <c r="H597" s="1"/>
      <c r="I597" s="1"/>
      <c r="J597" s="1"/>
      <c r="K597" s="1"/>
      <c r="L597" s="1"/>
    </row>
    <row r="598" spans="2:12" x14ac:dyDescent="0.25">
      <c r="B598" s="1"/>
      <c r="C598" s="1"/>
      <c r="D598" s="1"/>
      <c r="E598" s="1"/>
      <c r="F598" s="1"/>
      <c r="G598" s="1"/>
      <c r="H598" s="1"/>
      <c r="I598" s="1"/>
      <c r="J598" s="1"/>
      <c r="K598" s="1"/>
      <c r="L598" s="1"/>
    </row>
    <row r="599" spans="2:12" x14ac:dyDescent="0.25">
      <c r="B599" s="1"/>
      <c r="C599" s="1"/>
      <c r="D599" s="1"/>
      <c r="E599" s="1"/>
      <c r="F599" s="1"/>
      <c r="G599" s="1"/>
      <c r="H599" s="1"/>
      <c r="I599" s="1"/>
      <c r="J599" s="1"/>
      <c r="K599" s="1"/>
      <c r="L599" s="1"/>
    </row>
    <row r="600" spans="2:12" x14ac:dyDescent="0.25">
      <c r="B600" s="1"/>
      <c r="C600" s="1"/>
      <c r="D600" s="1"/>
      <c r="E600" s="1"/>
      <c r="F600" s="1"/>
      <c r="G600" s="1"/>
      <c r="H600" s="1"/>
      <c r="I600" s="1"/>
      <c r="J600" s="1"/>
      <c r="K600" s="1"/>
      <c r="L600" s="1"/>
    </row>
    <row r="601" spans="2:12" x14ac:dyDescent="0.25">
      <c r="B601" s="1"/>
      <c r="C601" s="1"/>
      <c r="D601" s="1"/>
      <c r="E601" s="1"/>
      <c r="F601" s="1"/>
      <c r="G601" s="1"/>
      <c r="H601" s="1"/>
      <c r="I601" s="1"/>
      <c r="J601" s="1"/>
      <c r="K601" s="1"/>
      <c r="L601" s="1"/>
    </row>
    <row r="602" spans="2:12" x14ac:dyDescent="0.25">
      <c r="B602" s="1"/>
      <c r="C602" s="1"/>
      <c r="D602" s="1"/>
      <c r="E602" s="1"/>
      <c r="F602" s="1"/>
      <c r="G602" s="1"/>
      <c r="H602" s="1"/>
      <c r="I602" s="1"/>
      <c r="J602" s="1"/>
      <c r="K602" s="1"/>
      <c r="L602" s="1"/>
    </row>
    <row r="603" spans="2:12" x14ac:dyDescent="0.25">
      <c r="B603" s="1"/>
      <c r="C603" s="1"/>
      <c r="D603" s="1"/>
      <c r="E603" s="1"/>
      <c r="F603" s="1"/>
      <c r="G603" s="1"/>
      <c r="H603" s="1"/>
      <c r="I603" s="1"/>
      <c r="J603" s="1"/>
      <c r="K603" s="1"/>
      <c r="L603" s="1"/>
    </row>
    <row r="604" spans="2:12" x14ac:dyDescent="0.25">
      <c r="B604" s="1"/>
      <c r="C604" s="1"/>
      <c r="D604" s="1"/>
      <c r="E604" s="1"/>
      <c r="F604" s="1"/>
      <c r="G604" s="1"/>
      <c r="H604" s="1"/>
      <c r="I604" s="1"/>
      <c r="J604" s="1"/>
      <c r="K604" s="1"/>
      <c r="L604" s="1"/>
    </row>
    <row r="605" spans="2:12" x14ac:dyDescent="0.25">
      <c r="B605" s="1"/>
      <c r="C605" s="1"/>
      <c r="D605" s="1"/>
      <c r="E605" s="1"/>
      <c r="F605" s="1"/>
      <c r="G605" s="1"/>
      <c r="H605" s="1"/>
      <c r="I605" s="1"/>
      <c r="J605" s="1"/>
      <c r="K605" s="1"/>
      <c r="L605" s="1"/>
    </row>
    <row r="606" spans="2:12" x14ac:dyDescent="0.25">
      <c r="B606" s="1"/>
      <c r="C606" s="1"/>
      <c r="D606" s="1"/>
      <c r="E606" s="1"/>
      <c r="F606" s="1"/>
      <c r="G606" s="1"/>
      <c r="H606" s="1"/>
      <c r="I606" s="1"/>
      <c r="J606" s="1"/>
      <c r="K606" s="1"/>
      <c r="L606" s="1"/>
    </row>
    <row r="607" spans="2:12" x14ac:dyDescent="0.25">
      <c r="B607" s="1"/>
      <c r="C607" s="1"/>
      <c r="D607" s="1"/>
      <c r="E607" s="1"/>
      <c r="F607" s="1"/>
      <c r="G607" s="1"/>
      <c r="H607" s="1"/>
      <c r="I607" s="1"/>
      <c r="J607" s="1"/>
      <c r="K607" s="1"/>
      <c r="L607" s="1"/>
    </row>
    <row r="608" spans="2:12" x14ac:dyDescent="0.25">
      <c r="B608" s="1"/>
      <c r="C608" s="1"/>
      <c r="D608" s="1"/>
      <c r="E608" s="1"/>
      <c r="F608" s="1"/>
      <c r="G608" s="1"/>
      <c r="H608" s="1"/>
      <c r="I608" s="1"/>
      <c r="J608" s="1"/>
      <c r="K608" s="1"/>
      <c r="L608" s="1"/>
    </row>
    <row r="609" spans="2:12" x14ac:dyDescent="0.25">
      <c r="B609" s="1"/>
      <c r="C609" s="1"/>
      <c r="D609" s="1"/>
      <c r="E609" s="1"/>
      <c r="F609" s="1"/>
      <c r="G609" s="1"/>
      <c r="H609" s="1"/>
      <c r="I609" s="1"/>
      <c r="J609" s="1"/>
      <c r="K609" s="1"/>
      <c r="L609" s="1"/>
    </row>
    <row r="610" spans="2:12" x14ac:dyDescent="0.25">
      <c r="B610" s="1"/>
      <c r="C610" s="1"/>
      <c r="D610" s="1"/>
      <c r="E610" s="1"/>
      <c r="F610" s="1"/>
      <c r="G610" s="1"/>
      <c r="H610" s="1"/>
      <c r="I610" s="1"/>
      <c r="J610" s="1"/>
      <c r="K610" s="1"/>
      <c r="L610" s="1"/>
    </row>
    <row r="611" spans="2:12" x14ac:dyDescent="0.25">
      <c r="B611" s="1"/>
      <c r="C611" s="1"/>
      <c r="D611" s="1"/>
      <c r="E611" s="1"/>
      <c r="F611" s="1"/>
      <c r="G611" s="1"/>
      <c r="H611" s="1"/>
      <c r="I611" s="1"/>
      <c r="J611" s="1"/>
      <c r="K611" s="1"/>
      <c r="L611" s="1"/>
    </row>
    <row r="612" spans="2:12" x14ac:dyDescent="0.25">
      <c r="B612" s="1"/>
      <c r="C612" s="1"/>
      <c r="D612" s="1"/>
      <c r="E612" s="1"/>
      <c r="F612" s="1"/>
      <c r="G612" s="1"/>
      <c r="H612" s="1"/>
      <c r="I612" s="1"/>
      <c r="J612" s="1"/>
      <c r="K612" s="1"/>
      <c r="L612" s="1"/>
    </row>
    <row r="613" spans="2:12" x14ac:dyDescent="0.25">
      <c r="B613" s="1"/>
      <c r="C613" s="1"/>
      <c r="D613" s="1"/>
      <c r="E613" s="1"/>
      <c r="F613" s="1"/>
      <c r="G613" s="1"/>
      <c r="H613" s="1"/>
      <c r="I613" s="1"/>
      <c r="J613" s="1"/>
      <c r="K613" s="1"/>
      <c r="L613" s="1"/>
    </row>
    <row r="614" spans="2:12" x14ac:dyDescent="0.25">
      <c r="B614" s="1"/>
      <c r="C614" s="1"/>
      <c r="D614" s="1"/>
      <c r="E614" s="1"/>
      <c r="F614" s="1"/>
      <c r="G614" s="1"/>
      <c r="H614" s="1"/>
      <c r="I614" s="1"/>
      <c r="J614" s="1"/>
      <c r="K614" s="1"/>
      <c r="L614" s="1"/>
    </row>
    <row r="615" spans="2:12" x14ac:dyDescent="0.25">
      <c r="B615" s="1"/>
      <c r="C615" s="1"/>
      <c r="D615" s="1"/>
      <c r="E615" s="1"/>
      <c r="F615" s="1"/>
      <c r="G615" s="1"/>
      <c r="H615" s="1"/>
      <c r="I615" s="1"/>
      <c r="J615" s="1"/>
      <c r="K615" s="1"/>
      <c r="L615" s="1"/>
    </row>
    <row r="616" spans="2:12" x14ac:dyDescent="0.25">
      <c r="B616" s="1"/>
      <c r="C616" s="1"/>
      <c r="D616" s="1"/>
      <c r="E616" s="1"/>
      <c r="F616" s="1"/>
      <c r="G616" s="1"/>
      <c r="H616" s="1"/>
      <c r="I616" s="1"/>
      <c r="J616" s="1"/>
      <c r="K616" s="1"/>
      <c r="L616" s="1"/>
    </row>
    <row r="617" spans="2:12" x14ac:dyDescent="0.25">
      <c r="B617" s="1"/>
      <c r="C617" s="1"/>
      <c r="D617" s="1"/>
      <c r="E617" s="1"/>
      <c r="F617" s="1"/>
      <c r="G617" s="1"/>
      <c r="H617" s="1"/>
      <c r="I617" s="1"/>
      <c r="J617" s="1"/>
      <c r="K617" s="1"/>
      <c r="L617" s="1"/>
    </row>
    <row r="618" spans="2:12" x14ac:dyDescent="0.25">
      <c r="B618" s="1"/>
      <c r="C618" s="1"/>
      <c r="D618" s="1"/>
      <c r="E618" s="1"/>
      <c r="F618" s="1"/>
      <c r="G618" s="1"/>
      <c r="H618" s="1"/>
      <c r="I618" s="1"/>
      <c r="J618" s="1"/>
      <c r="K618" s="1"/>
      <c r="L618" s="1"/>
    </row>
    <row r="619" spans="2:12" x14ac:dyDescent="0.25">
      <c r="B619" s="1"/>
      <c r="C619" s="1"/>
      <c r="D619" s="1"/>
      <c r="E619" s="1"/>
      <c r="F619" s="1"/>
      <c r="G619" s="1"/>
      <c r="H619" s="1"/>
      <c r="I619" s="1"/>
      <c r="J619" s="1"/>
      <c r="K619" s="1"/>
      <c r="L619" s="1"/>
    </row>
    <row r="620" spans="2:12" x14ac:dyDescent="0.25">
      <c r="B620" s="1"/>
      <c r="C620" s="1"/>
      <c r="D620" s="1"/>
      <c r="E620" s="1"/>
      <c r="F620" s="1"/>
      <c r="G620" s="1"/>
      <c r="H620" s="1"/>
      <c r="I620" s="1"/>
      <c r="J620" s="1"/>
      <c r="K620" s="1"/>
      <c r="L620" s="1"/>
    </row>
    <row r="621" spans="2:12" x14ac:dyDescent="0.25">
      <c r="B621" s="1"/>
      <c r="C621" s="1"/>
      <c r="D621" s="1"/>
      <c r="E621" s="1"/>
      <c r="F621" s="1"/>
      <c r="G621" s="1"/>
      <c r="H621" s="1"/>
      <c r="I621" s="1"/>
      <c r="J621" s="1"/>
      <c r="K621" s="1"/>
      <c r="L621" s="1"/>
    </row>
    <row r="622" spans="2:12" x14ac:dyDescent="0.25">
      <c r="B622" s="1"/>
      <c r="C622" s="1"/>
      <c r="D622" s="1"/>
      <c r="E622" s="1"/>
      <c r="F622" s="1"/>
      <c r="G622" s="1"/>
      <c r="H622" s="1"/>
      <c r="I622" s="1"/>
      <c r="J622" s="1"/>
      <c r="K622" s="1"/>
      <c r="L622" s="1"/>
    </row>
    <row r="623" spans="2:12" x14ac:dyDescent="0.25">
      <c r="B623" s="1"/>
      <c r="C623" s="1"/>
      <c r="D623" s="1"/>
      <c r="E623" s="1"/>
      <c r="F623" s="1"/>
      <c r="G623" s="1"/>
      <c r="H623" s="1"/>
      <c r="I623" s="1"/>
      <c r="J623" s="1"/>
      <c r="K623" s="1"/>
      <c r="L623" s="1"/>
    </row>
    <row r="624" spans="2:12" x14ac:dyDescent="0.25">
      <c r="B624" s="1"/>
      <c r="C624" s="1"/>
      <c r="D624" s="1"/>
      <c r="E624" s="1"/>
      <c r="F624" s="1"/>
      <c r="G624" s="1"/>
      <c r="H624" s="1"/>
      <c r="I624" s="1"/>
      <c r="J624" s="1"/>
      <c r="K624" s="1"/>
      <c r="L624" s="1"/>
    </row>
    <row r="625" spans="2:12" x14ac:dyDescent="0.25">
      <c r="B625" s="1"/>
      <c r="C625" s="1"/>
      <c r="D625" s="1"/>
      <c r="E625" s="1"/>
      <c r="F625" s="1"/>
      <c r="G625" s="1"/>
      <c r="H625" s="1"/>
      <c r="I625" s="1"/>
      <c r="J625" s="1"/>
      <c r="K625" s="1"/>
      <c r="L625" s="1"/>
    </row>
    <row r="626" spans="2:12" x14ac:dyDescent="0.25">
      <c r="B626" s="1"/>
      <c r="C626" s="1"/>
      <c r="D626" s="1"/>
      <c r="E626" s="1"/>
      <c r="F626" s="1"/>
      <c r="G626" s="1"/>
      <c r="H626" s="1"/>
      <c r="I626" s="1"/>
      <c r="J626" s="1"/>
      <c r="K626" s="1"/>
      <c r="L626" s="1"/>
    </row>
    <row r="627" spans="2:12" x14ac:dyDescent="0.25">
      <c r="B627" s="1"/>
      <c r="C627" s="1"/>
      <c r="D627" s="1"/>
      <c r="E627" s="1"/>
      <c r="F627" s="1"/>
      <c r="G627" s="1"/>
      <c r="H627" s="1"/>
      <c r="I627" s="1"/>
      <c r="J627" s="1"/>
      <c r="K627" s="1"/>
      <c r="L627" s="1"/>
    </row>
    <row r="628" spans="2:12" x14ac:dyDescent="0.25">
      <c r="B628" s="1"/>
      <c r="C628" s="1"/>
      <c r="D628" s="1"/>
      <c r="E628" s="1"/>
      <c r="F628" s="1"/>
      <c r="G628" s="1"/>
      <c r="H628" s="1"/>
      <c r="I628" s="1"/>
      <c r="J628" s="1"/>
      <c r="K628" s="1"/>
      <c r="L628" s="1"/>
    </row>
    <row r="629" spans="2:12" x14ac:dyDescent="0.25">
      <c r="B629" s="1"/>
      <c r="C629" s="1"/>
      <c r="D629" s="1"/>
      <c r="E629" s="1"/>
      <c r="F629" s="1"/>
      <c r="G629" s="1"/>
      <c r="H629" s="1"/>
      <c r="I629" s="1"/>
      <c r="J629" s="1"/>
      <c r="K629" s="1"/>
      <c r="L629" s="1"/>
    </row>
    <row r="630" spans="2:12" x14ac:dyDescent="0.25">
      <c r="B630" s="1"/>
      <c r="C630" s="1"/>
      <c r="D630" s="1"/>
      <c r="E630" s="1"/>
      <c r="F630" s="1"/>
      <c r="G630" s="1"/>
      <c r="H630" s="1"/>
      <c r="I630" s="1"/>
      <c r="J630" s="1"/>
      <c r="K630" s="1"/>
      <c r="L630" s="1"/>
    </row>
    <row r="631" spans="2:12" x14ac:dyDescent="0.25">
      <c r="B631" s="1"/>
      <c r="C631" s="1"/>
      <c r="D631" s="1"/>
      <c r="E631" s="1"/>
      <c r="F631" s="1"/>
      <c r="G631" s="1"/>
      <c r="H631" s="1"/>
      <c r="I631" s="1"/>
      <c r="J631" s="1"/>
      <c r="K631" s="1"/>
      <c r="L631" s="1"/>
    </row>
    <row r="632" spans="2:12" x14ac:dyDescent="0.25">
      <c r="B632" s="1"/>
      <c r="C632" s="1"/>
      <c r="D632" s="1"/>
      <c r="E632" s="1"/>
      <c r="F632" s="1"/>
      <c r="G632" s="1"/>
      <c r="H632" s="1"/>
      <c r="I632" s="1"/>
      <c r="J632" s="1"/>
      <c r="K632" s="1"/>
      <c r="L632" s="1"/>
    </row>
    <row r="633" spans="2:12" x14ac:dyDescent="0.25">
      <c r="B633" s="1"/>
      <c r="C633" s="1"/>
      <c r="D633" s="1"/>
      <c r="E633" s="1"/>
      <c r="F633" s="1"/>
      <c r="G633" s="1"/>
      <c r="H633" s="1"/>
      <c r="I633" s="1"/>
      <c r="J633" s="1"/>
      <c r="K633" s="1"/>
      <c r="L633" s="1"/>
    </row>
    <row r="634" spans="2:12" x14ac:dyDescent="0.25">
      <c r="B634" s="1"/>
      <c r="C634" s="1"/>
      <c r="D634" s="1"/>
      <c r="E634" s="1"/>
      <c r="F634" s="1"/>
      <c r="G634" s="1"/>
      <c r="H634" s="1"/>
      <c r="I634" s="1"/>
      <c r="J634" s="1"/>
      <c r="K634" s="1"/>
      <c r="L634" s="1"/>
    </row>
    <row r="635" spans="2:12" x14ac:dyDescent="0.25">
      <c r="B635" s="1"/>
      <c r="C635" s="1"/>
      <c r="D635" s="1"/>
      <c r="E635" s="1"/>
      <c r="F635" s="1"/>
      <c r="G635" s="1"/>
      <c r="H635" s="1"/>
      <c r="I635" s="1"/>
      <c r="J635" s="1"/>
      <c r="K635" s="1"/>
      <c r="L635" s="1"/>
    </row>
    <row r="636" spans="2:12" x14ac:dyDescent="0.25">
      <c r="B636" s="1"/>
      <c r="C636" s="1"/>
      <c r="D636" s="1"/>
      <c r="E636" s="1"/>
      <c r="F636" s="1"/>
      <c r="G636" s="1"/>
      <c r="H636" s="1"/>
      <c r="I636" s="1"/>
      <c r="J636" s="1"/>
      <c r="K636" s="1"/>
      <c r="L636" s="1"/>
    </row>
    <row r="637" spans="2:12" x14ac:dyDescent="0.25">
      <c r="B637" s="1"/>
      <c r="C637" s="1"/>
      <c r="D637" s="1"/>
      <c r="E637" s="1"/>
      <c r="F637" s="1"/>
      <c r="G637" s="1"/>
      <c r="H637" s="1"/>
      <c r="I637" s="1"/>
      <c r="J637" s="1"/>
      <c r="K637" s="1"/>
      <c r="L637" s="1"/>
    </row>
    <row r="638" spans="2:12" x14ac:dyDescent="0.25">
      <c r="B638" s="1"/>
      <c r="C638" s="1"/>
      <c r="D638" s="1"/>
      <c r="E638" s="1"/>
      <c r="F638" s="1"/>
      <c r="G638" s="1"/>
      <c r="H638" s="1"/>
      <c r="I638" s="1"/>
      <c r="J638" s="1"/>
      <c r="K638" s="1"/>
      <c r="L638" s="1"/>
    </row>
    <row r="639" spans="2:12" x14ac:dyDescent="0.25">
      <c r="B639" s="1"/>
      <c r="C639" s="1"/>
      <c r="D639" s="1"/>
      <c r="E639" s="1"/>
      <c r="F639" s="1"/>
      <c r="G639" s="1"/>
      <c r="H639" s="1"/>
      <c r="I639" s="1"/>
      <c r="J639" s="1"/>
      <c r="K639" s="1"/>
      <c r="L639" s="1"/>
    </row>
    <row r="640" spans="2:12" x14ac:dyDescent="0.25">
      <c r="B640" s="1"/>
      <c r="C640" s="1"/>
      <c r="D640" s="1"/>
      <c r="E640" s="1"/>
      <c r="F640" s="1"/>
      <c r="G640" s="1"/>
      <c r="H640" s="1"/>
      <c r="I640" s="1"/>
      <c r="J640" s="1"/>
      <c r="K640" s="1"/>
      <c r="L640" s="1"/>
    </row>
    <row r="641" spans="2:12" x14ac:dyDescent="0.25">
      <c r="B641" s="1"/>
      <c r="C641" s="1"/>
      <c r="D641" s="1"/>
      <c r="E641" s="1"/>
      <c r="F641" s="1"/>
      <c r="G641" s="1"/>
      <c r="H641" s="1"/>
      <c r="I641" s="1"/>
      <c r="J641" s="1"/>
      <c r="K641" s="1"/>
      <c r="L641" s="1"/>
    </row>
    <row r="642" spans="2:12" x14ac:dyDescent="0.25">
      <c r="B642" s="1"/>
      <c r="C642" s="1"/>
      <c r="D642" s="1"/>
      <c r="E642" s="1"/>
      <c r="F642" s="1"/>
      <c r="G642" s="1"/>
      <c r="H642" s="1"/>
      <c r="I642" s="1"/>
      <c r="J642" s="1"/>
      <c r="K642" s="1"/>
      <c r="L642" s="1"/>
    </row>
    <row r="643" spans="2:12" x14ac:dyDescent="0.25">
      <c r="B643" s="1"/>
      <c r="C643" s="1"/>
      <c r="D643" s="1"/>
      <c r="E643" s="1"/>
      <c r="F643" s="1"/>
      <c r="G643" s="1"/>
      <c r="H643" s="1"/>
      <c r="I643" s="1"/>
      <c r="J643" s="1"/>
      <c r="K643" s="1"/>
      <c r="L643" s="1"/>
    </row>
    <row r="644" spans="2:12" x14ac:dyDescent="0.25">
      <c r="B644" s="1"/>
      <c r="C644" s="1"/>
      <c r="D644" s="1"/>
      <c r="E644" s="1"/>
      <c r="F644" s="1"/>
      <c r="G644" s="1"/>
      <c r="H644" s="1"/>
      <c r="I644" s="1"/>
      <c r="J644" s="1"/>
      <c r="K644" s="1"/>
      <c r="L644" s="1"/>
    </row>
    <row r="645" spans="2:12" x14ac:dyDescent="0.25">
      <c r="B645" s="1"/>
      <c r="C645" s="1"/>
      <c r="D645" s="1"/>
      <c r="E645" s="1"/>
      <c r="F645" s="1"/>
      <c r="G645" s="1"/>
      <c r="H645" s="1"/>
      <c r="I645" s="1"/>
      <c r="J645" s="1"/>
      <c r="K645" s="1"/>
      <c r="L645" s="1"/>
    </row>
    <row r="646" spans="2:12" x14ac:dyDescent="0.25">
      <c r="B646" s="1"/>
      <c r="C646" s="1"/>
      <c r="D646" s="1"/>
      <c r="E646" s="1"/>
      <c r="F646" s="1"/>
      <c r="G646" s="1"/>
      <c r="H646" s="1"/>
      <c r="I646" s="1"/>
      <c r="J646" s="1"/>
      <c r="K646" s="1"/>
      <c r="L646" s="1"/>
    </row>
    <row r="647" spans="2:12" x14ac:dyDescent="0.25">
      <c r="B647" s="1"/>
      <c r="C647" s="1"/>
      <c r="D647" s="1"/>
      <c r="E647" s="1"/>
      <c r="F647" s="1"/>
      <c r="G647" s="1"/>
      <c r="H647" s="1"/>
      <c r="I647" s="1"/>
      <c r="J647" s="1"/>
      <c r="K647" s="1"/>
      <c r="L647" s="1"/>
    </row>
    <row r="648" spans="2:12" x14ac:dyDescent="0.25">
      <c r="B648" s="1"/>
      <c r="C648" s="1"/>
      <c r="D648" s="1"/>
      <c r="E648" s="1"/>
      <c r="F648" s="1"/>
      <c r="G648" s="1"/>
      <c r="H648" s="1"/>
      <c r="I648" s="1"/>
      <c r="J648" s="1"/>
      <c r="K648" s="1"/>
      <c r="L648" s="1"/>
    </row>
    <row r="649" spans="2:12" x14ac:dyDescent="0.25">
      <c r="B649" s="1"/>
      <c r="C649" s="1"/>
      <c r="D649" s="1"/>
      <c r="E649" s="1"/>
      <c r="F649" s="1"/>
      <c r="G649" s="1"/>
      <c r="H649" s="1"/>
      <c r="I649" s="1"/>
      <c r="J649" s="1"/>
      <c r="K649" s="1"/>
      <c r="L649" s="1"/>
    </row>
    <row r="650" spans="2:12" x14ac:dyDescent="0.25">
      <c r="B650" s="1"/>
      <c r="C650" s="1"/>
      <c r="D650" s="1"/>
      <c r="E650" s="1"/>
      <c r="F650" s="1"/>
      <c r="G650" s="1"/>
      <c r="H650" s="1"/>
      <c r="I650" s="1"/>
      <c r="J650" s="1"/>
      <c r="K650" s="1"/>
      <c r="L650" s="1"/>
    </row>
    <row r="651" spans="2:12" x14ac:dyDescent="0.25">
      <c r="B651" s="1"/>
      <c r="C651" s="1"/>
      <c r="D651" s="1"/>
      <c r="E651" s="1"/>
      <c r="F651" s="1"/>
      <c r="G651" s="1"/>
      <c r="H651" s="1"/>
      <c r="I651" s="1"/>
      <c r="J651" s="1"/>
      <c r="K651" s="1"/>
      <c r="L651" s="1"/>
    </row>
    <row r="652" spans="2:12" x14ac:dyDescent="0.25">
      <c r="B652" s="1"/>
      <c r="C652" s="1"/>
      <c r="D652" s="1"/>
      <c r="E652" s="1"/>
      <c r="F652" s="1"/>
      <c r="G652" s="1"/>
      <c r="H652" s="1"/>
      <c r="I652" s="1"/>
      <c r="J652" s="1"/>
      <c r="K652" s="1"/>
      <c r="L652" s="1"/>
    </row>
    <row r="653" spans="2:12" x14ac:dyDescent="0.25">
      <c r="B653" s="1"/>
      <c r="C653" s="1"/>
      <c r="D653" s="1"/>
      <c r="E653" s="1"/>
      <c r="F653" s="1"/>
      <c r="G653" s="1"/>
      <c r="H653" s="1"/>
      <c r="I653" s="1"/>
      <c r="J653" s="1"/>
      <c r="K653" s="1"/>
      <c r="L653" s="1"/>
    </row>
    <row r="654" spans="2:12" x14ac:dyDescent="0.25">
      <c r="B654" s="1"/>
      <c r="C654" s="1"/>
      <c r="D654" s="1"/>
      <c r="E654" s="1"/>
      <c r="F654" s="1"/>
      <c r="G654" s="1"/>
      <c r="H654" s="1"/>
      <c r="I654" s="1"/>
      <c r="J654" s="1"/>
      <c r="K654" s="1"/>
      <c r="L654" s="1"/>
    </row>
    <row r="655" spans="2:12" x14ac:dyDescent="0.25">
      <c r="B655" s="1"/>
      <c r="C655" s="1"/>
      <c r="D655" s="1"/>
      <c r="E655" s="1"/>
      <c r="F655" s="1"/>
      <c r="G655" s="1"/>
      <c r="H655" s="1"/>
      <c r="I655" s="1"/>
      <c r="J655" s="1"/>
      <c r="K655" s="1"/>
      <c r="L655" s="1"/>
    </row>
    <row r="656" spans="2:12" x14ac:dyDescent="0.25">
      <c r="B656" s="1"/>
      <c r="C656" s="1"/>
      <c r="D656" s="1"/>
      <c r="E656" s="1"/>
      <c r="F656" s="1"/>
      <c r="G656" s="1"/>
      <c r="H656" s="1"/>
      <c r="I656" s="1"/>
      <c r="J656" s="1"/>
      <c r="K656" s="1"/>
      <c r="L656" s="1"/>
    </row>
    <row r="657" spans="2:12" x14ac:dyDescent="0.25">
      <c r="B657" s="1"/>
      <c r="C657" s="1"/>
      <c r="D657" s="1"/>
      <c r="E657" s="1"/>
      <c r="F657" s="1"/>
      <c r="G657" s="1"/>
      <c r="H657" s="1"/>
      <c r="I657" s="1"/>
      <c r="J657" s="1"/>
      <c r="K657" s="1"/>
      <c r="L657" s="1"/>
    </row>
    <row r="658" spans="2:12" x14ac:dyDescent="0.25">
      <c r="B658" s="1"/>
      <c r="C658" s="1"/>
      <c r="D658" s="1"/>
      <c r="E658" s="1"/>
      <c r="F658" s="1"/>
      <c r="G658" s="1"/>
      <c r="H658" s="1"/>
      <c r="I658" s="1"/>
      <c r="J658" s="1"/>
      <c r="K658" s="1"/>
      <c r="L658" s="1"/>
    </row>
    <row r="659" spans="2:12" x14ac:dyDescent="0.25">
      <c r="B659" s="1"/>
      <c r="C659" s="1"/>
      <c r="D659" s="1"/>
      <c r="E659" s="1"/>
      <c r="F659" s="1"/>
      <c r="G659" s="1"/>
      <c r="H659" s="1"/>
      <c r="I659" s="1"/>
      <c r="J659" s="1"/>
      <c r="K659" s="1"/>
      <c r="L659" s="1"/>
    </row>
    <row r="660" spans="2:12" x14ac:dyDescent="0.25">
      <c r="B660" s="1"/>
      <c r="C660" s="1"/>
      <c r="D660" s="1"/>
      <c r="E660" s="1"/>
      <c r="F660" s="1"/>
      <c r="G660" s="1"/>
      <c r="H660" s="1"/>
      <c r="I660" s="1"/>
      <c r="J660" s="1"/>
      <c r="K660" s="1"/>
      <c r="L660" s="1"/>
    </row>
    <row r="661" spans="2:12" x14ac:dyDescent="0.25">
      <c r="B661" s="1"/>
      <c r="C661" s="1"/>
      <c r="D661" s="1"/>
      <c r="E661" s="1"/>
      <c r="F661" s="1"/>
      <c r="G661" s="1"/>
      <c r="H661" s="1"/>
      <c r="I661" s="1"/>
      <c r="J661" s="1"/>
      <c r="K661" s="1"/>
      <c r="L661" s="1"/>
    </row>
    <row r="662" spans="2:12" x14ac:dyDescent="0.25">
      <c r="B662" s="1"/>
      <c r="C662" s="1"/>
      <c r="D662" s="1"/>
      <c r="E662" s="1"/>
      <c r="F662" s="1"/>
      <c r="G662" s="1"/>
      <c r="H662" s="1"/>
      <c r="I662" s="1"/>
      <c r="J662" s="1"/>
      <c r="K662" s="1"/>
      <c r="L662" s="1"/>
    </row>
    <row r="663" spans="2:12" x14ac:dyDescent="0.25">
      <c r="B663" s="1"/>
      <c r="C663" s="1"/>
      <c r="D663" s="1"/>
      <c r="E663" s="1"/>
      <c r="F663" s="1"/>
      <c r="G663" s="1"/>
      <c r="H663" s="1"/>
      <c r="I663" s="1"/>
      <c r="J663" s="1"/>
      <c r="K663" s="1"/>
      <c r="L663" s="1"/>
    </row>
    <row r="664" spans="2:12" x14ac:dyDescent="0.25">
      <c r="B664" s="1"/>
      <c r="C664" s="1"/>
      <c r="D664" s="1"/>
      <c r="E664" s="1"/>
      <c r="F664" s="1"/>
      <c r="G664" s="1"/>
      <c r="H664" s="1"/>
      <c r="I664" s="1"/>
      <c r="J664" s="1"/>
      <c r="K664" s="1"/>
      <c r="L664" s="1"/>
    </row>
    <row r="665" spans="2:12" x14ac:dyDescent="0.25">
      <c r="B665" s="1"/>
      <c r="C665" s="1"/>
      <c r="D665" s="1"/>
      <c r="E665" s="1"/>
      <c r="F665" s="1"/>
      <c r="G665" s="1"/>
      <c r="H665" s="1"/>
      <c r="I665" s="1"/>
      <c r="J665" s="1"/>
      <c r="K665" s="1"/>
      <c r="L665" s="1"/>
    </row>
    <row r="666" spans="2:12" x14ac:dyDescent="0.25">
      <c r="B666" s="1"/>
      <c r="C666" s="1"/>
      <c r="D666" s="1"/>
      <c r="E666" s="1"/>
      <c r="F666" s="1"/>
      <c r="G666" s="1"/>
      <c r="H666" s="1"/>
      <c r="I666" s="1"/>
      <c r="J666" s="1"/>
      <c r="K666" s="1"/>
      <c r="L666" s="1"/>
    </row>
    <row r="667" spans="2:12" x14ac:dyDescent="0.25">
      <c r="B667" s="1"/>
      <c r="C667" s="1"/>
      <c r="D667" s="1"/>
      <c r="E667" s="1"/>
      <c r="F667" s="1"/>
      <c r="G667" s="1"/>
      <c r="H667" s="1"/>
      <c r="I667" s="1"/>
      <c r="J667" s="1"/>
      <c r="K667" s="1"/>
      <c r="L667" s="1"/>
    </row>
    <row r="668" spans="2:12" x14ac:dyDescent="0.25">
      <c r="B668" s="1"/>
      <c r="C668" s="1"/>
      <c r="D668" s="1"/>
      <c r="E668" s="1"/>
      <c r="F668" s="1"/>
      <c r="G668" s="1"/>
      <c r="H668" s="1"/>
      <c r="I668" s="1"/>
      <c r="J668" s="1"/>
      <c r="K668" s="1"/>
      <c r="L668" s="1"/>
    </row>
    <row r="669" spans="2:12" x14ac:dyDescent="0.25">
      <c r="B669" s="1"/>
      <c r="C669" s="1"/>
      <c r="D669" s="1"/>
      <c r="E669" s="1"/>
      <c r="F669" s="1"/>
      <c r="G669" s="1"/>
      <c r="H669" s="1"/>
      <c r="I669" s="1"/>
      <c r="J669" s="1"/>
      <c r="K669" s="1"/>
      <c r="L669" s="1"/>
    </row>
    <row r="670" spans="2:12" x14ac:dyDescent="0.25">
      <c r="B670" s="1"/>
      <c r="C670" s="1"/>
      <c r="D670" s="1"/>
      <c r="E670" s="1"/>
      <c r="F670" s="1"/>
      <c r="G670" s="1"/>
      <c r="H670" s="1"/>
      <c r="I670" s="1"/>
      <c r="J670" s="1"/>
      <c r="K670" s="1"/>
      <c r="L670" s="1"/>
    </row>
    <row r="671" spans="2:12" x14ac:dyDescent="0.25">
      <c r="B671" s="1"/>
      <c r="C671" s="1"/>
      <c r="D671" s="1"/>
      <c r="E671" s="1"/>
      <c r="F671" s="1"/>
      <c r="G671" s="1"/>
      <c r="H671" s="1"/>
      <c r="I671" s="1"/>
      <c r="J671" s="1"/>
      <c r="K671" s="1"/>
      <c r="L671" s="1"/>
    </row>
    <row r="672" spans="2:12" x14ac:dyDescent="0.25">
      <c r="B672" s="1"/>
      <c r="C672" s="1"/>
      <c r="D672" s="1"/>
      <c r="E672" s="1"/>
      <c r="F672" s="1"/>
      <c r="G672" s="1"/>
      <c r="H672" s="1"/>
      <c r="I672" s="1"/>
      <c r="J672" s="1"/>
      <c r="K672" s="1"/>
      <c r="L672" s="1"/>
    </row>
    <row r="673" spans="2:12" x14ac:dyDescent="0.25">
      <c r="B673" s="1"/>
      <c r="C673" s="1"/>
      <c r="D673" s="1"/>
      <c r="E673" s="1"/>
      <c r="F673" s="1"/>
      <c r="G673" s="1"/>
      <c r="H673" s="1"/>
      <c r="I673" s="1"/>
      <c r="J673" s="1"/>
      <c r="K673" s="1"/>
      <c r="L673" s="1"/>
    </row>
    <row r="674" spans="2:12" x14ac:dyDescent="0.25">
      <c r="B674" s="1"/>
      <c r="C674" s="1"/>
      <c r="D674" s="1"/>
      <c r="E674" s="1"/>
      <c r="F674" s="1"/>
      <c r="G674" s="1"/>
      <c r="H674" s="1"/>
      <c r="I674" s="1"/>
      <c r="J674" s="1"/>
      <c r="K674" s="1"/>
      <c r="L674" s="1"/>
    </row>
    <row r="675" spans="2:12" x14ac:dyDescent="0.25">
      <c r="B675" s="1"/>
      <c r="C675" s="1"/>
      <c r="D675" s="1"/>
      <c r="E675" s="1"/>
      <c r="F675" s="1"/>
      <c r="G675" s="1"/>
      <c r="H675" s="1"/>
      <c r="I675" s="1"/>
      <c r="J675" s="1"/>
      <c r="K675" s="1"/>
      <c r="L675" s="1"/>
    </row>
    <row r="676" spans="2:12" x14ac:dyDescent="0.25">
      <c r="B676" s="1"/>
      <c r="C676" s="1"/>
      <c r="D676" s="1"/>
      <c r="E676" s="1"/>
      <c r="F676" s="1"/>
      <c r="G676" s="1"/>
      <c r="H676" s="1"/>
      <c r="I676" s="1"/>
      <c r="J676" s="1"/>
      <c r="K676" s="1"/>
      <c r="L676" s="1"/>
    </row>
    <row r="677" spans="2:12" x14ac:dyDescent="0.25">
      <c r="B677" s="1"/>
      <c r="C677" s="1"/>
      <c r="D677" s="1"/>
      <c r="E677" s="1"/>
      <c r="F677" s="1"/>
      <c r="G677" s="1"/>
      <c r="H677" s="1"/>
      <c r="I677" s="1"/>
      <c r="J677" s="1"/>
      <c r="K677" s="1"/>
      <c r="L677" s="1"/>
    </row>
    <row r="678" spans="2:12" x14ac:dyDescent="0.25">
      <c r="B678" s="1"/>
      <c r="C678" s="1"/>
      <c r="D678" s="1"/>
      <c r="E678" s="1"/>
      <c r="F678" s="1"/>
      <c r="G678" s="1"/>
      <c r="H678" s="1"/>
      <c r="I678" s="1"/>
      <c r="J678" s="1"/>
      <c r="K678" s="1"/>
      <c r="L678" s="1"/>
    </row>
    <row r="679" spans="2:12" x14ac:dyDescent="0.25">
      <c r="B679" s="1"/>
      <c r="C679" s="1"/>
      <c r="D679" s="1"/>
      <c r="E679" s="1"/>
      <c r="F679" s="1"/>
      <c r="G679" s="1"/>
      <c r="H679" s="1"/>
      <c r="I679" s="1"/>
      <c r="J679" s="1"/>
      <c r="K679" s="1"/>
      <c r="L679" s="1"/>
    </row>
    <row r="680" spans="2:12" x14ac:dyDescent="0.25">
      <c r="B680" s="1"/>
      <c r="C680" s="1"/>
      <c r="D680" s="1"/>
      <c r="E680" s="1"/>
      <c r="F680" s="1"/>
      <c r="G680" s="1"/>
      <c r="H680" s="1"/>
      <c r="I680" s="1"/>
      <c r="J680" s="1"/>
      <c r="K680" s="1"/>
      <c r="L680" s="1"/>
    </row>
    <row r="681" spans="2:12" x14ac:dyDescent="0.25">
      <c r="B681" s="1"/>
      <c r="C681" s="1"/>
      <c r="D681" s="1"/>
      <c r="E681" s="1"/>
      <c r="F681" s="1"/>
      <c r="G681" s="1"/>
      <c r="H681" s="1"/>
      <c r="I681" s="1"/>
      <c r="J681" s="1"/>
      <c r="K681" s="1"/>
      <c r="L681" s="1"/>
    </row>
    <row r="682" spans="2:12" x14ac:dyDescent="0.25">
      <c r="B682" s="1"/>
      <c r="C682" s="1"/>
      <c r="D682" s="1"/>
      <c r="E682" s="1"/>
      <c r="F682" s="1"/>
      <c r="G682" s="1"/>
      <c r="H682" s="1"/>
      <c r="I682" s="1"/>
      <c r="J682" s="1"/>
      <c r="K682" s="1"/>
      <c r="L682" s="1"/>
    </row>
    <row r="683" spans="2:12" x14ac:dyDescent="0.25">
      <c r="B683" s="1"/>
      <c r="C683" s="1"/>
      <c r="D683" s="1"/>
      <c r="E683" s="1"/>
      <c r="F683" s="1"/>
      <c r="G683" s="1"/>
      <c r="H683" s="1"/>
      <c r="I683" s="1"/>
      <c r="J683" s="1"/>
      <c r="K683" s="1"/>
      <c r="L683" s="1"/>
    </row>
    <row r="684" spans="2:12" x14ac:dyDescent="0.25">
      <c r="B684" s="1"/>
      <c r="C684" s="1"/>
      <c r="D684" s="1"/>
      <c r="E684" s="1"/>
      <c r="F684" s="1"/>
      <c r="G684" s="1"/>
      <c r="H684" s="1"/>
      <c r="I684" s="1"/>
      <c r="J684" s="1"/>
      <c r="K684" s="1"/>
      <c r="L684" s="1"/>
    </row>
    <row r="685" spans="2:12" x14ac:dyDescent="0.25">
      <c r="B685" s="1"/>
      <c r="C685" s="1"/>
      <c r="D685" s="1"/>
      <c r="E685" s="1"/>
      <c r="F685" s="1"/>
      <c r="G685" s="1"/>
      <c r="H685" s="1"/>
      <c r="I685" s="1"/>
      <c r="J685" s="1"/>
      <c r="K685" s="1"/>
      <c r="L685" s="1"/>
    </row>
    <row r="686" spans="2:12" x14ac:dyDescent="0.25">
      <c r="B686" s="1"/>
      <c r="C686" s="1"/>
      <c r="D686" s="1"/>
      <c r="E686" s="1"/>
      <c r="F686" s="1"/>
      <c r="G686" s="1"/>
      <c r="H686" s="1"/>
      <c r="I686" s="1"/>
      <c r="J686" s="1"/>
      <c r="K686" s="1"/>
      <c r="L686" s="1"/>
    </row>
    <row r="687" spans="2:12" x14ac:dyDescent="0.25">
      <c r="B687" s="1"/>
      <c r="C687" s="1"/>
      <c r="D687" s="1"/>
      <c r="E687" s="1"/>
      <c r="F687" s="1"/>
      <c r="G687" s="1"/>
      <c r="H687" s="1"/>
      <c r="I687" s="1"/>
      <c r="J687" s="1"/>
      <c r="K687" s="1"/>
      <c r="L687" s="1"/>
    </row>
    <row r="688" spans="2:12" x14ac:dyDescent="0.25">
      <c r="B688" s="1"/>
      <c r="C688" s="1"/>
      <c r="D688" s="1"/>
      <c r="E688" s="1"/>
      <c r="F688" s="1"/>
      <c r="G688" s="1"/>
      <c r="H688" s="1"/>
      <c r="I688" s="1"/>
      <c r="J688" s="1"/>
      <c r="K688" s="1"/>
      <c r="L688" s="1"/>
    </row>
    <row r="689" spans="2:12" x14ac:dyDescent="0.25">
      <c r="B689" s="1"/>
      <c r="C689" s="1"/>
      <c r="D689" s="1"/>
      <c r="E689" s="1"/>
      <c r="F689" s="1"/>
      <c r="G689" s="1"/>
      <c r="H689" s="1"/>
      <c r="I689" s="1"/>
      <c r="J689" s="1"/>
      <c r="K689" s="1"/>
      <c r="L689" s="1"/>
    </row>
    <row r="690" spans="2:12" x14ac:dyDescent="0.25">
      <c r="B690" s="1"/>
      <c r="C690" s="1"/>
      <c r="D690" s="1"/>
      <c r="E690" s="1"/>
      <c r="F690" s="1"/>
      <c r="G690" s="1"/>
      <c r="H690" s="1"/>
      <c r="I690" s="1"/>
      <c r="J690" s="1"/>
      <c r="K690" s="1"/>
      <c r="L690" s="1"/>
    </row>
    <row r="691" spans="2:12" x14ac:dyDescent="0.25">
      <c r="B691" s="1"/>
      <c r="C691" s="1"/>
      <c r="D691" s="1"/>
      <c r="E691" s="1"/>
      <c r="F691" s="1"/>
      <c r="G691" s="1"/>
      <c r="H691" s="1"/>
      <c r="I691" s="1"/>
      <c r="J691" s="1"/>
      <c r="K691" s="1"/>
      <c r="L691" s="1"/>
    </row>
    <row r="692" spans="2:12" x14ac:dyDescent="0.25">
      <c r="B692" s="1"/>
      <c r="C692" s="1"/>
      <c r="D692" s="1"/>
      <c r="E692" s="1"/>
      <c r="F692" s="1"/>
      <c r="G692" s="1"/>
      <c r="H692" s="1"/>
      <c r="I692" s="1"/>
      <c r="J692" s="1"/>
      <c r="K692" s="1"/>
      <c r="L692" s="1"/>
    </row>
    <row r="693" spans="2:12" x14ac:dyDescent="0.25">
      <c r="B693" s="1"/>
      <c r="C693" s="1"/>
      <c r="D693" s="1"/>
      <c r="E693" s="1"/>
      <c r="F693" s="1"/>
      <c r="G693" s="1"/>
      <c r="H693" s="1"/>
      <c r="I693" s="1"/>
      <c r="J693" s="1"/>
      <c r="K693" s="1"/>
      <c r="L693" s="1"/>
    </row>
    <row r="694" spans="2:12" x14ac:dyDescent="0.25">
      <c r="B694" s="1"/>
      <c r="C694" s="1"/>
      <c r="D694" s="1"/>
      <c r="E694" s="1"/>
      <c r="F694" s="1"/>
      <c r="G694" s="1"/>
      <c r="H694" s="1"/>
      <c r="I694" s="1"/>
      <c r="J694" s="1"/>
      <c r="K694" s="1"/>
      <c r="L694" s="1"/>
    </row>
    <row r="695" spans="2:12" x14ac:dyDescent="0.25">
      <c r="B695" s="1"/>
      <c r="C695" s="1"/>
      <c r="D695" s="1"/>
      <c r="E695" s="1"/>
      <c r="F695" s="1"/>
      <c r="G695" s="1"/>
      <c r="H695" s="1"/>
      <c r="I695" s="1"/>
      <c r="J695" s="1"/>
      <c r="K695" s="1"/>
      <c r="L695" s="1"/>
    </row>
    <row r="696" spans="2:12" x14ac:dyDescent="0.25">
      <c r="B696" s="1"/>
      <c r="C696" s="1"/>
      <c r="D696" s="1"/>
      <c r="E696" s="1"/>
      <c r="F696" s="1"/>
      <c r="G696" s="1"/>
      <c r="H696" s="1"/>
      <c r="I696" s="1"/>
      <c r="J696" s="1"/>
      <c r="K696" s="1"/>
      <c r="L696" s="1"/>
    </row>
    <row r="697" spans="2:12" x14ac:dyDescent="0.25">
      <c r="B697" s="1"/>
      <c r="C697" s="1"/>
      <c r="D697" s="1"/>
      <c r="E697" s="1"/>
      <c r="F697" s="1"/>
      <c r="G697" s="1"/>
      <c r="H697" s="1"/>
      <c r="I697" s="1"/>
      <c r="J697" s="1"/>
      <c r="K697" s="1"/>
      <c r="L697" s="1"/>
    </row>
    <row r="698" spans="2:12" x14ac:dyDescent="0.25">
      <c r="B698" s="1"/>
      <c r="C698" s="1"/>
      <c r="D698" s="1"/>
      <c r="E698" s="1"/>
      <c r="F698" s="1"/>
      <c r="G698" s="1"/>
      <c r="H698" s="1"/>
      <c r="I698" s="1"/>
      <c r="J698" s="1"/>
      <c r="K698" s="1"/>
      <c r="L698" s="1"/>
    </row>
    <row r="699" spans="2:12" x14ac:dyDescent="0.25">
      <c r="B699" s="1"/>
      <c r="C699" s="1"/>
      <c r="D699" s="1"/>
      <c r="E699" s="1"/>
      <c r="F699" s="1"/>
      <c r="G699" s="1"/>
      <c r="H699" s="1"/>
      <c r="I699" s="1"/>
      <c r="J699" s="1"/>
      <c r="K699" s="1"/>
      <c r="L699" s="1"/>
    </row>
    <row r="700" spans="2:12" x14ac:dyDescent="0.25">
      <c r="B700" s="1"/>
      <c r="C700" s="1"/>
      <c r="D700" s="1"/>
      <c r="E700" s="1"/>
      <c r="F700" s="1"/>
      <c r="G700" s="1"/>
      <c r="H700" s="1"/>
      <c r="I700" s="1"/>
      <c r="J700" s="1"/>
      <c r="K700" s="1"/>
      <c r="L700" s="1"/>
    </row>
    <row r="701" spans="2:12" x14ac:dyDescent="0.25">
      <c r="B701" s="1"/>
      <c r="C701" s="1"/>
      <c r="D701" s="1"/>
      <c r="E701" s="1"/>
      <c r="F701" s="1"/>
      <c r="G701" s="1"/>
      <c r="H701" s="1"/>
      <c r="I701" s="1"/>
      <c r="J701" s="1"/>
      <c r="K701" s="1"/>
      <c r="L701" s="1"/>
    </row>
    <row r="702" spans="2:12" x14ac:dyDescent="0.25">
      <c r="B702" s="1"/>
      <c r="C702" s="1"/>
      <c r="D702" s="1"/>
      <c r="E702" s="1"/>
      <c r="F702" s="1"/>
      <c r="G702" s="1"/>
      <c r="H702" s="1"/>
      <c r="I702" s="1"/>
      <c r="J702" s="1"/>
      <c r="K702" s="1"/>
      <c r="L702" s="1"/>
    </row>
    <row r="703" spans="2:12" x14ac:dyDescent="0.25">
      <c r="B703" s="1"/>
      <c r="C703" s="1"/>
      <c r="D703" s="1"/>
      <c r="E703" s="1"/>
      <c r="F703" s="1"/>
      <c r="G703" s="1"/>
      <c r="H703" s="1"/>
      <c r="I703" s="1"/>
      <c r="J703" s="1"/>
      <c r="K703" s="1"/>
      <c r="L703" s="1"/>
    </row>
    <row r="704" spans="2:12" x14ac:dyDescent="0.25">
      <c r="B704" s="1"/>
      <c r="C704" s="1"/>
      <c r="D704" s="1"/>
      <c r="E704" s="1"/>
      <c r="F704" s="1"/>
      <c r="G704" s="1"/>
      <c r="H704" s="1"/>
      <c r="I704" s="1"/>
      <c r="J704" s="1"/>
      <c r="K704" s="1"/>
      <c r="L704" s="1"/>
    </row>
    <row r="705" spans="2:12" x14ac:dyDescent="0.25">
      <c r="B705" s="1"/>
      <c r="C705" s="1"/>
      <c r="D705" s="1"/>
      <c r="E705" s="1"/>
      <c r="F705" s="1"/>
      <c r="G705" s="1"/>
      <c r="H705" s="1"/>
      <c r="I705" s="1"/>
      <c r="J705" s="1"/>
      <c r="K705" s="1"/>
      <c r="L705" s="1"/>
    </row>
    <row r="706" spans="2:12" x14ac:dyDescent="0.25">
      <c r="B706" s="1"/>
      <c r="C706" s="1"/>
      <c r="D706" s="1"/>
      <c r="E706" s="1"/>
      <c r="F706" s="1"/>
      <c r="G706" s="1"/>
      <c r="H706" s="1"/>
      <c r="I706" s="1"/>
      <c r="J706" s="1"/>
      <c r="K706" s="1"/>
      <c r="L706" s="1"/>
    </row>
    <row r="707" spans="2:12" x14ac:dyDescent="0.25">
      <c r="B707" s="1"/>
      <c r="C707" s="1"/>
      <c r="D707" s="1"/>
      <c r="E707" s="1"/>
      <c r="F707" s="1"/>
      <c r="G707" s="1"/>
      <c r="H707" s="1"/>
      <c r="I707" s="1"/>
      <c r="J707" s="1"/>
      <c r="K707" s="1"/>
      <c r="L707" s="1"/>
    </row>
    <row r="708" spans="2:12" x14ac:dyDescent="0.25">
      <c r="B708" s="1"/>
      <c r="C708" s="1"/>
      <c r="D708" s="1"/>
      <c r="E708" s="1"/>
      <c r="F708" s="1"/>
      <c r="G708" s="1"/>
      <c r="H708" s="1"/>
      <c r="I708" s="1"/>
      <c r="J708" s="1"/>
      <c r="K708" s="1"/>
      <c r="L708" s="1"/>
    </row>
    <row r="709" spans="2:12" x14ac:dyDescent="0.25">
      <c r="B709" s="1"/>
      <c r="C709" s="1"/>
      <c r="D709" s="1"/>
      <c r="E709" s="1"/>
      <c r="F709" s="1"/>
      <c r="G709" s="1"/>
      <c r="H709" s="1"/>
      <c r="I709" s="1"/>
      <c r="J709" s="1"/>
      <c r="K709" s="1"/>
      <c r="L709" s="1"/>
    </row>
    <row r="710" spans="2:12" x14ac:dyDescent="0.25">
      <c r="B710" s="1"/>
      <c r="C710" s="1"/>
      <c r="D710" s="1"/>
      <c r="E710" s="1"/>
      <c r="F710" s="1"/>
      <c r="G710" s="1"/>
      <c r="H710" s="1"/>
      <c r="I710" s="1"/>
      <c r="J710" s="1"/>
      <c r="K710" s="1"/>
      <c r="L710" s="1"/>
    </row>
    <row r="711" spans="2:12" x14ac:dyDescent="0.25">
      <c r="B711" s="1"/>
      <c r="C711" s="1"/>
      <c r="D711" s="1"/>
      <c r="E711" s="1"/>
      <c r="F711" s="1"/>
      <c r="G711" s="1"/>
      <c r="H711" s="1"/>
      <c r="I711" s="1"/>
      <c r="J711" s="1"/>
      <c r="K711" s="1"/>
      <c r="L711" s="1"/>
    </row>
    <row r="712" spans="2:12" x14ac:dyDescent="0.25">
      <c r="B712" s="1"/>
      <c r="C712" s="1"/>
      <c r="D712" s="1"/>
      <c r="E712" s="1"/>
      <c r="F712" s="1"/>
      <c r="G712" s="1"/>
      <c r="H712" s="1"/>
      <c r="I712" s="1"/>
      <c r="J712" s="1"/>
      <c r="K712" s="1"/>
      <c r="L712" s="1"/>
    </row>
    <row r="713" spans="2:12" x14ac:dyDescent="0.25">
      <c r="B713" s="1"/>
      <c r="C713" s="1"/>
      <c r="D713" s="1"/>
      <c r="E713" s="1"/>
      <c r="F713" s="1"/>
      <c r="G713" s="1"/>
      <c r="H713" s="1"/>
      <c r="I713" s="1"/>
      <c r="J713" s="1"/>
      <c r="K713" s="1"/>
      <c r="L713" s="1"/>
    </row>
    <row r="714" spans="2:12" x14ac:dyDescent="0.25">
      <c r="B714" s="1"/>
      <c r="C714" s="1"/>
      <c r="D714" s="1"/>
      <c r="E714" s="1"/>
      <c r="F714" s="1"/>
      <c r="G714" s="1"/>
      <c r="H714" s="1"/>
      <c r="I714" s="1"/>
      <c r="J714" s="1"/>
      <c r="K714" s="1"/>
      <c r="L714" s="1"/>
    </row>
    <row r="715" spans="2:12" x14ac:dyDescent="0.25">
      <c r="B715" s="1"/>
      <c r="C715" s="1"/>
      <c r="D715" s="1"/>
      <c r="E715" s="1"/>
      <c r="F715" s="1"/>
      <c r="G715" s="1"/>
      <c r="H715" s="1"/>
      <c r="I715" s="1"/>
      <c r="J715" s="1"/>
      <c r="K715" s="1"/>
      <c r="L715" s="1"/>
    </row>
    <row r="716" spans="2:12" x14ac:dyDescent="0.25">
      <c r="B716" s="1"/>
      <c r="C716" s="1"/>
      <c r="D716" s="1"/>
      <c r="E716" s="1"/>
      <c r="F716" s="1"/>
      <c r="G716" s="1"/>
      <c r="H716" s="1"/>
      <c r="I716" s="1"/>
      <c r="J716" s="1"/>
      <c r="K716" s="1"/>
      <c r="L716" s="1"/>
    </row>
  </sheetData>
  <mergeCells count="22">
    <mergeCell ref="K2:M2"/>
    <mergeCell ref="A18:A19"/>
    <mergeCell ref="A4:A5"/>
    <mergeCell ref="L4:L5"/>
    <mergeCell ref="E13:E14"/>
    <mergeCell ref="A13:A17"/>
    <mergeCell ref="M13:M15"/>
    <mergeCell ref="M4:M5"/>
    <mergeCell ref="B13:B14"/>
    <mergeCell ref="C13:C14"/>
    <mergeCell ref="D13:D14"/>
    <mergeCell ref="L13:L14"/>
    <mergeCell ref="K13:K14"/>
    <mergeCell ref="J13:J14"/>
    <mergeCell ref="I13:I14"/>
    <mergeCell ref="H13:H14"/>
    <mergeCell ref="G13:G14"/>
    <mergeCell ref="F13:F14"/>
    <mergeCell ref="G4:K4"/>
    <mergeCell ref="D4:F4"/>
    <mergeCell ref="C4:C5"/>
    <mergeCell ref="B4:B5"/>
  </mergeCells>
  <pageMargins left="0.23622047244094491" right="0.23622047244094491" top="0.74803149606299213" bottom="0.74803149606299213" header="0.31496062992125984" footer="0.31496062992125984"/>
  <pageSetup paperSize="9" scale="58" fitToHeight="0" orientation="landscape" r:id="rId1"/>
  <headerFooter>
    <oddHeader xml:space="preserve">&amp;R&amp;9 2.pielikums
Konceptuālajam ziņojumam 
“Starpnozaru sadarbības un atbalsta sistēmas pilnveide 
bērnu attīstības, uzvedības un psihisko traucējumu veidošanās risku mazināšanai”
</oddHeader>
    <oddFooter>&amp;R&amp;P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election activeCell="A38" sqref="A38:H38"/>
    </sheetView>
  </sheetViews>
  <sheetFormatPr defaultRowHeight="15" x14ac:dyDescent="0.25"/>
  <cols>
    <col min="1" max="1" width="19.7109375" customWidth="1"/>
    <col min="2" max="2" width="59.85546875" customWidth="1"/>
    <col min="4" max="4" width="10.28515625" customWidth="1"/>
    <col min="6" max="6" width="14.7109375" customWidth="1"/>
    <col min="7" max="7" width="13.85546875" customWidth="1"/>
    <col min="8" max="8" width="16.42578125" customWidth="1"/>
  </cols>
  <sheetData>
    <row r="1" spans="1:10" ht="9.75" customHeight="1" x14ac:dyDescent="0.25"/>
    <row r="2" spans="1:10" ht="28.5" customHeight="1" x14ac:dyDescent="0.25">
      <c r="A2" s="162" t="s">
        <v>157</v>
      </c>
      <c r="B2" s="162"/>
      <c r="C2" s="162"/>
      <c r="D2" s="162"/>
      <c r="E2" s="162"/>
      <c r="F2" s="162"/>
      <c r="G2" s="162"/>
      <c r="H2" s="162"/>
    </row>
    <row r="3" spans="1:10" x14ac:dyDescent="0.25">
      <c r="A3" s="21"/>
    </row>
    <row r="4" spans="1:10" ht="45" x14ac:dyDescent="0.25">
      <c r="A4" s="15"/>
      <c r="B4" s="15"/>
      <c r="C4" s="30" t="s">
        <v>88</v>
      </c>
      <c r="D4" s="31" t="s">
        <v>110</v>
      </c>
      <c r="E4" s="31" t="s">
        <v>164</v>
      </c>
      <c r="F4" s="30" t="s">
        <v>5</v>
      </c>
      <c r="G4" s="30" t="s">
        <v>6</v>
      </c>
      <c r="H4" s="30" t="s">
        <v>8</v>
      </c>
    </row>
    <row r="5" spans="1:10" s="21" customFormat="1" x14ac:dyDescent="0.25">
      <c r="A5" s="22">
        <v>1000</v>
      </c>
      <c r="B5" s="23" t="s">
        <v>67</v>
      </c>
      <c r="C5" s="23"/>
      <c r="D5" s="23"/>
      <c r="E5" s="24">
        <f>E6+E10</f>
        <v>0</v>
      </c>
      <c r="F5" s="24">
        <f>F6+F10</f>
        <v>0</v>
      </c>
      <c r="G5" s="24">
        <f>G6+G10</f>
        <v>0</v>
      </c>
      <c r="H5" s="24">
        <f>H6+H10</f>
        <v>0</v>
      </c>
    </row>
    <row r="6" spans="1:10" x14ac:dyDescent="0.25">
      <c r="A6" s="29">
        <v>1100</v>
      </c>
      <c r="B6" s="15" t="s">
        <v>68</v>
      </c>
      <c r="C6" s="15"/>
      <c r="D6" s="15"/>
      <c r="E6" s="16">
        <f>E7+E8+E9</f>
        <v>0</v>
      </c>
      <c r="F6" s="16">
        <f>F7+F8+F9</f>
        <v>0</v>
      </c>
      <c r="G6" s="16">
        <f>G7+G8+G9</f>
        <v>0</v>
      </c>
      <c r="H6" s="16">
        <f>H7+H8+H9</f>
        <v>0</v>
      </c>
    </row>
    <row r="7" spans="1:10" x14ac:dyDescent="0.25">
      <c r="A7" s="15">
        <v>1110</v>
      </c>
      <c r="B7" s="17" t="s">
        <v>69</v>
      </c>
      <c r="C7" s="15"/>
      <c r="D7" s="15"/>
      <c r="E7" s="16">
        <v>0</v>
      </c>
      <c r="F7" s="16">
        <v>0</v>
      </c>
      <c r="G7" s="16">
        <v>0</v>
      </c>
      <c r="H7" s="16">
        <v>0</v>
      </c>
    </row>
    <row r="8" spans="1:10" x14ac:dyDescent="0.25">
      <c r="A8" s="15">
        <v>1140</v>
      </c>
      <c r="B8" s="17" t="s">
        <v>71</v>
      </c>
      <c r="C8" s="15"/>
      <c r="D8" s="15"/>
      <c r="E8" s="16">
        <f>F8</f>
        <v>0</v>
      </c>
      <c r="F8" s="15">
        <f>F7*0.15</f>
        <v>0</v>
      </c>
      <c r="G8" s="15">
        <f>G7*0.15</f>
        <v>0</v>
      </c>
      <c r="H8" s="15">
        <f>H7*0.15</f>
        <v>0</v>
      </c>
      <c r="J8" s="55"/>
    </row>
    <row r="9" spans="1:10" x14ac:dyDescent="0.25">
      <c r="A9" s="15">
        <v>1150</v>
      </c>
      <c r="B9" s="17" t="s">
        <v>147</v>
      </c>
      <c r="C9" s="15"/>
      <c r="D9" s="15"/>
      <c r="E9" s="16">
        <v>0</v>
      </c>
      <c r="F9" s="16">
        <v>0</v>
      </c>
      <c r="G9" s="16">
        <v>0</v>
      </c>
      <c r="H9" s="16">
        <v>0</v>
      </c>
      <c r="J9" s="55"/>
    </row>
    <row r="10" spans="1:10" x14ac:dyDescent="0.25">
      <c r="A10" s="29">
        <v>1200</v>
      </c>
      <c r="B10" s="15" t="s">
        <v>129</v>
      </c>
      <c r="C10" s="15"/>
      <c r="D10" s="15"/>
      <c r="E10" s="16">
        <f>E11+E12</f>
        <v>0</v>
      </c>
      <c r="F10" s="16">
        <f>F11+F12</f>
        <v>0</v>
      </c>
      <c r="G10" s="16">
        <f t="shared" ref="G10:H10" si="0">G11+G12</f>
        <v>0</v>
      </c>
      <c r="H10" s="16">
        <f t="shared" si="0"/>
        <v>0</v>
      </c>
    </row>
    <row r="11" spans="1:10" x14ac:dyDescent="0.25">
      <c r="A11" s="17">
        <v>1210</v>
      </c>
      <c r="B11" s="17" t="s">
        <v>127</v>
      </c>
      <c r="C11" s="15"/>
      <c r="D11" s="15"/>
      <c r="E11" s="16">
        <f>(E7+E8+E9)*0.2409</f>
        <v>0</v>
      </c>
      <c r="F11" s="16">
        <f>(F7+F8+F9)*0.2409</f>
        <v>0</v>
      </c>
      <c r="G11" s="16">
        <f>(G7+G8+G9)*0.2409</f>
        <v>0</v>
      </c>
      <c r="H11" s="16">
        <f>(H7+H8+H9)*0.2409</f>
        <v>0</v>
      </c>
    </row>
    <row r="12" spans="1:10" x14ac:dyDescent="0.25">
      <c r="A12" s="17">
        <v>1220</v>
      </c>
      <c r="B12" s="17" t="s">
        <v>128</v>
      </c>
      <c r="C12" s="15"/>
      <c r="D12" s="15"/>
      <c r="E12" s="16">
        <f>D12*C12</f>
        <v>0</v>
      </c>
      <c r="F12" s="16">
        <f>E12</f>
        <v>0</v>
      </c>
      <c r="G12" s="15">
        <f>(C12+15)*D12</f>
        <v>0</v>
      </c>
      <c r="H12" s="15">
        <f>G12</f>
        <v>0</v>
      </c>
    </row>
    <row r="13" spans="1:10" s="62" customFormat="1" x14ac:dyDescent="0.25">
      <c r="A13" s="59">
        <v>2000</v>
      </c>
      <c r="B13" s="60" t="s">
        <v>72</v>
      </c>
      <c r="C13" s="60"/>
      <c r="D13" s="60"/>
      <c r="E13" s="61">
        <f>E14+E15+E20+E22</f>
        <v>40000</v>
      </c>
      <c r="F13" s="61">
        <f t="shared" ref="F13:H13" si="1">F14+F15+F20+F22</f>
        <v>10000</v>
      </c>
      <c r="G13" s="61">
        <f t="shared" si="1"/>
        <v>30000</v>
      </c>
      <c r="H13" s="61">
        <f t="shared" si="1"/>
        <v>0</v>
      </c>
      <c r="J13" s="63"/>
    </row>
    <row r="14" spans="1:10" s="2" customFormat="1" x14ac:dyDescent="0.25">
      <c r="A14" s="65">
        <v>2100</v>
      </c>
      <c r="B14" s="66" t="s">
        <v>76</v>
      </c>
      <c r="C14" s="66"/>
      <c r="D14" s="66"/>
      <c r="E14" s="53">
        <f>D14*C14</f>
        <v>0</v>
      </c>
      <c r="F14" s="53">
        <f>E14</f>
        <v>0</v>
      </c>
      <c r="G14" s="53">
        <f>E14</f>
        <v>0</v>
      </c>
      <c r="H14" s="53">
        <f>E14</f>
        <v>0</v>
      </c>
    </row>
    <row r="15" spans="1:10" s="2" customFormat="1" ht="14.25" customHeight="1" x14ac:dyDescent="0.25">
      <c r="A15" s="65">
        <v>2200</v>
      </c>
      <c r="B15" s="66" t="s">
        <v>77</v>
      </c>
      <c r="C15" s="66"/>
      <c r="D15" s="66"/>
      <c r="E15" s="53">
        <f>E16+E17+E18+E19</f>
        <v>0</v>
      </c>
      <c r="F15" s="53">
        <f>F16+F17+F18+F19</f>
        <v>0</v>
      </c>
      <c r="G15" s="53">
        <f>G16+G17+G18+G19</f>
        <v>0</v>
      </c>
      <c r="H15" s="53">
        <f>H16+H17+H18+H19</f>
        <v>0</v>
      </c>
    </row>
    <row r="16" spans="1:10" s="2" customFormat="1" hidden="1" x14ac:dyDescent="0.25">
      <c r="A16" s="67">
        <v>2210</v>
      </c>
      <c r="B16" s="67" t="s">
        <v>111</v>
      </c>
      <c r="C16" s="66"/>
      <c r="D16" s="66"/>
      <c r="E16" s="53">
        <f>D16*C16</f>
        <v>0</v>
      </c>
      <c r="F16" s="53">
        <f>E16</f>
        <v>0</v>
      </c>
      <c r="G16" s="53">
        <f>E16</f>
        <v>0</v>
      </c>
      <c r="H16" s="53">
        <f>E16</f>
        <v>0</v>
      </c>
      <c r="J16" s="68"/>
    </row>
    <row r="17" spans="1:8" s="2" customFormat="1" hidden="1" x14ac:dyDescent="0.25">
      <c r="A17" s="67">
        <v>2230</v>
      </c>
      <c r="B17" s="67" t="s">
        <v>113</v>
      </c>
      <c r="C17" s="66"/>
      <c r="D17" s="66"/>
      <c r="E17" s="53">
        <v>0</v>
      </c>
      <c r="F17" s="53">
        <f>E17</f>
        <v>0</v>
      </c>
      <c r="G17" s="53">
        <f>E17</f>
        <v>0</v>
      </c>
      <c r="H17" s="53">
        <f>E17</f>
        <v>0</v>
      </c>
    </row>
    <row r="18" spans="1:8" s="2" customFormat="1" hidden="1" x14ac:dyDescent="0.25">
      <c r="A18" s="67">
        <v>2250</v>
      </c>
      <c r="B18" s="67" t="s">
        <v>115</v>
      </c>
      <c r="C18" s="66"/>
      <c r="D18" s="66"/>
      <c r="E18" s="53">
        <f t="shared" ref="E18" si="2">D18*C18</f>
        <v>0</v>
      </c>
      <c r="F18" s="53">
        <f>E18</f>
        <v>0</v>
      </c>
      <c r="G18" s="53">
        <f>F18</f>
        <v>0</v>
      </c>
      <c r="H18" s="53">
        <f>G18</f>
        <v>0</v>
      </c>
    </row>
    <row r="19" spans="1:8" s="2" customFormat="1" hidden="1" x14ac:dyDescent="0.25">
      <c r="A19" s="67">
        <v>2270</v>
      </c>
      <c r="B19" s="67" t="s">
        <v>117</v>
      </c>
      <c r="C19" s="66"/>
      <c r="D19" s="66"/>
      <c r="E19" s="53">
        <f>D19*C19</f>
        <v>0</v>
      </c>
      <c r="F19" s="66">
        <v>0</v>
      </c>
      <c r="G19" s="66">
        <v>0</v>
      </c>
      <c r="H19" s="66">
        <v>0</v>
      </c>
    </row>
    <row r="20" spans="1:8" s="2" customFormat="1" ht="14.25" customHeight="1" x14ac:dyDescent="0.25">
      <c r="A20" s="65">
        <v>2300</v>
      </c>
      <c r="B20" s="66" t="s">
        <v>78</v>
      </c>
      <c r="C20" s="66"/>
      <c r="D20" s="66"/>
      <c r="E20" s="53">
        <f>E21</f>
        <v>0</v>
      </c>
      <c r="F20" s="53">
        <f t="shared" ref="F20:H20" si="3">F21</f>
        <v>0</v>
      </c>
      <c r="G20" s="53">
        <f t="shared" si="3"/>
        <v>0</v>
      </c>
      <c r="H20" s="53">
        <f t="shared" si="3"/>
        <v>0</v>
      </c>
    </row>
    <row r="21" spans="1:8" s="2" customFormat="1" hidden="1" x14ac:dyDescent="0.25">
      <c r="A21" s="67">
        <v>2310</v>
      </c>
      <c r="B21" s="67" t="s">
        <v>121</v>
      </c>
      <c r="C21" s="66"/>
      <c r="D21" s="66"/>
      <c r="E21" s="53">
        <f>D21*C21</f>
        <v>0</v>
      </c>
      <c r="F21" s="53">
        <f>E21</f>
        <v>0</v>
      </c>
      <c r="G21" s="66">
        <f>C21*D21</f>
        <v>0</v>
      </c>
      <c r="H21" s="66">
        <f>G21</f>
        <v>0</v>
      </c>
    </row>
    <row r="22" spans="1:8" s="2" customFormat="1" ht="30" x14ac:dyDescent="0.25">
      <c r="A22" s="65">
        <v>2800</v>
      </c>
      <c r="B22" s="145" t="s">
        <v>226</v>
      </c>
      <c r="C22" s="66">
        <v>1</v>
      </c>
      <c r="D22" s="66">
        <v>40000</v>
      </c>
      <c r="E22" s="53">
        <f>D22*C22</f>
        <v>40000</v>
      </c>
      <c r="F22" s="53">
        <v>10000</v>
      </c>
      <c r="G22" s="53">
        <v>30000</v>
      </c>
      <c r="H22" s="66">
        <v>0</v>
      </c>
    </row>
    <row r="23" spans="1:8" s="21" customFormat="1" x14ac:dyDescent="0.25">
      <c r="A23" s="25">
        <v>3000</v>
      </c>
      <c r="B23" s="26" t="s">
        <v>79</v>
      </c>
      <c r="C23" s="26"/>
      <c r="D23" s="26"/>
      <c r="E23" s="27">
        <v>0</v>
      </c>
      <c r="F23" s="26">
        <v>0</v>
      </c>
      <c r="G23" s="26">
        <v>0</v>
      </c>
      <c r="H23" s="26">
        <v>0</v>
      </c>
    </row>
    <row r="24" spans="1:8" s="21" customFormat="1" x14ac:dyDescent="0.25">
      <c r="A24" s="25">
        <v>4000</v>
      </c>
      <c r="B24" s="26" t="s">
        <v>80</v>
      </c>
      <c r="C24" s="26"/>
      <c r="D24" s="26"/>
      <c r="E24" s="27">
        <v>0</v>
      </c>
      <c r="F24" s="26">
        <v>0</v>
      </c>
      <c r="G24" s="26">
        <v>0</v>
      </c>
      <c r="H24" s="26">
        <v>0</v>
      </c>
    </row>
    <row r="25" spans="1:8" s="21" customFormat="1" x14ac:dyDescent="0.25">
      <c r="A25" s="25">
        <v>5000</v>
      </c>
      <c r="B25" s="26" t="s">
        <v>73</v>
      </c>
      <c r="C25" s="26"/>
      <c r="D25" s="26"/>
      <c r="E25" s="27">
        <f>E26+E27+E30</f>
        <v>0</v>
      </c>
      <c r="F25" s="27">
        <f>F26+F27+F30</f>
        <v>0</v>
      </c>
      <c r="G25" s="27">
        <f>G26+G27+G30</f>
        <v>0</v>
      </c>
      <c r="H25" s="27">
        <f>H26+H27+H30</f>
        <v>0</v>
      </c>
    </row>
    <row r="26" spans="1:8" x14ac:dyDescent="0.25">
      <c r="A26" s="29">
        <v>5100</v>
      </c>
      <c r="B26" s="15" t="s">
        <v>81</v>
      </c>
      <c r="C26" s="15"/>
      <c r="D26" s="15"/>
      <c r="E26" s="16">
        <v>0</v>
      </c>
      <c r="F26" s="15">
        <v>0</v>
      </c>
      <c r="G26" s="15">
        <v>0</v>
      </c>
      <c r="H26" s="15">
        <v>0</v>
      </c>
    </row>
    <row r="27" spans="1:8" x14ac:dyDescent="0.25">
      <c r="A27" s="29">
        <v>5200</v>
      </c>
      <c r="B27" s="15" t="s">
        <v>82</v>
      </c>
      <c r="C27" s="15"/>
      <c r="D27" s="15"/>
      <c r="E27" s="16">
        <f>E28+E29</f>
        <v>0</v>
      </c>
      <c r="F27" s="16">
        <f>F28+F29</f>
        <v>0</v>
      </c>
      <c r="G27" s="16">
        <f>G28+G29</f>
        <v>0</v>
      </c>
      <c r="H27" s="16">
        <f>H28+H29</f>
        <v>0</v>
      </c>
    </row>
    <row r="28" spans="1:8" hidden="1" x14ac:dyDescent="0.25">
      <c r="A28" s="15">
        <v>5238</v>
      </c>
      <c r="B28" s="17" t="s">
        <v>104</v>
      </c>
      <c r="C28" s="15"/>
      <c r="D28" s="15"/>
      <c r="E28" s="15">
        <v>0</v>
      </c>
      <c r="F28" s="15">
        <v>0</v>
      </c>
      <c r="G28" s="15">
        <v>0</v>
      </c>
      <c r="H28" s="15">
        <v>0</v>
      </c>
    </row>
    <row r="29" spans="1:8" hidden="1" x14ac:dyDescent="0.25">
      <c r="A29" s="15">
        <v>5239</v>
      </c>
      <c r="B29" s="17" t="s">
        <v>102</v>
      </c>
      <c r="C29" s="15"/>
      <c r="D29" s="15"/>
      <c r="E29" s="15">
        <v>0</v>
      </c>
      <c r="F29" s="15">
        <v>0</v>
      </c>
      <c r="G29" s="15">
        <v>0</v>
      </c>
      <c r="H29" s="15">
        <v>0</v>
      </c>
    </row>
    <row r="30" spans="1:8" x14ac:dyDescent="0.25">
      <c r="A30" s="29">
        <v>5300</v>
      </c>
      <c r="B30" s="17" t="s">
        <v>83</v>
      </c>
      <c r="C30" s="15"/>
      <c r="D30" s="15"/>
      <c r="E30" s="15">
        <v>0</v>
      </c>
      <c r="F30" s="15">
        <v>0</v>
      </c>
      <c r="G30" s="15">
        <v>0</v>
      </c>
      <c r="H30" s="15">
        <v>0</v>
      </c>
    </row>
    <row r="31" spans="1:8" s="21" customFormat="1" x14ac:dyDescent="0.25">
      <c r="A31" s="25">
        <v>6000</v>
      </c>
      <c r="B31" s="25" t="s">
        <v>84</v>
      </c>
      <c r="C31" s="26"/>
      <c r="D31" s="26"/>
      <c r="E31" s="26">
        <v>0</v>
      </c>
      <c r="F31" s="26">
        <v>0</v>
      </c>
      <c r="G31" s="26">
        <v>0</v>
      </c>
      <c r="H31" s="26">
        <v>0</v>
      </c>
    </row>
    <row r="32" spans="1:8" s="21" customFormat="1" ht="30" x14ac:dyDescent="0.25">
      <c r="A32" s="25">
        <v>7000</v>
      </c>
      <c r="B32" s="28" t="s">
        <v>85</v>
      </c>
      <c r="C32" s="26"/>
      <c r="D32" s="26"/>
      <c r="E32" s="26">
        <v>0</v>
      </c>
      <c r="F32" s="26">
        <v>0</v>
      </c>
      <c r="G32" s="26">
        <v>0</v>
      </c>
      <c r="H32" s="26">
        <v>0</v>
      </c>
    </row>
    <row r="33" spans="1:8" s="21" customFormat="1" ht="30" x14ac:dyDescent="0.25">
      <c r="A33" s="25">
        <v>8000</v>
      </c>
      <c r="B33" s="28" t="s">
        <v>87</v>
      </c>
      <c r="C33" s="26"/>
      <c r="D33" s="26"/>
      <c r="E33" s="26">
        <v>0</v>
      </c>
      <c r="F33" s="26">
        <v>0</v>
      </c>
      <c r="G33" s="26">
        <v>0</v>
      </c>
      <c r="H33" s="26">
        <v>0</v>
      </c>
    </row>
    <row r="34" spans="1:8" s="21" customFormat="1" x14ac:dyDescent="0.25">
      <c r="A34" s="25">
        <v>9000</v>
      </c>
      <c r="B34" s="25" t="s">
        <v>86</v>
      </c>
      <c r="C34" s="26"/>
      <c r="D34" s="26"/>
      <c r="E34" s="26">
        <v>0</v>
      </c>
      <c r="F34" s="26">
        <v>0</v>
      </c>
      <c r="G34" s="26">
        <v>0</v>
      </c>
      <c r="H34" s="26">
        <v>0</v>
      </c>
    </row>
    <row r="35" spans="1:8" x14ac:dyDescent="0.25">
      <c r="A35" s="18"/>
      <c r="B35" s="19" t="s">
        <v>75</v>
      </c>
      <c r="C35" s="19"/>
      <c r="D35" s="19"/>
      <c r="E35" s="20">
        <f>E25+E13+E5+E23+E24+E31+E32+E33+E34</f>
        <v>40000</v>
      </c>
      <c r="F35" s="20">
        <f>F25+F13+F5+F23+F24+F31+F32+F33+F34</f>
        <v>10000</v>
      </c>
      <c r="G35" s="20">
        <f>G25+G13+G5+G23+G24+G31+G32+G33+G34</f>
        <v>30000</v>
      </c>
      <c r="H35" s="20">
        <f>H25+H13+H5+H23+H24+H31+H32+H33+H34</f>
        <v>0</v>
      </c>
    </row>
    <row r="38" spans="1:8" ht="40.5" customHeight="1" x14ac:dyDescent="0.25">
      <c r="A38" s="163" t="s">
        <v>240</v>
      </c>
      <c r="B38" s="163"/>
      <c r="C38" s="163"/>
      <c r="D38" s="163"/>
      <c r="E38" s="163"/>
      <c r="F38" s="163"/>
      <c r="G38" s="163"/>
      <c r="H38" s="163"/>
    </row>
  </sheetData>
  <mergeCells count="2">
    <mergeCell ref="A2:H2"/>
    <mergeCell ref="A38:H38"/>
  </mergeCells>
  <pageMargins left="0.7" right="0.7" top="0.75" bottom="0.75" header="0.3" footer="0.3"/>
  <pageSetup paperSize="9" scale="8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6"/>
  <sheetViews>
    <sheetView workbookViewId="0">
      <selection activeCell="B35" sqref="B35"/>
    </sheetView>
  </sheetViews>
  <sheetFormatPr defaultRowHeight="15" x14ac:dyDescent="0.25"/>
  <cols>
    <col min="1" max="1" width="19.7109375" customWidth="1"/>
    <col min="2" max="2" width="59.85546875" customWidth="1"/>
    <col min="4" max="5" width="10.28515625" customWidth="1"/>
    <col min="6" max="6" width="14.7109375" customWidth="1"/>
    <col min="7" max="7" width="13.85546875" customWidth="1"/>
    <col min="8" max="8" width="16.42578125" customWidth="1"/>
    <col min="9" max="9" width="16.5703125" customWidth="1"/>
  </cols>
  <sheetData>
    <row r="2" spans="1:10" x14ac:dyDescent="0.25">
      <c r="A2" s="21" t="s">
        <v>166</v>
      </c>
    </row>
    <row r="3" spans="1:10" x14ac:dyDescent="0.25">
      <c r="A3" s="21"/>
    </row>
    <row r="4" spans="1:10" ht="45" x14ac:dyDescent="0.25">
      <c r="A4" s="15"/>
      <c r="B4" s="15"/>
      <c r="C4" s="30" t="s">
        <v>88</v>
      </c>
      <c r="D4" s="31" t="s">
        <v>110</v>
      </c>
      <c r="E4" s="31" t="s">
        <v>164</v>
      </c>
      <c r="F4" s="30" t="s">
        <v>5</v>
      </c>
      <c r="G4" s="30" t="s">
        <v>6</v>
      </c>
      <c r="H4" s="30" t="s">
        <v>8</v>
      </c>
      <c r="I4" s="30" t="s">
        <v>167</v>
      </c>
    </row>
    <row r="5" spans="1:10" s="21" customFormat="1" x14ac:dyDescent="0.25">
      <c r="A5" s="22">
        <v>1000</v>
      </c>
      <c r="B5" s="23" t="s">
        <v>67</v>
      </c>
      <c r="C5" s="23"/>
      <c r="D5" s="23"/>
      <c r="E5" s="24">
        <f>E6+E10</f>
        <v>0</v>
      </c>
      <c r="F5" s="24">
        <f>F6+F10</f>
        <v>0</v>
      </c>
      <c r="G5" s="24">
        <f>G6+G10</f>
        <v>0</v>
      </c>
      <c r="H5" s="24">
        <f>H6+H10</f>
        <v>0</v>
      </c>
      <c r="I5" s="24">
        <f>I6+I10</f>
        <v>0</v>
      </c>
    </row>
    <row r="6" spans="1:10" x14ac:dyDescent="0.25">
      <c r="A6" s="29">
        <v>1100</v>
      </c>
      <c r="B6" s="15" t="s">
        <v>68</v>
      </c>
      <c r="C6" s="15"/>
      <c r="D6" s="15"/>
      <c r="E6" s="16">
        <f>E7+E8+E9</f>
        <v>0</v>
      </c>
      <c r="F6" s="16">
        <f>F7+F8+F9</f>
        <v>0</v>
      </c>
      <c r="G6" s="16">
        <f>G7+G8+G9</f>
        <v>0</v>
      </c>
      <c r="H6" s="16">
        <f>H7+H8+H9</f>
        <v>0</v>
      </c>
      <c r="I6" s="16">
        <f>I7+I8+I9</f>
        <v>0</v>
      </c>
    </row>
    <row r="7" spans="1:10" x14ac:dyDescent="0.25">
      <c r="A7" s="15">
        <v>1110</v>
      </c>
      <c r="B7" s="17" t="s">
        <v>69</v>
      </c>
      <c r="C7" s="15"/>
      <c r="D7" s="15"/>
      <c r="E7" s="16">
        <v>0</v>
      </c>
      <c r="F7" s="16">
        <v>0</v>
      </c>
      <c r="G7" s="16">
        <v>0</v>
      </c>
      <c r="H7" s="16">
        <v>0</v>
      </c>
      <c r="I7" s="16">
        <v>0</v>
      </c>
    </row>
    <row r="8" spans="1:10" x14ac:dyDescent="0.25">
      <c r="A8" s="15">
        <v>1140</v>
      </c>
      <c r="B8" s="17" t="s">
        <v>71</v>
      </c>
      <c r="C8" s="15"/>
      <c r="D8" s="15"/>
      <c r="E8" s="16">
        <f>F8</f>
        <v>0</v>
      </c>
      <c r="F8" s="15">
        <f>F7*0.15</f>
        <v>0</v>
      </c>
      <c r="G8" s="15">
        <f>G7*0.15</f>
        <v>0</v>
      </c>
      <c r="H8" s="15">
        <f>H7*0.15</f>
        <v>0</v>
      </c>
      <c r="I8" s="15">
        <f>I7*0.15</f>
        <v>0</v>
      </c>
      <c r="J8" s="55"/>
    </row>
    <row r="9" spans="1:10" x14ac:dyDescent="0.25">
      <c r="A9" s="15">
        <v>1150</v>
      </c>
      <c r="B9" s="17" t="s">
        <v>147</v>
      </c>
      <c r="C9" s="15"/>
      <c r="D9" s="15"/>
      <c r="E9" s="16">
        <v>0</v>
      </c>
      <c r="F9" s="16">
        <v>0</v>
      </c>
      <c r="G9" s="16">
        <v>0</v>
      </c>
      <c r="H9" s="16">
        <v>0</v>
      </c>
      <c r="I9" s="16">
        <v>0</v>
      </c>
      <c r="J9" s="55"/>
    </row>
    <row r="10" spans="1:10" x14ac:dyDescent="0.25">
      <c r="A10" s="29">
        <v>1200</v>
      </c>
      <c r="B10" s="15" t="s">
        <v>129</v>
      </c>
      <c r="C10" s="15"/>
      <c r="D10" s="15"/>
      <c r="E10" s="16">
        <f>E11+E12</f>
        <v>0</v>
      </c>
      <c r="F10" s="16">
        <f>F11+F12</f>
        <v>0</v>
      </c>
      <c r="G10" s="16">
        <f t="shared" ref="G10:H10" si="0">G11+G12</f>
        <v>0</v>
      </c>
      <c r="H10" s="16">
        <f t="shared" si="0"/>
        <v>0</v>
      </c>
      <c r="I10" s="16">
        <f t="shared" ref="I10" si="1">I11+I12</f>
        <v>0</v>
      </c>
    </row>
    <row r="11" spans="1:10" x14ac:dyDescent="0.25">
      <c r="A11" s="17">
        <v>1210</v>
      </c>
      <c r="B11" s="17" t="s">
        <v>127</v>
      </c>
      <c r="C11" s="15"/>
      <c r="D11" s="15"/>
      <c r="E11" s="16">
        <f>(E7+E8+E9)*0.2409</f>
        <v>0</v>
      </c>
      <c r="F11" s="16">
        <f>(F7+F8+F9)*0.2409</f>
        <v>0</v>
      </c>
      <c r="G11" s="16">
        <f>(G7+G8+G9)*0.2409</f>
        <v>0</v>
      </c>
      <c r="H11" s="16">
        <f>(H7+H8+H9)*0.2409</f>
        <v>0</v>
      </c>
      <c r="I11" s="16">
        <f>(I7+I8+I9)*0.2409</f>
        <v>0</v>
      </c>
    </row>
    <row r="12" spans="1:10" x14ac:dyDescent="0.25">
      <c r="A12" s="17">
        <v>1220</v>
      </c>
      <c r="B12" s="17" t="s">
        <v>128</v>
      </c>
      <c r="C12" s="15"/>
      <c r="D12" s="15"/>
      <c r="E12" s="16">
        <f>D12*C12</f>
        <v>0</v>
      </c>
      <c r="F12" s="16">
        <f>E12</f>
        <v>0</v>
      </c>
      <c r="G12" s="15">
        <f>(C12+15)*D12</f>
        <v>0</v>
      </c>
      <c r="H12" s="15">
        <f>G12</f>
        <v>0</v>
      </c>
      <c r="I12" s="15">
        <f>H12</f>
        <v>0</v>
      </c>
    </row>
    <row r="13" spans="1:10" s="62" customFormat="1" x14ac:dyDescent="0.25">
      <c r="A13" s="59">
        <v>2000</v>
      </c>
      <c r="B13" s="60" t="s">
        <v>72</v>
      </c>
      <c r="C13" s="60"/>
      <c r="D13" s="60"/>
      <c r="E13" s="61">
        <f>E14+E15+E21+E23</f>
        <v>1800000</v>
      </c>
      <c r="F13" s="61">
        <f t="shared" ref="F13:I13" si="2">F14+F15+F21+F23</f>
        <v>0</v>
      </c>
      <c r="G13" s="61">
        <f t="shared" si="2"/>
        <v>600000</v>
      </c>
      <c r="H13" s="61">
        <f t="shared" si="2"/>
        <v>600000</v>
      </c>
      <c r="I13" s="61">
        <f t="shared" si="2"/>
        <v>600000</v>
      </c>
      <c r="J13" s="63"/>
    </row>
    <row r="14" spans="1:10" s="2" customFormat="1" x14ac:dyDescent="0.25">
      <c r="A14" s="65">
        <v>2100</v>
      </c>
      <c r="B14" s="66" t="s">
        <v>76</v>
      </c>
      <c r="C14" s="66"/>
      <c r="D14" s="66"/>
      <c r="E14" s="53">
        <f>D14*C14</f>
        <v>0</v>
      </c>
      <c r="F14" s="53">
        <f>E14</f>
        <v>0</v>
      </c>
      <c r="G14" s="53">
        <f>E14</f>
        <v>0</v>
      </c>
      <c r="H14" s="53">
        <f>E14</f>
        <v>0</v>
      </c>
      <c r="I14" s="53">
        <f>F14</f>
        <v>0</v>
      </c>
    </row>
    <row r="15" spans="1:10" s="2" customFormat="1" x14ac:dyDescent="0.25">
      <c r="A15" s="65">
        <v>2200</v>
      </c>
      <c r="B15" s="66" t="s">
        <v>77</v>
      </c>
      <c r="C15" s="66"/>
      <c r="D15" s="66"/>
      <c r="E15" s="53">
        <f>E16+E17+E18+E19</f>
        <v>1800000</v>
      </c>
      <c r="F15" s="53">
        <f>F16+F17+F18+F19</f>
        <v>0</v>
      </c>
      <c r="G15" s="53">
        <f>G16+G17+G18+G19</f>
        <v>600000</v>
      </c>
      <c r="H15" s="53">
        <f>H16+H17+H18+H19</f>
        <v>600000</v>
      </c>
      <c r="I15" s="53">
        <f>I16+I17+I18+I19</f>
        <v>600000</v>
      </c>
    </row>
    <row r="16" spans="1:10" s="2" customFormat="1" hidden="1" x14ac:dyDescent="0.25">
      <c r="A16" s="67">
        <v>2210</v>
      </c>
      <c r="B16" s="67" t="s">
        <v>111</v>
      </c>
      <c r="C16" s="66"/>
      <c r="D16" s="66"/>
      <c r="E16" s="53">
        <f>D16*C16</f>
        <v>0</v>
      </c>
      <c r="F16" s="53">
        <f>E16</f>
        <v>0</v>
      </c>
      <c r="G16" s="53">
        <f>E16</f>
        <v>0</v>
      </c>
      <c r="H16" s="53">
        <f>E16</f>
        <v>0</v>
      </c>
      <c r="I16" s="53">
        <f>F16</f>
        <v>0</v>
      </c>
      <c r="J16" s="68"/>
    </row>
    <row r="17" spans="1:9" s="2" customFormat="1" hidden="1" x14ac:dyDescent="0.25">
      <c r="A17" s="67">
        <v>2230</v>
      </c>
      <c r="B17" s="67" t="s">
        <v>113</v>
      </c>
      <c r="C17" s="66"/>
      <c r="D17" s="66"/>
      <c r="E17" s="53">
        <v>0</v>
      </c>
      <c r="F17" s="53">
        <f>E17</f>
        <v>0</v>
      </c>
      <c r="G17" s="53">
        <f>E17</f>
        <v>0</v>
      </c>
      <c r="H17" s="53">
        <f>E17</f>
        <v>0</v>
      </c>
      <c r="I17" s="53">
        <f>F17</f>
        <v>0</v>
      </c>
    </row>
    <row r="18" spans="1:9" s="2" customFormat="1" ht="0.75" customHeight="1" x14ac:dyDescent="0.25">
      <c r="A18" s="67">
        <v>2250</v>
      </c>
      <c r="B18" s="67" t="s">
        <v>115</v>
      </c>
      <c r="C18" s="66"/>
      <c r="D18" s="66"/>
      <c r="E18" s="53">
        <f t="shared" ref="E18" si="3">D18*C18</f>
        <v>0</v>
      </c>
      <c r="F18" s="53">
        <f>E18</f>
        <v>0</v>
      </c>
      <c r="G18" s="53">
        <f>F18</f>
        <v>0</v>
      </c>
      <c r="H18" s="53">
        <f>G18</f>
        <v>0</v>
      </c>
      <c r="I18" s="53">
        <f>H18</f>
        <v>0</v>
      </c>
    </row>
    <row r="19" spans="1:9" s="2" customFormat="1" x14ac:dyDescent="0.25">
      <c r="A19" s="67">
        <v>2270</v>
      </c>
      <c r="B19" s="67" t="s">
        <v>117</v>
      </c>
      <c r="C19" s="66"/>
      <c r="D19" s="66"/>
      <c r="E19" s="53">
        <f>E20</f>
        <v>1800000</v>
      </c>
      <c r="F19" s="53">
        <f t="shared" ref="F19:I19" si="4">F20</f>
        <v>0</v>
      </c>
      <c r="G19" s="53">
        <f t="shared" si="4"/>
        <v>600000</v>
      </c>
      <c r="H19" s="53">
        <f t="shared" si="4"/>
        <v>600000</v>
      </c>
      <c r="I19" s="53">
        <f t="shared" si="4"/>
        <v>600000</v>
      </c>
    </row>
    <row r="20" spans="1:9" s="73" customFormat="1" x14ac:dyDescent="0.25">
      <c r="A20" s="70">
        <v>2273</v>
      </c>
      <c r="B20" s="70" t="s">
        <v>168</v>
      </c>
      <c r="C20" s="71">
        <v>1</v>
      </c>
      <c r="D20" s="71">
        <v>1800000</v>
      </c>
      <c r="E20" s="72">
        <f>D20*C20</f>
        <v>1800000</v>
      </c>
      <c r="F20" s="71"/>
      <c r="G20" s="71">
        <v>600000</v>
      </c>
      <c r="H20" s="71">
        <v>600000</v>
      </c>
      <c r="I20" s="71">
        <v>600000</v>
      </c>
    </row>
    <row r="21" spans="1:9" s="2" customFormat="1" ht="14.25" customHeight="1" x14ac:dyDescent="0.25">
      <c r="A21" s="65">
        <v>2300</v>
      </c>
      <c r="B21" s="66" t="s">
        <v>78</v>
      </c>
      <c r="C21" s="66"/>
      <c r="D21" s="66"/>
      <c r="E21" s="53">
        <f>E22</f>
        <v>0</v>
      </c>
      <c r="F21" s="53">
        <f t="shared" ref="F21:I21" si="5">F22</f>
        <v>0</v>
      </c>
      <c r="G21" s="53">
        <f t="shared" si="5"/>
        <v>0</v>
      </c>
      <c r="H21" s="53">
        <f t="shared" si="5"/>
        <v>0</v>
      </c>
      <c r="I21" s="53">
        <f t="shared" si="5"/>
        <v>0</v>
      </c>
    </row>
    <row r="22" spans="1:9" s="2" customFormat="1" hidden="1" x14ac:dyDescent="0.25">
      <c r="A22" s="67">
        <v>2310</v>
      </c>
      <c r="B22" s="67" t="s">
        <v>121</v>
      </c>
      <c r="C22" s="66"/>
      <c r="D22" s="66"/>
      <c r="E22" s="53">
        <f>D22*C22</f>
        <v>0</v>
      </c>
      <c r="F22" s="53">
        <f>E22</f>
        <v>0</v>
      </c>
      <c r="G22" s="66">
        <f>C22*D22</f>
        <v>0</v>
      </c>
      <c r="H22" s="66">
        <f>G22</f>
        <v>0</v>
      </c>
      <c r="I22" s="66">
        <f>H22</f>
        <v>0</v>
      </c>
    </row>
    <row r="23" spans="1:9" s="2" customFormat="1" x14ac:dyDescent="0.25">
      <c r="A23" s="65">
        <v>2800</v>
      </c>
      <c r="B23" s="84" t="s">
        <v>160</v>
      </c>
      <c r="C23" s="66"/>
      <c r="D23" s="66"/>
      <c r="E23" s="53">
        <f>D23*C23</f>
        <v>0</v>
      </c>
      <c r="F23" s="53">
        <v>0</v>
      </c>
      <c r="G23" s="66">
        <v>0</v>
      </c>
      <c r="H23" s="66">
        <v>0</v>
      </c>
      <c r="I23" s="66">
        <v>0</v>
      </c>
    </row>
    <row r="24" spans="1:9" s="21" customFormat="1" x14ac:dyDescent="0.25">
      <c r="A24" s="25">
        <v>3000</v>
      </c>
      <c r="B24" s="26" t="s">
        <v>79</v>
      </c>
      <c r="C24" s="26"/>
      <c r="D24" s="26"/>
      <c r="E24" s="27">
        <v>0</v>
      </c>
      <c r="F24" s="26">
        <v>0</v>
      </c>
      <c r="G24" s="26">
        <v>0</v>
      </c>
      <c r="H24" s="26">
        <v>0</v>
      </c>
      <c r="I24" s="26">
        <v>0</v>
      </c>
    </row>
    <row r="25" spans="1:9" s="21" customFormat="1" x14ac:dyDescent="0.25">
      <c r="A25" s="25">
        <v>4000</v>
      </c>
      <c r="B25" s="26" t="s">
        <v>80</v>
      </c>
      <c r="C25" s="26"/>
      <c r="D25" s="26"/>
      <c r="E25" s="27">
        <v>0</v>
      </c>
      <c r="F25" s="26">
        <v>0</v>
      </c>
      <c r="G25" s="26">
        <v>0</v>
      </c>
      <c r="H25" s="26">
        <v>0</v>
      </c>
      <c r="I25" s="26">
        <v>0</v>
      </c>
    </row>
    <row r="26" spans="1:9" s="21" customFormat="1" x14ac:dyDescent="0.25">
      <c r="A26" s="25">
        <v>5000</v>
      </c>
      <c r="B26" s="26" t="s">
        <v>73</v>
      </c>
      <c r="C26" s="26"/>
      <c r="D26" s="26"/>
      <c r="E26" s="27">
        <f>E27+E28+E31</f>
        <v>0</v>
      </c>
      <c r="F26" s="27">
        <f>F27+F28+F31</f>
        <v>0</v>
      </c>
      <c r="G26" s="27">
        <f>G27+G28+G31</f>
        <v>0</v>
      </c>
      <c r="H26" s="27">
        <f>H27+H28+H31</f>
        <v>0</v>
      </c>
      <c r="I26" s="27">
        <f>I27+I28+I31</f>
        <v>0</v>
      </c>
    </row>
    <row r="27" spans="1:9" x14ac:dyDescent="0.25">
      <c r="A27" s="29">
        <v>5100</v>
      </c>
      <c r="B27" s="15" t="s">
        <v>81</v>
      </c>
      <c r="C27" s="15"/>
      <c r="D27" s="15"/>
      <c r="E27" s="16">
        <v>0</v>
      </c>
      <c r="F27" s="15">
        <v>0</v>
      </c>
      <c r="G27" s="15">
        <v>0</v>
      </c>
      <c r="H27" s="15">
        <v>0</v>
      </c>
      <c r="I27" s="15">
        <v>0</v>
      </c>
    </row>
    <row r="28" spans="1:9" ht="13.5" customHeight="1" x14ac:dyDescent="0.25">
      <c r="A28" s="29">
        <v>5200</v>
      </c>
      <c r="B28" s="15" t="s">
        <v>82</v>
      </c>
      <c r="C28" s="15"/>
      <c r="D28" s="15"/>
      <c r="E28" s="16">
        <f>E29+E30</f>
        <v>0</v>
      </c>
      <c r="F28" s="16">
        <f>F29+F30</f>
        <v>0</v>
      </c>
      <c r="G28" s="16">
        <f>G29+G30</f>
        <v>0</v>
      </c>
      <c r="H28" s="16">
        <f>H29+H30</f>
        <v>0</v>
      </c>
      <c r="I28" s="16">
        <f>I29+I30</f>
        <v>0</v>
      </c>
    </row>
    <row r="29" spans="1:9" hidden="1" x14ac:dyDescent="0.25">
      <c r="A29" s="15">
        <v>5238</v>
      </c>
      <c r="B29" s="17" t="s">
        <v>104</v>
      </c>
      <c r="C29" s="15"/>
      <c r="D29" s="15"/>
      <c r="E29" s="15">
        <v>0</v>
      </c>
      <c r="F29" s="15">
        <v>0</v>
      </c>
      <c r="G29" s="15">
        <v>0</v>
      </c>
      <c r="H29" s="15">
        <v>0</v>
      </c>
      <c r="I29" s="15">
        <v>0</v>
      </c>
    </row>
    <row r="30" spans="1:9" hidden="1" x14ac:dyDescent="0.25">
      <c r="A30" s="15">
        <v>5239</v>
      </c>
      <c r="B30" s="17" t="s">
        <v>102</v>
      </c>
      <c r="C30" s="15"/>
      <c r="D30" s="15"/>
      <c r="E30" s="15">
        <v>0</v>
      </c>
      <c r="F30" s="15">
        <v>0</v>
      </c>
      <c r="G30" s="15">
        <v>0</v>
      </c>
      <c r="H30" s="15">
        <v>0</v>
      </c>
      <c r="I30" s="15">
        <v>0</v>
      </c>
    </row>
    <row r="31" spans="1:9" x14ac:dyDescent="0.25">
      <c r="A31" s="29">
        <v>5300</v>
      </c>
      <c r="B31" s="17" t="s">
        <v>83</v>
      </c>
      <c r="C31" s="15"/>
      <c r="D31" s="15"/>
      <c r="E31" s="15">
        <v>0</v>
      </c>
      <c r="F31" s="15">
        <v>0</v>
      </c>
      <c r="G31" s="15">
        <v>0</v>
      </c>
      <c r="H31" s="15">
        <v>0</v>
      </c>
      <c r="I31" s="15">
        <v>0</v>
      </c>
    </row>
    <row r="32" spans="1:9" s="21" customFormat="1" x14ac:dyDescent="0.25">
      <c r="A32" s="25">
        <v>6000</v>
      </c>
      <c r="B32" s="25" t="s">
        <v>84</v>
      </c>
      <c r="C32" s="26"/>
      <c r="D32" s="26"/>
      <c r="E32" s="26">
        <v>0</v>
      </c>
      <c r="F32" s="26">
        <v>0</v>
      </c>
      <c r="G32" s="26">
        <v>0</v>
      </c>
      <c r="H32" s="26">
        <v>0</v>
      </c>
      <c r="I32" s="26">
        <v>0</v>
      </c>
    </row>
    <row r="33" spans="1:9" s="21" customFormat="1" ht="30" x14ac:dyDescent="0.25">
      <c r="A33" s="25">
        <v>7000</v>
      </c>
      <c r="B33" s="28" t="s">
        <v>85</v>
      </c>
      <c r="C33" s="26"/>
      <c r="D33" s="26"/>
      <c r="E33" s="26">
        <v>0</v>
      </c>
      <c r="F33" s="26">
        <v>0</v>
      </c>
      <c r="G33" s="26">
        <v>0</v>
      </c>
      <c r="H33" s="26">
        <v>0</v>
      </c>
      <c r="I33" s="26">
        <v>0</v>
      </c>
    </row>
    <row r="34" spans="1:9" s="21" customFormat="1" ht="30" x14ac:dyDescent="0.25">
      <c r="A34" s="25">
        <v>8000</v>
      </c>
      <c r="B34" s="28" t="s">
        <v>87</v>
      </c>
      <c r="C34" s="26"/>
      <c r="D34" s="26"/>
      <c r="E34" s="26">
        <v>0</v>
      </c>
      <c r="F34" s="26">
        <v>0</v>
      </c>
      <c r="G34" s="26">
        <v>0</v>
      </c>
      <c r="H34" s="26">
        <v>0</v>
      </c>
      <c r="I34" s="26">
        <v>0</v>
      </c>
    </row>
    <row r="35" spans="1:9" s="21" customFormat="1" x14ac:dyDescent="0.25">
      <c r="A35" s="25">
        <v>9000</v>
      </c>
      <c r="B35" s="25" t="s">
        <v>86</v>
      </c>
      <c r="C35" s="26"/>
      <c r="D35" s="26"/>
      <c r="E35" s="26">
        <v>0</v>
      </c>
      <c r="F35" s="26">
        <v>0</v>
      </c>
      <c r="G35" s="26">
        <v>0</v>
      </c>
      <c r="H35" s="26">
        <v>0</v>
      </c>
      <c r="I35" s="26">
        <v>0</v>
      </c>
    </row>
    <row r="36" spans="1:9" x14ac:dyDescent="0.25">
      <c r="A36" s="18"/>
      <c r="B36" s="19" t="s">
        <v>75</v>
      </c>
      <c r="C36" s="19"/>
      <c r="D36" s="19"/>
      <c r="E36" s="20">
        <f>E26+E13+E5+E24+E25+E32+E33+E34+E35</f>
        <v>1800000</v>
      </c>
      <c r="F36" s="20">
        <f>F26+F13+F5+F24+F25+F32+F33+F34+F35</f>
        <v>0</v>
      </c>
      <c r="G36" s="20">
        <f>G26+G13+G5+G24+G25+G32+G33+G34+G35</f>
        <v>600000</v>
      </c>
      <c r="H36" s="20">
        <f>H26+H13+H5+H24+H25+H32+H33+H34+H35</f>
        <v>600000</v>
      </c>
      <c r="I36" s="20">
        <f>I26+I13+I5+I24+I25+I32+I33+I34+I35</f>
        <v>600000</v>
      </c>
    </row>
  </sheetData>
  <pageMargins left="0.7" right="0.7" top="0.75" bottom="0.75" header="0.3" footer="0.3"/>
  <pageSetup paperSize="9" scale="76"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3"/>
  <sheetViews>
    <sheetView topLeftCell="A13" workbookViewId="0">
      <selection activeCell="G14" sqref="G14"/>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3" customWidth="1"/>
    <col min="10" max="10" width="4.7109375" customWidth="1"/>
    <col min="11" max="11" width="8.85546875" customWidth="1"/>
    <col min="12" max="15" width="9.140625" hidden="1" customWidth="1"/>
  </cols>
  <sheetData>
    <row r="2" spans="1:15" x14ac:dyDescent="0.25">
      <c r="A2" s="21" t="s">
        <v>191</v>
      </c>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E6+E11</f>
        <v>93622.813349999997</v>
      </c>
      <c r="F5" s="24">
        <f>F6+F11</f>
        <v>0</v>
      </c>
      <c r="G5" s="24">
        <f>G6+G11</f>
        <v>74118.060568749992</v>
      </c>
      <c r="H5" s="24">
        <f>H6+H11</f>
        <v>93622.813349999997</v>
      </c>
    </row>
    <row r="6" spans="1:15" x14ac:dyDescent="0.25">
      <c r="A6" s="29">
        <v>1100</v>
      </c>
      <c r="B6" s="15" t="s">
        <v>68</v>
      </c>
      <c r="C6" s="15"/>
      <c r="D6" s="15"/>
      <c r="E6" s="16">
        <f>E7+E10</f>
        <v>72781.5</v>
      </c>
      <c r="F6" s="16">
        <f>F7+F10</f>
        <v>0</v>
      </c>
      <c r="G6" s="16">
        <f>G7+G10</f>
        <v>57618.6875</v>
      </c>
      <c r="H6" s="16">
        <f>H7+H10</f>
        <v>72781.5</v>
      </c>
    </row>
    <row r="7" spans="1:15" x14ac:dyDescent="0.25">
      <c r="A7" s="15">
        <v>1110</v>
      </c>
      <c r="B7" s="17" t="s">
        <v>69</v>
      </c>
      <c r="C7" s="15"/>
      <c r="D7" s="15"/>
      <c r="E7" s="16">
        <f>SUM(E8:E9)</f>
        <v>66165</v>
      </c>
      <c r="F7" s="16">
        <f t="shared" ref="F7:H7" si="0">SUM(F8:F9)</f>
        <v>0</v>
      </c>
      <c r="G7" s="16">
        <f t="shared" si="0"/>
        <v>52380.625</v>
      </c>
      <c r="H7" s="16">
        <f t="shared" si="0"/>
        <v>66165</v>
      </c>
      <c r="L7" t="s">
        <v>124</v>
      </c>
      <c r="N7" t="s">
        <v>125</v>
      </c>
      <c r="O7" t="s">
        <v>126</v>
      </c>
    </row>
    <row r="8" spans="1:15" x14ac:dyDescent="0.25">
      <c r="A8" s="15"/>
      <c r="B8" s="54" t="s">
        <v>192</v>
      </c>
      <c r="C8" s="15">
        <v>1</v>
      </c>
      <c r="D8" s="15">
        <f t="shared" ref="D8:D9" si="1">K8*12</f>
        <v>24705</v>
      </c>
      <c r="E8" s="16">
        <f>D8*C8</f>
        <v>24705</v>
      </c>
      <c r="F8" s="16"/>
      <c r="G8" s="16">
        <f>E8/12*9.5</f>
        <v>19558.125</v>
      </c>
      <c r="H8" s="16">
        <f>E8</f>
        <v>24705</v>
      </c>
      <c r="J8" s="55"/>
      <c r="K8" s="111">
        <f>[1]Sheet1!$S$15</f>
        <v>2058.75</v>
      </c>
      <c r="L8" s="37">
        <v>0.11</v>
      </c>
      <c r="M8">
        <f t="shared" ref="M8:M9" si="2">K8-K8*L8</f>
        <v>1832.2874999999999</v>
      </c>
      <c r="N8" s="37">
        <v>0.23</v>
      </c>
      <c r="O8">
        <f t="shared" ref="O8:O9" si="3">M8-M8*N8</f>
        <v>1410.861375</v>
      </c>
    </row>
    <row r="9" spans="1:15" x14ac:dyDescent="0.25">
      <c r="A9" s="15"/>
      <c r="B9" s="54" t="s">
        <v>195</v>
      </c>
      <c r="C9" s="15">
        <v>2</v>
      </c>
      <c r="D9" s="15">
        <f t="shared" si="1"/>
        <v>20730</v>
      </c>
      <c r="E9" s="16">
        <f>D9*C9</f>
        <v>41460</v>
      </c>
      <c r="F9" s="16"/>
      <c r="G9" s="16">
        <f>E9/12*9.5</f>
        <v>32822.5</v>
      </c>
      <c r="H9" s="16">
        <f>E9</f>
        <v>41460</v>
      </c>
      <c r="J9" s="55"/>
      <c r="K9" s="111">
        <f>[1]Sheet1!$S$16</f>
        <v>1727.5</v>
      </c>
      <c r="L9" s="37">
        <v>0.11</v>
      </c>
      <c r="M9">
        <f t="shared" si="2"/>
        <v>1537.4749999999999</v>
      </c>
      <c r="N9" s="37">
        <v>0.23</v>
      </c>
      <c r="O9">
        <f t="shared" si="3"/>
        <v>1183.8557499999999</v>
      </c>
    </row>
    <row r="10" spans="1:15" x14ac:dyDescent="0.25">
      <c r="A10" s="15">
        <v>1140</v>
      </c>
      <c r="B10" s="17" t="s">
        <v>71</v>
      </c>
      <c r="C10" s="15"/>
      <c r="D10" s="15"/>
      <c r="E10" s="16">
        <f>E7*0.1</f>
        <v>6616.5</v>
      </c>
      <c r="F10" s="16">
        <f t="shared" ref="F10" si="4">F7*0.15</f>
        <v>0</v>
      </c>
      <c r="G10" s="16">
        <f>G7*0.1</f>
        <v>5238.0625</v>
      </c>
      <c r="H10" s="16">
        <f>H7*0.1</f>
        <v>6616.5</v>
      </c>
      <c r="J10" s="55"/>
    </row>
    <row r="11" spans="1:15" x14ac:dyDescent="0.25">
      <c r="A11" s="29">
        <v>1200</v>
      </c>
      <c r="B11" s="15" t="s">
        <v>129</v>
      </c>
      <c r="C11" s="15"/>
      <c r="D11" s="15"/>
      <c r="E11" s="16">
        <f>E12+E13</f>
        <v>20841.31335</v>
      </c>
      <c r="F11" s="16">
        <f t="shared" ref="F11:H11" si="5">F12+F13</f>
        <v>0</v>
      </c>
      <c r="G11" s="16">
        <f t="shared" si="5"/>
        <v>16499.373068749999</v>
      </c>
      <c r="H11" s="16">
        <f t="shared" si="5"/>
        <v>20841.31335</v>
      </c>
    </row>
    <row r="12" spans="1:15" x14ac:dyDescent="0.25">
      <c r="A12" s="17">
        <v>1210</v>
      </c>
      <c r="B12" s="17" t="s">
        <v>127</v>
      </c>
      <c r="C12" s="15"/>
      <c r="D12" s="15"/>
      <c r="E12" s="16">
        <f>(E7+E10)*0.2409</f>
        <v>17533.06335</v>
      </c>
      <c r="F12" s="16">
        <f>(F7+F10)*0.2409</f>
        <v>0</v>
      </c>
      <c r="G12" s="16">
        <f>(G7+G10)*0.2409</f>
        <v>13880.341818750001</v>
      </c>
      <c r="H12" s="16">
        <f>(H7+H10)*0.2409</f>
        <v>17533.06335</v>
      </c>
    </row>
    <row r="13" spans="1:15" x14ac:dyDescent="0.25">
      <c r="A13" s="17">
        <v>1220</v>
      </c>
      <c r="B13" s="17" t="s">
        <v>128</v>
      </c>
      <c r="C13" s="15"/>
      <c r="D13" s="15"/>
      <c r="E13" s="16">
        <f>E7*0.05</f>
        <v>3308.25</v>
      </c>
      <c r="F13" s="16">
        <f t="shared" ref="F13:H13" si="6">F7*0.05</f>
        <v>0</v>
      </c>
      <c r="G13" s="16">
        <f t="shared" si="6"/>
        <v>2619.03125</v>
      </c>
      <c r="H13" s="16">
        <f t="shared" si="6"/>
        <v>3308.25</v>
      </c>
    </row>
    <row r="14" spans="1:15" s="21" customFormat="1" x14ac:dyDescent="0.25">
      <c r="A14" s="25">
        <v>2000</v>
      </c>
      <c r="B14" s="26" t="s">
        <v>72</v>
      </c>
      <c r="C14" s="26"/>
      <c r="D14" s="26"/>
      <c r="E14" s="27">
        <f>E15+E16+E22</f>
        <v>7390</v>
      </c>
      <c r="F14" s="27">
        <f>F15+F16+F22</f>
        <v>0</v>
      </c>
      <c r="G14" s="27">
        <f>G15+G16+G22</f>
        <v>9640</v>
      </c>
      <c r="H14" s="27">
        <f>H15+H16+H22</f>
        <v>9640</v>
      </c>
      <c r="J14" s="36"/>
      <c r="L14" s="35"/>
    </row>
    <row r="15" spans="1:15" x14ac:dyDescent="0.25">
      <c r="A15" s="29">
        <v>2100</v>
      </c>
      <c r="B15" s="15" t="s">
        <v>76</v>
      </c>
      <c r="C15" s="15">
        <v>180</v>
      </c>
      <c r="D15" s="15">
        <v>6</v>
      </c>
      <c r="E15" s="53">
        <f>D15*C15</f>
        <v>1080</v>
      </c>
      <c r="F15" s="16"/>
      <c r="G15" s="16">
        <f>E15</f>
        <v>1080</v>
      </c>
      <c r="H15" s="16">
        <f>E15</f>
        <v>1080</v>
      </c>
    </row>
    <row r="16" spans="1:15" x14ac:dyDescent="0.25">
      <c r="A16" s="29">
        <v>2200</v>
      </c>
      <c r="B16" s="15" t="s">
        <v>77</v>
      </c>
      <c r="C16" s="15"/>
      <c r="D16" s="15"/>
      <c r="E16" s="16">
        <f>E17+E18+E19+E21</f>
        <v>2260</v>
      </c>
      <c r="F16" s="16">
        <f t="shared" ref="F16:H16" si="7">F17+F18+F19+F21</f>
        <v>0</v>
      </c>
      <c r="G16" s="16">
        <f t="shared" si="7"/>
        <v>2260</v>
      </c>
      <c r="H16" s="16">
        <f t="shared" si="7"/>
        <v>2260</v>
      </c>
    </row>
    <row r="17" spans="1:11" x14ac:dyDescent="0.25">
      <c r="A17" s="17">
        <v>2210</v>
      </c>
      <c r="B17" s="17" t="s">
        <v>111</v>
      </c>
      <c r="C17" s="15">
        <v>3</v>
      </c>
      <c r="D17" s="15">
        <f>10*12</f>
        <v>120</v>
      </c>
      <c r="E17" s="16">
        <f>D17*C17</f>
        <v>360</v>
      </c>
      <c r="F17" s="16">
        <v>0</v>
      </c>
      <c r="G17" s="16">
        <f>E17</f>
        <v>360</v>
      </c>
      <c r="H17" s="16">
        <f>E17</f>
        <v>360</v>
      </c>
      <c r="J17" s="34"/>
      <c r="K17" s="33"/>
    </row>
    <row r="18" spans="1:11" x14ac:dyDescent="0.25">
      <c r="A18" s="17">
        <v>2230</v>
      </c>
      <c r="B18" s="17" t="s">
        <v>113</v>
      </c>
      <c r="C18" s="15"/>
      <c r="D18" s="15">
        <v>0</v>
      </c>
      <c r="E18" s="16">
        <f>D18</f>
        <v>0</v>
      </c>
      <c r="F18" s="16">
        <f>E18</f>
        <v>0</v>
      </c>
      <c r="G18" s="16">
        <f>E18</f>
        <v>0</v>
      </c>
      <c r="H18" s="16">
        <f>E18</f>
        <v>0</v>
      </c>
    </row>
    <row r="19" spans="1:11" x14ac:dyDescent="0.25">
      <c r="A19" s="17">
        <v>2240</v>
      </c>
      <c r="B19" s="17" t="s">
        <v>114</v>
      </c>
      <c r="C19" s="15"/>
      <c r="D19" s="15"/>
      <c r="E19" s="16">
        <f>E20</f>
        <v>1900</v>
      </c>
      <c r="F19" s="16">
        <f t="shared" ref="F19:H19" si="8">F20</f>
        <v>0</v>
      </c>
      <c r="G19" s="16">
        <f t="shared" si="8"/>
        <v>1900</v>
      </c>
      <c r="H19" s="16">
        <f t="shared" si="8"/>
        <v>1900</v>
      </c>
    </row>
    <row r="20" spans="1:11" x14ac:dyDescent="0.25">
      <c r="A20" s="32">
        <v>2242</v>
      </c>
      <c r="B20" s="32" t="s">
        <v>119</v>
      </c>
      <c r="C20" s="15">
        <v>1</v>
      </c>
      <c r="D20" s="15">
        <f>600+400+500+400</f>
        <v>1900</v>
      </c>
      <c r="E20" s="16">
        <f>D20*C20</f>
        <v>1900</v>
      </c>
      <c r="F20" s="16">
        <v>0</v>
      </c>
      <c r="G20" s="16">
        <f>E20</f>
        <v>1900</v>
      </c>
      <c r="H20" s="16">
        <f>E20</f>
        <v>1900</v>
      </c>
    </row>
    <row r="21" spans="1:11" x14ac:dyDescent="0.25">
      <c r="A21" s="17">
        <v>2270</v>
      </c>
      <c r="B21" s="17" t="s">
        <v>117</v>
      </c>
      <c r="C21" s="15"/>
      <c r="D21" s="15"/>
      <c r="E21" s="16">
        <f>D21*C21</f>
        <v>0</v>
      </c>
      <c r="F21" s="16">
        <v>0</v>
      </c>
      <c r="G21" s="16">
        <v>0</v>
      </c>
      <c r="H21" s="16">
        <v>0</v>
      </c>
    </row>
    <row r="22" spans="1:11" x14ac:dyDescent="0.25">
      <c r="A22" s="29">
        <v>2300</v>
      </c>
      <c r="B22" s="15" t="s">
        <v>78</v>
      </c>
      <c r="C22" s="15"/>
      <c r="D22" s="15"/>
      <c r="E22" s="16">
        <f>E23+E24</f>
        <v>4050</v>
      </c>
      <c r="F22" s="16">
        <f t="shared" ref="F22:H22" si="9">F23+F24</f>
        <v>0</v>
      </c>
      <c r="G22" s="16">
        <f t="shared" si="9"/>
        <v>6300</v>
      </c>
      <c r="H22" s="16">
        <f t="shared" si="9"/>
        <v>6300</v>
      </c>
    </row>
    <row r="23" spans="1:11" x14ac:dyDescent="0.25">
      <c r="A23" s="17">
        <v>2310</v>
      </c>
      <c r="B23" s="17" t="s">
        <v>121</v>
      </c>
      <c r="C23" s="15">
        <f>C9+C8</f>
        <v>3</v>
      </c>
      <c r="D23" s="15">
        <v>150</v>
      </c>
      <c r="E23" s="16">
        <f>D23*C23</f>
        <v>450</v>
      </c>
      <c r="F23" s="16">
        <v>0</v>
      </c>
      <c r="G23" s="16">
        <f>(C23+15)*D23</f>
        <v>2700</v>
      </c>
      <c r="H23" s="16">
        <f>G23</f>
        <v>2700</v>
      </c>
    </row>
    <row r="24" spans="1:11" x14ac:dyDescent="0.25">
      <c r="A24" s="17">
        <v>2320</v>
      </c>
      <c r="B24" s="17" t="s">
        <v>122</v>
      </c>
      <c r="C24" s="15">
        <f>15*12</f>
        <v>180</v>
      </c>
      <c r="D24" s="15">
        <v>20</v>
      </c>
      <c r="E24" s="53">
        <f>D24*C24</f>
        <v>3600</v>
      </c>
      <c r="F24" s="53">
        <v>0</v>
      </c>
      <c r="G24" s="53">
        <f>E24</f>
        <v>3600</v>
      </c>
      <c r="H24" s="53">
        <f>E24</f>
        <v>3600</v>
      </c>
    </row>
    <row r="25" spans="1:11" s="21" customFormat="1" x14ac:dyDescent="0.25">
      <c r="A25" s="25">
        <v>3000</v>
      </c>
      <c r="B25" s="26" t="s">
        <v>79</v>
      </c>
      <c r="C25" s="26"/>
      <c r="D25" s="26"/>
      <c r="E25" s="27">
        <v>0</v>
      </c>
      <c r="F25" s="27">
        <v>0</v>
      </c>
      <c r="G25" s="27">
        <v>0</v>
      </c>
      <c r="H25" s="27">
        <v>0</v>
      </c>
    </row>
    <row r="26" spans="1:11" s="21" customFormat="1" x14ac:dyDescent="0.25">
      <c r="A26" s="25">
        <v>4000</v>
      </c>
      <c r="B26" s="26" t="s">
        <v>80</v>
      </c>
      <c r="C26" s="26"/>
      <c r="D26" s="26"/>
      <c r="E26" s="27">
        <v>0</v>
      </c>
      <c r="F26" s="27">
        <v>0</v>
      </c>
      <c r="G26" s="27">
        <v>0</v>
      </c>
      <c r="H26" s="27">
        <v>0</v>
      </c>
    </row>
    <row r="27" spans="1:11" s="21" customFormat="1" x14ac:dyDescent="0.25">
      <c r="A27" s="25">
        <v>5000</v>
      </c>
      <c r="B27" s="26" t="s">
        <v>73</v>
      </c>
      <c r="C27" s="26"/>
      <c r="D27" s="26"/>
      <c r="E27" s="27">
        <f>E28+E29+E38</f>
        <v>31840</v>
      </c>
      <c r="F27" s="27">
        <f>F28+F29+F38</f>
        <v>0</v>
      </c>
      <c r="G27" s="27">
        <f>G28+G29+G38</f>
        <v>31840</v>
      </c>
      <c r="H27" s="27">
        <f>H28+H29+H38</f>
        <v>0</v>
      </c>
    </row>
    <row r="28" spans="1:11" x14ac:dyDescent="0.25">
      <c r="A28" s="29">
        <v>5100</v>
      </c>
      <c r="B28" s="15" t="s">
        <v>81</v>
      </c>
      <c r="C28" s="15"/>
      <c r="D28" s="15"/>
      <c r="E28" s="16">
        <v>0</v>
      </c>
      <c r="F28" s="16">
        <v>0</v>
      </c>
      <c r="G28" s="16">
        <v>0</v>
      </c>
      <c r="H28" s="16">
        <v>0</v>
      </c>
    </row>
    <row r="29" spans="1:11" x14ac:dyDescent="0.25">
      <c r="A29" s="29">
        <v>5200</v>
      </c>
      <c r="B29" s="15" t="s">
        <v>82</v>
      </c>
      <c r="C29" s="15"/>
      <c r="D29" s="15"/>
      <c r="E29" s="16">
        <f>E30+E31+E35</f>
        <v>31840</v>
      </c>
      <c r="F29" s="16">
        <f>F30+F31+F35</f>
        <v>0</v>
      </c>
      <c r="G29" s="16">
        <f>G30+G31+G35</f>
        <v>31840</v>
      </c>
      <c r="H29" s="16">
        <f>H30+H31+H35</f>
        <v>0</v>
      </c>
    </row>
    <row r="30" spans="1:11" x14ac:dyDescent="0.25">
      <c r="A30" s="15">
        <v>5231</v>
      </c>
      <c r="B30" s="17" t="s">
        <v>193</v>
      </c>
      <c r="C30" s="15">
        <v>1</v>
      </c>
      <c r="D30" s="15">
        <v>25000</v>
      </c>
      <c r="E30" s="16">
        <f>D30*C30</f>
        <v>25000</v>
      </c>
      <c r="F30" s="16"/>
      <c r="G30" s="16">
        <f>E30</f>
        <v>25000</v>
      </c>
      <c r="H30" s="16"/>
    </row>
    <row r="31" spans="1:11" x14ac:dyDescent="0.25">
      <c r="A31" s="15">
        <v>5238</v>
      </c>
      <c r="B31" s="17" t="s">
        <v>104</v>
      </c>
      <c r="C31" s="15"/>
      <c r="D31" s="15"/>
      <c r="E31" s="16">
        <f>E32+E33+E34</f>
        <v>4500</v>
      </c>
      <c r="F31" s="16">
        <f t="shared" ref="F31:H31" si="10">F32+F33+F34</f>
        <v>0</v>
      </c>
      <c r="G31" s="16">
        <f t="shared" si="10"/>
        <v>4500</v>
      </c>
      <c r="H31" s="16">
        <f t="shared" si="10"/>
        <v>0</v>
      </c>
    </row>
    <row r="32" spans="1:11" x14ac:dyDescent="0.25">
      <c r="A32" s="15"/>
      <c r="B32" s="32" t="s">
        <v>74</v>
      </c>
      <c r="C32" s="15">
        <f>C8+C9</f>
        <v>3</v>
      </c>
      <c r="D32" s="15">
        <f>800+350+150</f>
        <v>1300</v>
      </c>
      <c r="E32" s="16">
        <f>C32*D32</f>
        <v>3900</v>
      </c>
      <c r="F32" s="16"/>
      <c r="G32" s="16">
        <f>E32</f>
        <v>3900</v>
      </c>
      <c r="H32" s="16"/>
    </row>
    <row r="33" spans="1:8" x14ac:dyDescent="0.25">
      <c r="A33" s="15"/>
      <c r="B33" s="32" t="s">
        <v>105</v>
      </c>
      <c r="C33" s="15">
        <v>1</v>
      </c>
      <c r="D33" s="15">
        <v>300</v>
      </c>
      <c r="E33" s="16">
        <f>D33*C33</f>
        <v>300</v>
      </c>
      <c r="F33" s="16"/>
      <c r="G33" s="16">
        <f>E33</f>
        <v>300</v>
      </c>
      <c r="H33" s="16"/>
    </row>
    <row r="34" spans="1:8" x14ac:dyDescent="0.25">
      <c r="A34" s="15"/>
      <c r="B34" s="32" t="s">
        <v>107</v>
      </c>
      <c r="C34" s="15">
        <v>3</v>
      </c>
      <c r="D34" s="15">
        <v>100</v>
      </c>
      <c r="E34" s="16">
        <f>D34*C34</f>
        <v>300</v>
      </c>
      <c r="F34" s="16"/>
      <c r="G34" s="16">
        <f>E34</f>
        <v>300</v>
      </c>
      <c r="H34" s="16"/>
    </row>
    <row r="35" spans="1:8" x14ac:dyDescent="0.25">
      <c r="A35" s="15">
        <v>5239</v>
      </c>
      <c r="B35" s="17" t="s">
        <v>102</v>
      </c>
      <c r="C35" s="15"/>
      <c r="D35" s="15"/>
      <c r="E35" s="16">
        <f>E36+E37</f>
        <v>2340</v>
      </c>
      <c r="F35" s="16">
        <f t="shared" ref="F35:H35" si="11">F36+F37</f>
        <v>0</v>
      </c>
      <c r="G35" s="16">
        <f t="shared" si="11"/>
        <v>2340</v>
      </c>
      <c r="H35" s="16">
        <f t="shared" si="11"/>
        <v>0</v>
      </c>
    </row>
    <row r="36" spans="1:8" x14ac:dyDescent="0.25">
      <c r="A36" s="15"/>
      <c r="B36" s="32" t="s">
        <v>108</v>
      </c>
      <c r="C36" s="15">
        <v>3</v>
      </c>
      <c r="D36" s="15">
        <f>500+250</f>
        <v>750</v>
      </c>
      <c r="E36" s="16">
        <f>D36*C36</f>
        <v>2250</v>
      </c>
      <c r="F36" s="16">
        <v>0</v>
      </c>
      <c r="G36" s="16">
        <f>E36</f>
        <v>2250</v>
      </c>
      <c r="H36" s="16"/>
    </row>
    <row r="37" spans="1:8" x14ac:dyDescent="0.25">
      <c r="A37" s="15"/>
      <c r="B37" s="32" t="s">
        <v>109</v>
      </c>
      <c r="C37" s="15">
        <v>3</v>
      </c>
      <c r="D37" s="15">
        <v>30</v>
      </c>
      <c r="E37" s="16">
        <f>D37*C37</f>
        <v>90</v>
      </c>
      <c r="F37" s="16">
        <v>0</v>
      </c>
      <c r="G37" s="16">
        <f>E37</f>
        <v>90</v>
      </c>
      <c r="H37" s="16"/>
    </row>
    <row r="38" spans="1:8" x14ac:dyDescent="0.25">
      <c r="A38" s="29">
        <v>5300</v>
      </c>
      <c r="B38" s="17" t="s">
        <v>83</v>
      </c>
      <c r="C38" s="15"/>
      <c r="D38" s="15"/>
      <c r="E38" s="16">
        <v>0</v>
      </c>
      <c r="F38" s="16">
        <v>0</v>
      </c>
      <c r="G38" s="16">
        <v>0</v>
      </c>
      <c r="H38" s="16">
        <v>0</v>
      </c>
    </row>
    <row r="39" spans="1:8" s="21" customFormat="1" x14ac:dyDescent="0.25">
      <c r="A39" s="25">
        <v>6000</v>
      </c>
      <c r="B39" s="25" t="s">
        <v>84</v>
      </c>
      <c r="C39" s="26"/>
      <c r="D39" s="26"/>
      <c r="E39" s="27">
        <v>0</v>
      </c>
      <c r="F39" s="27">
        <v>0</v>
      </c>
      <c r="G39" s="27">
        <v>0</v>
      </c>
      <c r="H39" s="27">
        <v>0</v>
      </c>
    </row>
    <row r="40" spans="1:8" s="21" customFormat="1" ht="30" x14ac:dyDescent="0.25">
      <c r="A40" s="25">
        <v>7000</v>
      </c>
      <c r="B40" s="28" t="s">
        <v>85</v>
      </c>
      <c r="C40" s="26"/>
      <c r="D40" s="26"/>
      <c r="E40" s="27">
        <v>0</v>
      </c>
      <c r="F40" s="27">
        <v>0</v>
      </c>
      <c r="G40" s="27">
        <v>0</v>
      </c>
      <c r="H40" s="27">
        <v>0</v>
      </c>
    </row>
    <row r="41" spans="1:8" s="21" customFormat="1" ht="30" x14ac:dyDescent="0.25">
      <c r="A41" s="25">
        <v>8000</v>
      </c>
      <c r="B41" s="28" t="s">
        <v>87</v>
      </c>
      <c r="C41" s="26"/>
      <c r="D41" s="26"/>
      <c r="E41" s="27">
        <v>0</v>
      </c>
      <c r="F41" s="27">
        <v>0</v>
      </c>
      <c r="G41" s="27">
        <v>0</v>
      </c>
      <c r="H41" s="27">
        <v>0</v>
      </c>
    </row>
    <row r="42" spans="1:8" s="21" customFormat="1" x14ac:dyDescent="0.25">
      <c r="A42" s="25">
        <v>9000</v>
      </c>
      <c r="B42" s="25" t="s">
        <v>86</v>
      </c>
      <c r="C42" s="26"/>
      <c r="D42" s="26"/>
      <c r="E42" s="27">
        <v>0</v>
      </c>
      <c r="F42" s="27">
        <v>0</v>
      </c>
      <c r="G42" s="27">
        <v>0</v>
      </c>
      <c r="H42" s="27">
        <v>0</v>
      </c>
    </row>
    <row r="43" spans="1:8" x14ac:dyDescent="0.25">
      <c r="A43" s="18"/>
      <c r="B43" s="19" t="s">
        <v>75</v>
      </c>
      <c r="C43" s="19"/>
      <c r="D43" s="19"/>
      <c r="E43" s="20">
        <f>E27+E14+E5+E25+E26+E39+E40+E41+E42</f>
        <v>132852.81335000001</v>
      </c>
      <c r="F43" s="20">
        <f>F27+F14+F5+F25+F26+F39+F40+F41+F42</f>
        <v>0</v>
      </c>
      <c r="G43" s="20">
        <f>G27+G14+G5+G25+G26+G39+G40+G41+G42</f>
        <v>115598.06056874999</v>
      </c>
      <c r="H43" s="20">
        <f>H27+H14+H5+H25+H26+H39+H40+H41+H42</f>
        <v>103262.81335</v>
      </c>
    </row>
  </sheetData>
  <pageMargins left="0.7" right="0.7" top="0.75" bottom="0.75" header="0.3" footer="0.3"/>
  <pageSetup paperSize="9" scale="71"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8"/>
  <sheetViews>
    <sheetView workbookViewId="0">
      <selection activeCell="T48" sqref="T48"/>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2.85546875" customWidth="1"/>
    <col min="10" max="10" width="2.5703125" customWidth="1"/>
    <col min="11" max="11" width="9.140625" customWidth="1"/>
    <col min="12" max="15" width="9.140625" hidden="1" customWidth="1"/>
  </cols>
  <sheetData>
    <row r="2" spans="1:15" x14ac:dyDescent="0.25">
      <c r="A2" s="21" t="s">
        <v>176</v>
      </c>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E6+E12</f>
        <v>37984.724159999998</v>
      </c>
      <c r="F5" s="24">
        <f>F6+F12</f>
        <v>0</v>
      </c>
      <c r="G5" s="24">
        <f>G6+G12</f>
        <v>37984.724159999998</v>
      </c>
      <c r="H5" s="24">
        <f>H6+H12</f>
        <v>23466.194160000003</v>
      </c>
    </row>
    <row r="6" spans="1:15" x14ac:dyDescent="0.25">
      <c r="A6" s="29">
        <v>1100</v>
      </c>
      <c r="B6" s="15" t="s">
        <v>68</v>
      </c>
      <c r="C6" s="15"/>
      <c r="D6" s="15"/>
      <c r="E6" s="16">
        <f>E7+E9+E10</f>
        <v>29942.400000000001</v>
      </c>
      <c r="F6" s="16">
        <f t="shared" ref="F6:H6" si="0">F7+F9+F10</f>
        <v>0</v>
      </c>
      <c r="G6" s="16">
        <f t="shared" si="0"/>
        <v>29942.400000000001</v>
      </c>
      <c r="H6" s="16">
        <f t="shared" si="0"/>
        <v>18242.400000000001</v>
      </c>
    </row>
    <row r="7" spans="1:15" x14ac:dyDescent="0.25">
      <c r="A7" s="15">
        <v>1110</v>
      </c>
      <c r="B7" s="17" t="s">
        <v>69</v>
      </c>
      <c r="C7" s="15"/>
      <c r="D7" s="15"/>
      <c r="E7" s="16">
        <f>SUM(E8:E8)</f>
        <v>16584</v>
      </c>
      <c r="F7" s="16">
        <f>SUM(F8:F8)</f>
        <v>0</v>
      </c>
      <c r="G7" s="16">
        <f>SUM(G8:G8)</f>
        <v>16584</v>
      </c>
      <c r="H7" s="16">
        <f>SUM(H8:H8)</f>
        <v>16584</v>
      </c>
      <c r="L7" t="s">
        <v>124</v>
      </c>
      <c r="N7" t="s">
        <v>125</v>
      </c>
      <c r="O7" t="s">
        <v>126</v>
      </c>
    </row>
    <row r="8" spans="1:15" x14ac:dyDescent="0.25">
      <c r="A8" s="15"/>
      <c r="B8" s="32" t="s">
        <v>175</v>
      </c>
      <c r="C8" s="15">
        <v>1</v>
      </c>
      <c r="D8" s="15">
        <f>K8*12</f>
        <v>16584</v>
      </c>
      <c r="E8" s="16">
        <f>D8*C8</f>
        <v>16584</v>
      </c>
      <c r="F8" s="16"/>
      <c r="G8" s="16">
        <f>E8</f>
        <v>16584</v>
      </c>
      <c r="H8" s="16">
        <f>G8</f>
        <v>16584</v>
      </c>
      <c r="K8" s="111">
        <f>[1]Sheet1!$S$33</f>
        <v>1382</v>
      </c>
      <c r="L8" s="37">
        <v>0.11</v>
      </c>
      <c r="M8">
        <f>K8-K8*L8</f>
        <v>1229.98</v>
      </c>
      <c r="N8" s="37">
        <v>0.23</v>
      </c>
      <c r="O8">
        <f>M8-M8*N8</f>
        <v>947.08460000000002</v>
      </c>
    </row>
    <row r="9" spans="1:15" x14ac:dyDescent="0.25">
      <c r="A9" s="15">
        <v>1140</v>
      </c>
      <c r="B9" s="17" t="s">
        <v>71</v>
      </c>
      <c r="C9" s="15"/>
      <c r="D9" s="15"/>
      <c r="E9" s="16">
        <f>E7*0.1</f>
        <v>1658.4</v>
      </c>
      <c r="F9" s="16">
        <f>F7*0.1</f>
        <v>0</v>
      </c>
      <c r="G9" s="16">
        <f>G7*0.1</f>
        <v>1658.4</v>
      </c>
      <c r="H9" s="16">
        <f>H7*0.1</f>
        <v>1658.4</v>
      </c>
      <c r="J9" s="55"/>
      <c r="K9" s="2"/>
    </row>
    <row r="10" spans="1:15" x14ac:dyDescent="0.25">
      <c r="A10" s="15">
        <v>1150</v>
      </c>
      <c r="B10" s="17" t="s">
        <v>147</v>
      </c>
      <c r="C10" s="15"/>
      <c r="D10" s="15"/>
      <c r="E10" s="16">
        <f>E11</f>
        <v>11700</v>
      </c>
      <c r="F10" s="16">
        <f>F11</f>
        <v>0</v>
      </c>
      <c r="G10" s="16">
        <f>G11</f>
        <v>11700</v>
      </c>
      <c r="H10" s="16"/>
      <c r="J10" s="55"/>
      <c r="K10" s="2"/>
    </row>
    <row r="11" spans="1:15" x14ac:dyDescent="0.25">
      <c r="A11" s="15"/>
      <c r="B11" s="32" t="s">
        <v>224</v>
      </c>
      <c r="C11" s="15">
        <v>2</v>
      </c>
      <c r="D11" s="15">
        <f>K11*6</f>
        <v>11700</v>
      </c>
      <c r="E11" s="16">
        <f>D11</f>
        <v>11700</v>
      </c>
      <c r="F11" s="16"/>
      <c r="G11" s="16">
        <f>E11</f>
        <v>11700</v>
      </c>
      <c r="H11" s="16">
        <v>0</v>
      </c>
      <c r="J11" s="55"/>
      <c r="K11" s="2">
        <v>1950</v>
      </c>
      <c r="L11" s="37">
        <v>0.11</v>
      </c>
      <c r="M11">
        <f>K11-K11*L11</f>
        <v>1735.5</v>
      </c>
      <c r="N11" s="37">
        <v>0.23</v>
      </c>
      <c r="O11">
        <f>M11-M11*N11</f>
        <v>1336.335</v>
      </c>
    </row>
    <row r="12" spans="1:15" x14ac:dyDescent="0.25">
      <c r="A12" s="29">
        <v>1200</v>
      </c>
      <c r="B12" s="15" t="s">
        <v>129</v>
      </c>
      <c r="C12" s="15"/>
      <c r="D12" s="15"/>
      <c r="E12" s="16">
        <f>E13+E14</f>
        <v>8042.3241600000001</v>
      </c>
      <c r="F12" s="16">
        <f t="shared" ref="F12:H12" si="1">F13+F14</f>
        <v>0</v>
      </c>
      <c r="G12" s="16">
        <f t="shared" si="1"/>
        <v>8042.3241600000001</v>
      </c>
      <c r="H12" s="16">
        <f t="shared" si="1"/>
        <v>5223.7941600000004</v>
      </c>
    </row>
    <row r="13" spans="1:15" x14ac:dyDescent="0.25">
      <c r="A13" s="17">
        <v>1210</v>
      </c>
      <c r="B13" s="17" t="s">
        <v>127</v>
      </c>
      <c r="C13" s="15"/>
      <c r="D13" s="15"/>
      <c r="E13" s="16">
        <f>(E7+E9+E10)*0.2409</f>
        <v>7213.1241600000003</v>
      </c>
      <c r="F13" s="16">
        <f>(F7+F9+F10)*0.2409</f>
        <v>0</v>
      </c>
      <c r="G13" s="16">
        <f t="shared" ref="G13:H13" si="2">(G7+G9+G10)*0.2409</f>
        <v>7213.1241600000003</v>
      </c>
      <c r="H13" s="16">
        <f t="shared" si="2"/>
        <v>4394.5941600000006</v>
      </c>
    </row>
    <row r="14" spans="1:15" x14ac:dyDescent="0.25">
      <c r="A14" s="17">
        <v>1220</v>
      </c>
      <c r="B14" s="17" t="s">
        <v>128</v>
      </c>
      <c r="C14" s="15"/>
      <c r="D14" s="15"/>
      <c r="E14" s="16">
        <f>E7*0.05</f>
        <v>829.2</v>
      </c>
      <c r="F14" s="16">
        <f t="shared" ref="F14:H14" si="3">F7*0.05</f>
        <v>0</v>
      </c>
      <c r="G14" s="16">
        <f t="shared" si="3"/>
        <v>829.2</v>
      </c>
      <c r="H14" s="16">
        <f t="shared" si="3"/>
        <v>829.2</v>
      </c>
    </row>
    <row r="15" spans="1:15" s="21" customFormat="1" x14ac:dyDescent="0.25">
      <c r="A15" s="25">
        <v>2000</v>
      </c>
      <c r="B15" s="26" t="s">
        <v>72</v>
      </c>
      <c r="C15" s="26"/>
      <c r="D15" s="26"/>
      <c r="E15" s="27">
        <f>E16+E17+E25</f>
        <v>970</v>
      </c>
      <c r="F15" s="27">
        <f>F16+F17+F25</f>
        <v>0</v>
      </c>
      <c r="G15" s="27">
        <f>G16+G17+G25</f>
        <v>10770</v>
      </c>
      <c r="H15" s="27">
        <f>H16+H17+H25</f>
        <v>970</v>
      </c>
      <c r="J15" s="36"/>
      <c r="L15" s="35"/>
    </row>
    <row r="16" spans="1:15" x14ac:dyDescent="0.25">
      <c r="A16" s="29">
        <v>2100</v>
      </c>
      <c r="B16" s="15" t="s">
        <v>76</v>
      </c>
      <c r="C16" s="15">
        <v>1</v>
      </c>
      <c r="D16" s="15">
        <v>200</v>
      </c>
      <c r="E16" s="16">
        <f>D16*C16</f>
        <v>200</v>
      </c>
      <c r="F16" s="16"/>
      <c r="G16" s="16">
        <v>2500</v>
      </c>
      <c r="H16" s="16">
        <f>E16</f>
        <v>200</v>
      </c>
    </row>
    <row r="17" spans="1:11" x14ac:dyDescent="0.25">
      <c r="A17" s="29">
        <v>2200</v>
      </c>
      <c r="B17" s="15" t="s">
        <v>77</v>
      </c>
      <c r="C17" s="15"/>
      <c r="D17" s="15"/>
      <c r="E17" s="16">
        <f>E18+E19+E20+E21+E22+E23+E24</f>
        <v>620</v>
      </c>
      <c r="F17" s="16">
        <f>F18+F19+F20+F21+F22+F23+F24</f>
        <v>0</v>
      </c>
      <c r="G17" s="16">
        <f>G18+G19+G20+G21+G22+G23+G24</f>
        <v>8120</v>
      </c>
      <c r="H17" s="16">
        <f>H18+H19+H20+H21+H22+H23+H24</f>
        <v>620</v>
      </c>
    </row>
    <row r="18" spans="1:11" x14ac:dyDescent="0.25">
      <c r="A18" s="17">
        <v>2210</v>
      </c>
      <c r="B18" s="17" t="s">
        <v>111</v>
      </c>
      <c r="C18" s="15">
        <v>1</v>
      </c>
      <c r="D18" s="15">
        <f>10*12</f>
        <v>120</v>
      </c>
      <c r="E18" s="16">
        <f>D18*C18</f>
        <v>120</v>
      </c>
      <c r="F18" s="16"/>
      <c r="G18" s="16">
        <f>E18</f>
        <v>120</v>
      </c>
      <c r="H18" s="16">
        <f>E18</f>
        <v>120</v>
      </c>
      <c r="J18" s="34"/>
      <c r="K18" s="33"/>
    </row>
    <row r="19" spans="1:11" x14ac:dyDescent="0.25">
      <c r="A19" s="17">
        <v>2220</v>
      </c>
      <c r="B19" s="17" t="s">
        <v>112</v>
      </c>
      <c r="C19" s="15"/>
      <c r="D19" s="15"/>
      <c r="E19" s="16">
        <f t="shared" ref="E19:E23" si="4">D19*C19</f>
        <v>0</v>
      </c>
      <c r="F19" s="16">
        <f>E19</f>
        <v>0</v>
      </c>
      <c r="G19" s="16">
        <f>E19</f>
        <v>0</v>
      </c>
      <c r="H19" s="16">
        <f>E19</f>
        <v>0</v>
      </c>
      <c r="K19" s="33"/>
    </row>
    <row r="20" spans="1:11" x14ac:dyDescent="0.25">
      <c r="A20" s="17">
        <v>2230</v>
      </c>
      <c r="B20" s="17" t="s">
        <v>113</v>
      </c>
      <c r="C20" s="15"/>
      <c r="D20" s="15">
        <v>500</v>
      </c>
      <c r="E20" s="16">
        <f>D20</f>
        <v>500</v>
      </c>
      <c r="F20" s="16"/>
      <c r="G20" s="16">
        <v>8000</v>
      </c>
      <c r="H20" s="16">
        <v>500</v>
      </c>
    </row>
    <row r="21" spans="1:11" x14ac:dyDescent="0.25">
      <c r="A21" s="17">
        <v>2240</v>
      </c>
      <c r="B21" s="17" t="s">
        <v>114</v>
      </c>
      <c r="C21" s="15"/>
      <c r="D21" s="15"/>
      <c r="E21" s="16">
        <v>0</v>
      </c>
      <c r="F21" s="16">
        <v>0</v>
      </c>
      <c r="G21" s="16">
        <v>0</v>
      </c>
      <c r="H21" s="16">
        <v>0</v>
      </c>
    </row>
    <row r="22" spans="1:11" x14ac:dyDescent="0.25">
      <c r="A22" s="17">
        <v>2250</v>
      </c>
      <c r="B22" s="17" t="s">
        <v>115</v>
      </c>
      <c r="C22" s="15"/>
      <c r="D22" s="15"/>
      <c r="E22" s="16">
        <f t="shared" si="4"/>
        <v>0</v>
      </c>
      <c r="F22" s="16">
        <f>E22</f>
        <v>0</v>
      </c>
      <c r="G22" s="16">
        <f>F22</f>
        <v>0</v>
      </c>
      <c r="H22" s="16">
        <f>G22</f>
        <v>0</v>
      </c>
    </row>
    <row r="23" spans="1:11" x14ac:dyDescent="0.25">
      <c r="A23" s="17">
        <v>2260</v>
      </c>
      <c r="B23" s="17" t="s">
        <v>116</v>
      </c>
      <c r="C23" s="15"/>
      <c r="D23" s="15"/>
      <c r="E23" s="16">
        <f t="shared" si="4"/>
        <v>0</v>
      </c>
      <c r="F23" s="16">
        <f>E23</f>
        <v>0</v>
      </c>
      <c r="G23" s="16">
        <f>E23</f>
        <v>0</v>
      </c>
      <c r="H23" s="16">
        <f>E23</f>
        <v>0</v>
      </c>
      <c r="K23" s="33"/>
    </row>
    <row r="24" spans="1:11" x14ac:dyDescent="0.25">
      <c r="A24" s="17">
        <v>2270</v>
      </c>
      <c r="B24" s="17" t="s">
        <v>117</v>
      </c>
      <c r="C24" s="15"/>
      <c r="D24" s="15"/>
      <c r="E24" s="16">
        <f>D24*C24</f>
        <v>0</v>
      </c>
      <c r="F24" s="16">
        <v>0</v>
      </c>
      <c r="G24" s="16">
        <v>0</v>
      </c>
      <c r="H24" s="16">
        <v>0</v>
      </c>
    </row>
    <row r="25" spans="1:11" x14ac:dyDescent="0.25">
      <c r="A25" s="29">
        <v>2300</v>
      </c>
      <c r="B25" s="15" t="s">
        <v>78</v>
      </c>
      <c r="C25" s="15"/>
      <c r="D25" s="15"/>
      <c r="E25" s="16">
        <f>E26+E27+E28</f>
        <v>150</v>
      </c>
      <c r="F25" s="16">
        <f t="shared" ref="F25:H25" si="5">F26+F27+F28</f>
        <v>0</v>
      </c>
      <c r="G25" s="16">
        <f t="shared" si="5"/>
        <v>150</v>
      </c>
      <c r="H25" s="16">
        <f t="shared" si="5"/>
        <v>150</v>
      </c>
    </row>
    <row r="26" spans="1:11" x14ac:dyDescent="0.25">
      <c r="A26" s="17">
        <v>2310</v>
      </c>
      <c r="B26" s="17" t="s">
        <v>121</v>
      </c>
      <c r="C26" s="15">
        <v>1</v>
      </c>
      <c r="D26" s="15">
        <v>150</v>
      </c>
      <c r="E26" s="16">
        <f>D26*C26</f>
        <v>150</v>
      </c>
      <c r="F26" s="16"/>
      <c r="G26" s="16">
        <f>C26*D26</f>
        <v>150</v>
      </c>
      <c r="H26" s="16">
        <f>G26</f>
        <v>150</v>
      </c>
    </row>
    <row r="27" spans="1:11" x14ac:dyDescent="0.25">
      <c r="A27" s="17">
        <v>2320</v>
      </c>
      <c r="B27" s="17" t="s">
        <v>122</v>
      </c>
      <c r="C27" s="15"/>
      <c r="D27" s="15"/>
      <c r="E27" s="16">
        <f>D27*C27</f>
        <v>0</v>
      </c>
      <c r="F27" s="53">
        <f>E27</f>
        <v>0</v>
      </c>
      <c r="G27" s="53">
        <f>E27</f>
        <v>0</v>
      </c>
      <c r="H27" s="53">
        <f>E27</f>
        <v>0</v>
      </c>
    </row>
    <row r="28" spans="1:11" x14ac:dyDescent="0.25">
      <c r="A28" s="17">
        <v>2350</v>
      </c>
      <c r="B28" s="17" t="s">
        <v>123</v>
      </c>
      <c r="C28" s="15"/>
      <c r="D28" s="15"/>
      <c r="E28" s="16">
        <f>D28*C28</f>
        <v>0</v>
      </c>
      <c r="F28" s="16">
        <f>E28</f>
        <v>0</v>
      </c>
      <c r="G28" s="16"/>
      <c r="H28" s="16"/>
    </row>
    <row r="29" spans="1:11" s="21" customFormat="1" x14ac:dyDescent="0.25">
      <c r="A29" s="25">
        <v>3000</v>
      </c>
      <c r="B29" s="26" t="s">
        <v>79</v>
      </c>
      <c r="C29" s="26"/>
      <c r="D29" s="26"/>
      <c r="E29" s="27">
        <v>0</v>
      </c>
      <c r="F29" s="27">
        <v>0</v>
      </c>
      <c r="G29" s="27">
        <v>0</v>
      </c>
      <c r="H29" s="27">
        <v>0</v>
      </c>
    </row>
    <row r="30" spans="1:11" s="21" customFormat="1" x14ac:dyDescent="0.25">
      <c r="A30" s="25">
        <v>4000</v>
      </c>
      <c r="B30" s="26" t="s">
        <v>80</v>
      </c>
      <c r="C30" s="26"/>
      <c r="D30" s="26"/>
      <c r="E30" s="27">
        <v>0</v>
      </c>
      <c r="F30" s="27">
        <v>0</v>
      </c>
      <c r="G30" s="27">
        <v>0</v>
      </c>
      <c r="H30" s="27">
        <v>0</v>
      </c>
    </row>
    <row r="31" spans="1:11" s="21" customFormat="1" x14ac:dyDescent="0.25">
      <c r="A31" s="25">
        <v>5000</v>
      </c>
      <c r="B31" s="26" t="s">
        <v>73</v>
      </c>
      <c r="C31" s="26"/>
      <c r="D31" s="26"/>
      <c r="E31" s="27">
        <f>E32+E33+E40</f>
        <v>2179</v>
      </c>
      <c r="F31" s="27">
        <f>F32+F33+F40</f>
        <v>0</v>
      </c>
      <c r="G31" s="27">
        <f>G32+G33+G40</f>
        <v>2179</v>
      </c>
      <c r="H31" s="27">
        <f>H32+H33+H40</f>
        <v>0</v>
      </c>
    </row>
    <row r="32" spans="1:11" x14ac:dyDescent="0.25">
      <c r="A32" s="29">
        <v>5100</v>
      </c>
      <c r="B32" s="15" t="s">
        <v>81</v>
      </c>
      <c r="C32" s="15"/>
      <c r="D32" s="15"/>
      <c r="E32" s="16">
        <v>0</v>
      </c>
      <c r="F32" s="16">
        <v>0</v>
      </c>
      <c r="G32" s="16">
        <v>0</v>
      </c>
      <c r="H32" s="16">
        <v>0</v>
      </c>
    </row>
    <row r="33" spans="1:8" x14ac:dyDescent="0.25">
      <c r="A33" s="29">
        <v>5200</v>
      </c>
      <c r="B33" s="15" t="s">
        <v>82</v>
      </c>
      <c r="C33" s="15"/>
      <c r="D33" s="15"/>
      <c r="E33" s="16">
        <f>+E34+E37</f>
        <v>2179</v>
      </c>
      <c r="F33" s="16">
        <f>+F34+F37</f>
        <v>0</v>
      </c>
      <c r="G33" s="16">
        <f>+G34+G37</f>
        <v>2179</v>
      </c>
      <c r="H33" s="16">
        <f>+H34+H37</f>
        <v>0</v>
      </c>
    </row>
    <row r="34" spans="1:8" x14ac:dyDescent="0.25">
      <c r="A34" s="15">
        <v>5238</v>
      </c>
      <c r="B34" s="17" t="s">
        <v>104</v>
      </c>
      <c r="C34" s="15"/>
      <c r="D34" s="15"/>
      <c r="E34" s="16">
        <f>E35+E36</f>
        <v>1400</v>
      </c>
      <c r="F34" s="16">
        <f t="shared" ref="F34:H34" si="6">F35+F36</f>
        <v>0</v>
      </c>
      <c r="G34" s="16">
        <f t="shared" si="6"/>
        <v>1400</v>
      </c>
      <c r="H34" s="16">
        <f t="shared" si="6"/>
        <v>0</v>
      </c>
    </row>
    <row r="35" spans="1:8" x14ac:dyDescent="0.25">
      <c r="A35" s="15"/>
      <c r="B35" s="32" t="s">
        <v>74</v>
      </c>
      <c r="C35" s="15">
        <f>SUM(C8:C8)</f>
        <v>1</v>
      </c>
      <c r="D35" s="15">
        <f>800+350+150</f>
        <v>1300</v>
      </c>
      <c r="E35" s="16">
        <f>C35*D35</f>
        <v>1300</v>
      </c>
      <c r="F35" s="16"/>
      <c r="G35" s="16">
        <f>E35</f>
        <v>1300</v>
      </c>
      <c r="H35" s="16"/>
    </row>
    <row r="36" spans="1:8" x14ac:dyDescent="0.25">
      <c r="A36" s="15"/>
      <c r="B36" s="32" t="s">
        <v>107</v>
      </c>
      <c r="C36" s="15">
        <v>1</v>
      </c>
      <c r="D36" s="15">
        <v>100</v>
      </c>
      <c r="E36" s="16">
        <f>D36*C36</f>
        <v>100</v>
      </c>
      <c r="F36" s="16"/>
      <c r="G36" s="16">
        <f>E36</f>
        <v>100</v>
      </c>
      <c r="H36" s="16"/>
    </row>
    <row r="37" spans="1:8" x14ac:dyDescent="0.25">
      <c r="A37" s="15">
        <v>5239</v>
      </c>
      <c r="B37" s="17" t="s">
        <v>102</v>
      </c>
      <c r="C37" s="15"/>
      <c r="D37" s="15"/>
      <c r="E37" s="16">
        <f>E38+E39</f>
        <v>779</v>
      </c>
      <c r="F37" s="16">
        <f t="shared" ref="F37:H37" si="7">F38+F39</f>
        <v>0</v>
      </c>
      <c r="G37" s="16">
        <f t="shared" si="7"/>
        <v>779</v>
      </c>
      <c r="H37" s="16">
        <f t="shared" si="7"/>
        <v>0</v>
      </c>
    </row>
    <row r="38" spans="1:8" x14ac:dyDescent="0.25">
      <c r="A38" s="15"/>
      <c r="B38" s="32" t="s">
        <v>108</v>
      </c>
      <c r="C38" s="15">
        <v>1</v>
      </c>
      <c r="D38" s="15">
        <f>500+250</f>
        <v>750</v>
      </c>
      <c r="E38" s="16">
        <f>D38*C38</f>
        <v>750</v>
      </c>
      <c r="F38" s="16"/>
      <c r="G38" s="16">
        <f>E38</f>
        <v>750</v>
      </c>
      <c r="H38" s="16"/>
    </row>
    <row r="39" spans="1:8" x14ac:dyDescent="0.25">
      <c r="A39" s="15"/>
      <c r="B39" s="32" t="s">
        <v>109</v>
      </c>
      <c r="C39" s="15">
        <v>1</v>
      </c>
      <c r="D39" s="15">
        <v>29</v>
      </c>
      <c r="E39" s="16">
        <f>D39*C39</f>
        <v>29</v>
      </c>
      <c r="F39" s="16"/>
      <c r="G39" s="16">
        <f>E39</f>
        <v>29</v>
      </c>
      <c r="H39" s="16"/>
    </row>
    <row r="40" spans="1:8" x14ac:dyDescent="0.25">
      <c r="A40" s="29">
        <v>5300</v>
      </c>
      <c r="B40" s="17" t="s">
        <v>83</v>
      </c>
      <c r="C40" s="15"/>
      <c r="D40" s="15"/>
      <c r="E40" s="16">
        <v>0</v>
      </c>
      <c r="F40" s="16">
        <v>0</v>
      </c>
      <c r="G40" s="16">
        <v>0</v>
      </c>
      <c r="H40" s="16">
        <v>0</v>
      </c>
    </row>
    <row r="41" spans="1:8" s="21" customFormat="1" x14ac:dyDescent="0.25">
      <c r="A41" s="25">
        <v>6000</v>
      </c>
      <c r="B41" s="25" t="s">
        <v>84</v>
      </c>
      <c r="C41" s="26"/>
      <c r="D41" s="26"/>
      <c r="E41" s="27">
        <v>0</v>
      </c>
      <c r="F41" s="27">
        <v>0</v>
      </c>
      <c r="G41" s="27">
        <v>0</v>
      </c>
      <c r="H41" s="27">
        <v>0</v>
      </c>
    </row>
    <row r="42" spans="1:8" s="21" customFormat="1" ht="30" x14ac:dyDescent="0.25">
      <c r="A42" s="25">
        <v>7000</v>
      </c>
      <c r="B42" s="28" t="s">
        <v>85</v>
      </c>
      <c r="C42" s="26"/>
      <c r="D42" s="26"/>
      <c r="E42" s="27">
        <v>0</v>
      </c>
      <c r="F42" s="27">
        <v>0</v>
      </c>
      <c r="G42" s="27">
        <v>0</v>
      </c>
      <c r="H42" s="27">
        <v>0</v>
      </c>
    </row>
    <row r="43" spans="1:8" s="21" customFormat="1" ht="30" x14ac:dyDescent="0.25">
      <c r="A43" s="25">
        <v>8000</v>
      </c>
      <c r="B43" s="28" t="s">
        <v>87</v>
      </c>
      <c r="C43" s="26"/>
      <c r="D43" s="26"/>
      <c r="E43" s="27">
        <v>0</v>
      </c>
      <c r="F43" s="27">
        <v>0</v>
      </c>
      <c r="G43" s="27">
        <v>0</v>
      </c>
      <c r="H43" s="27">
        <v>0</v>
      </c>
    </row>
    <row r="44" spans="1:8" s="21" customFormat="1" x14ac:dyDescent="0.25">
      <c r="A44" s="25">
        <v>9000</v>
      </c>
      <c r="B44" s="25" t="s">
        <v>86</v>
      </c>
      <c r="C44" s="26"/>
      <c r="D44" s="26"/>
      <c r="E44" s="27">
        <v>0</v>
      </c>
      <c r="F44" s="27">
        <v>0</v>
      </c>
      <c r="G44" s="27">
        <v>0</v>
      </c>
      <c r="H44" s="27">
        <v>0</v>
      </c>
    </row>
    <row r="45" spans="1:8" x14ac:dyDescent="0.25">
      <c r="A45" s="18"/>
      <c r="B45" s="19" t="s">
        <v>75</v>
      </c>
      <c r="C45" s="19"/>
      <c r="D45" s="19"/>
      <c r="E45" s="20">
        <f>E31+E15+E5+E29+E30+E41+E42+E43+E44</f>
        <v>41133.724159999998</v>
      </c>
      <c r="F45" s="20">
        <f>F31+F15+F5+F29+F30+F41+F42+F43+F44</f>
        <v>0</v>
      </c>
      <c r="G45" s="20">
        <f>G31+G15+G5+G29+G30+G41+G42+G43+G44</f>
        <v>50933.724159999998</v>
      </c>
      <c r="H45" s="20">
        <f>H31+H15+H5+H29+H30+H41+H42+H43+H44</f>
        <v>24436.194160000003</v>
      </c>
    </row>
    <row r="48" spans="1:8" ht="36" customHeight="1" x14ac:dyDescent="0.25">
      <c r="A48" s="163" t="s">
        <v>236</v>
      </c>
      <c r="B48" s="163"/>
      <c r="C48" s="163"/>
      <c r="D48" s="163"/>
      <c r="E48" s="163"/>
      <c r="F48" s="163"/>
      <c r="G48" s="163"/>
      <c r="H48" s="163"/>
    </row>
  </sheetData>
  <mergeCells count="1">
    <mergeCell ref="A48:H48"/>
  </mergeCells>
  <pageMargins left="0.7" right="0.7" top="0.75" bottom="0.75" header="0.3" footer="0.3"/>
  <pageSetup paperSize="9" scale="74"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1"/>
  <sheetViews>
    <sheetView topLeftCell="A7" workbookViewId="0">
      <selection activeCell="G6" sqref="G6"/>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5" customWidth="1"/>
    <col min="10" max="10" width="3" customWidth="1"/>
    <col min="12" max="15" width="9.140625" hidden="1" customWidth="1"/>
  </cols>
  <sheetData>
    <row r="2" spans="1:15" ht="30.75" customHeight="1" x14ac:dyDescent="0.25">
      <c r="A2" s="162" t="s">
        <v>178</v>
      </c>
      <c r="B2" s="162"/>
      <c r="C2" s="162"/>
      <c r="D2" s="162"/>
      <c r="E2" s="162"/>
      <c r="F2" s="162"/>
      <c r="G2" s="162"/>
      <c r="H2" s="162"/>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E6+E12</f>
        <v>12098.775</v>
      </c>
      <c r="F5" s="24">
        <f>F6+F12</f>
        <v>4839.51</v>
      </c>
      <c r="G5" s="24">
        <f>G6+G12</f>
        <v>7259.2650000000003</v>
      </c>
      <c r="H5" s="24">
        <f>H6+H12</f>
        <v>0</v>
      </c>
    </row>
    <row r="6" spans="1:15" x14ac:dyDescent="0.25">
      <c r="A6" s="29">
        <v>1100</v>
      </c>
      <c r="B6" s="15" t="s">
        <v>68</v>
      </c>
      <c r="C6" s="15"/>
      <c r="D6" s="15"/>
      <c r="E6" s="16">
        <f>E7+E9+E10</f>
        <v>9750</v>
      </c>
      <c r="F6" s="16">
        <f t="shared" ref="F6:H6" si="0">F7+F9+F10</f>
        <v>3900</v>
      </c>
      <c r="G6" s="16">
        <f t="shared" si="0"/>
        <v>5850</v>
      </c>
      <c r="H6" s="16">
        <f t="shared" si="0"/>
        <v>0</v>
      </c>
    </row>
    <row r="7" spans="1:15" x14ac:dyDescent="0.25">
      <c r="A7" s="15">
        <v>1110</v>
      </c>
      <c r="B7" s="17" t="s">
        <v>69</v>
      </c>
      <c r="C7" s="15"/>
      <c r="D7" s="15"/>
      <c r="E7" s="16">
        <f>SUM(E8:E8)</f>
        <v>0</v>
      </c>
      <c r="F7" s="16">
        <f>SUM(F8:F8)</f>
        <v>0</v>
      </c>
      <c r="G7" s="16">
        <f>SUM(G8:G8)</f>
        <v>0</v>
      </c>
      <c r="H7" s="16">
        <f>SUM(H8:H8)</f>
        <v>0</v>
      </c>
      <c r="L7" t="s">
        <v>124</v>
      </c>
      <c r="N7" t="s">
        <v>125</v>
      </c>
      <c r="O7" t="s">
        <v>126</v>
      </c>
    </row>
    <row r="8" spans="1:15" hidden="1" x14ac:dyDescent="0.25">
      <c r="A8" s="15"/>
      <c r="B8" s="32"/>
      <c r="C8" s="15"/>
      <c r="D8" s="15"/>
      <c r="E8" s="16">
        <f>D8*C8</f>
        <v>0</v>
      </c>
      <c r="F8" s="16">
        <f>E8/2</f>
        <v>0</v>
      </c>
      <c r="G8" s="16">
        <f>E8*1.1</f>
        <v>0</v>
      </c>
      <c r="H8" s="15">
        <f>G8*1.1</f>
        <v>0</v>
      </c>
      <c r="K8" s="38">
        <v>1900</v>
      </c>
      <c r="L8" s="37">
        <v>0.11</v>
      </c>
      <c r="M8">
        <f>K8-K8*L8</f>
        <v>1691</v>
      </c>
      <c r="N8" s="37">
        <v>0.23</v>
      </c>
      <c r="O8">
        <f>M8-M8*N8</f>
        <v>1302.07</v>
      </c>
    </row>
    <row r="9" spans="1:15" x14ac:dyDescent="0.25">
      <c r="A9" s="15">
        <v>1140</v>
      </c>
      <c r="B9" s="17" t="s">
        <v>71</v>
      </c>
      <c r="C9" s="15"/>
      <c r="D9" s="15"/>
      <c r="E9" s="16">
        <f>F9</f>
        <v>0</v>
      </c>
      <c r="F9" s="15">
        <f>F7*0.15</f>
        <v>0</v>
      </c>
      <c r="G9" s="15">
        <f>G7*0.15</f>
        <v>0</v>
      </c>
      <c r="H9" s="15">
        <f>H7*0.15</f>
        <v>0</v>
      </c>
      <c r="J9" s="55"/>
    </row>
    <row r="10" spans="1:15" x14ac:dyDescent="0.25">
      <c r="A10" s="15">
        <v>1150</v>
      </c>
      <c r="B10" s="17" t="s">
        <v>147</v>
      </c>
      <c r="C10" s="15"/>
      <c r="D10" s="15"/>
      <c r="E10" s="16">
        <f>E11</f>
        <v>9750</v>
      </c>
      <c r="F10" s="16">
        <f>F11</f>
        <v>3900</v>
      </c>
      <c r="G10" s="16">
        <f>G11</f>
        <v>5850</v>
      </c>
      <c r="H10" s="16">
        <f>H11</f>
        <v>0</v>
      </c>
      <c r="J10" s="55"/>
    </row>
    <row r="11" spans="1:15" x14ac:dyDescent="0.25">
      <c r="A11" s="15"/>
      <c r="B11" s="32" t="s">
        <v>165</v>
      </c>
      <c r="C11" s="15">
        <v>1</v>
      </c>
      <c r="D11" s="15">
        <f>K11*5</f>
        <v>9750</v>
      </c>
      <c r="E11" s="16">
        <f>D11*C11</f>
        <v>9750</v>
      </c>
      <c r="F11" s="16">
        <f>E11/5*2</f>
        <v>3900</v>
      </c>
      <c r="G11" s="15">
        <f>E11/5*3</f>
        <v>5850</v>
      </c>
      <c r="H11" s="15"/>
      <c r="J11" s="55"/>
      <c r="K11" s="2">
        <v>1950</v>
      </c>
      <c r="L11" s="37">
        <v>0.11</v>
      </c>
      <c r="M11">
        <f>K11-K11*L11</f>
        <v>1735.5</v>
      </c>
      <c r="N11" s="37">
        <v>0.23</v>
      </c>
      <c r="O11">
        <f>M11-M11*N11</f>
        <v>1336.335</v>
      </c>
    </row>
    <row r="12" spans="1:15" x14ac:dyDescent="0.25">
      <c r="A12" s="29">
        <v>1200</v>
      </c>
      <c r="B12" s="15" t="s">
        <v>129</v>
      </c>
      <c r="C12" s="15"/>
      <c r="D12" s="15"/>
      <c r="E12" s="16">
        <f>E13+E14</f>
        <v>2348.7750000000001</v>
      </c>
      <c r="F12" s="16">
        <f>F13+F14</f>
        <v>939.51</v>
      </c>
      <c r="G12" s="16">
        <f t="shared" ref="G12:H12" si="1">G13+G14</f>
        <v>1409.2650000000001</v>
      </c>
      <c r="H12" s="16">
        <f t="shared" si="1"/>
        <v>0</v>
      </c>
    </row>
    <row r="13" spans="1:15" x14ac:dyDescent="0.25">
      <c r="A13" s="17">
        <v>1210</v>
      </c>
      <c r="B13" s="17" t="s">
        <v>127</v>
      </c>
      <c r="C13" s="15"/>
      <c r="D13" s="15"/>
      <c r="E13" s="16">
        <f>(E7+E9+E10)*0.2409</f>
        <v>2348.7750000000001</v>
      </c>
      <c r="F13" s="16">
        <f>(F7+F9+F10)*0.2409</f>
        <v>939.51</v>
      </c>
      <c r="G13" s="16">
        <f>(G7+G9+G10)*0.2409</f>
        <v>1409.2650000000001</v>
      </c>
      <c r="H13" s="16">
        <f>(H7+H9+H10)*0.2409</f>
        <v>0</v>
      </c>
    </row>
    <row r="14" spans="1:15" x14ac:dyDescent="0.25">
      <c r="A14" s="17">
        <v>1220</v>
      </c>
      <c r="B14" s="17" t="s">
        <v>128</v>
      </c>
      <c r="C14" s="15"/>
      <c r="D14" s="15"/>
      <c r="E14" s="16">
        <f>D14*C14</f>
        <v>0</v>
      </c>
      <c r="F14" s="16">
        <f>E14</f>
        <v>0</v>
      </c>
      <c r="G14" s="15">
        <f>(C14+15)*D14</f>
        <v>0</v>
      </c>
      <c r="H14" s="15">
        <f>G14</f>
        <v>0</v>
      </c>
    </row>
    <row r="15" spans="1:15" s="62" customFormat="1" x14ac:dyDescent="0.25">
      <c r="A15" s="59">
        <v>2000</v>
      </c>
      <c r="B15" s="60" t="s">
        <v>72</v>
      </c>
      <c r="C15" s="60"/>
      <c r="D15" s="60"/>
      <c r="E15" s="61">
        <f>E16+E17+E23</f>
        <v>3000</v>
      </c>
      <c r="F15" s="61">
        <f>F16+F17+F23</f>
        <v>0</v>
      </c>
      <c r="G15" s="61">
        <f>G16+G17+G23</f>
        <v>3000</v>
      </c>
      <c r="H15" s="61">
        <f>H16+H17+H23</f>
        <v>0</v>
      </c>
      <c r="J15" s="63"/>
      <c r="L15" s="64"/>
    </row>
    <row r="16" spans="1:15" s="2" customFormat="1" x14ac:dyDescent="0.25">
      <c r="A16" s="65">
        <v>2100</v>
      </c>
      <c r="B16" s="66" t="s">
        <v>76</v>
      </c>
      <c r="C16" s="66"/>
      <c r="D16" s="66"/>
      <c r="E16" s="53">
        <f>D16*C16</f>
        <v>0</v>
      </c>
      <c r="F16" s="53">
        <f>E16</f>
        <v>0</v>
      </c>
      <c r="G16" s="53">
        <f>E16</f>
        <v>0</v>
      </c>
      <c r="H16" s="53">
        <f>E16</f>
        <v>0</v>
      </c>
    </row>
    <row r="17" spans="1:11" s="2" customFormat="1" ht="14.25" customHeight="1" x14ac:dyDescent="0.25">
      <c r="A17" s="65">
        <v>2200</v>
      </c>
      <c r="B17" s="66" t="s">
        <v>77</v>
      </c>
      <c r="C17" s="66"/>
      <c r="D17" s="66"/>
      <c r="E17" s="53">
        <f>E18+E19+E21+E22</f>
        <v>0</v>
      </c>
      <c r="F17" s="53">
        <f t="shared" ref="F17:H17" si="2">F18+F19+F21+F22</f>
        <v>0</v>
      </c>
      <c r="G17" s="53">
        <f t="shared" si="2"/>
        <v>0</v>
      </c>
      <c r="H17" s="53">
        <f t="shared" si="2"/>
        <v>0</v>
      </c>
    </row>
    <row r="18" spans="1:11" s="2" customFormat="1" hidden="1" x14ac:dyDescent="0.25">
      <c r="A18" s="67">
        <v>2210</v>
      </c>
      <c r="B18" s="67" t="s">
        <v>111</v>
      </c>
      <c r="C18" s="66"/>
      <c r="D18" s="66"/>
      <c r="E18" s="53">
        <f>D18*C18</f>
        <v>0</v>
      </c>
      <c r="F18" s="53">
        <f>E18</f>
        <v>0</v>
      </c>
      <c r="G18" s="53">
        <f>E18</f>
        <v>0</v>
      </c>
      <c r="H18" s="53">
        <f>E18</f>
        <v>0</v>
      </c>
      <c r="J18" s="68"/>
      <c r="K18" s="69"/>
    </row>
    <row r="19" spans="1:11" s="2" customFormat="1" hidden="1" x14ac:dyDescent="0.25">
      <c r="A19" s="67">
        <v>2230</v>
      </c>
      <c r="B19" s="67" t="s">
        <v>113</v>
      </c>
      <c r="C19" s="66"/>
      <c r="D19" s="66"/>
      <c r="E19" s="53">
        <f>E20</f>
        <v>0</v>
      </c>
      <c r="F19" s="53">
        <f>E19</f>
        <v>0</v>
      </c>
      <c r="G19" s="53">
        <f>E19</f>
        <v>0</v>
      </c>
      <c r="H19" s="53">
        <f>E19</f>
        <v>0</v>
      </c>
    </row>
    <row r="20" spans="1:11" s="73" customFormat="1" hidden="1" x14ac:dyDescent="0.25">
      <c r="A20" s="70">
        <v>2235</v>
      </c>
      <c r="B20" s="70" t="s">
        <v>148</v>
      </c>
      <c r="C20" s="71"/>
      <c r="D20" s="71"/>
      <c r="E20" s="72">
        <f>D20*C20</f>
        <v>0</v>
      </c>
      <c r="F20" s="72">
        <f>E20</f>
        <v>0</v>
      </c>
      <c r="G20" s="72">
        <f>E20</f>
        <v>0</v>
      </c>
      <c r="H20" s="72">
        <f>E20</f>
        <v>0</v>
      </c>
    </row>
    <row r="21" spans="1:11" s="2" customFormat="1" hidden="1" x14ac:dyDescent="0.25">
      <c r="A21" s="67">
        <v>2250</v>
      </c>
      <c r="B21" s="67" t="s">
        <v>115</v>
      </c>
      <c r="C21" s="66"/>
      <c r="D21" s="66"/>
      <c r="E21" s="53">
        <f t="shared" ref="E21" si="3">D21*C21</f>
        <v>0</v>
      </c>
      <c r="F21" s="53">
        <f>E21</f>
        <v>0</v>
      </c>
      <c r="G21" s="53">
        <f>F21</f>
        <v>0</v>
      </c>
      <c r="H21" s="53">
        <f>G21</f>
        <v>0</v>
      </c>
    </row>
    <row r="22" spans="1:11" s="2" customFormat="1" hidden="1" x14ac:dyDescent="0.25">
      <c r="A22" s="67">
        <v>2270</v>
      </c>
      <c r="B22" s="67" t="s">
        <v>117</v>
      </c>
      <c r="C22" s="66"/>
      <c r="D22" s="66"/>
      <c r="E22" s="53">
        <f>D22*C22</f>
        <v>0</v>
      </c>
      <c r="F22" s="66">
        <v>0</v>
      </c>
      <c r="G22" s="66">
        <v>0</v>
      </c>
      <c r="H22" s="66">
        <v>0</v>
      </c>
    </row>
    <row r="23" spans="1:11" s="2" customFormat="1" ht="14.25" customHeight="1" x14ac:dyDescent="0.25">
      <c r="A23" s="65">
        <v>2300</v>
      </c>
      <c r="B23" s="66" t="s">
        <v>78</v>
      </c>
      <c r="C23" s="66"/>
      <c r="D23" s="66"/>
      <c r="E23" s="53">
        <f>E24</f>
        <v>3000</v>
      </c>
      <c r="F23" s="53">
        <f t="shared" ref="F23:H23" si="4">F24</f>
        <v>0</v>
      </c>
      <c r="G23" s="53">
        <f t="shared" si="4"/>
        <v>3000</v>
      </c>
      <c r="H23" s="53">
        <f t="shared" si="4"/>
        <v>0</v>
      </c>
    </row>
    <row r="24" spans="1:11" s="2" customFormat="1" x14ac:dyDescent="0.25">
      <c r="A24" s="67">
        <v>2310</v>
      </c>
      <c r="B24" s="67" t="s">
        <v>121</v>
      </c>
      <c r="C24" s="66"/>
      <c r="D24" s="66"/>
      <c r="E24" s="53">
        <f>E25</f>
        <v>3000</v>
      </c>
      <c r="F24" s="53"/>
      <c r="G24" s="66">
        <f>G25</f>
        <v>3000</v>
      </c>
      <c r="H24" s="66"/>
    </row>
    <row r="25" spans="1:11" s="73" customFormat="1" x14ac:dyDescent="0.25">
      <c r="A25" s="70">
        <v>2314</v>
      </c>
      <c r="B25" s="70" t="s">
        <v>174</v>
      </c>
      <c r="C25" s="71">
        <v>1</v>
      </c>
      <c r="D25" s="71">
        <v>3000</v>
      </c>
      <c r="E25" s="72">
        <f>D25*C25</f>
        <v>3000</v>
      </c>
      <c r="F25" s="72"/>
      <c r="G25" s="71">
        <v>3000</v>
      </c>
      <c r="H25" s="71">
        <v>0</v>
      </c>
    </row>
    <row r="26" spans="1:11" s="21" customFormat="1" x14ac:dyDescent="0.25">
      <c r="A26" s="25">
        <v>3000</v>
      </c>
      <c r="B26" s="26" t="s">
        <v>79</v>
      </c>
      <c r="C26" s="26"/>
      <c r="D26" s="26"/>
      <c r="E26" s="27">
        <v>0</v>
      </c>
      <c r="F26" s="26">
        <v>0</v>
      </c>
      <c r="G26" s="26">
        <v>0</v>
      </c>
      <c r="H26" s="26">
        <v>0</v>
      </c>
    </row>
    <row r="27" spans="1:11" s="21" customFormat="1" x14ac:dyDescent="0.25">
      <c r="A27" s="25">
        <v>4000</v>
      </c>
      <c r="B27" s="26" t="s">
        <v>80</v>
      </c>
      <c r="C27" s="26"/>
      <c r="D27" s="26"/>
      <c r="E27" s="27">
        <v>0</v>
      </c>
      <c r="F27" s="26">
        <v>0</v>
      </c>
      <c r="G27" s="26">
        <v>0</v>
      </c>
      <c r="H27" s="26">
        <v>0</v>
      </c>
    </row>
    <row r="28" spans="1:11" s="21" customFormat="1" x14ac:dyDescent="0.25">
      <c r="A28" s="25">
        <v>5000</v>
      </c>
      <c r="B28" s="26" t="s">
        <v>73</v>
      </c>
      <c r="C28" s="26"/>
      <c r="D28" s="26"/>
      <c r="E28" s="27">
        <f>E29+E30+E33</f>
        <v>0</v>
      </c>
      <c r="F28" s="27">
        <f>F29+F30+F33</f>
        <v>0</v>
      </c>
      <c r="G28" s="27">
        <f>G29+G30+G33</f>
        <v>0</v>
      </c>
      <c r="H28" s="27">
        <f>H29+H30+H33</f>
        <v>0</v>
      </c>
    </row>
    <row r="29" spans="1:11" x14ac:dyDescent="0.25">
      <c r="A29" s="29">
        <v>5100</v>
      </c>
      <c r="B29" s="15" t="s">
        <v>81</v>
      </c>
      <c r="C29" s="15"/>
      <c r="D29" s="15"/>
      <c r="E29" s="16">
        <v>0</v>
      </c>
      <c r="F29" s="15">
        <v>0</v>
      </c>
      <c r="G29" s="15">
        <v>0</v>
      </c>
      <c r="H29" s="15">
        <v>0</v>
      </c>
    </row>
    <row r="30" spans="1:11" ht="14.25" customHeight="1" x14ac:dyDescent="0.25">
      <c r="A30" s="29">
        <v>5200</v>
      </c>
      <c r="B30" s="15" t="s">
        <v>82</v>
      </c>
      <c r="C30" s="15"/>
      <c r="D30" s="15"/>
      <c r="E30" s="16">
        <f>E31+E32</f>
        <v>0</v>
      </c>
      <c r="F30" s="16">
        <f>F31+F32</f>
        <v>0</v>
      </c>
      <c r="G30" s="16">
        <f>G31+G32</f>
        <v>0</v>
      </c>
      <c r="H30" s="16">
        <f>H31+H32</f>
        <v>0</v>
      </c>
    </row>
    <row r="31" spans="1:11" hidden="1" x14ac:dyDescent="0.25">
      <c r="A31" s="15">
        <v>5238</v>
      </c>
      <c r="B31" s="17" t="s">
        <v>104</v>
      </c>
      <c r="C31" s="15"/>
      <c r="D31" s="15"/>
      <c r="E31" s="15">
        <v>0</v>
      </c>
      <c r="F31" s="15">
        <v>0</v>
      </c>
      <c r="G31" s="15">
        <v>0</v>
      </c>
      <c r="H31" s="15">
        <v>0</v>
      </c>
    </row>
    <row r="32" spans="1:11" hidden="1" x14ac:dyDescent="0.25">
      <c r="A32" s="15">
        <v>5239</v>
      </c>
      <c r="B32" s="17" t="s">
        <v>102</v>
      </c>
      <c r="C32" s="15"/>
      <c r="D32" s="15"/>
      <c r="E32" s="15">
        <v>0</v>
      </c>
      <c r="F32" s="15">
        <v>0</v>
      </c>
      <c r="G32" s="15">
        <v>0</v>
      </c>
      <c r="H32" s="15">
        <v>0</v>
      </c>
    </row>
    <row r="33" spans="1:8" x14ac:dyDescent="0.25">
      <c r="A33" s="29">
        <v>5300</v>
      </c>
      <c r="B33" s="17" t="s">
        <v>83</v>
      </c>
      <c r="C33" s="15"/>
      <c r="D33" s="15"/>
      <c r="E33" s="15">
        <v>0</v>
      </c>
      <c r="F33" s="15">
        <v>0</v>
      </c>
      <c r="G33" s="15">
        <v>0</v>
      </c>
      <c r="H33" s="15">
        <v>0</v>
      </c>
    </row>
    <row r="34" spans="1:8" s="21" customFormat="1" x14ac:dyDescent="0.25">
      <c r="A34" s="25">
        <v>6000</v>
      </c>
      <c r="B34" s="25" t="s">
        <v>84</v>
      </c>
      <c r="C34" s="26"/>
      <c r="D34" s="26"/>
      <c r="E34" s="26">
        <v>0</v>
      </c>
      <c r="F34" s="26">
        <v>0</v>
      </c>
      <c r="G34" s="26">
        <v>0</v>
      </c>
      <c r="H34" s="26">
        <v>0</v>
      </c>
    </row>
    <row r="35" spans="1:8" s="21" customFormat="1" ht="30" x14ac:dyDescent="0.25">
      <c r="A35" s="25">
        <v>7000</v>
      </c>
      <c r="B35" s="28" t="s">
        <v>85</v>
      </c>
      <c r="C35" s="26"/>
      <c r="D35" s="26"/>
      <c r="E35" s="26">
        <v>0</v>
      </c>
      <c r="F35" s="26">
        <v>0</v>
      </c>
      <c r="G35" s="26">
        <v>0</v>
      </c>
      <c r="H35" s="26">
        <v>0</v>
      </c>
    </row>
    <row r="36" spans="1:8" s="21" customFormat="1" ht="30" x14ac:dyDescent="0.25">
      <c r="A36" s="25">
        <v>8000</v>
      </c>
      <c r="B36" s="28" t="s">
        <v>87</v>
      </c>
      <c r="C36" s="26"/>
      <c r="D36" s="26"/>
      <c r="E36" s="26">
        <v>0</v>
      </c>
      <c r="F36" s="26">
        <v>0</v>
      </c>
      <c r="G36" s="26">
        <v>0</v>
      </c>
      <c r="H36" s="26">
        <v>0</v>
      </c>
    </row>
    <row r="37" spans="1:8" s="21" customFormat="1" x14ac:dyDescent="0.25">
      <c r="A37" s="25">
        <v>9000</v>
      </c>
      <c r="B37" s="25" t="s">
        <v>86</v>
      </c>
      <c r="C37" s="26"/>
      <c r="D37" s="26"/>
      <c r="E37" s="26">
        <v>0</v>
      </c>
      <c r="F37" s="26">
        <v>0</v>
      </c>
      <c r="G37" s="26">
        <v>0</v>
      </c>
      <c r="H37" s="26">
        <v>0</v>
      </c>
    </row>
    <row r="38" spans="1:8" x14ac:dyDescent="0.25">
      <c r="A38" s="18"/>
      <c r="B38" s="19" t="s">
        <v>75</v>
      </c>
      <c r="C38" s="19"/>
      <c r="D38" s="19"/>
      <c r="E38" s="20">
        <f>E28+E15+E5+E26+E27+E34+E35+E36+E37</f>
        <v>15098.775</v>
      </c>
      <c r="F38" s="20">
        <f>F28+F15+F5+F26+F27+F34+F35+F36+F37</f>
        <v>4839.51</v>
      </c>
      <c r="G38" s="20">
        <f>G28+G15+G5+G26+G27+G34+G35+G36+G37</f>
        <v>10259.264999999999</v>
      </c>
      <c r="H38" s="20">
        <f>H28+H15+H5+H26+H27+H34+H35+H36+H37</f>
        <v>0</v>
      </c>
    </row>
    <row r="41" spans="1:8" ht="44.25" customHeight="1" x14ac:dyDescent="0.25">
      <c r="A41" s="163" t="s">
        <v>235</v>
      </c>
      <c r="B41" s="163"/>
      <c r="C41" s="163"/>
      <c r="D41" s="163"/>
      <c r="E41" s="163"/>
      <c r="F41" s="163"/>
      <c r="G41" s="163"/>
      <c r="H41" s="163"/>
    </row>
  </sheetData>
  <mergeCells count="2">
    <mergeCell ref="A2:H2"/>
    <mergeCell ref="A41:H41"/>
  </mergeCells>
  <conditionalFormatting sqref="K8">
    <cfRule type="colorScale" priority="2">
      <colorScale>
        <cfvo type="min"/>
        <cfvo type="percentile" val="50"/>
        <cfvo type="max"/>
        <color rgb="FFF8696B"/>
        <color rgb="FFFFEB84"/>
        <color rgb="FF63BE7B"/>
      </colorScale>
    </cfRule>
  </conditionalFormatting>
  <pageMargins left="0.7" right="0.7" top="0.75" bottom="0.75" header="0.3" footer="0.3"/>
  <pageSetup paperSize="9" scale="73"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5"/>
  <sheetViews>
    <sheetView topLeftCell="A13" workbookViewId="0">
      <selection activeCell="G13" sqref="G13"/>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5.85546875" customWidth="1"/>
    <col min="10" max="10" width="3.5703125" customWidth="1"/>
    <col min="11" max="11" width="11" customWidth="1"/>
    <col min="12" max="12" width="0.140625" hidden="1" customWidth="1"/>
    <col min="13" max="14" width="9.140625" hidden="1" customWidth="1"/>
    <col min="15" max="15" width="2.5703125" hidden="1" customWidth="1"/>
  </cols>
  <sheetData>
    <row r="2" spans="1:15" ht="31.5" customHeight="1" x14ac:dyDescent="0.25">
      <c r="A2" s="168" t="s">
        <v>189</v>
      </c>
      <c r="B2" s="168"/>
      <c r="C2" s="168"/>
      <c r="D2" s="168"/>
      <c r="E2" s="168"/>
      <c r="F2" s="168"/>
      <c r="G2" s="168"/>
      <c r="H2" s="168"/>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E6+E10</f>
        <v>113829.3855</v>
      </c>
      <c r="F5" s="24">
        <f>F6+F10</f>
        <v>40213.9755</v>
      </c>
      <c r="G5" s="24">
        <f>G6+G10</f>
        <v>120641.9265</v>
      </c>
      <c r="H5" s="24">
        <f>H6+H10</f>
        <v>120641.9265</v>
      </c>
    </row>
    <row r="6" spans="1:15" x14ac:dyDescent="0.25">
      <c r="A6" s="29">
        <v>1100</v>
      </c>
      <c r="B6" s="15" t="s">
        <v>68</v>
      </c>
      <c r="C6" s="15"/>
      <c r="D6" s="15"/>
      <c r="E6" s="16">
        <f>E7+E9</f>
        <v>85095</v>
      </c>
      <c r="F6" s="16">
        <f>F7+F9</f>
        <v>30195</v>
      </c>
      <c r="G6" s="16">
        <f>G7+G9</f>
        <v>90585</v>
      </c>
      <c r="H6" s="16">
        <f>H7+H9</f>
        <v>90585</v>
      </c>
    </row>
    <row r="7" spans="1:15" x14ac:dyDescent="0.25">
      <c r="A7" s="15">
        <v>1110</v>
      </c>
      <c r="B7" s="17" t="s">
        <v>69</v>
      </c>
      <c r="C7" s="15"/>
      <c r="D7" s="15"/>
      <c r="E7" s="16">
        <f>SUM(E8:E8)</f>
        <v>82350</v>
      </c>
      <c r="F7" s="16">
        <f>SUM(F8:F8)</f>
        <v>27450</v>
      </c>
      <c r="G7" s="16">
        <f>SUM(G8:G8)</f>
        <v>82350</v>
      </c>
      <c r="H7" s="16">
        <f>SUM(H8:H8)</f>
        <v>82350</v>
      </c>
      <c r="L7" t="s">
        <v>124</v>
      </c>
      <c r="N7" t="s">
        <v>125</v>
      </c>
      <c r="O7" t="s">
        <v>126</v>
      </c>
    </row>
    <row r="8" spans="1:15" x14ac:dyDescent="0.25">
      <c r="A8" s="15"/>
      <c r="B8" s="32" t="s">
        <v>205</v>
      </c>
      <c r="C8" s="15">
        <v>10</v>
      </c>
      <c r="D8" s="15">
        <f>K8*12/3</f>
        <v>8235</v>
      </c>
      <c r="E8" s="16">
        <f t="shared" ref="E8" si="0">D8*C8</f>
        <v>82350</v>
      </c>
      <c r="F8" s="16">
        <f>E8/12*4</f>
        <v>27450</v>
      </c>
      <c r="G8" s="16">
        <f>E8</f>
        <v>82350</v>
      </c>
      <c r="H8" s="16">
        <f>G8</f>
        <v>82350</v>
      </c>
      <c r="K8" s="111">
        <f>[1]Sheet1!$S$44</f>
        <v>2058.75</v>
      </c>
      <c r="L8" s="37">
        <v>0.11</v>
      </c>
      <c r="M8">
        <f t="shared" ref="M8" si="1">K8-K8*L8</f>
        <v>1832.2874999999999</v>
      </c>
      <c r="N8" s="37">
        <v>0.23</v>
      </c>
      <c r="O8">
        <f t="shared" ref="O8" si="2">M8-M8*N8</f>
        <v>1410.861375</v>
      </c>
    </row>
    <row r="9" spans="1:15" x14ac:dyDescent="0.25">
      <c r="A9" s="15">
        <v>1140</v>
      </c>
      <c r="B9" s="17" t="s">
        <v>71</v>
      </c>
      <c r="C9" s="15"/>
      <c r="D9" s="15"/>
      <c r="E9" s="16">
        <f>F9</f>
        <v>2745</v>
      </c>
      <c r="F9" s="16">
        <f>F7*0.1</f>
        <v>2745</v>
      </c>
      <c r="G9" s="16">
        <f>G7*0.1</f>
        <v>8235</v>
      </c>
      <c r="H9" s="16">
        <f>H7*0.1</f>
        <v>8235</v>
      </c>
      <c r="J9" s="55"/>
    </row>
    <row r="10" spans="1:15" x14ac:dyDescent="0.25">
      <c r="A10" s="29">
        <v>1200</v>
      </c>
      <c r="B10" s="15" t="s">
        <v>129</v>
      </c>
      <c r="C10" s="15"/>
      <c r="D10" s="15"/>
      <c r="E10" s="16">
        <f>E11+E12</f>
        <v>28734.3855</v>
      </c>
      <c r="F10" s="16">
        <f>F11+F12</f>
        <v>10018.9755</v>
      </c>
      <c r="G10" s="16">
        <f t="shared" ref="G10:H10" si="3">G11+G12</f>
        <v>30056.926500000001</v>
      </c>
      <c r="H10" s="16">
        <f t="shared" si="3"/>
        <v>30056.926500000001</v>
      </c>
    </row>
    <row r="11" spans="1:15" x14ac:dyDescent="0.25">
      <c r="A11" s="17">
        <v>1210</v>
      </c>
      <c r="B11" s="17" t="s">
        <v>127</v>
      </c>
      <c r="C11" s="15"/>
      <c r="D11" s="15"/>
      <c r="E11" s="16">
        <f>(E7+E9)*0.2409</f>
        <v>20499.3855</v>
      </c>
      <c r="F11" s="16">
        <f>(F7+F9)*0.2409</f>
        <v>7273.9755000000005</v>
      </c>
      <c r="G11" s="16">
        <f>(G7+G9)*0.2409</f>
        <v>21821.926500000001</v>
      </c>
      <c r="H11" s="16">
        <f>(H7+H9)*0.2409</f>
        <v>21821.926500000001</v>
      </c>
    </row>
    <row r="12" spans="1:15" x14ac:dyDescent="0.25">
      <c r="A12" s="17">
        <v>1220</v>
      </c>
      <c r="B12" s="17" t="s">
        <v>128</v>
      </c>
      <c r="C12" s="15"/>
      <c r="D12" s="15"/>
      <c r="E12" s="16">
        <f>E7*0.1</f>
        <v>8235</v>
      </c>
      <c r="F12" s="16">
        <f t="shared" ref="F12:H12" si="4">F7*0.1</f>
        <v>2745</v>
      </c>
      <c r="G12" s="16">
        <f t="shared" si="4"/>
        <v>8235</v>
      </c>
      <c r="H12" s="16">
        <f t="shared" si="4"/>
        <v>8235</v>
      </c>
    </row>
    <row r="13" spans="1:15" s="21" customFormat="1" x14ac:dyDescent="0.25">
      <c r="A13" s="25">
        <v>2000</v>
      </c>
      <c r="B13" s="26" t="s">
        <v>72</v>
      </c>
      <c r="C13" s="26"/>
      <c r="D13" s="26"/>
      <c r="E13" s="27">
        <f>E14+E15+E23</f>
        <v>3800</v>
      </c>
      <c r="F13" s="27">
        <f>F14+F15+F23</f>
        <v>1800</v>
      </c>
      <c r="G13" s="27">
        <f>G14+G15+G23</f>
        <v>3300</v>
      </c>
      <c r="H13" s="27">
        <f>H14+H15+H23</f>
        <v>3300</v>
      </c>
      <c r="J13" s="36"/>
      <c r="L13" s="35"/>
    </row>
    <row r="14" spans="1:15" x14ac:dyDescent="0.25">
      <c r="A14" s="29">
        <v>2100</v>
      </c>
      <c r="B14" s="15" t="s">
        <v>76</v>
      </c>
      <c r="C14" s="66">
        <f>C12</f>
        <v>0</v>
      </c>
      <c r="D14" s="66">
        <v>20</v>
      </c>
      <c r="E14" s="53">
        <f>D14*C14</f>
        <v>0</v>
      </c>
      <c r="F14" s="53">
        <f>E14</f>
        <v>0</v>
      </c>
      <c r="G14" s="16">
        <f>E14</f>
        <v>0</v>
      </c>
      <c r="H14" s="16">
        <f>E14</f>
        <v>0</v>
      </c>
    </row>
    <row r="15" spans="1:15" x14ac:dyDescent="0.25">
      <c r="A15" s="29">
        <v>2200</v>
      </c>
      <c r="B15" s="15" t="s">
        <v>77</v>
      </c>
      <c r="C15" s="66"/>
      <c r="D15" s="66"/>
      <c r="E15" s="53">
        <f>E16+E17+E18+E19+E20+E21+E22</f>
        <v>800</v>
      </c>
      <c r="F15" s="53">
        <f>F16+F17+F18+F19+F20+F21+F22</f>
        <v>800</v>
      </c>
      <c r="G15" s="16">
        <f>G16+G17+G18+G19+G20+G21+G22</f>
        <v>300</v>
      </c>
      <c r="H15" s="16">
        <f>H16+H17+H18+H19+H20+H21+H22</f>
        <v>300</v>
      </c>
    </row>
    <row r="16" spans="1:15" x14ac:dyDescent="0.25">
      <c r="A16" s="17">
        <v>2210</v>
      </c>
      <c r="B16" s="17" t="s">
        <v>111</v>
      </c>
      <c r="C16" s="66">
        <f>C12</f>
        <v>0</v>
      </c>
      <c r="D16" s="66">
        <f>5*12</f>
        <v>60</v>
      </c>
      <c r="E16" s="53">
        <f>D16*C16</f>
        <v>0</v>
      </c>
      <c r="F16" s="53">
        <f>E16/12*4</f>
        <v>0</v>
      </c>
      <c r="G16" s="16">
        <f>E16</f>
        <v>0</v>
      </c>
      <c r="H16" s="16">
        <f>E16</f>
        <v>0</v>
      </c>
      <c r="J16" s="34"/>
      <c r="K16" s="33"/>
    </row>
    <row r="17" spans="1:11" x14ac:dyDescent="0.25">
      <c r="A17" s="17">
        <v>2220</v>
      </c>
      <c r="B17" s="17" t="s">
        <v>112</v>
      </c>
      <c r="C17" s="66"/>
      <c r="D17" s="66"/>
      <c r="E17" s="53">
        <f t="shared" ref="E17:E21" si="5">D17*C17</f>
        <v>0</v>
      </c>
      <c r="F17" s="53">
        <f>E17</f>
        <v>0</v>
      </c>
      <c r="G17" s="16">
        <f>E17</f>
        <v>0</v>
      </c>
      <c r="H17" s="16">
        <f>E17</f>
        <v>0</v>
      </c>
      <c r="K17" s="33"/>
    </row>
    <row r="18" spans="1:11" x14ac:dyDescent="0.25">
      <c r="A18" s="17">
        <v>2230</v>
      </c>
      <c r="B18" s="17" t="s">
        <v>113</v>
      </c>
      <c r="C18" s="66">
        <v>1</v>
      </c>
      <c r="D18" s="66">
        <v>800</v>
      </c>
      <c r="E18" s="53">
        <f>D18</f>
        <v>800</v>
      </c>
      <c r="F18" s="53">
        <v>800</v>
      </c>
      <c r="G18" s="16">
        <v>300</v>
      </c>
      <c r="H18" s="16">
        <v>300</v>
      </c>
    </row>
    <row r="19" spans="1:11" x14ac:dyDescent="0.25">
      <c r="A19" s="17">
        <v>2240</v>
      </c>
      <c r="B19" s="17" t="s">
        <v>114</v>
      </c>
      <c r="C19" s="66"/>
      <c r="D19" s="66"/>
      <c r="E19" s="53">
        <v>0</v>
      </c>
      <c r="F19" s="53">
        <v>0</v>
      </c>
      <c r="G19" s="16">
        <v>0</v>
      </c>
      <c r="H19" s="16">
        <v>0</v>
      </c>
    </row>
    <row r="20" spans="1:11" x14ac:dyDescent="0.25">
      <c r="A20" s="17">
        <v>2250</v>
      </c>
      <c r="B20" s="17" t="s">
        <v>115</v>
      </c>
      <c r="C20" s="66"/>
      <c r="D20" s="66"/>
      <c r="E20" s="53">
        <f t="shared" si="5"/>
        <v>0</v>
      </c>
      <c r="F20" s="53">
        <f>E20</f>
        <v>0</v>
      </c>
      <c r="G20" s="16">
        <f>F20</f>
        <v>0</v>
      </c>
      <c r="H20" s="16">
        <f>G20</f>
        <v>0</v>
      </c>
    </row>
    <row r="21" spans="1:11" x14ac:dyDescent="0.25">
      <c r="A21" s="17">
        <v>2260</v>
      </c>
      <c r="B21" s="17" t="s">
        <v>116</v>
      </c>
      <c r="C21" s="66"/>
      <c r="D21" s="66"/>
      <c r="E21" s="53">
        <f t="shared" si="5"/>
        <v>0</v>
      </c>
      <c r="F21" s="53">
        <f>E21</f>
        <v>0</v>
      </c>
      <c r="G21" s="16">
        <f>E21</f>
        <v>0</v>
      </c>
      <c r="H21" s="16">
        <f>E21</f>
        <v>0</v>
      </c>
      <c r="K21" s="33"/>
    </row>
    <row r="22" spans="1:11" x14ac:dyDescent="0.25">
      <c r="A22" s="17">
        <v>2270</v>
      </c>
      <c r="B22" s="17" t="s">
        <v>117</v>
      </c>
      <c r="C22" s="66"/>
      <c r="D22" s="66"/>
      <c r="E22" s="53">
        <f>D22*C22</f>
        <v>0</v>
      </c>
      <c r="F22" s="53">
        <v>0</v>
      </c>
      <c r="G22" s="16">
        <v>0</v>
      </c>
      <c r="H22" s="16">
        <v>0</v>
      </c>
    </row>
    <row r="23" spans="1:11" x14ac:dyDescent="0.25">
      <c r="A23" s="29">
        <v>2300</v>
      </c>
      <c r="B23" s="15" t="s">
        <v>78</v>
      </c>
      <c r="C23" s="66"/>
      <c r="D23" s="66"/>
      <c r="E23" s="53">
        <f>E24+E25+E26</f>
        <v>3000</v>
      </c>
      <c r="F23" s="53">
        <f t="shared" ref="F23:H23" si="6">F24+F25+F26</f>
        <v>1000</v>
      </c>
      <c r="G23" s="16">
        <f t="shared" si="6"/>
        <v>3000</v>
      </c>
      <c r="H23" s="16">
        <f t="shared" si="6"/>
        <v>3000</v>
      </c>
    </row>
    <row r="24" spans="1:11" x14ac:dyDescent="0.25">
      <c r="A24" s="17">
        <v>2310</v>
      </c>
      <c r="B24" s="17" t="s">
        <v>121</v>
      </c>
      <c r="C24" s="66">
        <f>C12</f>
        <v>0</v>
      </c>
      <c r="D24" s="66">
        <f>150/2</f>
        <v>75</v>
      </c>
      <c r="E24" s="53">
        <f>D24*C24</f>
        <v>0</v>
      </c>
      <c r="F24" s="53">
        <f>E24/12*4</f>
        <v>0</v>
      </c>
      <c r="G24" s="16">
        <f>C24*D24</f>
        <v>0</v>
      </c>
      <c r="H24" s="16">
        <f>G24</f>
        <v>0</v>
      </c>
    </row>
    <row r="25" spans="1:11" x14ac:dyDescent="0.25">
      <c r="A25" s="17">
        <v>2320</v>
      </c>
      <c r="B25" s="17" t="s">
        <v>122</v>
      </c>
      <c r="C25" s="66">
        <f>1500/5</f>
        <v>300</v>
      </c>
      <c r="D25" s="66">
        <v>10</v>
      </c>
      <c r="E25" s="53">
        <f>D25*C25</f>
        <v>3000</v>
      </c>
      <c r="F25" s="53">
        <f>E25/12*4</f>
        <v>1000</v>
      </c>
      <c r="G25" s="53">
        <f>E25</f>
        <v>3000</v>
      </c>
      <c r="H25" s="53">
        <f>E25</f>
        <v>3000</v>
      </c>
    </row>
    <row r="26" spans="1:11" x14ac:dyDescent="0.25">
      <c r="A26" s="17">
        <v>2350</v>
      </c>
      <c r="B26" s="17" t="s">
        <v>123</v>
      </c>
      <c r="C26" s="15"/>
      <c r="D26" s="15"/>
      <c r="E26" s="16">
        <f>D26*C26</f>
        <v>0</v>
      </c>
      <c r="F26" s="16">
        <f>E26</f>
        <v>0</v>
      </c>
      <c r="G26" s="16"/>
      <c r="H26" s="16"/>
    </row>
    <row r="27" spans="1:11" s="21" customFormat="1" x14ac:dyDescent="0.25">
      <c r="A27" s="25">
        <v>3000</v>
      </c>
      <c r="B27" s="26" t="s">
        <v>79</v>
      </c>
      <c r="C27" s="26"/>
      <c r="D27" s="26"/>
      <c r="E27" s="27">
        <v>0</v>
      </c>
      <c r="F27" s="27">
        <v>0</v>
      </c>
      <c r="G27" s="27">
        <v>0</v>
      </c>
      <c r="H27" s="27">
        <v>0</v>
      </c>
    </row>
    <row r="28" spans="1:11" s="21" customFormat="1" x14ac:dyDescent="0.25">
      <c r="A28" s="25">
        <v>4000</v>
      </c>
      <c r="B28" s="26" t="s">
        <v>80</v>
      </c>
      <c r="C28" s="26"/>
      <c r="D28" s="26"/>
      <c r="E28" s="27">
        <v>0</v>
      </c>
      <c r="F28" s="27">
        <v>0</v>
      </c>
      <c r="G28" s="27">
        <v>0</v>
      </c>
      <c r="H28" s="27">
        <v>0</v>
      </c>
    </row>
    <row r="29" spans="1:11" s="21" customFormat="1" x14ac:dyDescent="0.25">
      <c r="A29" s="25">
        <v>5000</v>
      </c>
      <c r="B29" s="26" t="s">
        <v>73</v>
      </c>
      <c r="C29" s="26"/>
      <c r="D29" s="26"/>
      <c r="E29" s="27">
        <f>E30+E31+E38</f>
        <v>20000</v>
      </c>
      <c r="F29" s="27">
        <f>F30+F31+F38</f>
        <v>20000</v>
      </c>
      <c r="G29" s="27">
        <f>G30+G31+G38</f>
        <v>0</v>
      </c>
      <c r="H29" s="27">
        <f>H30+H31+H38</f>
        <v>0</v>
      </c>
    </row>
    <row r="30" spans="1:11" x14ac:dyDescent="0.25">
      <c r="A30" s="29">
        <v>5100</v>
      </c>
      <c r="B30" s="15" t="s">
        <v>81</v>
      </c>
      <c r="C30" s="15"/>
      <c r="D30" s="15"/>
      <c r="E30" s="16">
        <v>0</v>
      </c>
      <c r="F30" s="16">
        <v>0</v>
      </c>
      <c r="G30" s="16">
        <v>0</v>
      </c>
      <c r="H30" s="16">
        <v>0</v>
      </c>
    </row>
    <row r="31" spans="1:11" x14ac:dyDescent="0.25">
      <c r="A31" s="29">
        <v>5200</v>
      </c>
      <c r="B31" s="15" t="s">
        <v>82</v>
      </c>
      <c r="C31" s="15"/>
      <c r="D31" s="15"/>
      <c r="E31" s="16">
        <f>+E32+E35</f>
        <v>20000</v>
      </c>
      <c r="F31" s="16">
        <f>+F32+F35</f>
        <v>20000</v>
      </c>
      <c r="G31" s="16">
        <f>+G32+G35</f>
        <v>0</v>
      </c>
      <c r="H31" s="16">
        <f>+H32+H35</f>
        <v>0</v>
      </c>
    </row>
    <row r="32" spans="1:11" x14ac:dyDescent="0.25">
      <c r="A32" s="15">
        <v>5238</v>
      </c>
      <c r="B32" s="17" t="s">
        <v>104</v>
      </c>
      <c r="C32" s="15"/>
      <c r="D32" s="15"/>
      <c r="E32" s="16">
        <f>E33+E34</f>
        <v>14000</v>
      </c>
      <c r="F32" s="16">
        <f t="shared" ref="F32:H32" si="7">F33+F34</f>
        <v>14000</v>
      </c>
      <c r="G32" s="16">
        <f t="shared" si="7"/>
        <v>0</v>
      </c>
      <c r="H32" s="16">
        <f t="shared" si="7"/>
        <v>0</v>
      </c>
    </row>
    <row r="33" spans="1:8" x14ac:dyDescent="0.25">
      <c r="A33" s="15"/>
      <c r="B33" s="32" t="s">
        <v>74</v>
      </c>
      <c r="C33" s="15">
        <f>SUM(C8:C8)</f>
        <v>10</v>
      </c>
      <c r="D33" s="15">
        <f>800+350+150</f>
        <v>1300</v>
      </c>
      <c r="E33" s="16">
        <f>C33*D33</f>
        <v>13000</v>
      </c>
      <c r="F33" s="16">
        <f>E33</f>
        <v>13000</v>
      </c>
      <c r="G33" s="16">
        <v>0</v>
      </c>
      <c r="H33" s="16"/>
    </row>
    <row r="34" spans="1:8" x14ac:dyDescent="0.25">
      <c r="A34" s="15"/>
      <c r="B34" s="32" t="s">
        <v>107</v>
      </c>
      <c r="C34" s="15">
        <v>10</v>
      </c>
      <c r="D34" s="15">
        <v>100</v>
      </c>
      <c r="E34" s="16">
        <f>D34*C34</f>
        <v>1000</v>
      </c>
      <c r="F34" s="16">
        <f>E34</f>
        <v>1000</v>
      </c>
      <c r="G34" s="16">
        <v>0</v>
      </c>
      <c r="H34" s="16"/>
    </row>
    <row r="35" spans="1:8" x14ac:dyDescent="0.25">
      <c r="A35" s="15">
        <v>5239</v>
      </c>
      <c r="B35" s="17" t="s">
        <v>102</v>
      </c>
      <c r="C35" s="15"/>
      <c r="D35" s="15"/>
      <c r="E35" s="16">
        <f>E36+E37</f>
        <v>6000</v>
      </c>
      <c r="F35" s="16">
        <f t="shared" ref="F35:H35" si="8">F36+F37</f>
        <v>6000</v>
      </c>
      <c r="G35" s="16">
        <f t="shared" si="8"/>
        <v>0</v>
      </c>
      <c r="H35" s="16">
        <f t="shared" si="8"/>
        <v>0</v>
      </c>
    </row>
    <row r="36" spans="1:8" x14ac:dyDescent="0.25">
      <c r="A36" s="15"/>
      <c r="B36" s="32" t="s">
        <v>108</v>
      </c>
      <c r="C36" s="15">
        <f>C12</f>
        <v>0</v>
      </c>
      <c r="D36" s="15">
        <f>500+250</f>
        <v>750</v>
      </c>
      <c r="E36" s="16">
        <f>D36*C36</f>
        <v>0</v>
      </c>
      <c r="F36" s="16">
        <f>E36</f>
        <v>0</v>
      </c>
      <c r="G36" s="16">
        <v>0</v>
      </c>
      <c r="H36" s="16"/>
    </row>
    <row r="37" spans="1:8" x14ac:dyDescent="0.25">
      <c r="A37" s="15"/>
      <c r="B37" s="32" t="s">
        <v>109</v>
      </c>
      <c r="C37" s="15">
        <v>10</v>
      </c>
      <c r="D37" s="15">
        <v>600</v>
      </c>
      <c r="E37" s="16">
        <f>D37*C37</f>
        <v>6000</v>
      </c>
      <c r="F37" s="16">
        <f>E37</f>
        <v>6000</v>
      </c>
      <c r="G37" s="16">
        <v>0</v>
      </c>
      <c r="H37" s="16"/>
    </row>
    <row r="38" spans="1:8" x14ac:dyDescent="0.25">
      <c r="A38" s="29">
        <v>5300</v>
      </c>
      <c r="B38" s="17" t="s">
        <v>83</v>
      </c>
      <c r="C38" s="15"/>
      <c r="D38" s="15"/>
      <c r="E38" s="16">
        <v>0</v>
      </c>
      <c r="F38" s="16">
        <v>0</v>
      </c>
      <c r="G38" s="16">
        <v>0</v>
      </c>
      <c r="H38" s="16">
        <v>0</v>
      </c>
    </row>
    <row r="39" spans="1:8" s="21" customFormat="1" x14ac:dyDescent="0.25">
      <c r="A39" s="25">
        <v>6000</v>
      </c>
      <c r="B39" s="25" t="s">
        <v>84</v>
      </c>
      <c r="C39" s="26"/>
      <c r="D39" s="26"/>
      <c r="E39" s="27">
        <v>0</v>
      </c>
      <c r="F39" s="27">
        <v>0</v>
      </c>
      <c r="G39" s="27">
        <v>0</v>
      </c>
      <c r="H39" s="27">
        <v>0</v>
      </c>
    </row>
    <row r="40" spans="1:8" s="21" customFormat="1" ht="30" x14ac:dyDescent="0.25">
      <c r="A40" s="25">
        <v>7000</v>
      </c>
      <c r="B40" s="28" t="s">
        <v>85</v>
      </c>
      <c r="C40" s="26"/>
      <c r="D40" s="26"/>
      <c r="E40" s="27">
        <v>0</v>
      </c>
      <c r="F40" s="27">
        <v>0</v>
      </c>
      <c r="G40" s="27">
        <v>0</v>
      </c>
      <c r="H40" s="27">
        <v>0</v>
      </c>
    </row>
    <row r="41" spans="1:8" s="21" customFormat="1" ht="30" x14ac:dyDescent="0.25">
      <c r="A41" s="25">
        <v>8000</v>
      </c>
      <c r="B41" s="28" t="s">
        <v>87</v>
      </c>
      <c r="C41" s="26"/>
      <c r="D41" s="26"/>
      <c r="E41" s="27">
        <v>0</v>
      </c>
      <c r="F41" s="27">
        <v>0</v>
      </c>
      <c r="G41" s="27">
        <v>0</v>
      </c>
      <c r="H41" s="27">
        <v>0</v>
      </c>
    </row>
    <row r="42" spans="1:8" s="21" customFormat="1" x14ac:dyDescent="0.25">
      <c r="A42" s="25">
        <v>9000</v>
      </c>
      <c r="B42" s="25" t="s">
        <v>86</v>
      </c>
      <c r="C42" s="26"/>
      <c r="D42" s="26"/>
      <c r="E42" s="27">
        <v>0</v>
      </c>
      <c r="F42" s="27">
        <v>0</v>
      </c>
      <c r="G42" s="27">
        <v>0</v>
      </c>
      <c r="H42" s="27">
        <v>0</v>
      </c>
    </row>
    <row r="43" spans="1:8" x14ac:dyDescent="0.25">
      <c r="A43" s="18"/>
      <c r="B43" s="19" t="s">
        <v>75</v>
      </c>
      <c r="C43" s="19"/>
      <c r="D43" s="19"/>
      <c r="E43" s="20">
        <f>E29+E13+E5+E27+E28+E39+E40+E41+E42</f>
        <v>137629.3855</v>
      </c>
      <c r="F43" s="20">
        <f>F29+F13+F5+F27+F28+F39+F40+F41+F42</f>
        <v>62013.9755</v>
      </c>
      <c r="G43" s="20">
        <f>G29+G13+G5+G27+G28+G39+G40+G41+G42</f>
        <v>123941.9265</v>
      </c>
      <c r="H43" s="20">
        <f>H29+H13+H5+H27+H28+H39+H40+H41+H42</f>
        <v>123941.9265</v>
      </c>
    </row>
    <row r="45" spans="1:8" x14ac:dyDescent="0.25">
      <c r="G45" s="55"/>
    </row>
  </sheetData>
  <mergeCells count="1">
    <mergeCell ref="A2:H2"/>
  </mergeCells>
  <pageMargins left="0.7" right="0.7" top="0.75" bottom="0.75" header="0.3" footer="0.3"/>
  <pageSetup paperSize="9" scale="72"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5"/>
  <sheetViews>
    <sheetView topLeftCell="A16" workbookViewId="0">
      <selection activeCell="G8" sqref="G8"/>
    </sheetView>
  </sheetViews>
  <sheetFormatPr defaultRowHeight="15" x14ac:dyDescent="0.25"/>
  <cols>
    <col min="1" max="1" width="19.7109375" customWidth="1"/>
    <col min="2" max="2" width="59.85546875" customWidth="1"/>
    <col min="4" max="4" width="10.28515625" customWidth="1"/>
    <col min="5" max="5" width="9.85546875" bestFit="1" customWidth="1"/>
    <col min="6" max="6" width="14.85546875" customWidth="1"/>
    <col min="7" max="7" width="13.85546875" customWidth="1"/>
    <col min="8" max="8" width="16.42578125" customWidth="1"/>
    <col min="9" max="9" width="6.140625" customWidth="1"/>
    <col min="10" max="10" width="5" customWidth="1"/>
    <col min="11" max="11" width="13.42578125" customWidth="1"/>
    <col min="12" max="15" width="9.140625" hidden="1" customWidth="1"/>
  </cols>
  <sheetData>
    <row r="2" spans="1:15" x14ac:dyDescent="0.25">
      <c r="A2" s="21" t="s">
        <v>182</v>
      </c>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E6+E11</f>
        <v>349573.2795</v>
      </c>
      <c r="F5" s="24">
        <f>F6+F11</f>
        <v>0</v>
      </c>
      <c r="G5" s="24">
        <f>G6+G11</f>
        <v>174786.63975</v>
      </c>
      <c r="H5" s="24">
        <f>H6+H11</f>
        <v>349573.2795</v>
      </c>
    </row>
    <row r="6" spans="1:15" x14ac:dyDescent="0.25">
      <c r="A6" s="29">
        <v>1100</v>
      </c>
      <c r="B6" s="15" t="s">
        <v>68</v>
      </c>
      <c r="C6" s="15"/>
      <c r="D6" s="15"/>
      <c r="E6" s="16">
        <f>E7+E9+E10</f>
        <v>271755</v>
      </c>
      <c r="F6" s="16">
        <f t="shared" ref="F6:H6" si="0">F7+F9+F10</f>
        <v>0</v>
      </c>
      <c r="G6" s="16">
        <f t="shared" si="0"/>
        <v>135877.5</v>
      </c>
      <c r="H6" s="16">
        <f t="shared" si="0"/>
        <v>271755</v>
      </c>
    </row>
    <row r="7" spans="1:15" x14ac:dyDescent="0.25">
      <c r="A7" s="15">
        <v>1110</v>
      </c>
      <c r="B7" s="17" t="s">
        <v>69</v>
      </c>
      <c r="C7" s="15"/>
      <c r="D7" s="15"/>
      <c r="E7" s="16">
        <f>SUM(E8:E8)</f>
        <v>247050</v>
      </c>
      <c r="F7" s="16">
        <f>SUM(F8:F8)</f>
        <v>0</v>
      </c>
      <c r="G7" s="16">
        <f>SUM(G8:G8)</f>
        <v>123525</v>
      </c>
      <c r="H7" s="16">
        <f>SUM(H8:H8)</f>
        <v>247050</v>
      </c>
      <c r="L7" t="s">
        <v>124</v>
      </c>
      <c r="N7" t="s">
        <v>125</v>
      </c>
      <c r="O7" t="s">
        <v>126</v>
      </c>
    </row>
    <row r="8" spans="1:15" x14ac:dyDescent="0.25">
      <c r="A8" s="15"/>
      <c r="B8" s="32" t="s">
        <v>183</v>
      </c>
      <c r="C8" s="15">
        <v>10</v>
      </c>
      <c r="D8" s="15">
        <f>K8*12</f>
        <v>24705</v>
      </c>
      <c r="E8" s="16">
        <f>D8*C8</f>
        <v>247050</v>
      </c>
      <c r="F8" s="16">
        <v>0</v>
      </c>
      <c r="G8" s="16">
        <f>E8/2</f>
        <v>123525</v>
      </c>
      <c r="H8" s="16">
        <f>E8</f>
        <v>247050</v>
      </c>
      <c r="K8" s="111">
        <f>[1]Sheet1!$S$45</f>
        <v>2058.75</v>
      </c>
      <c r="L8" s="37">
        <v>0.11</v>
      </c>
      <c r="M8">
        <f>K8-K8*L8</f>
        <v>1832.2874999999999</v>
      </c>
      <c r="N8" s="37">
        <v>0.23</v>
      </c>
      <c r="O8">
        <f>M8-M8*N8</f>
        <v>1410.861375</v>
      </c>
    </row>
    <row r="9" spans="1:15" x14ac:dyDescent="0.25">
      <c r="A9" s="15">
        <v>1140</v>
      </c>
      <c r="B9" s="17" t="s">
        <v>71</v>
      </c>
      <c r="C9" s="15"/>
      <c r="D9" s="15"/>
      <c r="E9" s="16">
        <f>E7*0.1</f>
        <v>24705</v>
      </c>
      <c r="F9" s="16">
        <f>F7*0.15</f>
        <v>0</v>
      </c>
      <c r="G9" s="16">
        <f>G7*0.1</f>
        <v>12352.5</v>
      </c>
      <c r="H9" s="16">
        <f>H7*0.1</f>
        <v>24705</v>
      </c>
      <c r="J9" s="55"/>
    </row>
    <row r="10" spans="1:15" x14ac:dyDescent="0.25">
      <c r="A10" s="15">
        <v>1150</v>
      </c>
      <c r="B10" s="17" t="s">
        <v>147</v>
      </c>
      <c r="C10" s="15"/>
      <c r="D10" s="15"/>
      <c r="E10" s="16">
        <v>0</v>
      </c>
      <c r="F10" s="16">
        <v>0</v>
      </c>
      <c r="G10" s="16">
        <v>0</v>
      </c>
      <c r="H10" s="16">
        <v>0</v>
      </c>
      <c r="J10" s="55"/>
    </row>
    <row r="11" spans="1:15" x14ac:dyDescent="0.25">
      <c r="A11" s="29">
        <v>1200</v>
      </c>
      <c r="B11" s="15" t="s">
        <v>129</v>
      </c>
      <c r="C11" s="15"/>
      <c r="D11" s="15"/>
      <c r="E11" s="16">
        <f>E12+E13</f>
        <v>77818.279500000004</v>
      </c>
      <c r="F11" s="16">
        <f>F12+F13</f>
        <v>0</v>
      </c>
      <c r="G11" s="16">
        <f t="shared" ref="G11:H11" si="1">G12+G13</f>
        <v>38909.139750000002</v>
      </c>
      <c r="H11" s="16">
        <f t="shared" si="1"/>
        <v>77818.279500000004</v>
      </c>
    </row>
    <row r="12" spans="1:15" x14ac:dyDescent="0.25">
      <c r="A12" s="17">
        <v>1210</v>
      </c>
      <c r="B12" s="17" t="s">
        <v>127</v>
      </c>
      <c r="C12" s="15"/>
      <c r="D12" s="15"/>
      <c r="E12" s="16">
        <f>(E7+E9+E10)*0.2409</f>
        <v>65465.779500000004</v>
      </c>
      <c r="F12" s="16">
        <f>(F7+F9+F10)*0.2409</f>
        <v>0</v>
      </c>
      <c r="G12" s="16">
        <f>(G7+G9+G10)*0.2409</f>
        <v>32732.889750000002</v>
      </c>
      <c r="H12" s="16">
        <f>(H7+H9+H10)*0.2409</f>
        <v>65465.779500000004</v>
      </c>
    </row>
    <row r="13" spans="1:15" x14ac:dyDescent="0.25">
      <c r="A13" s="17">
        <v>1220</v>
      </c>
      <c r="B13" s="17" t="s">
        <v>128</v>
      </c>
      <c r="C13" s="15"/>
      <c r="D13" s="15"/>
      <c r="E13" s="16">
        <f>E7*0.05</f>
        <v>12352.5</v>
      </c>
      <c r="F13" s="16">
        <f>F7*0.05</f>
        <v>0</v>
      </c>
      <c r="G13" s="16">
        <f>G7*0.05</f>
        <v>6176.25</v>
      </c>
      <c r="H13" s="16">
        <f>H7*0.05</f>
        <v>12352.5</v>
      </c>
    </row>
    <row r="14" spans="1:15" s="62" customFormat="1" x14ac:dyDescent="0.25">
      <c r="A14" s="59">
        <v>2000</v>
      </c>
      <c r="B14" s="60" t="s">
        <v>72</v>
      </c>
      <c r="C14" s="60"/>
      <c r="D14" s="60"/>
      <c r="E14" s="61">
        <f>E15+E16+E23</f>
        <v>5082700</v>
      </c>
      <c r="F14" s="61">
        <f>F15+F16+F23</f>
        <v>0</v>
      </c>
      <c r="G14" s="61">
        <f>G15+G16+G23</f>
        <v>2546350</v>
      </c>
      <c r="H14" s="61">
        <f>H15+H16+H23</f>
        <v>5079550</v>
      </c>
      <c r="J14" s="63"/>
      <c r="L14" s="64"/>
    </row>
    <row r="15" spans="1:15" s="2" customFormat="1" x14ac:dyDescent="0.25">
      <c r="A15" s="65">
        <v>2100</v>
      </c>
      <c r="B15" s="66" t="s">
        <v>76</v>
      </c>
      <c r="C15" s="66">
        <v>10</v>
      </c>
      <c r="D15" s="66">
        <f>200</f>
        <v>200</v>
      </c>
      <c r="E15" s="53">
        <f>D15*C15</f>
        <v>2000</v>
      </c>
      <c r="F15" s="53">
        <v>0</v>
      </c>
      <c r="G15" s="53">
        <f>E15</f>
        <v>2000</v>
      </c>
      <c r="H15" s="53">
        <f>E15</f>
        <v>2000</v>
      </c>
    </row>
    <row r="16" spans="1:15" s="2" customFormat="1" x14ac:dyDescent="0.25">
      <c r="A16" s="65">
        <v>2200</v>
      </c>
      <c r="B16" s="66" t="s">
        <v>77</v>
      </c>
      <c r="C16" s="66"/>
      <c r="D16" s="66"/>
      <c r="E16" s="53">
        <f>E17+E18+E20+E21</f>
        <v>5079200</v>
      </c>
      <c r="F16" s="53">
        <f t="shared" ref="F16:H16" si="2">F17+F18+F20+F21</f>
        <v>0</v>
      </c>
      <c r="G16" s="53">
        <f t="shared" si="2"/>
        <v>2543600</v>
      </c>
      <c r="H16" s="53">
        <f t="shared" si="2"/>
        <v>5076800</v>
      </c>
    </row>
    <row r="17" spans="1:11" s="2" customFormat="1" x14ac:dyDescent="0.25">
      <c r="A17" s="67">
        <v>2210</v>
      </c>
      <c r="B17" s="67" t="s">
        <v>111</v>
      </c>
      <c r="C17" s="66">
        <v>10</v>
      </c>
      <c r="D17" s="66">
        <f>10*12</f>
        <v>120</v>
      </c>
      <c r="E17" s="53">
        <f>D17*C17</f>
        <v>1200</v>
      </c>
      <c r="F17" s="53"/>
      <c r="G17" s="53">
        <f>E17/2</f>
        <v>600</v>
      </c>
      <c r="H17" s="53">
        <f>E17</f>
        <v>1200</v>
      </c>
      <c r="J17" s="68"/>
      <c r="K17" s="69"/>
    </row>
    <row r="18" spans="1:11" s="2" customFormat="1" x14ac:dyDescent="0.25">
      <c r="A18" s="67">
        <v>2230</v>
      </c>
      <c r="B18" s="67" t="s">
        <v>113</v>
      </c>
      <c r="C18" s="66"/>
      <c r="D18" s="66"/>
      <c r="E18" s="53">
        <f>E19</f>
        <v>8000</v>
      </c>
      <c r="F18" s="53"/>
      <c r="G18" s="53">
        <f>E18</f>
        <v>8000</v>
      </c>
      <c r="H18" s="53">
        <f>E18</f>
        <v>8000</v>
      </c>
    </row>
    <row r="19" spans="1:11" s="73" customFormat="1" x14ac:dyDescent="0.25">
      <c r="A19" s="70">
        <v>2235</v>
      </c>
      <c r="B19" s="70" t="s">
        <v>148</v>
      </c>
      <c r="C19" s="71">
        <v>10</v>
      </c>
      <c r="D19" s="71">
        <v>800</v>
      </c>
      <c r="E19" s="72">
        <f>D19*C19</f>
        <v>8000</v>
      </c>
      <c r="F19" s="72"/>
      <c r="G19" s="72">
        <f>E19</f>
        <v>8000</v>
      </c>
      <c r="H19" s="72">
        <f>E19</f>
        <v>8000</v>
      </c>
    </row>
    <row r="20" spans="1:11" s="2" customFormat="1" x14ac:dyDescent="0.25">
      <c r="A20" s="67">
        <v>2250</v>
      </c>
      <c r="B20" s="67" t="s">
        <v>115</v>
      </c>
      <c r="C20" s="66">
        <v>10</v>
      </c>
      <c r="D20" s="66">
        <f>40*12</f>
        <v>480</v>
      </c>
      <c r="E20" s="53">
        <f t="shared" ref="E20" si="3">D20*C20</f>
        <v>4800</v>
      </c>
      <c r="F20" s="53"/>
      <c r="G20" s="53">
        <f>E20/2</f>
        <v>2400</v>
      </c>
      <c r="H20" s="53">
        <f>G20</f>
        <v>2400</v>
      </c>
    </row>
    <row r="21" spans="1:11" s="2" customFormat="1" x14ac:dyDescent="0.25">
      <c r="A21" s="67">
        <v>2270</v>
      </c>
      <c r="B21" s="67" t="s">
        <v>117</v>
      </c>
      <c r="C21" s="66"/>
      <c r="D21" s="66"/>
      <c r="E21" s="53">
        <f>E22</f>
        <v>5065200</v>
      </c>
      <c r="F21" s="53">
        <v>0</v>
      </c>
      <c r="G21" s="53">
        <f>G22</f>
        <v>2532600</v>
      </c>
      <c r="H21" s="53">
        <f>H22</f>
        <v>5065200</v>
      </c>
    </row>
    <row r="22" spans="1:11" s="2" customFormat="1" x14ac:dyDescent="0.25">
      <c r="A22" s="70">
        <v>2279</v>
      </c>
      <c r="B22" s="70" t="s">
        <v>234</v>
      </c>
      <c r="C22" s="70">
        <v>201</v>
      </c>
      <c r="D22" s="70">
        <f>2100*12</f>
        <v>25200</v>
      </c>
      <c r="E22" s="101">
        <f>D22*C22</f>
        <v>5065200</v>
      </c>
      <c r="F22" s="101">
        <v>0</v>
      </c>
      <c r="G22" s="101">
        <f>E22/2</f>
        <v>2532600</v>
      </c>
      <c r="H22" s="101">
        <f>E22</f>
        <v>5065200</v>
      </c>
    </row>
    <row r="23" spans="1:11" s="2" customFormat="1" x14ac:dyDescent="0.25">
      <c r="A23" s="65">
        <v>2300</v>
      </c>
      <c r="B23" s="66" t="s">
        <v>78</v>
      </c>
      <c r="C23" s="66"/>
      <c r="D23" s="66"/>
      <c r="E23" s="53">
        <f>E24</f>
        <v>1500</v>
      </c>
      <c r="F23" s="53">
        <f t="shared" ref="F23:H23" si="4">F24</f>
        <v>0</v>
      </c>
      <c r="G23" s="53">
        <f t="shared" si="4"/>
        <v>750</v>
      </c>
      <c r="H23" s="53">
        <f t="shared" si="4"/>
        <v>750</v>
      </c>
    </row>
    <row r="24" spans="1:11" s="2" customFormat="1" x14ac:dyDescent="0.25">
      <c r="A24" s="67">
        <v>2310</v>
      </c>
      <c r="B24" s="67" t="s">
        <v>121</v>
      </c>
      <c r="C24" s="96">
        <f>C31</f>
        <v>10</v>
      </c>
      <c r="D24" s="66">
        <v>150</v>
      </c>
      <c r="E24" s="53">
        <f>D24*C24</f>
        <v>1500</v>
      </c>
      <c r="F24" s="53">
        <v>0</v>
      </c>
      <c r="G24" s="53">
        <f>E24/2</f>
        <v>750</v>
      </c>
      <c r="H24" s="53">
        <f>G24</f>
        <v>750</v>
      </c>
    </row>
    <row r="25" spans="1:11" s="21" customFormat="1" x14ac:dyDescent="0.25">
      <c r="A25" s="25">
        <v>3000</v>
      </c>
      <c r="B25" s="26" t="s">
        <v>79</v>
      </c>
      <c r="C25" s="26"/>
      <c r="D25" s="26"/>
      <c r="E25" s="27">
        <v>0</v>
      </c>
      <c r="F25" s="27">
        <v>0</v>
      </c>
      <c r="G25" s="27">
        <v>0</v>
      </c>
      <c r="H25" s="27">
        <v>0</v>
      </c>
    </row>
    <row r="26" spans="1:11" s="21" customFormat="1" x14ac:dyDescent="0.25">
      <c r="A26" s="25">
        <v>4000</v>
      </c>
      <c r="B26" s="26" t="s">
        <v>80</v>
      </c>
      <c r="C26" s="26"/>
      <c r="D26" s="26"/>
      <c r="E26" s="27">
        <v>0</v>
      </c>
      <c r="F26" s="27">
        <v>0</v>
      </c>
      <c r="G26" s="27">
        <v>0</v>
      </c>
      <c r="H26" s="27">
        <v>0</v>
      </c>
    </row>
    <row r="27" spans="1:11" s="21" customFormat="1" x14ac:dyDescent="0.25">
      <c r="A27" s="25">
        <v>5000</v>
      </c>
      <c r="B27" s="26" t="s">
        <v>73</v>
      </c>
      <c r="C27" s="26"/>
      <c r="D27" s="26"/>
      <c r="E27" s="27">
        <f>E28+E29+E36</f>
        <v>24500</v>
      </c>
      <c r="F27" s="27">
        <f>F28+F29+F36</f>
        <v>0</v>
      </c>
      <c r="G27" s="27">
        <f>G28+G29+G36</f>
        <v>24500</v>
      </c>
      <c r="H27" s="27">
        <f>H28+H29+H36</f>
        <v>0</v>
      </c>
    </row>
    <row r="28" spans="1:11" x14ac:dyDescent="0.25">
      <c r="A28" s="29">
        <v>5100</v>
      </c>
      <c r="B28" s="15" t="s">
        <v>81</v>
      </c>
      <c r="C28" s="15"/>
      <c r="D28" s="15"/>
      <c r="E28" s="16">
        <v>0</v>
      </c>
      <c r="F28" s="16">
        <v>0</v>
      </c>
      <c r="G28" s="16">
        <v>0</v>
      </c>
      <c r="H28" s="16">
        <v>0</v>
      </c>
    </row>
    <row r="29" spans="1:11" x14ac:dyDescent="0.25">
      <c r="A29" s="29">
        <v>5200</v>
      </c>
      <c r="B29" s="15" t="s">
        <v>82</v>
      </c>
      <c r="C29" s="15"/>
      <c r="D29" s="15"/>
      <c r="E29" s="16">
        <f>E30+E33</f>
        <v>24500</v>
      </c>
      <c r="F29" s="16">
        <f>F30+F33</f>
        <v>0</v>
      </c>
      <c r="G29" s="16">
        <f>G30+G33</f>
        <v>24500</v>
      </c>
      <c r="H29" s="16">
        <f>H30+H33</f>
        <v>0</v>
      </c>
    </row>
    <row r="30" spans="1:11" x14ac:dyDescent="0.25">
      <c r="A30" s="15">
        <v>5238</v>
      </c>
      <c r="B30" s="17" t="s">
        <v>104</v>
      </c>
      <c r="C30" s="15"/>
      <c r="D30" s="15"/>
      <c r="E30" s="16">
        <f>E31+E32</f>
        <v>14000</v>
      </c>
      <c r="F30" s="16">
        <f t="shared" ref="F30:H30" si="5">F31+F32</f>
        <v>0</v>
      </c>
      <c r="G30" s="16">
        <f t="shared" si="5"/>
        <v>14000</v>
      </c>
      <c r="H30" s="16">
        <f t="shared" si="5"/>
        <v>0</v>
      </c>
    </row>
    <row r="31" spans="1:11" x14ac:dyDescent="0.25">
      <c r="A31" s="15"/>
      <c r="B31" s="32" t="s">
        <v>74</v>
      </c>
      <c r="C31" s="56">
        <f>C8</f>
        <v>10</v>
      </c>
      <c r="D31" s="15">
        <f>800+350+150</f>
        <v>1300</v>
      </c>
      <c r="E31" s="16">
        <f>C31*D31</f>
        <v>13000</v>
      </c>
      <c r="F31" s="16">
        <v>0</v>
      </c>
      <c r="G31" s="16">
        <f>E31</f>
        <v>13000</v>
      </c>
      <c r="H31" s="16"/>
    </row>
    <row r="32" spans="1:11" x14ac:dyDescent="0.25">
      <c r="A32" s="15"/>
      <c r="B32" s="32" t="s">
        <v>107</v>
      </c>
      <c r="C32" s="15">
        <v>10</v>
      </c>
      <c r="D32" s="15">
        <v>100</v>
      </c>
      <c r="E32" s="16">
        <f>D32*C32</f>
        <v>1000</v>
      </c>
      <c r="F32" s="16">
        <v>0</v>
      </c>
      <c r="G32" s="16">
        <f>E32</f>
        <v>1000</v>
      </c>
      <c r="H32" s="16"/>
    </row>
    <row r="33" spans="1:8" x14ac:dyDescent="0.25">
      <c r="A33" s="15">
        <v>5239</v>
      </c>
      <c r="B33" s="17" t="s">
        <v>102</v>
      </c>
      <c r="C33" s="15"/>
      <c r="D33" s="15"/>
      <c r="E33" s="16">
        <f>E34+E35</f>
        <v>10500</v>
      </c>
      <c r="F33" s="16">
        <f>F34+F35</f>
        <v>0</v>
      </c>
      <c r="G33" s="16">
        <f t="shared" ref="G33:H33" si="6">G34+G35</f>
        <v>10500</v>
      </c>
      <c r="H33" s="16">
        <f t="shared" si="6"/>
        <v>0</v>
      </c>
    </row>
    <row r="34" spans="1:8" x14ac:dyDescent="0.25">
      <c r="A34" s="15"/>
      <c r="B34" s="32" t="s">
        <v>108</v>
      </c>
      <c r="C34" s="56">
        <f>C31</f>
        <v>10</v>
      </c>
      <c r="D34" s="15">
        <f>500+250</f>
        <v>750</v>
      </c>
      <c r="E34" s="16">
        <f>D34*C34</f>
        <v>7500</v>
      </c>
      <c r="F34" s="16">
        <v>0</v>
      </c>
      <c r="G34" s="16">
        <f>E34</f>
        <v>7500</v>
      </c>
      <c r="H34" s="16"/>
    </row>
    <row r="35" spans="1:8" x14ac:dyDescent="0.25">
      <c r="A35" s="15"/>
      <c r="B35" s="32" t="s">
        <v>109</v>
      </c>
      <c r="C35" s="15">
        <v>10</v>
      </c>
      <c r="D35" s="15">
        <v>300</v>
      </c>
      <c r="E35" s="16">
        <f>D35*C35</f>
        <v>3000</v>
      </c>
      <c r="F35" s="16">
        <v>0</v>
      </c>
      <c r="G35" s="16">
        <f>E35</f>
        <v>3000</v>
      </c>
      <c r="H35" s="16"/>
    </row>
    <row r="36" spans="1:8" x14ac:dyDescent="0.25">
      <c r="A36" s="29">
        <v>5300</v>
      </c>
      <c r="B36" s="17" t="s">
        <v>83</v>
      </c>
      <c r="C36" s="15"/>
      <c r="D36" s="15"/>
      <c r="E36" s="16">
        <v>0</v>
      </c>
      <c r="F36" s="16">
        <v>0</v>
      </c>
      <c r="G36" s="16">
        <v>0</v>
      </c>
      <c r="H36" s="16">
        <v>0</v>
      </c>
    </row>
    <row r="37" spans="1:8" s="21" customFormat="1" x14ac:dyDescent="0.25">
      <c r="A37" s="25">
        <v>6000</v>
      </c>
      <c r="B37" s="25" t="s">
        <v>84</v>
      </c>
      <c r="C37" s="26"/>
      <c r="D37" s="26"/>
      <c r="E37" s="27">
        <v>0</v>
      </c>
      <c r="F37" s="27">
        <v>0</v>
      </c>
      <c r="G37" s="27">
        <v>0</v>
      </c>
      <c r="H37" s="27">
        <v>0</v>
      </c>
    </row>
    <row r="38" spans="1:8" s="21" customFormat="1" ht="30" x14ac:dyDescent="0.25">
      <c r="A38" s="25">
        <v>7000</v>
      </c>
      <c r="B38" s="28" t="s">
        <v>85</v>
      </c>
      <c r="C38" s="26"/>
      <c r="D38" s="26"/>
      <c r="E38" s="27">
        <v>0</v>
      </c>
      <c r="F38" s="27">
        <v>0</v>
      </c>
      <c r="G38" s="27">
        <v>0</v>
      </c>
      <c r="H38" s="27">
        <v>0</v>
      </c>
    </row>
    <row r="39" spans="1:8" s="21" customFormat="1" ht="30" x14ac:dyDescent="0.25">
      <c r="A39" s="25">
        <v>8000</v>
      </c>
      <c r="B39" s="28" t="s">
        <v>87</v>
      </c>
      <c r="C39" s="26"/>
      <c r="D39" s="26"/>
      <c r="E39" s="27">
        <v>0</v>
      </c>
      <c r="F39" s="27">
        <v>0</v>
      </c>
      <c r="G39" s="27">
        <v>0</v>
      </c>
      <c r="H39" s="27">
        <v>0</v>
      </c>
    </row>
    <row r="40" spans="1:8" s="21" customFormat="1" x14ac:dyDescent="0.25">
      <c r="A40" s="25">
        <v>9000</v>
      </c>
      <c r="B40" s="25" t="s">
        <v>86</v>
      </c>
      <c r="C40" s="26"/>
      <c r="D40" s="26"/>
      <c r="E40" s="27">
        <v>0</v>
      </c>
      <c r="F40" s="27">
        <v>0</v>
      </c>
      <c r="G40" s="27">
        <v>0</v>
      </c>
      <c r="H40" s="27">
        <v>0</v>
      </c>
    </row>
    <row r="41" spans="1:8" x14ac:dyDescent="0.25">
      <c r="A41" s="18"/>
      <c r="B41" s="19" t="s">
        <v>75</v>
      </c>
      <c r="C41" s="19"/>
      <c r="D41" s="19"/>
      <c r="E41" s="20">
        <f>E27+E14+E5+E25+E26+E37+E38+E39+E40</f>
        <v>5456773.2795000002</v>
      </c>
      <c r="F41" s="20">
        <f>F27+F14+F5+F25+F26+F37+F38+F39+F40</f>
        <v>0</v>
      </c>
      <c r="G41" s="20">
        <f>G27+G14+G5+G25+G26+G37+G38+G39+G40</f>
        <v>2745636.6397500001</v>
      </c>
      <c r="H41" s="20">
        <f>H27+H14+H5+H25+H26+H37+H38+H39+H40</f>
        <v>5429123.2795000002</v>
      </c>
    </row>
    <row r="45" spans="1:8" x14ac:dyDescent="0.25">
      <c r="A45" t="s">
        <v>244</v>
      </c>
    </row>
  </sheetData>
  <pageMargins left="0.7" right="0.7" top="0.75" bottom="0.75" header="0.3" footer="0.3"/>
  <pageSetup paperSize="9" scale="71"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8"/>
  <sheetViews>
    <sheetView topLeftCell="A19" workbookViewId="0">
      <selection activeCell="G18" sqref="G18"/>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3" customWidth="1"/>
    <col min="10" max="10" width="2.140625" customWidth="1"/>
    <col min="11" max="11" width="12.28515625" customWidth="1"/>
    <col min="12" max="15" width="9.140625" hidden="1" customWidth="1"/>
  </cols>
  <sheetData>
    <row r="2" spans="1:15" ht="28.5" customHeight="1" x14ac:dyDescent="0.25">
      <c r="A2" s="162" t="s">
        <v>185</v>
      </c>
      <c r="B2" s="162"/>
      <c r="C2" s="162"/>
      <c r="D2" s="162"/>
      <c r="E2" s="162"/>
      <c r="F2" s="162"/>
      <c r="G2" s="162"/>
      <c r="H2" s="162"/>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E6+E12</f>
        <v>30725.459160000002</v>
      </c>
      <c r="F5" s="24">
        <f>F6+F12</f>
        <v>8286.3035400000008</v>
      </c>
      <c r="G5" s="24">
        <f>G6+G12</f>
        <v>23466.194160000003</v>
      </c>
      <c r="H5" s="24">
        <f>H6+H12</f>
        <v>23466.194160000003</v>
      </c>
    </row>
    <row r="6" spans="1:15" x14ac:dyDescent="0.25">
      <c r="A6" s="29">
        <v>1100</v>
      </c>
      <c r="B6" s="15" t="s">
        <v>68</v>
      </c>
      <c r="C6" s="15"/>
      <c r="D6" s="15"/>
      <c r="E6" s="16">
        <f>E7+E9+E10</f>
        <v>24092.400000000001</v>
      </c>
      <c r="F6" s="16">
        <f t="shared" ref="F6:H6" si="0">F7+F9+F10</f>
        <v>6510.6</v>
      </c>
      <c r="G6" s="16">
        <f t="shared" si="0"/>
        <v>18242.400000000001</v>
      </c>
      <c r="H6" s="16">
        <f t="shared" si="0"/>
        <v>18242.400000000001</v>
      </c>
    </row>
    <row r="7" spans="1:15" x14ac:dyDescent="0.25">
      <c r="A7" s="15">
        <v>1110</v>
      </c>
      <c r="B7" s="17" t="s">
        <v>69</v>
      </c>
      <c r="C7" s="15"/>
      <c r="D7" s="15"/>
      <c r="E7" s="16">
        <f>SUM(E8:E8)</f>
        <v>16584</v>
      </c>
      <c r="F7" s="16">
        <f>SUM(F8:F8)</f>
        <v>4146</v>
      </c>
      <c r="G7" s="16">
        <f>SUM(G8:G8)</f>
        <v>16584</v>
      </c>
      <c r="H7" s="16">
        <f>SUM(H8:H8)</f>
        <v>16584</v>
      </c>
      <c r="L7" t="s">
        <v>124</v>
      </c>
      <c r="N7" t="s">
        <v>125</v>
      </c>
      <c r="O7" t="s">
        <v>126</v>
      </c>
    </row>
    <row r="8" spans="1:15" x14ac:dyDescent="0.25">
      <c r="A8" s="15"/>
      <c r="B8" s="32" t="s">
        <v>175</v>
      </c>
      <c r="C8" s="15">
        <v>1</v>
      </c>
      <c r="D8" s="15">
        <f>K8*12</f>
        <v>16584</v>
      </c>
      <c r="E8" s="16">
        <f>D8*C8</f>
        <v>16584</v>
      </c>
      <c r="F8" s="16">
        <f>E8/12*3</f>
        <v>4146</v>
      </c>
      <c r="G8" s="16">
        <f>E8</f>
        <v>16584</v>
      </c>
      <c r="H8" s="16">
        <f>G8</f>
        <v>16584</v>
      </c>
      <c r="K8" s="111">
        <f>[1]Sheet1!$S$34</f>
        <v>1382</v>
      </c>
      <c r="L8" s="37">
        <v>0.11</v>
      </c>
      <c r="M8">
        <f>K8-K8*L8</f>
        <v>1229.98</v>
      </c>
      <c r="N8" s="37">
        <v>0.23</v>
      </c>
      <c r="O8">
        <f>M8-M8*N8</f>
        <v>947.08460000000002</v>
      </c>
    </row>
    <row r="9" spans="1:15" x14ac:dyDescent="0.25">
      <c r="A9" s="15">
        <v>1140</v>
      </c>
      <c r="B9" s="17" t="s">
        <v>71</v>
      </c>
      <c r="C9" s="15"/>
      <c r="D9" s="15"/>
      <c r="E9" s="16">
        <f>E7*0.1</f>
        <v>1658.4</v>
      </c>
      <c r="F9" s="16">
        <f>F7*0.1</f>
        <v>414.6</v>
      </c>
      <c r="G9" s="16">
        <f>G7*0.1</f>
        <v>1658.4</v>
      </c>
      <c r="H9" s="16">
        <f>H7*0.1</f>
        <v>1658.4</v>
      </c>
      <c r="J9" s="55"/>
      <c r="K9" s="2"/>
    </row>
    <row r="10" spans="1:15" x14ac:dyDescent="0.25">
      <c r="A10" s="15">
        <v>1150</v>
      </c>
      <c r="B10" s="17" t="s">
        <v>147</v>
      </c>
      <c r="C10" s="15"/>
      <c r="D10" s="15"/>
      <c r="E10" s="16">
        <f>E11</f>
        <v>5850</v>
      </c>
      <c r="F10" s="16">
        <f>F11</f>
        <v>1950</v>
      </c>
      <c r="G10" s="16"/>
      <c r="H10" s="16"/>
      <c r="J10" s="55"/>
      <c r="K10" s="2"/>
    </row>
    <row r="11" spans="1:15" x14ac:dyDescent="0.25">
      <c r="A11" s="15"/>
      <c r="B11" s="32" t="s">
        <v>224</v>
      </c>
      <c r="C11" s="15">
        <v>1</v>
      </c>
      <c r="D11" s="15">
        <f>K11*3</f>
        <v>5850</v>
      </c>
      <c r="E11" s="16">
        <f>D11</f>
        <v>5850</v>
      </c>
      <c r="F11" s="16">
        <f>E11/3</f>
        <v>1950</v>
      </c>
      <c r="G11" s="16">
        <f>E11/3*2</f>
        <v>3900</v>
      </c>
      <c r="H11" s="16">
        <v>0</v>
      </c>
      <c r="J11" s="55"/>
      <c r="K11" s="2">
        <v>1950</v>
      </c>
      <c r="L11" s="37">
        <v>0.11</v>
      </c>
      <c r="M11">
        <f>K11-K11*L11</f>
        <v>1735.5</v>
      </c>
      <c r="N11" s="37">
        <v>0.23</v>
      </c>
      <c r="O11">
        <f>M11-M11*N11</f>
        <v>1336.335</v>
      </c>
    </row>
    <row r="12" spans="1:15" x14ac:dyDescent="0.25">
      <c r="A12" s="29">
        <v>1200</v>
      </c>
      <c r="B12" s="15" t="s">
        <v>129</v>
      </c>
      <c r="C12" s="15"/>
      <c r="D12" s="15"/>
      <c r="E12" s="16">
        <f>E13+E14</f>
        <v>6633.0591599999998</v>
      </c>
      <c r="F12" s="16">
        <f t="shared" ref="F12:H12" si="1">F13+F14</f>
        <v>1775.70354</v>
      </c>
      <c r="G12" s="16">
        <f t="shared" si="1"/>
        <v>5223.7941600000004</v>
      </c>
      <c r="H12" s="16">
        <f t="shared" si="1"/>
        <v>5223.7941600000004</v>
      </c>
      <c r="K12" s="2"/>
    </row>
    <row r="13" spans="1:15" x14ac:dyDescent="0.25">
      <c r="A13" s="17">
        <v>1210</v>
      </c>
      <c r="B13" s="17" t="s">
        <v>127</v>
      </c>
      <c r="C13" s="15"/>
      <c r="D13" s="15"/>
      <c r="E13" s="16">
        <f>(E7+E9+E10)*0.2409</f>
        <v>5803.85916</v>
      </c>
      <c r="F13" s="16">
        <f>(F7+F9+F10)*0.2409</f>
        <v>1568.40354</v>
      </c>
      <c r="G13" s="16">
        <f>(G7+G9+G10)*0.2409</f>
        <v>4394.5941600000006</v>
      </c>
      <c r="H13" s="16">
        <f t="shared" ref="H13" si="2">(H7+H9+H10)*0.2409</f>
        <v>4394.5941600000006</v>
      </c>
    </row>
    <row r="14" spans="1:15" x14ac:dyDescent="0.25">
      <c r="A14" s="17">
        <v>1220</v>
      </c>
      <c r="B14" s="17" t="s">
        <v>128</v>
      </c>
      <c r="C14" s="15"/>
      <c r="D14" s="15"/>
      <c r="E14" s="16">
        <f>E7*0.05</f>
        <v>829.2</v>
      </c>
      <c r="F14" s="16">
        <f>F7*0.05</f>
        <v>207.3</v>
      </c>
      <c r="G14" s="16">
        <f t="shared" ref="G14:H14" si="3">G7*0.05</f>
        <v>829.2</v>
      </c>
      <c r="H14" s="16">
        <f t="shared" si="3"/>
        <v>829.2</v>
      </c>
    </row>
    <row r="15" spans="1:15" s="21" customFormat="1" x14ac:dyDescent="0.25">
      <c r="A15" s="25">
        <v>2000</v>
      </c>
      <c r="B15" s="26" t="s">
        <v>72</v>
      </c>
      <c r="C15" s="26"/>
      <c r="D15" s="26"/>
      <c r="E15" s="27">
        <f>E16+E17+E25</f>
        <v>1270</v>
      </c>
      <c r="F15" s="27">
        <f>F16+F17+F25</f>
        <v>4170</v>
      </c>
      <c r="G15" s="27">
        <f>G16+G17+G25</f>
        <v>770</v>
      </c>
      <c r="H15" s="27">
        <f>H16+H17+H25</f>
        <v>770</v>
      </c>
      <c r="J15" s="36"/>
      <c r="L15" s="35"/>
    </row>
    <row r="16" spans="1:15" x14ac:dyDescent="0.25">
      <c r="A16" s="29">
        <v>2100</v>
      </c>
      <c r="B16" s="15" t="s">
        <v>76</v>
      </c>
      <c r="C16" s="15">
        <v>1</v>
      </c>
      <c r="D16" s="15">
        <v>200</v>
      </c>
      <c r="E16" s="16">
        <f>D16*C16</f>
        <v>200</v>
      </c>
      <c r="F16" s="16">
        <v>2500</v>
      </c>
      <c r="G16" s="16">
        <f>E16</f>
        <v>200</v>
      </c>
      <c r="H16" s="16">
        <f>E16</f>
        <v>200</v>
      </c>
    </row>
    <row r="17" spans="1:11" x14ac:dyDescent="0.25">
      <c r="A17" s="29">
        <v>2200</v>
      </c>
      <c r="B17" s="15" t="s">
        <v>77</v>
      </c>
      <c r="C17" s="15"/>
      <c r="D17" s="15"/>
      <c r="E17" s="16">
        <f>E18+E19+E20+E21+E22+E23+E24</f>
        <v>920</v>
      </c>
      <c r="F17" s="16">
        <f>F18+F19+F20+F21+F22+F23+F24</f>
        <v>1520</v>
      </c>
      <c r="G17" s="16">
        <f>G18+G19+G20+G21+G22+G23+G24</f>
        <v>420</v>
      </c>
      <c r="H17" s="16">
        <f>H18+H19+H20+H21+H22+H23+H24</f>
        <v>420</v>
      </c>
    </row>
    <row r="18" spans="1:11" x14ac:dyDescent="0.25">
      <c r="A18" s="17">
        <v>2210</v>
      </c>
      <c r="B18" s="17" t="s">
        <v>111</v>
      </c>
      <c r="C18" s="15">
        <v>1</v>
      </c>
      <c r="D18" s="15">
        <f>10*12</f>
        <v>120</v>
      </c>
      <c r="E18" s="16">
        <f>D18*C18</f>
        <v>120</v>
      </c>
      <c r="F18" s="16">
        <f>E18</f>
        <v>120</v>
      </c>
      <c r="G18" s="16">
        <f>E18</f>
        <v>120</v>
      </c>
      <c r="H18" s="16">
        <f>E18</f>
        <v>120</v>
      </c>
      <c r="J18" s="34"/>
      <c r="K18" s="33"/>
    </row>
    <row r="19" spans="1:11" x14ac:dyDescent="0.25">
      <c r="A19" s="17">
        <v>2220</v>
      </c>
      <c r="B19" s="17" t="s">
        <v>112</v>
      </c>
      <c r="C19" s="15"/>
      <c r="D19" s="15"/>
      <c r="E19" s="16">
        <f t="shared" ref="E19:E23" si="4">D19*C19</f>
        <v>0</v>
      </c>
      <c r="F19" s="16">
        <f>E19</f>
        <v>0</v>
      </c>
      <c r="G19" s="16">
        <f>E19</f>
        <v>0</v>
      </c>
      <c r="H19" s="16">
        <f>E19</f>
        <v>0</v>
      </c>
      <c r="K19" s="33"/>
    </row>
    <row r="20" spans="1:11" x14ac:dyDescent="0.25">
      <c r="A20" s="17">
        <v>2230</v>
      </c>
      <c r="B20" s="17" t="s">
        <v>113</v>
      </c>
      <c r="C20" s="15"/>
      <c r="D20" s="15">
        <v>800</v>
      </c>
      <c r="E20" s="16">
        <f>D20</f>
        <v>800</v>
      </c>
      <c r="F20" s="16">
        <v>1400</v>
      </c>
      <c r="G20" s="16">
        <v>300</v>
      </c>
      <c r="H20" s="16">
        <v>300</v>
      </c>
    </row>
    <row r="21" spans="1:11" x14ac:dyDescent="0.25">
      <c r="A21" s="17">
        <v>2240</v>
      </c>
      <c r="B21" s="17" t="s">
        <v>114</v>
      </c>
      <c r="C21" s="15"/>
      <c r="D21" s="15"/>
      <c r="E21" s="16">
        <v>0</v>
      </c>
      <c r="F21" s="16">
        <v>0</v>
      </c>
      <c r="G21" s="16">
        <v>0</v>
      </c>
      <c r="H21" s="16">
        <v>0</v>
      </c>
    </row>
    <row r="22" spans="1:11" x14ac:dyDescent="0.25">
      <c r="A22" s="17">
        <v>2250</v>
      </c>
      <c r="B22" s="17" t="s">
        <v>115</v>
      </c>
      <c r="C22" s="15"/>
      <c r="D22" s="15"/>
      <c r="E22" s="16">
        <f t="shared" si="4"/>
        <v>0</v>
      </c>
      <c r="F22" s="16">
        <f>E22</f>
        <v>0</v>
      </c>
      <c r="G22" s="16">
        <f>F22</f>
        <v>0</v>
      </c>
      <c r="H22" s="16">
        <f>G22</f>
        <v>0</v>
      </c>
    </row>
    <row r="23" spans="1:11" x14ac:dyDescent="0.25">
      <c r="A23" s="17">
        <v>2260</v>
      </c>
      <c r="B23" s="17" t="s">
        <v>116</v>
      </c>
      <c r="C23" s="15"/>
      <c r="D23" s="15"/>
      <c r="E23" s="16">
        <f t="shared" si="4"/>
        <v>0</v>
      </c>
      <c r="F23" s="16">
        <f>E23</f>
        <v>0</v>
      </c>
      <c r="G23" s="16">
        <f>E23</f>
        <v>0</v>
      </c>
      <c r="H23" s="16">
        <f>E23</f>
        <v>0</v>
      </c>
      <c r="K23" s="33"/>
    </row>
    <row r="24" spans="1:11" x14ac:dyDescent="0.25">
      <c r="A24" s="17">
        <v>2270</v>
      </c>
      <c r="B24" s="17" t="s">
        <v>117</v>
      </c>
      <c r="C24" s="15"/>
      <c r="D24" s="15"/>
      <c r="E24" s="16">
        <f>D24*C24</f>
        <v>0</v>
      </c>
      <c r="F24" s="16">
        <v>0</v>
      </c>
      <c r="G24" s="16">
        <v>0</v>
      </c>
      <c r="H24" s="16">
        <v>0</v>
      </c>
    </row>
    <row r="25" spans="1:11" x14ac:dyDescent="0.25">
      <c r="A25" s="29">
        <v>2300</v>
      </c>
      <c r="B25" s="15" t="s">
        <v>78</v>
      </c>
      <c r="C25" s="15"/>
      <c r="D25" s="15"/>
      <c r="E25" s="16">
        <f>E26+E27+E28</f>
        <v>150</v>
      </c>
      <c r="F25" s="16">
        <f t="shared" ref="F25:H25" si="5">F26+F27+F28</f>
        <v>150</v>
      </c>
      <c r="G25" s="16">
        <f t="shared" si="5"/>
        <v>150</v>
      </c>
      <c r="H25" s="16">
        <f t="shared" si="5"/>
        <v>150</v>
      </c>
    </row>
    <row r="26" spans="1:11" x14ac:dyDescent="0.25">
      <c r="A26" s="17">
        <v>2310</v>
      </c>
      <c r="B26" s="17" t="s">
        <v>121</v>
      </c>
      <c r="C26" s="15">
        <v>1</v>
      </c>
      <c r="D26" s="15">
        <v>150</v>
      </c>
      <c r="E26" s="16">
        <f>D26*C26</f>
        <v>150</v>
      </c>
      <c r="F26" s="16">
        <f>E26</f>
        <v>150</v>
      </c>
      <c r="G26" s="16">
        <f>C26*D26</f>
        <v>150</v>
      </c>
      <c r="H26" s="16">
        <f>G26</f>
        <v>150</v>
      </c>
    </row>
    <row r="27" spans="1:11" x14ac:dyDescent="0.25">
      <c r="A27" s="17">
        <v>2320</v>
      </c>
      <c r="B27" s="17" t="s">
        <v>122</v>
      </c>
      <c r="C27" s="15"/>
      <c r="D27" s="15"/>
      <c r="E27" s="16">
        <f>D27*C27</f>
        <v>0</v>
      </c>
      <c r="F27" s="53">
        <f>E27</f>
        <v>0</v>
      </c>
      <c r="G27" s="53">
        <f>E27</f>
        <v>0</v>
      </c>
      <c r="H27" s="53">
        <f>E27</f>
        <v>0</v>
      </c>
    </row>
    <row r="28" spans="1:11" x14ac:dyDescent="0.25">
      <c r="A28" s="17">
        <v>2350</v>
      </c>
      <c r="B28" s="17" t="s">
        <v>123</v>
      </c>
      <c r="C28" s="15"/>
      <c r="D28" s="15"/>
      <c r="E28" s="16">
        <f>D28*C28</f>
        <v>0</v>
      </c>
      <c r="F28" s="16">
        <f>E28</f>
        <v>0</v>
      </c>
      <c r="G28" s="16"/>
      <c r="H28" s="16"/>
    </row>
    <row r="29" spans="1:11" s="21" customFormat="1" x14ac:dyDescent="0.25">
      <c r="A29" s="25">
        <v>3000</v>
      </c>
      <c r="B29" s="26" t="s">
        <v>79</v>
      </c>
      <c r="C29" s="26"/>
      <c r="D29" s="26"/>
      <c r="E29" s="27">
        <v>0</v>
      </c>
      <c r="F29" s="27">
        <v>0</v>
      </c>
      <c r="G29" s="27">
        <v>0</v>
      </c>
      <c r="H29" s="27">
        <v>0</v>
      </c>
    </row>
    <row r="30" spans="1:11" s="21" customFormat="1" x14ac:dyDescent="0.25">
      <c r="A30" s="25">
        <v>4000</v>
      </c>
      <c r="B30" s="26" t="s">
        <v>80</v>
      </c>
      <c r="C30" s="26"/>
      <c r="D30" s="26"/>
      <c r="E30" s="27">
        <v>0</v>
      </c>
      <c r="F30" s="27">
        <v>0</v>
      </c>
      <c r="G30" s="27">
        <v>0</v>
      </c>
      <c r="H30" s="27">
        <v>0</v>
      </c>
    </row>
    <row r="31" spans="1:11" s="21" customFormat="1" x14ac:dyDescent="0.25">
      <c r="A31" s="25">
        <v>5000</v>
      </c>
      <c r="B31" s="26" t="s">
        <v>73</v>
      </c>
      <c r="C31" s="26"/>
      <c r="D31" s="26"/>
      <c r="E31" s="27">
        <f>E32+E33+E40</f>
        <v>2180</v>
      </c>
      <c r="F31" s="27">
        <f>F32+F33+F40</f>
        <v>2180</v>
      </c>
      <c r="G31" s="27">
        <f>G32+G33+G40</f>
        <v>0</v>
      </c>
      <c r="H31" s="27">
        <f>H32+H33+H40</f>
        <v>0</v>
      </c>
    </row>
    <row r="32" spans="1:11" x14ac:dyDescent="0.25">
      <c r="A32" s="29">
        <v>5100</v>
      </c>
      <c r="B32" s="15" t="s">
        <v>81</v>
      </c>
      <c r="C32" s="15"/>
      <c r="D32" s="15"/>
      <c r="E32" s="16">
        <v>0</v>
      </c>
      <c r="F32" s="16">
        <v>0</v>
      </c>
      <c r="G32" s="16">
        <v>0</v>
      </c>
      <c r="H32" s="16">
        <v>0</v>
      </c>
    </row>
    <row r="33" spans="1:8" x14ac:dyDescent="0.25">
      <c r="A33" s="29">
        <v>5200</v>
      </c>
      <c r="B33" s="15" t="s">
        <v>82</v>
      </c>
      <c r="C33" s="15"/>
      <c r="D33" s="15"/>
      <c r="E33" s="16">
        <f>+E34+E37</f>
        <v>2180</v>
      </c>
      <c r="F33" s="16">
        <f>+F34+F37</f>
        <v>2180</v>
      </c>
      <c r="G33" s="16">
        <f>+G34+G37</f>
        <v>0</v>
      </c>
      <c r="H33" s="16">
        <f>+H34+H37</f>
        <v>0</v>
      </c>
    </row>
    <row r="34" spans="1:8" x14ac:dyDescent="0.25">
      <c r="A34" s="15">
        <v>5238</v>
      </c>
      <c r="B34" s="17" t="s">
        <v>104</v>
      </c>
      <c r="C34" s="15"/>
      <c r="D34" s="15"/>
      <c r="E34" s="16">
        <f>E35+E36</f>
        <v>1400</v>
      </c>
      <c r="F34" s="16">
        <f t="shared" ref="F34:H34" si="6">F35+F36</f>
        <v>1400</v>
      </c>
      <c r="G34" s="16">
        <f t="shared" si="6"/>
        <v>0</v>
      </c>
      <c r="H34" s="16">
        <f t="shared" si="6"/>
        <v>0</v>
      </c>
    </row>
    <row r="35" spans="1:8" x14ac:dyDescent="0.25">
      <c r="A35" s="15"/>
      <c r="B35" s="32" t="s">
        <v>74</v>
      </c>
      <c r="C35" s="15">
        <f>SUM(C8:C8)</f>
        <v>1</v>
      </c>
      <c r="D35" s="15">
        <f>800+350+150</f>
        <v>1300</v>
      </c>
      <c r="E35" s="16">
        <f>C35*D35</f>
        <v>1300</v>
      </c>
      <c r="F35" s="16">
        <f>E35</f>
        <v>1300</v>
      </c>
      <c r="G35" s="16">
        <v>0</v>
      </c>
      <c r="H35" s="16"/>
    </row>
    <row r="36" spans="1:8" x14ac:dyDescent="0.25">
      <c r="A36" s="15"/>
      <c r="B36" s="32" t="s">
        <v>107</v>
      </c>
      <c r="C36" s="15">
        <v>1</v>
      </c>
      <c r="D36" s="15">
        <v>100</v>
      </c>
      <c r="E36" s="16">
        <f>D36*C36</f>
        <v>100</v>
      </c>
      <c r="F36" s="16">
        <f>E36</f>
        <v>100</v>
      </c>
      <c r="G36" s="16">
        <v>0</v>
      </c>
      <c r="H36" s="16"/>
    </row>
    <row r="37" spans="1:8" x14ac:dyDescent="0.25">
      <c r="A37" s="15">
        <v>5239</v>
      </c>
      <c r="B37" s="17" t="s">
        <v>102</v>
      </c>
      <c r="C37" s="15"/>
      <c r="D37" s="15"/>
      <c r="E37" s="16">
        <f>E38+E39</f>
        <v>780</v>
      </c>
      <c r="F37" s="16">
        <f t="shared" ref="F37:H37" si="7">F38+F39</f>
        <v>780</v>
      </c>
      <c r="G37" s="16">
        <f t="shared" si="7"/>
        <v>0</v>
      </c>
      <c r="H37" s="16">
        <f t="shared" si="7"/>
        <v>0</v>
      </c>
    </row>
    <row r="38" spans="1:8" x14ac:dyDescent="0.25">
      <c r="A38" s="15"/>
      <c r="B38" s="32" t="s">
        <v>108</v>
      </c>
      <c r="C38" s="15">
        <v>1</v>
      </c>
      <c r="D38" s="15">
        <f>500+250</f>
        <v>750</v>
      </c>
      <c r="E38" s="16">
        <f>D38*C38</f>
        <v>750</v>
      </c>
      <c r="F38" s="16">
        <f>E38</f>
        <v>750</v>
      </c>
      <c r="G38" s="16">
        <v>0</v>
      </c>
      <c r="H38" s="16"/>
    </row>
    <row r="39" spans="1:8" x14ac:dyDescent="0.25">
      <c r="A39" s="15"/>
      <c r="B39" s="32" t="s">
        <v>109</v>
      </c>
      <c r="C39" s="15">
        <v>1</v>
      </c>
      <c r="D39" s="15">
        <v>30</v>
      </c>
      <c r="E39" s="16">
        <f>D39*C39</f>
        <v>30</v>
      </c>
      <c r="F39" s="16">
        <f>E39</f>
        <v>30</v>
      </c>
      <c r="G39" s="16">
        <v>0</v>
      </c>
      <c r="H39" s="16"/>
    </row>
    <row r="40" spans="1:8" x14ac:dyDescent="0.25">
      <c r="A40" s="29">
        <v>5300</v>
      </c>
      <c r="B40" s="17" t="s">
        <v>83</v>
      </c>
      <c r="C40" s="15"/>
      <c r="D40" s="15"/>
      <c r="E40" s="16">
        <v>0</v>
      </c>
      <c r="F40" s="16">
        <v>0</v>
      </c>
      <c r="G40" s="16">
        <v>0</v>
      </c>
      <c r="H40" s="16">
        <v>0</v>
      </c>
    </row>
    <row r="41" spans="1:8" s="21" customFormat="1" x14ac:dyDescent="0.25">
      <c r="A41" s="25">
        <v>6000</v>
      </c>
      <c r="B41" s="25" t="s">
        <v>84</v>
      </c>
      <c r="C41" s="26"/>
      <c r="D41" s="26"/>
      <c r="E41" s="27">
        <v>0</v>
      </c>
      <c r="F41" s="27">
        <v>0</v>
      </c>
      <c r="G41" s="27">
        <v>0</v>
      </c>
      <c r="H41" s="27">
        <v>0</v>
      </c>
    </row>
    <row r="42" spans="1:8" s="21" customFormat="1" ht="30" x14ac:dyDescent="0.25">
      <c r="A42" s="25">
        <v>7000</v>
      </c>
      <c r="B42" s="28" t="s">
        <v>85</v>
      </c>
      <c r="C42" s="26"/>
      <c r="D42" s="26"/>
      <c r="E42" s="27">
        <v>0</v>
      </c>
      <c r="F42" s="27">
        <v>0</v>
      </c>
      <c r="G42" s="27">
        <v>0</v>
      </c>
      <c r="H42" s="27">
        <v>0</v>
      </c>
    </row>
    <row r="43" spans="1:8" s="21" customFormat="1" ht="30" x14ac:dyDescent="0.25">
      <c r="A43" s="25">
        <v>8000</v>
      </c>
      <c r="B43" s="28" t="s">
        <v>87</v>
      </c>
      <c r="C43" s="26"/>
      <c r="D43" s="26"/>
      <c r="E43" s="27">
        <v>0</v>
      </c>
      <c r="F43" s="27">
        <v>0</v>
      </c>
      <c r="G43" s="27">
        <v>0</v>
      </c>
      <c r="H43" s="27">
        <v>0</v>
      </c>
    </row>
    <row r="44" spans="1:8" s="21" customFormat="1" x14ac:dyDescent="0.25">
      <c r="A44" s="25">
        <v>9000</v>
      </c>
      <c r="B44" s="25" t="s">
        <v>86</v>
      </c>
      <c r="C44" s="26"/>
      <c r="D44" s="26"/>
      <c r="E44" s="27">
        <v>0</v>
      </c>
      <c r="F44" s="27">
        <v>0</v>
      </c>
      <c r="G44" s="27">
        <v>0</v>
      </c>
      <c r="H44" s="27">
        <v>0</v>
      </c>
    </row>
    <row r="45" spans="1:8" x14ac:dyDescent="0.25">
      <c r="A45" s="18"/>
      <c r="B45" s="19" t="s">
        <v>75</v>
      </c>
      <c r="C45" s="19"/>
      <c r="D45" s="19"/>
      <c r="E45" s="20">
        <f>E31+E15+E5+E29+E30+E41+E42+E43+E44</f>
        <v>34175.459159999999</v>
      </c>
      <c r="F45" s="20">
        <f>F31+F15+F5+F29+F30+F41+F42+F43+F44</f>
        <v>14636.303540000001</v>
      </c>
      <c r="G45" s="20">
        <f>G31+G15+G5+G29+G30+G41+G42+G43+G44</f>
        <v>24236.194160000003</v>
      </c>
      <c r="H45" s="20">
        <f>H31+H15+H5+H29+H30+H41+H42+H43+H44</f>
        <v>24236.194160000003</v>
      </c>
    </row>
    <row r="48" spans="1:8" ht="32.25" customHeight="1" x14ac:dyDescent="0.25">
      <c r="A48" s="163" t="s">
        <v>233</v>
      </c>
      <c r="B48" s="163"/>
      <c r="C48" s="163"/>
      <c r="D48" s="163"/>
      <c r="E48" s="163"/>
      <c r="F48" s="163"/>
      <c r="G48" s="163"/>
      <c r="H48" s="163"/>
    </row>
  </sheetData>
  <mergeCells count="2">
    <mergeCell ref="A2:H2"/>
    <mergeCell ref="A48:H48"/>
  </mergeCells>
  <pageMargins left="0.7" right="0.7" top="0.75" bottom="0.75" header="0.3" footer="0.3"/>
  <pageSetup paperSize="9" scale="74" fitToHeight="0"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7"/>
  <sheetViews>
    <sheetView topLeftCell="A16" workbookViewId="0">
      <selection activeCell="B49" sqref="B49"/>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4.140625" customWidth="1"/>
    <col min="10" max="10" width="5.140625" customWidth="1"/>
    <col min="11" max="11" width="12.28515625" customWidth="1"/>
    <col min="12" max="15" width="9.140625" hidden="1" customWidth="1"/>
  </cols>
  <sheetData>
    <row r="2" spans="1:15" ht="27.75" customHeight="1" x14ac:dyDescent="0.25">
      <c r="A2" s="162" t="s">
        <v>186</v>
      </c>
      <c r="B2" s="162"/>
      <c r="C2" s="162"/>
      <c r="D2" s="162"/>
      <c r="E2" s="162"/>
      <c r="F2" s="162"/>
      <c r="G2" s="162"/>
      <c r="H2" s="162"/>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E6+E11</f>
        <v>29037.06</v>
      </c>
      <c r="F5" s="24">
        <f>F6+F11</f>
        <v>0</v>
      </c>
      <c r="G5" s="24">
        <f>G6+G11</f>
        <v>29037.06</v>
      </c>
      <c r="H5" s="24">
        <f>H6+H11</f>
        <v>0</v>
      </c>
    </row>
    <row r="6" spans="1:15" x14ac:dyDescent="0.25">
      <c r="A6" s="29">
        <v>1100</v>
      </c>
      <c r="B6" s="15" t="s">
        <v>68</v>
      </c>
      <c r="C6" s="15"/>
      <c r="D6" s="15"/>
      <c r="E6" s="16">
        <f>E7+E8+E9</f>
        <v>23400</v>
      </c>
      <c r="F6" s="16">
        <f>F7+F8+F9</f>
        <v>0</v>
      </c>
      <c r="G6" s="16">
        <f>G7+G8+G9</f>
        <v>23400</v>
      </c>
      <c r="H6" s="16">
        <f>H7+H8+H9</f>
        <v>0</v>
      </c>
    </row>
    <row r="7" spans="1:15" x14ac:dyDescent="0.25">
      <c r="A7" s="15">
        <v>1110</v>
      </c>
      <c r="B7" s="17" t="s">
        <v>69</v>
      </c>
      <c r="C7" s="15"/>
      <c r="D7" s="15"/>
      <c r="E7" s="16">
        <v>0</v>
      </c>
      <c r="F7" s="16">
        <v>0</v>
      </c>
      <c r="G7" s="16">
        <v>0</v>
      </c>
      <c r="H7" s="16">
        <v>0</v>
      </c>
      <c r="L7" t="s">
        <v>124</v>
      </c>
      <c r="N7" t="s">
        <v>125</v>
      </c>
      <c r="O7" t="s">
        <v>126</v>
      </c>
    </row>
    <row r="8" spans="1:15" x14ac:dyDescent="0.25">
      <c r="A8" s="15">
        <v>1140</v>
      </c>
      <c r="B8" s="17" t="s">
        <v>71</v>
      </c>
      <c r="C8" s="15"/>
      <c r="D8" s="15"/>
      <c r="E8" s="16">
        <f>F8</f>
        <v>0</v>
      </c>
      <c r="F8" s="56">
        <f>F7*0.15</f>
        <v>0</v>
      </c>
      <c r="G8" s="15">
        <f>G7*0.15</f>
        <v>0</v>
      </c>
      <c r="H8" s="56">
        <f>H7*0.15</f>
        <v>0</v>
      </c>
      <c r="J8" s="55"/>
    </row>
    <row r="9" spans="1:15" x14ac:dyDescent="0.25">
      <c r="A9" s="15">
        <v>1150</v>
      </c>
      <c r="B9" s="17" t="s">
        <v>147</v>
      </c>
      <c r="C9" s="15"/>
      <c r="D9" s="15"/>
      <c r="E9" s="16">
        <f>E10</f>
        <v>23400</v>
      </c>
      <c r="F9" s="56">
        <f>F10</f>
        <v>0</v>
      </c>
      <c r="G9" s="56">
        <f t="shared" ref="G9:H9" si="0">G10</f>
        <v>23400</v>
      </c>
      <c r="H9" s="56">
        <f t="shared" si="0"/>
        <v>0</v>
      </c>
      <c r="J9" s="55"/>
    </row>
    <row r="10" spans="1:15" x14ac:dyDescent="0.25">
      <c r="A10" s="15"/>
      <c r="B10" s="32" t="s">
        <v>232</v>
      </c>
      <c r="C10" s="15">
        <v>2</v>
      </c>
      <c r="D10" s="15">
        <f>K10*6</f>
        <v>11700</v>
      </c>
      <c r="E10" s="16">
        <f>D10*C10</f>
        <v>23400</v>
      </c>
      <c r="F10" s="56">
        <v>0</v>
      </c>
      <c r="G10" s="16">
        <f>E10</f>
        <v>23400</v>
      </c>
      <c r="H10" s="56">
        <v>0</v>
      </c>
      <c r="J10" s="55"/>
      <c r="K10" s="2">
        <v>1950</v>
      </c>
      <c r="L10" s="37">
        <v>0.11</v>
      </c>
      <c r="M10">
        <f>K10-K10*L10</f>
        <v>1735.5</v>
      </c>
      <c r="N10" s="37">
        <v>0.23</v>
      </c>
      <c r="O10">
        <f>M10-M10*N10</f>
        <v>1336.335</v>
      </c>
    </row>
    <row r="11" spans="1:15" x14ac:dyDescent="0.25">
      <c r="A11" s="29">
        <v>1200</v>
      </c>
      <c r="B11" s="15" t="s">
        <v>129</v>
      </c>
      <c r="C11" s="15"/>
      <c r="D11" s="15"/>
      <c r="E11" s="16">
        <f>E12+E13</f>
        <v>5637.06</v>
      </c>
      <c r="F11" s="16">
        <f t="shared" ref="F11:H11" si="1">F12+F13</f>
        <v>0</v>
      </c>
      <c r="G11" s="16">
        <f t="shared" si="1"/>
        <v>5637.06</v>
      </c>
      <c r="H11" s="16">
        <f t="shared" si="1"/>
        <v>0</v>
      </c>
    </row>
    <row r="12" spans="1:15" x14ac:dyDescent="0.25">
      <c r="A12" s="17">
        <v>1210</v>
      </c>
      <c r="B12" s="17" t="s">
        <v>127</v>
      </c>
      <c r="C12" s="15"/>
      <c r="D12" s="15"/>
      <c r="E12" s="16">
        <f>(E7+E8+E9)*0.2409</f>
        <v>5637.06</v>
      </c>
      <c r="F12" s="16">
        <f>(F7+F8+F9)*0.2409</f>
        <v>0</v>
      </c>
      <c r="G12" s="16">
        <f>(G7+G8+G9)*0.2409</f>
        <v>5637.06</v>
      </c>
      <c r="H12" s="16">
        <f>(H7+H8+H9)*0.2409</f>
        <v>0</v>
      </c>
    </row>
    <row r="13" spans="1:15" x14ac:dyDescent="0.25">
      <c r="A13" s="17">
        <v>1220</v>
      </c>
      <c r="B13" s="17" t="s">
        <v>128</v>
      </c>
      <c r="C13" s="15"/>
      <c r="D13" s="15"/>
      <c r="E13" s="16">
        <f>D13*C13</f>
        <v>0</v>
      </c>
      <c r="F13" s="16">
        <f>E13</f>
        <v>0</v>
      </c>
      <c r="G13" s="15">
        <f>C13*D13</f>
        <v>0</v>
      </c>
      <c r="H13" s="15">
        <f>G13</f>
        <v>0</v>
      </c>
    </row>
    <row r="14" spans="1:15" s="21" customFormat="1" x14ac:dyDescent="0.25">
      <c r="A14" s="25">
        <v>2000</v>
      </c>
      <c r="B14" s="26" t="s">
        <v>72</v>
      </c>
      <c r="C14" s="26"/>
      <c r="D14" s="26"/>
      <c r="E14" s="27">
        <f>E15+E16+E24</f>
        <v>0</v>
      </c>
      <c r="F14" s="27">
        <f>F15+F16+F24</f>
        <v>0</v>
      </c>
      <c r="G14" s="27">
        <f>G15+G16+G24</f>
        <v>5500</v>
      </c>
      <c r="H14" s="27">
        <f>H15+H16+H24</f>
        <v>0</v>
      </c>
      <c r="J14" s="36"/>
      <c r="L14" s="35"/>
    </row>
    <row r="15" spans="1:15" x14ac:dyDescent="0.25">
      <c r="A15" s="29">
        <v>2100</v>
      </c>
      <c r="B15" s="15" t="s">
        <v>76</v>
      </c>
      <c r="C15" s="15"/>
      <c r="D15" s="15"/>
      <c r="E15" s="16">
        <f>D15*C15</f>
        <v>0</v>
      </c>
      <c r="F15" s="16"/>
      <c r="G15" s="16">
        <v>2500</v>
      </c>
      <c r="H15" s="16">
        <f>E15</f>
        <v>0</v>
      </c>
    </row>
    <row r="16" spans="1:15" x14ac:dyDescent="0.25">
      <c r="A16" s="29">
        <v>2200</v>
      </c>
      <c r="B16" s="15" t="s">
        <v>77</v>
      </c>
      <c r="C16" s="15"/>
      <c r="D16" s="15"/>
      <c r="E16" s="16">
        <f>E17+E18+E19+E20+E21+E22+E23</f>
        <v>0</v>
      </c>
      <c r="F16" s="16">
        <f>F17+F18+F19+F20+F21+F22+F23</f>
        <v>0</v>
      </c>
      <c r="G16" s="16">
        <f>G17+G18+G19+G20+G21+G22+G23</f>
        <v>3000</v>
      </c>
      <c r="H16" s="16">
        <f>H17+H18+H19+H20+H21+H22+H23</f>
        <v>0</v>
      </c>
    </row>
    <row r="17" spans="1:11" x14ac:dyDescent="0.25">
      <c r="A17" s="17">
        <v>2210</v>
      </c>
      <c r="B17" s="17" t="s">
        <v>111</v>
      </c>
      <c r="C17" s="15"/>
      <c r="D17" s="15"/>
      <c r="E17" s="16">
        <f>D17*C17</f>
        <v>0</v>
      </c>
      <c r="F17" s="16">
        <f>E17</f>
        <v>0</v>
      </c>
      <c r="G17" s="16">
        <f>E17</f>
        <v>0</v>
      </c>
      <c r="H17" s="16">
        <f>E17</f>
        <v>0</v>
      </c>
      <c r="J17" s="34"/>
      <c r="K17" s="33"/>
    </row>
    <row r="18" spans="1:11" x14ac:dyDescent="0.25">
      <c r="A18" s="17">
        <v>2220</v>
      </c>
      <c r="B18" s="17" t="s">
        <v>112</v>
      </c>
      <c r="C18" s="15"/>
      <c r="D18" s="15"/>
      <c r="E18" s="16">
        <f t="shared" ref="E18:E22" si="2">D18*C18</f>
        <v>0</v>
      </c>
      <c r="F18" s="16">
        <f>E18</f>
        <v>0</v>
      </c>
      <c r="G18" s="16">
        <f>E18</f>
        <v>0</v>
      </c>
      <c r="H18" s="16">
        <f>E18</f>
        <v>0</v>
      </c>
      <c r="K18" s="33"/>
    </row>
    <row r="19" spans="1:11" x14ac:dyDescent="0.25">
      <c r="A19" s="17">
        <v>2230</v>
      </c>
      <c r="B19" s="17" t="s">
        <v>113</v>
      </c>
      <c r="C19" s="15"/>
      <c r="D19" s="15"/>
      <c r="E19" s="16">
        <f>D19</f>
        <v>0</v>
      </c>
      <c r="F19" s="16"/>
      <c r="G19" s="16">
        <v>3000</v>
      </c>
      <c r="H19" s="16">
        <v>0</v>
      </c>
    </row>
    <row r="20" spans="1:11" x14ac:dyDescent="0.25">
      <c r="A20" s="17">
        <v>2240</v>
      </c>
      <c r="B20" s="17" t="s">
        <v>114</v>
      </c>
      <c r="C20" s="15"/>
      <c r="D20" s="15"/>
      <c r="E20" s="16">
        <v>0</v>
      </c>
      <c r="F20" s="16">
        <v>0</v>
      </c>
      <c r="G20" s="16">
        <v>0</v>
      </c>
      <c r="H20" s="16">
        <v>0</v>
      </c>
    </row>
    <row r="21" spans="1:11" x14ac:dyDescent="0.25">
      <c r="A21" s="17">
        <v>2250</v>
      </c>
      <c r="B21" s="17" t="s">
        <v>115</v>
      </c>
      <c r="C21" s="15"/>
      <c r="D21" s="15"/>
      <c r="E21" s="16">
        <f t="shared" si="2"/>
        <v>0</v>
      </c>
      <c r="F21" s="16">
        <f>E21</f>
        <v>0</v>
      </c>
      <c r="G21" s="16">
        <f>F21</f>
        <v>0</v>
      </c>
      <c r="H21" s="16">
        <f>G21</f>
        <v>0</v>
      </c>
    </row>
    <row r="22" spans="1:11" x14ac:dyDescent="0.25">
      <c r="A22" s="17">
        <v>2260</v>
      </c>
      <c r="B22" s="17" t="s">
        <v>116</v>
      </c>
      <c r="C22" s="15"/>
      <c r="D22" s="15"/>
      <c r="E22" s="16">
        <f t="shared" si="2"/>
        <v>0</v>
      </c>
      <c r="F22" s="16">
        <f>E22</f>
        <v>0</v>
      </c>
      <c r="G22" s="16">
        <f>E22</f>
        <v>0</v>
      </c>
      <c r="H22" s="16">
        <f>E22</f>
        <v>0</v>
      </c>
      <c r="K22" s="33"/>
    </row>
    <row r="23" spans="1:11" x14ac:dyDescent="0.25">
      <c r="A23" s="17">
        <v>2270</v>
      </c>
      <c r="B23" s="17" t="s">
        <v>117</v>
      </c>
      <c r="C23" s="15"/>
      <c r="D23" s="15"/>
      <c r="E23" s="16">
        <f>D23*C23</f>
        <v>0</v>
      </c>
      <c r="F23" s="15">
        <v>0</v>
      </c>
      <c r="G23" s="15">
        <v>0</v>
      </c>
      <c r="H23" s="15">
        <v>0</v>
      </c>
    </row>
    <row r="24" spans="1:11" x14ac:dyDescent="0.25">
      <c r="A24" s="29">
        <v>2300</v>
      </c>
      <c r="B24" s="15" t="s">
        <v>78</v>
      </c>
      <c r="C24" s="15"/>
      <c r="D24" s="15"/>
      <c r="E24" s="16">
        <f>E25+E26+E27</f>
        <v>0</v>
      </c>
      <c r="F24" s="16">
        <f t="shared" ref="F24:H24" si="3">F25+F26+F27</f>
        <v>0</v>
      </c>
      <c r="G24" s="16">
        <f t="shared" si="3"/>
        <v>0</v>
      </c>
      <c r="H24" s="16">
        <f t="shared" si="3"/>
        <v>0</v>
      </c>
    </row>
    <row r="25" spans="1:11" x14ac:dyDescent="0.25">
      <c r="A25" s="17">
        <v>2310</v>
      </c>
      <c r="B25" s="17" t="s">
        <v>121</v>
      </c>
      <c r="C25" s="15"/>
      <c r="D25" s="15"/>
      <c r="E25" s="16">
        <f>D25*C25</f>
        <v>0</v>
      </c>
      <c r="F25" s="16">
        <f>E25</f>
        <v>0</v>
      </c>
      <c r="G25" s="15">
        <f>C25*D25</f>
        <v>0</v>
      </c>
      <c r="H25" s="15">
        <f>G25</f>
        <v>0</v>
      </c>
    </row>
    <row r="26" spans="1:11" x14ac:dyDescent="0.25">
      <c r="A26" s="17">
        <v>2320</v>
      </c>
      <c r="B26" s="17" t="s">
        <v>122</v>
      </c>
      <c r="C26" s="15"/>
      <c r="D26" s="15"/>
      <c r="E26" s="16">
        <f>D26*C26</f>
        <v>0</v>
      </c>
      <c r="F26" s="53">
        <f>E26</f>
        <v>0</v>
      </c>
      <c r="G26" s="53">
        <f>E26</f>
        <v>0</v>
      </c>
      <c r="H26" s="53">
        <f>E26</f>
        <v>0</v>
      </c>
    </row>
    <row r="27" spans="1:11" x14ac:dyDescent="0.25">
      <c r="A27" s="17">
        <v>2350</v>
      </c>
      <c r="B27" s="17" t="s">
        <v>123</v>
      </c>
      <c r="C27" s="15"/>
      <c r="D27" s="15"/>
      <c r="E27" s="16">
        <f>D27*C27</f>
        <v>0</v>
      </c>
      <c r="F27" s="16">
        <f>E27</f>
        <v>0</v>
      </c>
      <c r="G27" s="15"/>
      <c r="H27" s="15"/>
    </row>
    <row r="28" spans="1:11" s="21" customFormat="1" x14ac:dyDescent="0.25">
      <c r="A28" s="25">
        <v>3000</v>
      </c>
      <c r="B28" s="26" t="s">
        <v>79</v>
      </c>
      <c r="C28" s="26"/>
      <c r="D28" s="26"/>
      <c r="E28" s="27">
        <v>0</v>
      </c>
      <c r="F28" s="26">
        <v>0</v>
      </c>
      <c r="G28" s="26">
        <v>0</v>
      </c>
      <c r="H28" s="26">
        <v>0</v>
      </c>
    </row>
    <row r="29" spans="1:11" s="21" customFormat="1" x14ac:dyDescent="0.25">
      <c r="A29" s="25">
        <v>4000</v>
      </c>
      <c r="B29" s="26" t="s">
        <v>80</v>
      </c>
      <c r="C29" s="26"/>
      <c r="D29" s="26"/>
      <c r="E29" s="27">
        <v>0</v>
      </c>
      <c r="F29" s="26">
        <v>0</v>
      </c>
      <c r="G29" s="26">
        <v>0</v>
      </c>
      <c r="H29" s="26">
        <v>0</v>
      </c>
    </row>
    <row r="30" spans="1:11" s="21" customFormat="1" x14ac:dyDescent="0.25">
      <c r="A30" s="25">
        <v>5000</v>
      </c>
      <c r="B30" s="26" t="s">
        <v>73</v>
      </c>
      <c r="C30" s="26"/>
      <c r="D30" s="26"/>
      <c r="E30" s="27">
        <f>E31+E32+E39</f>
        <v>0</v>
      </c>
      <c r="F30" s="27">
        <f>F31+F32+F39</f>
        <v>0</v>
      </c>
      <c r="G30" s="27">
        <f>G31+G32+G39</f>
        <v>0</v>
      </c>
      <c r="H30" s="27">
        <f>H31+H32+H39</f>
        <v>0</v>
      </c>
    </row>
    <row r="31" spans="1:11" x14ac:dyDescent="0.25">
      <c r="A31" s="29">
        <v>5100</v>
      </c>
      <c r="B31" s="15" t="s">
        <v>81</v>
      </c>
      <c r="C31" s="15"/>
      <c r="D31" s="15"/>
      <c r="E31" s="16">
        <v>0</v>
      </c>
      <c r="F31" s="15">
        <v>0</v>
      </c>
      <c r="G31" s="15">
        <v>0</v>
      </c>
      <c r="H31" s="15">
        <v>0</v>
      </c>
    </row>
    <row r="32" spans="1:11" x14ac:dyDescent="0.25">
      <c r="A32" s="29">
        <v>5200</v>
      </c>
      <c r="B32" s="15" t="s">
        <v>82</v>
      </c>
      <c r="C32" s="15"/>
      <c r="D32" s="15"/>
      <c r="E32" s="16">
        <f>+E33+E36</f>
        <v>0</v>
      </c>
      <c r="F32" s="16">
        <f>+F33+F36</f>
        <v>0</v>
      </c>
      <c r="G32" s="16">
        <f>+G33+G36</f>
        <v>0</v>
      </c>
      <c r="H32" s="16">
        <f>+H33+H36</f>
        <v>0</v>
      </c>
    </row>
    <row r="33" spans="1:8" ht="15" customHeight="1" x14ac:dyDescent="0.25">
      <c r="A33" s="15">
        <v>5238</v>
      </c>
      <c r="B33" s="17" t="s">
        <v>104</v>
      </c>
      <c r="C33" s="15"/>
      <c r="D33" s="15"/>
      <c r="E33" s="15">
        <f>E34+E35</f>
        <v>0</v>
      </c>
      <c r="F33" s="15">
        <f t="shared" ref="F33:H33" si="4">F34+F35</f>
        <v>0</v>
      </c>
      <c r="G33" s="15">
        <f t="shared" si="4"/>
        <v>0</v>
      </c>
      <c r="H33" s="15">
        <f t="shared" si="4"/>
        <v>0</v>
      </c>
    </row>
    <row r="34" spans="1:8" hidden="1" x14ac:dyDescent="0.25">
      <c r="A34" s="15"/>
      <c r="B34" s="32" t="s">
        <v>74</v>
      </c>
      <c r="C34" s="15"/>
      <c r="D34" s="15">
        <f>800+350+150</f>
        <v>1300</v>
      </c>
      <c r="E34" s="15">
        <f>C34*D34</f>
        <v>0</v>
      </c>
      <c r="F34" s="15">
        <f>E34</f>
        <v>0</v>
      </c>
      <c r="G34" s="15">
        <v>0</v>
      </c>
      <c r="H34" s="15"/>
    </row>
    <row r="35" spans="1:8" hidden="1" x14ac:dyDescent="0.25">
      <c r="A35" s="15"/>
      <c r="B35" s="32" t="s">
        <v>107</v>
      </c>
      <c r="C35" s="15"/>
      <c r="D35" s="15">
        <v>100</v>
      </c>
      <c r="E35" s="15">
        <f>D35*C35</f>
        <v>0</v>
      </c>
      <c r="F35" s="15">
        <f>E35</f>
        <v>0</v>
      </c>
      <c r="G35" s="15">
        <v>0</v>
      </c>
      <c r="H35" s="15"/>
    </row>
    <row r="36" spans="1:8" ht="15" customHeight="1" x14ac:dyDescent="0.25">
      <c r="A36" s="15">
        <v>5239</v>
      </c>
      <c r="B36" s="17" t="s">
        <v>102</v>
      </c>
      <c r="C36" s="15"/>
      <c r="D36" s="15"/>
      <c r="E36" s="15">
        <f>E37+E38</f>
        <v>0</v>
      </c>
      <c r="F36" s="15">
        <f t="shared" ref="F36:H36" si="5">F37+F38</f>
        <v>0</v>
      </c>
      <c r="G36" s="15">
        <f t="shared" si="5"/>
        <v>0</v>
      </c>
      <c r="H36" s="15">
        <f t="shared" si="5"/>
        <v>0</v>
      </c>
    </row>
    <row r="37" spans="1:8" hidden="1" x14ac:dyDescent="0.25">
      <c r="A37" s="15"/>
      <c r="B37" s="32" t="s">
        <v>108</v>
      </c>
      <c r="C37" s="15"/>
      <c r="D37" s="15">
        <f>500+250</f>
        <v>750</v>
      </c>
      <c r="E37" s="15">
        <f>D37*C37</f>
        <v>0</v>
      </c>
      <c r="F37" s="15">
        <f>E37</f>
        <v>0</v>
      </c>
      <c r="G37" s="15">
        <v>0</v>
      </c>
      <c r="H37" s="15"/>
    </row>
    <row r="38" spans="1:8" hidden="1" x14ac:dyDescent="0.25">
      <c r="A38" s="15"/>
      <c r="B38" s="32" t="s">
        <v>109</v>
      </c>
      <c r="C38" s="15"/>
      <c r="D38" s="15">
        <v>30</v>
      </c>
      <c r="E38" s="15">
        <f>D38*C38</f>
        <v>0</v>
      </c>
      <c r="F38" s="15">
        <f>E38</f>
        <v>0</v>
      </c>
      <c r="G38" s="15">
        <v>0</v>
      </c>
      <c r="H38" s="15"/>
    </row>
    <row r="39" spans="1:8" x14ac:dyDescent="0.25">
      <c r="A39" s="29">
        <v>5300</v>
      </c>
      <c r="B39" s="17" t="s">
        <v>83</v>
      </c>
      <c r="C39" s="15"/>
      <c r="D39" s="15"/>
      <c r="E39" s="15">
        <v>0</v>
      </c>
      <c r="F39" s="15">
        <v>0</v>
      </c>
      <c r="G39" s="15">
        <v>0</v>
      </c>
      <c r="H39" s="15">
        <v>0</v>
      </c>
    </row>
    <row r="40" spans="1:8" s="21" customFormat="1" x14ac:dyDescent="0.25">
      <c r="A40" s="25">
        <v>6000</v>
      </c>
      <c r="B40" s="25" t="s">
        <v>84</v>
      </c>
      <c r="C40" s="26"/>
      <c r="D40" s="26"/>
      <c r="E40" s="26">
        <v>0</v>
      </c>
      <c r="F40" s="26">
        <v>0</v>
      </c>
      <c r="G40" s="26">
        <v>0</v>
      </c>
      <c r="H40" s="26">
        <v>0</v>
      </c>
    </row>
    <row r="41" spans="1:8" s="21" customFormat="1" ht="30" x14ac:dyDescent="0.25">
      <c r="A41" s="25">
        <v>7000</v>
      </c>
      <c r="B41" s="28" t="s">
        <v>85</v>
      </c>
      <c r="C41" s="26"/>
      <c r="D41" s="26"/>
      <c r="E41" s="26">
        <v>0</v>
      </c>
      <c r="F41" s="26">
        <v>0</v>
      </c>
      <c r="G41" s="26">
        <v>0</v>
      </c>
      <c r="H41" s="26">
        <v>0</v>
      </c>
    </row>
    <row r="42" spans="1:8" s="21" customFormat="1" ht="30" x14ac:dyDescent="0.25">
      <c r="A42" s="25">
        <v>8000</v>
      </c>
      <c r="B42" s="28" t="s">
        <v>87</v>
      </c>
      <c r="C42" s="26"/>
      <c r="D42" s="26"/>
      <c r="E42" s="26">
        <v>0</v>
      </c>
      <c r="F42" s="26">
        <v>0</v>
      </c>
      <c r="G42" s="26">
        <v>0</v>
      </c>
      <c r="H42" s="26">
        <v>0</v>
      </c>
    </row>
    <row r="43" spans="1:8" s="21" customFormat="1" x14ac:dyDescent="0.25">
      <c r="A43" s="25">
        <v>9000</v>
      </c>
      <c r="B43" s="25" t="s">
        <v>86</v>
      </c>
      <c r="C43" s="26"/>
      <c r="D43" s="26"/>
      <c r="E43" s="26">
        <v>0</v>
      </c>
      <c r="F43" s="26">
        <v>0</v>
      </c>
      <c r="G43" s="26">
        <v>0</v>
      </c>
      <c r="H43" s="26">
        <v>0</v>
      </c>
    </row>
    <row r="44" spans="1:8" x14ac:dyDescent="0.25">
      <c r="A44" s="18"/>
      <c r="B44" s="19" t="s">
        <v>75</v>
      </c>
      <c r="C44" s="19"/>
      <c r="D44" s="19"/>
      <c r="E44" s="20">
        <f>E30+E14+E5+E28+E29+E40+E41+E42+E43</f>
        <v>29037.06</v>
      </c>
      <c r="F44" s="20">
        <f>F30+F14+F5+F28+F29+F40+F41+F42+F43</f>
        <v>0</v>
      </c>
      <c r="G44" s="20">
        <f>G30+G14+G5+G28+G29+G40+G41+G42+G43</f>
        <v>34537.06</v>
      </c>
      <c r="H44" s="20">
        <f>H30+H14+H5+H28+H29+H40+H41+H42+H43</f>
        <v>0</v>
      </c>
    </row>
    <row r="47" spans="1:8" ht="39.75" customHeight="1" x14ac:dyDescent="0.25">
      <c r="A47" s="163" t="s">
        <v>251</v>
      </c>
      <c r="B47" s="163"/>
      <c r="C47" s="163"/>
      <c r="D47" s="163"/>
      <c r="E47" s="163"/>
      <c r="F47" s="163"/>
      <c r="G47" s="163"/>
      <c r="H47" s="163"/>
    </row>
  </sheetData>
  <mergeCells count="2">
    <mergeCell ref="A2:H2"/>
    <mergeCell ref="A47:H47"/>
  </mergeCells>
  <pageMargins left="0.7" right="0.7" top="0.75" bottom="0.75" header="0.3" footer="0.3"/>
  <pageSetup paperSize="9" scale="72" fitToHeight="0"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7"/>
  <sheetViews>
    <sheetView workbookViewId="0">
      <selection activeCell="B19" sqref="B19"/>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6.28515625" customWidth="1"/>
    <col min="10" max="10" width="1.7109375" customWidth="1"/>
    <col min="11" max="11" width="12.7109375" customWidth="1"/>
    <col min="12" max="15" width="9.140625" hidden="1" customWidth="1"/>
  </cols>
  <sheetData>
    <row r="2" spans="1:15" x14ac:dyDescent="0.25">
      <c r="A2" s="21" t="s">
        <v>177</v>
      </c>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4"/>
      <c r="E5" s="24">
        <f>E6+E11</f>
        <v>29037.06</v>
      </c>
      <c r="F5" s="24">
        <f>F6+F11</f>
        <v>0</v>
      </c>
      <c r="G5" s="24">
        <f>G6+G11</f>
        <v>29037.06</v>
      </c>
      <c r="H5" s="24">
        <f>H6+H11</f>
        <v>0</v>
      </c>
    </row>
    <row r="6" spans="1:15" x14ac:dyDescent="0.25">
      <c r="A6" s="29">
        <v>1100</v>
      </c>
      <c r="B6" s="15" t="s">
        <v>68</v>
      </c>
      <c r="C6" s="15"/>
      <c r="D6" s="16"/>
      <c r="E6" s="16">
        <f>E7+E8+E9</f>
        <v>23400</v>
      </c>
      <c r="F6" s="16">
        <f>F7+F8+F9</f>
        <v>0</v>
      </c>
      <c r="G6" s="16">
        <f>G7+G8+G9</f>
        <v>23400</v>
      </c>
      <c r="H6" s="16">
        <f>H7+H8+H9</f>
        <v>0</v>
      </c>
    </row>
    <row r="7" spans="1:15" x14ac:dyDescent="0.25">
      <c r="A7" s="15">
        <v>1110</v>
      </c>
      <c r="B7" s="17" t="s">
        <v>69</v>
      </c>
      <c r="C7" s="15"/>
      <c r="D7" s="16"/>
      <c r="E7" s="16">
        <v>0</v>
      </c>
      <c r="F7" s="16">
        <v>0</v>
      </c>
      <c r="G7" s="16">
        <v>0</v>
      </c>
      <c r="H7" s="16">
        <v>0</v>
      </c>
      <c r="L7" t="s">
        <v>124</v>
      </c>
      <c r="N7" t="s">
        <v>125</v>
      </c>
      <c r="O7" t="s">
        <v>126</v>
      </c>
    </row>
    <row r="8" spans="1:15" x14ac:dyDescent="0.25">
      <c r="A8" s="15">
        <v>1140</v>
      </c>
      <c r="B8" s="17" t="s">
        <v>71</v>
      </c>
      <c r="C8" s="15"/>
      <c r="D8" s="16"/>
      <c r="E8" s="16">
        <f>F8</f>
        <v>0</v>
      </c>
      <c r="F8" s="16">
        <f>F7*0.15</f>
        <v>0</v>
      </c>
      <c r="G8" s="15">
        <f>G7*0.15</f>
        <v>0</v>
      </c>
      <c r="H8" s="56">
        <f>H7*0.15</f>
        <v>0</v>
      </c>
      <c r="J8" s="55"/>
    </row>
    <row r="9" spans="1:15" x14ac:dyDescent="0.25">
      <c r="A9" s="15">
        <v>1150</v>
      </c>
      <c r="B9" s="17" t="s">
        <v>147</v>
      </c>
      <c r="C9" s="15"/>
      <c r="D9" s="16"/>
      <c r="E9" s="16">
        <f>E10</f>
        <v>23400</v>
      </c>
      <c r="F9" s="16">
        <f>F10</f>
        <v>0</v>
      </c>
      <c r="G9" s="16">
        <f>G10</f>
        <v>23400</v>
      </c>
      <c r="H9" s="56"/>
      <c r="J9" s="55"/>
    </row>
    <row r="10" spans="1:15" x14ac:dyDescent="0.25">
      <c r="A10" s="15"/>
      <c r="B10" s="32" t="s">
        <v>224</v>
      </c>
      <c r="C10" s="15">
        <v>2</v>
      </c>
      <c r="D10" s="16">
        <f>K10*6</f>
        <v>11700</v>
      </c>
      <c r="E10" s="16">
        <f>D10*C10</f>
        <v>23400</v>
      </c>
      <c r="F10" s="16"/>
      <c r="G10" s="16">
        <f>E10</f>
        <v>23400</v>
      </c>
      <c r="H10" s="56">
        <v>0</v>
      </c>
      <c r="J10" s="55"/>
      <c r="K10" s="2">
        <v>1950</v>
      </c>
      <c r="L10" s="37">
        <v>0.11</v>
      </c>
      <c r="M10">
        <f>K10-K10*L10</f>
        <v>1735.5</v>
      </c>
      <c r="N10" s="37">
        <v>0.23</v>
      </c>
      <c r="O10">
        <f>M10-M10*N10</f>
        <v>1336.335</v>
      </c>
    </row>
    <row r="11" spans="1:15" x14ac:dyDescent="0.25">
      <c r="A11" s="29">
        <v>1200</v>
      </c>
      <c r="B11" s="15" t="s">
        <v>129</v>
      </c>
      <c r="C11" s="15"/>
      <c r="D11" s="16"/>
      <c r="E11" s="16">
        <f>E12+E13</f>
        <v>5637.06</v>
      </c>
      <c r="F11" s="16">
        <f t="shared" ref="F11:H11" si="0">F12+F13</f>
        <v>0</v>
      </c>
      <c r="G11" s="16">
        <f t="shared" si="0"/>
        <v>5637.06</v>
      </c>
      <c r="H11" s="16">
        <f t="shared" si="0"/>
        <v>0</v>
      </c>
    </row>
    <row r="12" spans="1:15" x14ac:dyDescent="0.25">
      <c r="A12" s="17">
        <v>1210</v>
      </c>
      <c r="B12" s="17" t="s">
        <v>127</v>
      </c>
      <c r="C12" s="15"/>
      <c r="D12" s="16"/>
      <c r="E12" s="16">
        <f>(E7+E8+E9)*0.2409</f>
        <v>5637.06</v>
      </c>
      <c r="F12" s="16">
        <f>(F7+F8+F9)*0.2409</f>
        <v>0</v>
      </c>
      <c r="G12" s="16">
        <f>(G7+G8+G9)*0.2409</f>
        <v>5637.06</v>
      </c>
      <c r="H12" s="16">
        <f>(H7+H8+H9)*0.2409</f>
        <v>0</v>
      </c>
    </row>
    <row r="13" spans="1:15" x14ac:dyDescent="0.25">
      <c r="A13" s="17">
        <v>1220</v>
      </c>
      <c r="B13" s="17" t="s">
        <v>128</v>
      </c>
      <c r="C13" s="15"/>
      <c r="D13" s="16"/>
      <c r="E13" s="16">
        <f>D13*C13</f>
        <v>0</v>
      </c>
      <c r="F13" s="16">
        <f>E13</f>
        <v>0</v>
      </c>
      <c r="G13" s="15">
        <f>C13*D13</f>
        <v>0</v>
      </c>
      <c r="H13" s="15">
        <f>G13</f>
        <v>0</v>
      </c>
    </row>
    <row r="14" spans="1:15" s="21" customFormat="1" x14ac:dyDescent="0.25">
      <c r="A14" s="25">
        <v>2000</v>
      </c>
      <c r="B14" s="26" t="s">
        <v>72</v>
      </c>
      <c r="C14" s="26"/>
      <c r="D14" s="27"/>
      <c r="E14" s="27">
        <f>E15+E16+E24</f>
        <v>500</v>
      </c>
      <c r="F14" s="27">
        <f>F15+F16+F24</f>
        <v>0</v>
      </c>
      <c r="G14" s="27">
        <f>G15+G16+G24</f>
        <v>10500</v>
      </c>
      <c r="H14" s="27">
        <f>H15+H16+H24</f>
        <v>500</v>
      </c>
      <c r="J14" s="36"/>
      <c r="L14" s="35"/>
    </row>
    <row r="15" spans="1:15" x14ac:dyDescent="0.25">
      <c r="A15" s="29">
        <v>2100</v>
      </c>
      <c r="B15" s="15" t="s">
        <v>76</v>
      </c>
      <c r="C15" s="15"/>
      <c r="D15" s="16"/>
      <c r="E15" s="16">
        <f>D15*C15</f>
        <v>0</v>
      </c>
      <c r="F15" s="16"/>
      <c r="G15" s="16">
        <v>2500</v>
      </c>
      <c r="H15" s="16">
        <f>E15</f>
        <v>0</v>
      </c>
    </row>
    <row r="16" spans="1:15" x14ac:dyDescent="0.25">
      <c r="A16" s="29">
        <v>2200</v>
      </c>
      <c r="B16" s="15" t="s">
        <v>77</v>
      </c>
      <c r="C16" s="15"/>
      <c r="D16" s="16"/>
      <c r="E16" s="16">
        <f>E17+E18+E19+E20+E21+E22+E23</f>
        <v>500</v>
      </c>
      <c r="F16" s="16">
        <f>F17+F18+F19+F20+F21+F22+F23</f>
        <v>0</v>
      </c>
      <c r="G16" s="16">
        <f>G17+G18+G19+G20+G21+G22+G23</f>
        <v>8000</v>
      </c>
      <c r="H16" s="16">
        <f>H17+H18+H19+H20+H21+H22+H23</f>
        <v>500</v>
      </c>
    </row>
    <row r="17" spans="1:11" x14ac:dyDescent="0.25">
      <c r="A17" s="17">
        <v>2210</v>
      </c>
      <c r="B17" s="17" t="s">
        <v>111</v>
      </c>
      <c r="C17" s="15"/>
      <c r="D17" s="16"/>
      <c r="E17" s="16">
        <f>D17*C17</f>
        <v>0</v>
      </c>
      <c r="F17" s="16">
        <f>E17</f>
        <v>0</v>
      </c>
      <c r="G17" s="16">
        <f>E17</f>
        <v>0</v>
      </c>
      <c r="H17" s="16">
        <f>E17</f>
        <v>0</v>
      </c>
      <c r="J17" s="34"/>
      <c r="K17" s="33"/>
    </row>
    <row r="18" spans="1:11" x14ac:dyDescent="0.25">
      <c r="A18" s="17">
        <v>2220</v>
      </c>
      <c r="B18" s="17" t="s">
        <v>112</v>
      </c>
      <c r="C18" s="15"/>
      <c r="D18" s="16"/>
      <c r="E18" s="16">
        <f t="shared" ref="E18:E22" si="1">D18*C18</f>
        <v>0</v>
      </c>
      <c r="F18" s="16">
        <f>E18</f>
        <v>0</v>
      </c>
      <c r="G18" s="16">
        <f>E18</f>
        <v>0</v>
      </c>
      <c r="H18" s="16">
        <f>E18</f>
        <v>0</v>
      </c>
      <c r="K18" s="33"/>
    </row>
    <row r="19" spans="1:11" x14ac:dyDescent="0.25">
      <c r="A19" s="17">
        <v>2230</v>
      </c>
      <c r="B19" s="17" t="s">
        <v>113</v>
      </c>
      <c r="C19" s="15"/>
      <c r="D19" s="16">
        <v>500</v>
      </c>
      <c r="E19" s="16">
        <f>D19</f>
        <v>500</v>
      </c>
      <c r="F19" s="16"/>
      <c r="G19" s="16">
        <v>8000</v>
      </c>
      <c r="H19" s="16">
        <v>500</v>
      </c>
    </row>
    <row r="20" spans="1:11" x14ac:dyDescent="0.25">
      <c r="A20" s="17">
        <v>2240</v>
      </c>
      <c r="B20" s="17" t="s">
        <v>114</v>
      </c>
      <c r="C20" s="15"/>
      <c r="D20" s="16"/>
      <c r="E20" s="16">
        <v>0</v>
      </c>
      <c r="F20" s="16">
        <v>0</v>
      </c>
      <c r="G20" s="16">
        <v>0</v>
      </c>
      <c r="H20" s="16">
        <v>0</v>
      </c>
    </row>
    <row r="21" spans="1:11" x14ac:dyDescent="0.25">
      <c r="A21" s="17">
        <v>2250</v>
      </c>
      <c r="B21" s="17" t="s">
        <v>115</v>
      </c>
      <c r="C21" s="15"/>
      <c r="D21" s="16"/>
      <c r="E21" s="16">
        <f t="shared" si="1"/>
        <v>0</v>
      </c>
      <c r="F21" s="16">
        <f>E21</f>
        <v>0</v>
      </c>
      <c r="G21" s="16">
        <f>F21</f>
        <v>0</v>
      </c>
      <c r="H21" s="16">
        <f>G21</f>
        <v>0</v>
      </c>
    </row>
    <row r="22" spans="1:11" x14ac:dyDescent="0.25">
      <c r="A22" s="17">
        <v>2260</v>
      </c>
      <c r="B22" s="17" t="s">
        <v>116</v>
      </c>
      <c r="C22" s="15"/>
      <c r="D22" s="16"/>
      <c r="E22" s="16">
        <f t="shared" si="1"/>
        <v>0</v>
      </c>
      <c r="F22" s="16">
        <f>E22</f>
        <v>0</v>
      </c>
      <c r="G22" s="16">
        <f>E22</f>
        <v>0</v>
      </c>
      <c r="H22" s="16">
        <f>E22</f>
        <v>0</v>
      </c>
      <c r="K22" s="33"/>
    </row>
    <row r="23" spans="1:11" x14ac:dyDescent="0.25">
      <c r="A23" s="17">
        <v>2270</v>
      </c>
      <c r="B23" s="17" t="s">
        <v>117</v>
      </c>
      <c r="C23" s="15"/>
      <c r="D23" s="16"/>
      <c r="E23" s="16">
        <f>D23*C23</f>
        <v>0</v>
      </c>
      <c r="F23" s="16">
        <v>0</v>
      </c>
      <c r="G23" s="15">
        <v>0</v>
      </c>
      <c r="H23" s="15">
        <v>0</v>
      </c>
    </row>
    <row r="24" spans="1:11" x14ac:dyDescent="0.25">
      <c r="A24" s="29">
        <v>2300</v>
      </c>
      <c r="B24" s="15" t="s">
        <v>78</v>
      </c>
      <c r="C24" s="15"/>
      <c r="D24" s="16"/>
      <c r="E24" s="16">
        <f>E25+E26+E27</f>
        <v>0</v>
      </c>
      <c r="F24" s="16">
        <f t="shared" ref="F24:H24" si="2">F25+F26+F27</f>
        <v>0</v>
      </c>
      <c r="G24" s="16">
        <f t="shared" si="2"/>
        <v>0</v>
      </c>
      <c r="H24" s="16">
        <f t="shared" si="2"/>
        <v>0</v>
      </c>
    </row>
    <row r="25" spans="1:11" x14ac:dyDescent="0.25">
      <c r="A25" s="17">
        <v>2310</v>
      </c>
      <c r="B25" s="17" t="s">
        <v>121</v>
      </c>
      <c r="C25" s="15"/>
      <c r="D25" s="16"/>
      <c r="E25" s="16">
        <f>D25*C25</f>
        <v>0</v>
      </c>
      <c r="F25" s="16">
        <f>E25</f>
        <v>0</v>
      </c>
      <c r="G25" s="15">
        <f>C25*D25</f>
        <v>0</v>
      </c>
      <c r="H25" s="15">
        <f>G25</f>
        <v>0</v>
      </c>
    </row>
    <row r="26" spans="1:11" x14ac:dyDescent="0.25">
      <c r="A26" s="17">
        <v>2320</v>
      </c>
      <c r="B26" s="17" t="s">
        <v>122</v>
      </c>
      <c r="C26" s="15"/>
      <c r="D26" s="16"/>
      <c r="E26" s="16">
        <f>D26*C26</f>
        <v>0</v>
      </c>
      <c r="F26" s="53">
        <f>E26</f>
        <v>0</v>
      </c>
      <c r="G26" s="53">
        <f>E26</f>
        <v>0</v>
      </c>
      <c r="H26" s="53">
        <f>E26</f>
        <v>0</v>
      </c>
    </row>
    <row r="27" spans="1:11" x14ac:dyDescent="0.25">
      <c r="A27" s="17">
        <v>2350</v>
      </c>
      <c r="B27" s="17" t="s">
        <v>123</v>
      </c>
      <c r="C27" s="15"/>
      <c r="D27" s="16"/>
      <c r="E27" s="16">
        <f>D27*C27</f>
        <v>0</v>
      </c>
      <c r="F27" s="16">
        <f>E27</f>
        <v>0</v>
      </c>
      <c r="G27" s="15"/>
      <c r="H27" s="15"/>
    </row>
    <row r="28" spans="1:11" s="21" customFormat="1" x14ac:dyDescent="0.25">
      <c r="A28" s="25">
        <v>3000</v>
      </c>
      <c r="B28" s="26" t="s">
        <v>79</v>
      </c>
      <c r="C28" s="26"/>
      <c r="D28" s="27"/>
      <c r="E28" s="27">
        <v>0</v>
      </c>
      <c r="F28" s="27">
        <v>0</v>
      </c>
      <c r="G28" s="26">
        <v>0</v>
      </c>
      <c r="H28" s="26">
        <v>0</v>
      </c>
    </row>
    <row r="29" spans="1:11" s="21" customFormat="1" x14ac:dyDescent="0.25">
      <c r="A29" s="25">
        <v>4000</v>
      </c>
      <c r="B29" s="26" t="s">
        <v>80</v>
      </c>
      <c r="C29" s="26"/>
      <c r="D29" s="27"/>
      <c r="E29" s="27">
        <v>0</v>
      </c>
      <c r="F29" s="27">
        <v>0</v>
      </c>
      <c r="G29" s="26">
        <v>0</v>
      </c>
      <c r="H29" s="26">
        <v>0</v>
      </c>
    </row>
    <row r="30" spans="1:11" s="21" customFormat="1" x14ac:dyDescent="0.25">
      <c r="A30" s="25">
        <v>5000</v>
      </c>
      <c r="B30" s="26" t="s">
        <v>73</v>
      </c>
      <c r="C30" s="26"/>
      <c r="D30" s="27"/>
      <c r="E30" s="27">
        <f>E31+E32+E39</f>
        <v>0</v>
      </c>
      <c r="F30" s="27">
        <f>F31+F32+F39</f>
        <v>0</v>
      </c>
      <c r="G30" s="27">
        <f>G31+G32+G39</f>
        <v>0</v>
      </c>
      <c r="H30" s="27">
        <f>H31+H32+H39</f>
        <v>0</v>
      </c>
    </row>
    <row r="31" spans="1:11" x14ac:dyDescent="0.25">
      <c r="A31" s="29">
        <v>5100</v>
      </c>
      <c r="B31" s="15" t="s">
        <v>81</v>
      </c>
      <c r="C31" s="15"/>
      <c r="D31" s="16"/>
      <c r="E31" s="16">
        <v>0</v>
      </c>
      <c r="F31" s="16">
        <v>0</v>
      </c>
      <c r="G31" s="15">
        <v>0</v>
      </c>
      <c r="H31" s="15">
        <v>0</v>
      </c>
    </row>
    <row r="32" spans="1:11" x14ac:dyDescent="0.25">
      <c r="A32" s="29">
        <v>5200</v>
      </c>
      <c r="B32" s="15" t="s">
        <v>82</v>
      </c>
      <c r="C32" s="15"/>
      <c r="D32" s="16"/>
      <c r="E32" s="16">
        <f>+E33+E36</f>
        <v>0</v>
      </c>
      <c r="F32" s="16">
        <f>+F33+F36</f>
        <v>0</v>
      </c>
      <c r="G32" s="16">
        <f>+G33+G36</f>
        <v>0</v>
      </c>
      <c r="H32" s="16">
        <f>+H33+H36</f>
        <v>0</v>
      </c>
    </row>
    <row r="33" spans="1:8" ht="15" customHeight="1" x14ac:dyDescent="0.25">
      <c r="A33" s="15">
        <v>5238</v>
      </c>
      <c r="B33" s="17" t="s">
        <v>104</v>
      </c>
      <c r="C33" s="15"/>
      <c r="D33" s="16"/>
      <c r="E33" s="16">
        <f>E34+E35</f>
        <v>0</v>
      </c>
      <c r="F33" s="16">
        <f t="shared" ref="F33:H33" si="3">F34+F35</f>
        <v>0</v>
      </c>
      <c r="G33" s="15">
        <f t="shared" si="3"/>
        <v>0</v>
      </c>
      <c r="H33" s="15">
        <f t="shared" si="3"/>
        <v>0</v>
      </c>
    </row>
    <row r="34" spans="1:8" hidden="1" x14ac:dyDescent="0.25">
      <c r="A34" s="15"/>
      <c r="B34" s="32" t="s">
        <v>74</v>
      </c>
      <c r="C34" s="15"/>
      <c r="D34" s="16">
        <f>800+350+150</f>
        <v>1300</v>
      </c>
      <c r="E34" s="16">
        <f>C34*D34</f>
        <v>0</v>
      </c>
      <c r="F34" s="16">
        <f>E34</f>
        <v>0</v>
      </c>
      <c r="G34" s="15">
        <v>0</v>
      </c>
      <c r="H34" s="15"/>
    </row>
    <row r="35" spans="1:8" hidden="1" x14ac:dyDescent="0.25">
      <c r="A35" s="15"/>
      <c r="B35" s="32" t="s">
        <v>107</v>
      </c>
      <c r="C35" s="15"/>
      <c r="D35" s="16">
        <v>100</v>
      </c>
      <c r="E35" s="16">
        <f>D35*C35</f>
        <v>0</v>
      </c>
      <c r="F35" s="16">
        <f>E35</f>
        <v>0</v>
      </c>
      <c r="G35" s="15">
        <v>0</v>
      </c>
      <c r="H35" s="15"/>
    </row>
    <row r="36" spans="1:8" ht="15" customHeight="1" x14ac:dyDescent="0.25">
      <c r="A36" s="15">
        <v>5239</v>
      </c>
      <c r="B36" s="17" t="s">
        <v>102</v>
      </c>
      <c r="C36" s="15"/>
      <c r="D36" s="16"/>
      <c r="E36" s="16">
        <f>E37+E38</f>
        <v>0</v>
      </c>
      <c r="F36" s="16">
        <f t="shared" ref="F36:H36" si="4">F37+F38</f>
        <v>0</v>
      </c>
      <c r="G36" s="15">
        <f t="shared" si="4"/>
        <v>0</v>
      </c>
      <c r="H36" s="15">
        <f t="shared" si="4"/>
        <v>0</v>
      </c>
    </row>
    <row r="37" spans="1:8" hidden="1" x14ac:dyDescent="0.25">
      <c r="A37" s="15"/>
      <c r="B37" s="32" t="s">
        <v>108</v>
      </c>
      <c r="C37" s="15"/>
      <c r="D37" s="15">
        <f>500+250</f>
        <v>750</v>
      </c>
      <c r="E37" s="15">
        <f>D37*C37</f>
        <v>0</v>
      </c>
      <c r="F37" s="15">
        <f>E37</f>
        <v>0</v>
      </c>
      <c r="G37" s="15">
        <v>0</v>
      </c>
      <c r="H37" s="15"/>
    </row>
    <row r="38" spans="1:8" hidden="1" x14ac:dyDescent="0.25">
      <c r="A38" s="15"/>
      <c r="B38" s="32" t="s">
        <v>109</v>
      </c>
      <c r="C38" s="15"/>
      <c r="D38" s="15">
        <v>30</v>
      </c>
      <c r="E38" s="15">
        <f>D38*C38</f>
        <v>0</v>
      </c>
      <c r="F38" s="15">
        <f>E38</f>
        <v>0</v>
      </c>
      <c r="G38" s="15">
        <v>0</v>
      </c>
      <c r="H38" s="15"/>
    </row>
    <row r="39" spans="1:8" x14ac:dyDescent="0.25">
      <c r="A39" s="29">
        <v>5300</v>
      </c>
      <c r="B39" s="17" t="s">
        <v>83</v>
      </c>
      <c r="C39" s="15"/>
      <c r="D39" s="15"/>
      <c r="E39" s="15">
        <v>0</v>
      </c>
      <c r="F39" s="15">
        <v>0</v>
      </c>
      <c r="G39" s="15">
        <v>0</v>
      </c>
      <c r="H39" s="15">
        <v>0</v>
      </c>
    </row>
    <row r="40" spans="1:8" s="21" customFormat="1" x14ac:dyDescent="0.25">
      <c r="A40" s="25">
        <v>6000</v>
      </c>
      <c r="B40" s="25" t="s">
        <v>84</v>
      </c>
      <c r="C40" s="26"/>
      <c r="D40" s="26"/>
      <c r="E40" s="26">
        <v>0</v>
      </c>
      <c r="F40" s="26">
        <v>0</v>
      </c>
      <c r="G40" s="26">
        <v>0</v>
      </c>
      <c r="H40" s="26">
        <v>0</v>
      </c>
    </row>
    <row r="41" spans="1:8" s="21" customFormat="1" ht="30" x14ac:dyDescent="0.25">
      <c r="A41" s="25">
        <v>7000</v>
      </c>
      <c r="B41" s="28" t="s">
        <v>85</v>
      </c>
      <c r="C41" s="26"/>
      <c r="D41" s="26"/>
      <c r="E41" s="26">
        <v>0</v>
      </c>
      <c r="F41" s="26">
        <v>0</v>
      </c>
      <c r="G41" s="26">
        <v>0</v>
      </c>
      <c r="H41" s="26">
        <v>0</v>
      </c>
    </row>
    <row r="42" spans="1:8" s="21" customFormat="1" ht="30" x14ac:dyDescent="0.25">
      <c r="A42" s="25">
        <v>8000</v>
      </c>
      <c r="B42" s="28" t="s">
        <v>87</v>
      </c>
      <c r="C42" s="26"/>
      <c r="D42" s="26"/>
      <c r="E42" s="26">
        <v>0</v>
      </c>
      <c r="F42" s="26">
        <v>0</v>
      </c>
      <c r="G42" s="26">
        <v>0</v>
      </c>
      <c r="H42" s="26">
        <v>0</v>
      </c>
    </row>
    <row r="43" spans="1:8" s="21" customFormat="1" x14ac:dyDescent="0.25">
      <c r="A43" s="25">
        <v>9000</v>
      </c>
      <c r="B43" s="25" t="s">
        <v>86</v>
      </c>
      <c r="C43" s="26"/>
      <c r="D43" s="26"/>
      <c r="E43" s="26">
        <v>0</v>
      </c>
      <c r="F43" s="26">
        <v>0</v>
      </c>
      <c r="G43" s="26">
        <v>0</v>
      </c>
      <c r="H43" s="26">
        <v>0</v>
      </c>
    </row>
    <row r="44" spans="1:8" x14ac:dyDescent="0.25">
      <c r="A44" s="18"/>
      <c r="B44" s="19" t="s">
        <v>75</v>
      </c>
      <c r="C44" s="19"/>
      <c r="D44" s="19"/>
      <c r="E44" s="20">
        <f>E30+E14+E5+E28+E29+E40+E41+E42+E43</f>
        <v>29537.06</v>
      </c>
      <c r="F44" s="20">
        <f>F30+F14+F5+F28+F29+F40+F41+F42+F43</f>
        <v>0</v>
      </c>
      <c r="G44" s="20">
        <f>G30+G14+G5+G28+G29+G40+G41+G42+G43</f>
        <v>39537.06</v>
      </c>
      <c r="H44" s="20">
        <f>H30+H14+H5+H28+H29+H40+H41+H42+H43</f>
        <v>500</v>
      </c>
    </row>
    <row r="47" spans="1:8" ht="36.75" customHeight="1" x14ac:dyDescent="0.25">
      <c r="A47" s="163" t="s">
        <v>231</v>
      </c>
      <c r="B47" s="163"/>
      <c r="C47" s="163"/>
      <c r="D47" s="163"/>
      <c r="E47" s="163"/>
      <c r="F47" s="163"/>
      <c r="G47" s="163"/>
      <c r="H47" s="163"/>
    </row>
  </sheetData>
  <mergeCells count="1">
    <mergeCell ref="A47:H47"/>
  </mergeCells>
  <pageMargins left="0.7" right="0.7" top="0.75" bottom="0.75" header="0.3" footer="0.3"/>
  <pageSetup paperSize="9" scale="73"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81"/>
  <sheetViews>
    <sheetView topLeftCell="A55" workbookViewId="0">
      <selection activeCell="K40" sqref="K40"/>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4.28515625" customWidth="1"/>
    <col min="10" max="10" width="2.140625" customWidth="1"/>
    <col min="11" max="11" width="11.42578125" customWidth="1"/>
    <col min="12" max="16" width="9.140625" hidden="1" customWidth="1"/>
  </cols>
  <sheetData>
    <row r="2" spans="1:21" ht="30" customHeight="1" x14ac:dyDescent="0.25">
      <c r="A2" s="162" t="s">
        <v>149</v>
      </c>
      <c r="B2" s="162"/>
      <c r="C2" s="162"/>
      <c r="D2" s="162"/>
      <c r="E2" s="162"/>
      <c r="F2" s="162"/>
      <c r="G2" s="162"/>
      <c r="H2" s="162"/>
      <c r="S2" s="33"/>
      <c r="T2" s="33"/>
      <c r="U2" s="33"/>
    </row>
    <row r="3" spans="1:21" x14ac:dyDescent="0.25">
      <c r="A3" s="21"/>
    </row>
    <row r="4" spans="1:21" ht="45" x14ac:dyDescent="0.25">
      <c r="A4" s="15"/>
      <c r="B4" s="15"/>
      <c r="C4" s="30" t="s">
        <v>88</v>
      </c>
      <c r="D4" s="31" t="s">
        <v>110</v>
      </c>
      <c r="E4" s="31" t="s">
        <v>164</v>
      </c>
      <c r="F4" s="30" t="s">
        <v>5</v>
      </c>
      <c r="G4" s="30" t="s">
        <v>6</v>
      </c>
      <c r="H4" s="30" t="s">
        <v>8</v>
      </c>
      <c r="K4" s="110" t="s">
        <v>204</v>
      </c>
      <c r="S4" s="33"/>
      <c r="T4" s="33"/>
    </row>
    <row r="5" spans="1:21" s="21" customFormat="1" x14ac:dyDescent="0.25">
      <c r="A5" s="22">
        <v>1000</v>
      </c>
      <c r="B5" s="23" t="s">
        <v>67</v>
      </c>
      <c r="C5" s="23"/>
      <c r="D5" s="23"/>
      <c r="E5" s="24">
        <f>E6+E42</f>
        <v>2607314.6598299998</v>
      </c>
      <c r="F5" s="24">
        <f t="shared" ref="F5:H5" si="0">F6+F42</f>
        <v>2266342.7883299999</v>
      </c>
      <c r="G5" s="24">
        <f t="shared" si="0"/>
        <v>2640091.1719800001</v>
      </c>
      <c r="H5" s="24">
        <f t="shared" si="0"/>
        <v>2640091.1719800001</v>
      </c>
      <c r="S5" s="35"/>
      <c r="T5" s="35"/>
      <c r="U5" s="35"/>
    </row>
    <row r="6" spans="1:21" x14ac:dyDescent="0.25">
      <c r="A6" s="29">
        <v>1100</v>
      </c>
      <c r="B6" s="15" t="s">
        <v>68</v>
      </c>
      <c r="C6" s="15"/>
      <c r="D6" s="15"/>
      <c r="E6" s="16">
        <f>E7+E41</f>
        <v>2025968.7</v>
      </c>
      <c r="F6" s="16">
        <f t="shared" ref="F6:H6" si="1">F7+F41</f>
        <v>1761833.7</v>
      </c>
      <c r="G6" s="16">
        <f t="shared" si="1"/>
        <v>2052382.2</v>
      </c>
      <c r="H6" s="16">
        <f t="shared" si="1"/>
        <v>2052382.2</v>
      </c>
    </row>
    <row r="7" spans="1:21" x14ac:dyDescent="0.25">
      <c r="A7" s="15">
        <v>1110</v>
      </c>
      <c r="B7" s="17" t="s">
        <v>69</v>
      </c>
      <c r="C7" s="15"/>
      <c r="D7" s="15"/>
      <c r="E7" s="16">
        <f>SUM(E8:E25)</f>
        <v>1865802</v>
      </c>
      <c r="F7" s="16">
        <f t="shared" ref="F7:H7" si="2">SUM(F8:F25)</f>
        <v>1601667</v>
      </c>
      <c r="G7" s="16">
        <f t="shared" si="2"/>
        <v>1865802</v>
      </c>
      <c r="H7" s="16">
        <f t="shared" si="2"/>
        <v>1865802</v>
      </c>
      <c r="L7" t="s">
        <v>124</v>
      </c>
      <c r="N7" t="s">
        <v>125</v>
      </c>
      <c r="O7" t="s">
        <v>126</v>
      </c>
    </row>
    <row r="8" spans="1:21" x14ac:dyDescent="0.25">
      <c r="A8" s="15"/>
      <c r="B8" s="32" t="s">
        <v>89</v>
      </c>
      <c r="C8" s="15">
        <v>1</v>
      </c>
      <c r="D8" s="15">
        <f>K8*12</f>
        <v>27168</v>
      </c>
      <c r="E8" s="16">
        <f>D8*C8</f>
        <v>27168</v>
      </c>
      <c r="F8" s="16">
        <f t="shared" ref="F8:F18" si="3">E8</f>
        <v>27168</v>
      </c>
      <c r="G8" s="16">
        <f t="shared" ref="G8:G25" si="4">E8</f>
        <v>27168</v>
      </c>
      <c r="H8" s="16">
        <f t="shared" ref="H8:H25" si="5">G8</f>
        <v>27168</v>
      </c>
      <c r="K8" s="111">
        <f>[1]Sheet1!$S$2</f>
        <v>2264</v>
      </c>
      <c r="L8" s="37">
        <v>0.11</v>
      </c>
      <c r="M8">
        <f>K8-K8*L8</f>
        <v>2014.96</v>
      </c>
      <c r="N8" s="37">
        <v>0.23</v>
      </c>
      <c r="O8">
        <f>M8-M8*N8</f>
        <v>1551.5192</v>
      </c>
    </row>
    <row r="9" spans="1:21" x14ac:dyDescent="0.25">
      <c r="A9" s="15"/>
      <c r="B9" s="32" t="s">
        <v>96</v>
      </c>
      <c r="C9" s="15">
        <v>1</v>
      </c>
      <c r="D9" s="15">
        <f t="shared" ref="D9:D25" si="6">K9*12</f>
        <v>19764</v>
      </c>
      <c r="E9" s="16">
        <f t="shared" ref="E9:E40" si="7">D9*C9</f>
        <v>19764</v>
      </c>
      <c r="F9" s="16">
        <f t="shared" si="3"/>
        <v>19764</v>
      </c>
      <c r="G9" s="16">
        <f t="shared" si="4"/>
        <v>19764</v>
      </c>
      <c r="H9" s="16">
        <f t="shared" si="5"/>
        <v>19764</v>
      </c>
      <c r="K9" s="111">
        <f>[1]Sheet1!$S$3</f>
        <v>1647</v>
      </c>
      <c r="L9" s="37">
        <v>0.11</v>
      </c>
      <c r="M9">
        <f t="shared" ref="M9:M25" si="8">K9-K9*L9</f>
        <v>1465.83</v>
      </c>
      <c r="N9" s="37">
        <v>0.23</v>
      </c>
      <c r="O9">
        <f t="shared" ref="O9:O25" si="9">M9-M9*N9</f>
        <v>1128.6891000000001</v>
      </c>
    </row>
    <row r="10" spans="1:21" x14ac:dyDescent="0.25">
      <c r="A10" s="15"/>
      <c r="B10" s="32" t="s">
        <v>94</v>
      </c>
      <c r="C10" s="15">
        <v>1</v>
      </c>
      <c r="D10" s="15">
        <f t="shared" si="6"/>
        <v>16584</v>
      </c>
      <c r="E10" s="16">
        <f t="shared" si="7"/>
        <v>16584</v>
      </c>
      <c r="F10" s="16">
        <f t="shared" si="3"/>
        <v>16584</v>
      </c>
      <c r="G10" s="16">
        <f t="shared" si="4"/>
        <v>16584</v>
      </c>
      <c r="H10" s="16">
        <f t="shared" si="5"/>
        <v>16584</v>
      </c>
      <c r="K10" s="111">
        <f>[1]Sheet1!$S$4</f>
        <v>1382</v>
      </c>
      <c r="L10" s="37">
        <v>0.11</v>
      </c>
      <c r="M10">
        <f t="shared" si="8"/>
        <v>1229.98</v>
      </c>
      <c r="N10" s="37">
        <v>0.23</v>
      </c>
      <c r="O10">
        <f t="shared" si="9"/>
        <v>947.08460000000002</v>
      </c>
    </row>
    <row r="11" spans="1:21" x14ac:dyDescent="0.25">
      <c r="A11" s="15"/>
      <c r="B11" s="32" t="s">
        <v>92</v>
      </c>
      <c r="C11" s="15">
        <v>1</v>
      </c>
      <c r="D11" s="15">
        <f t="shared" si="6"/>
        <v>16584</v>
      </c>
      <c r="E11" s="16">
        <f t="shared" si="7"/>
        <v>16584</v>
      </c>
      <c r="F11" s="16">
        <f t="shared" si="3"/>
        <v>16584</v>
      </c>
      <c r="G11" s="16">
        <f t="shared" si="4"/>
        <v>16584</v>
      </c>
      <c r="H11" s="16">
        <f t="shared" si="5"/>
        <v>16584</v>
      </c>
      <c r="K11" s="111">
        <f>[1]Sheet1!$S$5</f>
        <v>1382</v>
      </c>
      <c r="L11" s="37">
        <v>0.11</v>
      </c>
      <c r="M11">
        <f t="shared" si="8"/>
        <v>1229.98</v>
      </c>
      <c r="N11" s="37">
        <v>0.23</v>
      </c>
      <c r="O11">
        <f t="shared" si="9"/>
        <v>947.08460000000002</v>
      </c>
    </row>
    <row r="12" spans="1:21" x14ac:dyDescent="0.25">
      <c r="A12" s="15"/>
      <c r="B12" s="32" t="s">
        <v>90</v>
      </c>
      <c r="C12" s="15">
        <v>1</v>
      </c>
      <c r="D12" s="15">
        <f t="shared" si="6"/>
        <v>16584</v>
      </c>
      <c r="E12" s="16">
        <f t="shared" si="7"/>
        <v>16584</v>
      </c>
      <c r="F12" s="16">
        <f t="shared" si="3"/>
        <v>16584</v>
      </c>
      <c r="G12" s="16">
        <f t="shared" si="4"/>
        <v>16584</v>
      </c>
      <c r="H12" s="16">
        <f t="shared" si="5"/>
        <v>16584</v>
      </c>
      <c r="K12" s="111">
        <f>[1]Sheet1!$S$6</f>
        <v>1382</v>
      </c>
      <c r="L12" s="37">
        <v>0.11</v>
      </c>
      <c r="M12">
        <f t="shared" si="8"/>
        <v>1229.98</v>
      </c>
      <c r="N12" s="37">
        <v>0.23</v>
      </c>
      <c r="O12">
        <f t="shared" si="9"/>
        <v>947.08460000000002</v>
      </c>
    </row>
    <row r="13" spans="1:21" x14ac:dyDescent="0.25">
      <c r="A13" s="15"/>
      <c r="B13" s="32" t="s">
        <v>91</v>
      </c>
      <c r="C13" s="15">
        <v>1</v>
      </c>
      <c r="D13" s="15">
        <f t="shared" si="6"/>
        <v>16584</v>
      </c>
      <c r="E13" s="16">
        <f t="shared" si="7"/>
        <v>16584</v>
      </c>
      <c r="F13" s="16">
        <f t="shared" si="3"/>
        <v>16584</v>
      </c>
      <c r="G13" s="16">
        <f t="shared" si="4"/>
        <v>16584</v>
      </c>
      <c r="H13" s="16">
        <f t="shared" si="5"/>
        <v>16584</v>
      </c>
      <c r="K13" s="111">
        <f>[1]Sheet1!$S$7</f>
        <v>1382</v>
      </c>
      <c r="L13" s="37">
        <v>0.11</v>
      </c>
      <c r="M13">
        <f t="shared" si="8"/>
        <v>1229.98</v>
      </c>
      <c r="N13" s="37">
        <v>0.23</v>
      </c>
      <c r="O13">
        <f t="shared" si="9"/>
        <v>947.08460000000002</v>
      </c>
    </row>
    <row r="14" spans="1:21" x14ac:dyDescent="0.25">
      <c r="A14" s="15"/>
      <c r="B14" s="32" t="s">
        <v>101</v>
      </c>
      <c r="C14" s="15">
        <v>1</v>
      </c>
      <c r="D14" s="15">
        <f t="shared" si="6"/>
        <v>23004</v>
      </c>
      <c r="E14" s="16">
        <f t="shared" si="7"/>
        <v>23004</v>
      </c>
      <c r="F14" s="16">
        <f t="shared" si="3"/>
        <v>23004</v>
      </c>
      <c r="G14" s="16">
        <f t="shared" si="4"/>
        <v>23004</v>
      </c>
      <c r="H14" s="16">
        <f t="shared" si="5"/>
        <v>23004</v>
      </c>
      <c r="K14" s="111">
        <f>[1]Sheet1!$S$8</f>
        <v>1917</v>
      </c>
      <c r="L14" s="37">
        <v>0.11</v>
      </c>
      <c r="M14">
        <f t="shared" si="8"/>
        <v>1706.13</v>
      </c>
      <c r="N14" s="37">
        <v>0.23</v>
      </c>
      <c r="O14">
        <f t="shared" si="9"/>
        <v>1313.7201</v>
      </c>
    </row>
    <row r="15" spans="1:21" x14ac:dyDescent="0.25">
      <c r="A15" s="15"/>
      <c r="B15" s="32" t="s">
        <v>93</v>
      </c>
      <c r="C15" s="15">
        <v>1</v>
      </c>
      <c r="D15" s="15">
        <f t="shared" si="6"/>
        <v>16584</v>
      </c>
      <c r="E15" s="16">
        <f t="shared" si="7"/>
        <v>16584</v>
      </c>
      <c r="F15" s="16">
        <f t="shared" si="3"/>
        <v>16584</v>
      </c>
      <c r="G15" s="16">
        <f t="shared" si="4"/>
        <v>16584</v>
      </c>
      <c r="H15" s="16">
        <f t="shared" si="5"/>
        <v>16584</v>
      </c>
      <c r="K15" s="111">
        <f>[1]Sheet1!$S$9</f>
        <v>1382</v>
      </c>
      <c r="L15" s="37">
        <v>0.11</v>
      </c>
      <c r="M15">
        <f t="shared" si="8"/>
        <v>1229.98</v>
      </c>
      <c r="N15" s="37">
        <v>0.23</v>
      </c>
      <c r="O15">
        <f t="shared" si="9"/>
        <v>947.08460000000002</v>
      </c>
    </row>
    <row r="16" spans="1:21" x14ac:dyDescent="0.25">
      <c r="A16" s="15"/>
      <c r="B16" s="32" t="s">
        <v>98</v>
      </c>
      <c r="C16" s="15">
        <v>1</v>
      </c>
      <c r="D16" s="15">
        <f t="shared" si="6"/>
        <v>13116</v>
      </c>
      <c r="E16" s="16">
        <f t="shared" si="7"/>
        <v>13116</v>
      </c>
      <c r="F16" s="16">
        <f t="shared" si="3"/>
        <v>13116</v>
      </c>
      <c r="G16" s="16">
        <f t="shared" si="4"/>
        <v>13116</v>
      </c>
      <c r="H16" s="16">
        <f t="shared" si="5"/>
        <v>13116</v>
      </c>
      <c r="K16" s="111">
        <f>[1]Sheet1!$S$10</f>
        <v>1093</v>
      </c>
      <c r="L16" s="37">
        <v>0.11</v>
      </c>
      <c r="M16">
        <f t="shared" si="8"/>
        <v>972.77</v>
      </c>
      <c r="N16" s="37">
        <v>0.23</v>
      </c>
      <c r="O16">
        <f t="shared" si="9"/>
        <v>749.03289999999993</v>
      </c>
    </row>
    <row r="17" spans="1:15" x14ac:dyDescent="0.25">
      <c r="A17" s="15"/>
      <c r="B17" s="32" t="s">
        <v>95</v>
      </c>
      <c r="C17" s="15">
        <v>1</v>
      </c>
      <c r="D17" s="15">
        <f t="shared" si="6"/>
        <v>23004</v>
      </c>
      <c r="E17" s="16">
        <f t="shared" si="7"/>
        <v>23004</v>
      </c>
      <c r="F17" s="16">
        <f t="shared" si="3"/>
        <v>23004</v>
      </c>
      <c r="G17" s="16">
        <f t="shared" si="4"/>
        <v>23004</v>
      </c>
      <c r="H17" s="16">
        <f t="shared" si="5"/>
        <v>23004</v>
      </c>
      <c r="K17" s="111">
        <f>[1]Sheet1!$S$28</f>
        <v>1917</v>
      </c>
      <c r="L17" s="37">
        <v>0.11</v>
      </c>
      <c r="M17">
        <f t="shared" si="8"/>
        <v>1706.13</v>
      </c>
      <c r="N17" s="37">
        <v>0.23</v>
      </c>
      <c r="O17">
        <f t="shared" si="9"/>
        <v>1313.7201</v>
      </c>
    </row>
    <row r="18" spans="1:15" x14ac:dyDescent="0.25">
      <c r="A18" s="15"/>
      <c r="B18" s="32" t="s">
        <v>100</v>
      </c>
      <c r="C18" s="15">
        <v>4</v>
      </c>
      <c r="D18" s="15">
        <f t="shared" si="6"/>
        <v>23004</v>
      </c>
      <c r="E18" s="16">
        <f t="shared" si="7"/>
        <v>92016</v>
      </c>
      <c r="F18" s="16">
        <f t="shared" si="3"/>
        <v>92016</v>
      </c>
      <c r="G18" s="16">
        <f t="shared" si="4"/>
        <v>92016</v>
      </c>
      <c r="H18" s="16">
        <f t="shared" si="5"/>
        <v>92016</v>
      </c>
      <c r="K18" s="111">
        <f>[1]Sheet1!$S$29</f>
        <v>1917</v>
      </c>
      <c r="L18" s="37">
        <v>0.11</v>
      </c>
      <c r="M18">
        <f t="shared" si="8"/>
        <v>1706.13</v>
      </c>
      <c r="N18" s="37">
        <v>0.23</v>
      </c>
      <c r="O18">
        <f t="shared" si="9"/>
        <v>1313.7201</v>
      </c>
    </row>
    <row r="19" spans="1:15" x14ac:dyDescent="0.25">
      <c r="A19" s="15"/>
      <c r="B19" s="32" t="s">
        <v>97</v>
      </c>
      <c r="C19" s="15">
        <v>10</v>
      </c>
      <c r="D19" s="15">
        <f t="shared" si="6"/>
        <v>23004</v>
      </c>
      <c r="E19" s="16">
        <f t="shared" si="7"/>
        <v>230040</v>
      </c>
      <c r="F19" s="16">
        <f>E19/12*10</f>
        <v>191700</v>
      </c>
      <c r="G19" s="16">
        <f t="shared" si="4"/>
        <v>230040</v>
      </c>
      <c r="H19" s="16">
        <f t="shared" si="5"/>
        <v>230040</v>
      </c>
      <c r="K19" s="111">
        <f>[1]Sheet1!$S$36</f>
        <v>1917</v>
      </c>
      <c r="L19" s="37">
        <v>0.11</v>
      </c>
      <c r="M19">
        <f t="shared" si="8"/>
        <v>1706.13</v>
      </c>
      <c r="N19" s="37">
        <v>0.23</v>
      </c>
      <c r="O19">
        <f t="shared" si="9"/>
        <v>1313.7201</v>
      </c>
    </row>
    <row r="20" spans="1:15" x14ac:dyDescent="0.25">
      <c r="A20" s="15"/>
      <c r="B20" s="32" t="s">
        <v>98</v>
      </c>
      <c r="C20" s="15">
        <v>10</v>
      </c>
      <c r="D20" s="15">
        <f t="shared" si="6"/>
        <v>11952</v>
      </c>
      <c r="E20" s="16">
        <f t="shared" si="7"/>
        <v>119520</v>
      </c>
      <c r="F20" s="16">
        <f t="shared" ref="F20:F25" si="10">E20/12*10</f>
        <v>99600</v>
      </c>
      <c r="G20" s="16">
        <f t="shared" si="4"/>
        <v>119520</v>
      </c>
      <c r="H20" s="16">
        <f t="shared" si="5"/>
        <v>119520</v>
      </c>
      <c r="K20" s="111">
        <f>[1]Sheet1!$S$37</f>
        <v>996</v>
      </c>
      <c r="L20" s="37">
        <v>0.11</v>
      </c>
      <c r="M20">
        <f t="shared" si="8"/>
        <v>886.44</v>
      </c>
      <c r="N20" s="37">
        <v>0.23</v>
      </c>
      <c r="O20">
        <f t="shared" si="9"/>
        <v>682.55880000000002</v>
      </c>
    </row>
    <row r="21" spans="1:15" x14ac:dyDescent="0.25">
      <c r="A21" s="15"/>
      <c r="B21" s="32" t="s">
        <v>200</v>
      </c>
      <c r="C21" s="15">
        <v>10</v>
      </c>
      <c r="D21" s="15">
        <f t="shared" si="6"/>
        <v>24705</v>
      </c>
      <c r="E21" s="16">
        <f t="shared" si="7"/>
        <v>247050</v>
      </c>
      <c r="F21" s="16">
        <f t="shared" si="10"/>
        <v>205875</v>
      </c>
      <c r="G21" s="16">
        <f t="shared" si="4"/>
        <v>247050</v>
      </c>
      <c r="H21" s="16">
        <f t="shared" si="5"/>
        <v>247050</v>
      </c>
      <c r="K21" s="111">
        <f>[1]Sheet1!$S$38</f>
        <v>2058.75</v>
      </c>
      <c r="L21" s="37">
        <v>0.11</v>
      </c>
      <c r="M21">
        <f t="shared" si="8"/>
        <v>1832.2874999999999</v>
      </c>
      <c r="N21" s="37">
        <v>0.23</v>
      </c>
      <c r="O21">
        <f t="shared" si="9"/>
        <v>1410.861375</v>
      </c>
    </row>
    <row r="22" spans="1:15" x14ac:dyDescent="0.25">
      <c r="A22" s="15"/>
      <c r="B22" s="32" t="s">
        <v>199</v>
      </c>
      <c r="C22" s="15">
        <v>10</v>
      </c>
      <c r="D22" s="15">
        <f t="shared" si="6"/>
        <v>24705</v>
      </c>
      <c r="E22" s="16">
        <f t="shared" si="7"/>
        <v>247050</v>
      </c>
      <c r="F22" s="16">
        <f t="shared" si="10"/>
        <v>205875</v>
      </c>
      <c r="G22" s="16">
        <f t="shared" si="4"/>
        <v>247050</v>
      </c>
      <c r="H22" s="16">
        <f t="shared" si="5"/>
        <v>247050</v>
      </c>
      <c r="K22" s="111">
        <f>[1]Sheet1!$S$39</f>
        <v>2058.75</v>
      </c>
      <c r="L22" s="37">
        <v>0.11</v>
      </c>
      <c r="M22">
        <f t="shared" si="8"/>
        <v>1832.2874999999999</v>
      </c>
      <c r="N22" s="37">
        <v>0.23</v>
      </c>
      <c r="O22">
        <f t="shared" si="9"/>
        <v>1410.861375</v>
      </c>
    </row>
    <row r="23" spans="1:15" x14ac:dyDescent="0.25">
      <c r="A23" s="15"/>
      <c r="B23" s="32" t="s">
        <v>198</v>
      </c>
      <c r="C23" s="15">
        <v>10</v>
      </c>
      <c r="D23" s="15">
        <f t="shared" si="6"/>
        <v>24705</v>
      </c>
      <c r="E23" s="16">
        <f t="shared" si="7"/>
        <v>247050</v>
      </c>
      <c r="F23" s="16">
        <f t="shared" si="10"/>
        <v>205875</v>
      </c>
      <c r="G23" s="16">
        <f t="shared" si="4"/>
        <v>247050</v>
      </c>
      <c r="H23" s="16">
        <f t="shared" si="5"/>
        <v>247050</v>
      </c>
      <c r="K23" s="111">
        <f>[1]Sheet1!$S$40</f>
        <v>2058.75</v>
      </c>
      <c r="L23" s="37">
        <v>0.11</v>
      </c>
      <c r="M23">
        <f t="shared" si="8"/>
        <v>1832.2874999999999</v>
      </c>
      <c r="N23" s="37">
        <v>0.23</v>
      </c>
      <c r="O23">
        <f t="shared" si="9"/>
        <v>1410.861375</v>
      </c>
    </row>
    <row r="24" spans="1:15" x14ac:dyDescent="0.25">
      <c r="A24" s="15"/>
      <c r="B24" s="32" t="s">
        <v>197</v>
      </c>
      <c r="C24" s="15">
        <v>10</v>
      </c>
      <c r="D24" s="15">
        <f t="shared" si="6"/>
        <v>24705</v>
      </c>
      <c r="E24" s="16">
        <f t="shared" si="7"/>
        <v>247050</v>
      </c>
      <c r="F24" s="16">
        <f t="shared" si="10"/>
        <v>205875</v>
      </c>
      <c r="G24" s="16">
        <f t="shared" si="4"/>
        <v>247050</v>
      </c>
      <c r="H24" s="16">
        <f t="shared" si="5"/>
        <v>247050</v>
      </c>
      <c r="K24" s="111">
        <f>[1]Sheet1!$S$41</f>
        <v>2058.75</v>
      </c>
      <c r="L24" s="37">
        <v>0.11</v>
      </c>
      <c r="M24">
        <f t="shared" si="8"/>
        <v>1832.2874999999999</v>
      </c>
      <c r="N24" s="37">
        <v>0.23</v>
      </c>
      <c r="O24">
        <f t="shared" si="9"/>
        <v>1410.861375</v>
      </c>
    </row>
    <row r="25" spans="1:15" x14ac:dyDescent="0.25">
      <c r="A25" s="15"/>
      <c r="B25" s="32" t="s">
        <v>99</v>
      </c>
      <c r="C25" s="15">
        <v>10</v>
      </c>
      <c r="D25" s="15">
        <f t="shared" si="6"/>
        <v>24705</v>
      </c>
      <c r="E25" s="16">
        <f t="shared" si="7"/>
        <v>247050</v>
      </c>
      <c r="F25" s="16">
        <f t="shared" si="10"/>
        <v>205875</v>
      </c>
      <c r="G25" s="16">
        <f t="shared" si="4"/>
        <v>247050</v>
      </c>
      <c r="H25" s="16">
        <f t="shared" si="5"/>
        <v>247050</v>
      </c>
      <c r="K25" s="111">
        <f>[1]Sheet1!$S$42</f>
        <v>2058.75</v>
      </c>
      <c r="L25" s="37">
        <v>0.11</v>
      </c>
      <c r="M25">
        <f t="shared" si="8"/>
        <v>1832.2874999999999</v>
      </c>
      <c r="N25" s="37">
        <v>0.23</v>
      </c>
      <c r="O25">
        <f t="shared" si="9"/>
        <v>1410.861375</v>
      </c>
    </row>
    <row r="26" spans="1:15" x14ac:dyDescent="0.25">
      <c r="A26" s="15"/>
      <c r="B26" s="109" t="s">
        <v>202</v>
      </c>
      <c r="C26" s="15">
        <v>1</v>
      </c>
      <c r="D26" s="15">
        <f>K26*12</f>
        <v>19764</v>
      </c>
      <c r="E26" s="16">
        <f t="shared" si="7"/>
        <v>19764</v>
      </c>
      <c r="F26" s="16"/>
      <c r="G26" s="16">
        <f t="shared" ref="G26:G40" si="11">E26/12*9.5</f>
        <v>15646.5</v>
      </c>
      <c r="H26" s="16">
        <f t="shared" ref="H26:H40" si="12">E26</f>
        <v>19764</v>
      </c>
      <c r="J26" s="55"/>
      <c r="K26" s="111">
        <f>[1]Sheet1!$S$11</f>
        <v>1647</v>
      </c>
      <c r="L26" s="37">
        <v>0.11</v>
      </c>
      <c r="M26">
        <f t="shared" ref="M26" si="13">K26-K26*L26</f>
        <v>1465.83</v>
      </c>
      <c r="N26" s="37">
        <v>0.23</v>
      </c>
      <c r="O26">
        <f t="shared" ref="O26" si="14">M26-M26*N26</f>
        <v>1128.6891000000001</v>
      </c>
    </row>
    <row r="27" spans="1:15" x14ac:dyDescent="0.25">
      <c r="A27" s="15"/>
      <c r="B27" s="54" t="s">
        <v>140</v>
      </c>
      <c r="C27" s="15">
        <v>1</v>
      </c>
      <c r="D27" s="15">
        <f t="shared" ref="D27:D40" si="15">K27*12</f>
        <v>15444</v>
      </c>
      <c r="E27" s="16">
        <f t="shared" si="7"/>
        <v>15444</v>
      </c>
      <c r="F27" s="16"/>
      <c r="G27" s="16">
        <f t="shared" si="11"/>
        <v>12226.5</v>
      </c>
      <c r="H27" s="16">
        <f t="shared" si="12"/>
        <v>15444</v>
      </c>
      <c r="J27" s="55"/>
      <c r="K27" s="111">
        <f>[1]Sheet1!$S$12</f>
        <v>1287</v>
      </c>
      <c r="L27" s="37">
        <v>0.11</v>
      </c>
      <c r="M27">
        <f t="shared" ref="M27" si="16">K27-K27*L27</f>
        <v>1145.43</v>
      </c>
      <c r="N27" s="37">
        <v>0.23</v>
      </c>
      <c r="O27">
        <f t="shared" ref="O27" si="17">M27-M27*N27</f>
        <v>881.98109999999997</v>
      </c>
    </row>
    <row r="28" spans="1:15" x14ac:dyDescent="0.25">
      <c r="A28" s="15"/>
      <c r="B28" s="54" t="s">
        <v>201</v>
      </c>
      <c r="C28" s="15">
        <v>1</v>
      </c>
      <c r="D28" s="15">
        <f t="shared" si="15"/>
        <v>15444</v>
      </c>
      <c r="E28" s="16">
        <f t="shared" si="7"/>
        <v>15444</v>
      </c>
      <c r="F28" s="16"/>
      <c r="G28" s="16">
        <f t="shared" si="11"/>
        <v>12226.5</v>
      </c>
      <c r="H28" s="16">
        <f t="shared" si="12"/>
        <v>15444</v>
      </c>
      <c r="J28" s="55"/>
      <c r="K28" s="111">
        <f>[1]Sheet1!$S$13</f>
        <v>1287</v>
      </c>
      <c r="L28" s="37">
        <v>0.11</v>
      </c>
      <c r="M28">
        <f t="shared" ref="M28" si="18">K28-K28*L28</f>
        <v>1145.43</v>
      </c>
      <c r="N28" s="37">
        <v>0.23</v>
      </c>
      <c r="O28">
        <f t="shared" ref="O28" si="19">M28-M28*N28</f>
        <v>881.98109999999997</v>
      </c>
    </row>
    <row r="29" spans="1:15" x14ac:dyDescent="0.25">
      <c r="A29" s="15"/>
      <c r="B29" s="54" t="s">
        <v>144</v>
      </c>
      <c r="C29" s="15">
        <v>1</v>
      </c>
      <c r="D29" s="15">
        <f t="shared" si="15"/>
        <v>19305</v>
      </c>
      <c r="E29" s="16">
        <f t="shared" si="7"/>
        <v>19305</v>
      </c>
      <c r="F29" s="16"/>
      <c r="G29" s="16">
        <f t="shared" si="11"/>
        <v>15283.125</v>
      </c>
      <c r="H29" s="16">
        <f t="shared" si="12"/>
        <v>19305</v>
      </c>
      <c r="J29" s="55"/>
      <c r="K29" s="111">
        <f>[1]Sheet1!$S$17</f>
        <v>1608.75</v>
      </c>
      <c r="L29" s="37">
        <v>0.11</v>
      </c>
      <c r="M29">
        <f t="shared" ref="M29" si="20">K29-K29*L29</f>
        <v>1431.7874999999999</v>
      </c>
      <c r="N29" s="37">
        <v>0.23</v>
      </c>
      <c r="O29">
        <f t="shared" ref="O29" si="21">M29-M29*N29</f>
        <v>1102.476375</v>
      </c>
    </row>
    <row r="30" spans="1:15" x14ac:dyDescent="0.25">
      <c r="A30" s="15"/>
      <c r="B30" s="54" t="s">
        <v>141</v>
      </c>
      <c r="C30" s="15">
        <v>1</v>
      </c>
      <c r="D30" s="15">
        <f t="shared" si="15"/>
        <v>20730</v>
      </c>
      <c r="E30" s="16">
        <f t="shared" si="7"/>
        <v>20730</v>
      </c>
      <c r="F30" s="16"/>
      <c r="G30" s="16">
        <f t="shared" si="11"/>
        <v>16411.25</v>
      </c>
      <c r="H30" s="16">
        <f t="shared" si="12"/>
        <v>20730</v>
      </c>
      <c r="J30" s="55"/>
      <c r="K30" s="111">
        <f>[1]Sheet1!$S$18</f>
        <v>1727.5</v>
      </c>
      <c r="L30" s="37">
        <v>0.11</v>
      </c>
      <c r="M30">
        <f t="shared" ref="M30" si="22">K30-K30*L30</f>
        <v>1537.4749999999999</v>
      </c>
      <c r="N30" s="37">
        <v>0.23</v>
      </c>
      <c r="O30">
        <f t="shared" ref="O30" si="23">M30-M30*N30</f>
        <v>1183.8557499999999</v>
      </c>
    </row>
    <row r="31" spans="1:15" x14ac:dyDescent="0.25">
      <c r="A31" s="15"/>
      <c r="B31" s="54" t="s">
        <v>142</v>
      </c>
      <c r="C31" s="15">
        <v>1</v>
      </c>
      <c r="D31" s="15">
        <f t="shared" si="15"/>
        <v>19305</v>
      </c>
      <c r="E31" s="16">
        <f t="shared" si="7"/>
        <v>19305</v>
      </c>
      <c r="F31" s="16"/>
      <c r="G31" s="16">
        <f t="shared" si="11"/>
        <v>15283.125</v>
      </c>
      <c r="H31" s="16">
        <f t="shared" si="12"/>
        <v>19305</v>
      </c>
      <c r="J31" s="55"/>
      <c r="K31" s="111">
        <f>[1]Sheet1!$S$19</f>
        <v>1608.75</v>
      </c>
      <c r="L31" s="37">
        <v>0.11</v>
      </c>
      <c r="M31">
        <f t="shared" ref="M31:M39" si="24">K31-K31*L31</f>
        <v>1431.7874999999999</v>
      </c>
      <c r="N31" s="37">
        <v>0.23</v>
      </c>
      <c r="O31">
        <f t="shared" ref="O31:O39" si="25">M31-M31*N31</f>
        <v>1102.476375</v>
      </c>
    </row>
    <row r="32" spans="1:15" x14ac:dyDescent="0.25">
      <c r="A32" s="15"/>
      <c r="B32" s="54" t="s">
        <v>142</v>
      </c>
      <c r="C32" s="15">
        <v>1</v>
      </c>
      <c r="D32" s="15">
        <f t="shared" si="15"/>
        <v>19305</v>
      </c>
      <c r="E32" s="16">
        <f t="shared" si="7"/>
        <v>19305</v>
      </c>
      <c r="F32" s="16"/>
      <c r="G32" s="16">
        <f t="shared" si="11"/>
        <v>15283.125</v>
      </c>
      <c r="H32" s="16">
        <f t="shared" si="12"/>
        <v>19305</v>
      </c>
      <c r="J32" s="55"/>
      <c r="K32" s="111">
        <f>[1]Sheet1!$S$20</f>
        <v>1608.75</v>
      </c>
      <c r="L32" s="37">
        <v>0.11</v>
      </c>
      <c r="M32">
        <f t="shared" si="24"/>
        <v>1431.7874999999999</v>
      </c>
      <c r="N32" s="37">
        <v>0.23</v>
      </c>
      <c r="O32">
        <f t="shared" si="25"/>
        <v>1102.476375</v>
      </c>
    </row>
    <row r="33" spans="1:15" x14ac:dyDescent="0.25">
      <c r="A33" s="15"/>
      <c r="B33" s="54" t="s">
        <v>143</v>
      </c>
      <c r="C33" s="15">
        <v>1</v>
      </c>
      <c r="D33" s="15">
        <f t="shared" si="15"/>
        <v>17850</v>
      </c>
      <c r="E33" s="16">
        <f t="shared" si="7"/>
        <v>17850</v>
      </c>
      <c r="F33" s="16"/>
      <c r="G33" s="16">
        <f t="shared" si="11"/>
        <v>14131.25</v>
      </c>
      <c r="H33" s="16">
        <f t="shared" si="12"/>
        <v>17850</v>
      </c>
      <c r="J33" s="55"/>
      <c r="K33" s="111">
        <f>[1]Sheet1!$S$21</f>
        <v>1487.5</v>
      </c>
      <c r="L33" s="37">
        <v>0.11</v>
      </c>
      <c r="M33">
        <f t="shared" si="24"/>
        <v>1323.875</v>
      </c>
      <c r="N33" s="37">
        <v>0.23</v>
      </c>
      <c r="O33">
        <f t="shared" si="25"/>
        <v>1019.38375</v>
      </c>
    </row>
    <row r="34" spans="1:15" x14ac:dyDescent="0.25">
      <c r="A34" s="15"/>
      <c r="B34" s="54" t="s">
        <v>143</v>
      </c>
      <c r="C34" s="15">
        <v>1</v>
      </c>
      <c r="D34" s="15">
        <f t="shared" si="15"/>
        <v>17850</v>
      </c>
      <c r="E34" s="16">
        <f t="shared" si="7"/>
        <v>17850</v>
      </c>
      <c r="F34" s="16"/>
      <c r="G34" s="16">
        <f t="shared" si="11"/>
        <v>14131.25</v>
      </c>
      <c r="H34" s="16">
        <f t="shared" si="12"/>
        <v>17850</v>
      </c>
      <c r="J34" s="55"/>
      <c r="K34" s="111">
        <f>[1]Sheet1!$S$22</f>
        <v>1487.5</v>
      </c>
      <c r="L34" s="37">
        <v>0.11</v>
      </c>
      <c r="M34">
        <f t="shared" si="24"/>
        <v>1323.875</v>
      </c>
      <c r="N34" s="37">
        <v>0.23</v>
      </c>
      <c r="O34">
        <f t="shared" si="25"/>
        <v>1019.38375</v>
      </c>
    </row>
    <row r="35" spans="1:15" x14ac:dyDescent="0.25">
      <c r="A35" s="15"/>
      <c r="B35" s="54" t="s">
        <v>144</v>
      </c>
      <c r="C35" s="15">
        <v>1</v>
      </c>
      <c r="D35" s="15">
        <f t="shared" si="15"/>
        <v>19305</v>
      </c>
      <c r="E35" s="16">
        <f t="shared" si="7"/>
        <v>19305</v>
      </c>
      <c r="F35" s="16"/>
      <c r="G35" s="16">
        <f t="shared" si="11"/>
        <v>15283.125</v>
      </c>
      <c r="H35" s="16">
        <f t="shared" si="12"/>
        <v>19305</v>
      </c>
      <c r="J35" s="55"/>
      <c r="K35" s="111">
        <f>[1]Sheet1!$S$23</f>
        <v>1608.75</v>
      </c>
      <c r="L35" s="37">
        <v>0.11</v>
      </c>
      <c r="M35">
        <f t="shared" si="24"/>
        <v>1431.7874999999999</v>
      </c>
      <c r="N35" s="37">
        <v>0.23</v>
      </c>
      <c r="O35">
        <f t="shared" si="25"/>
        <v>1102.476375</v>
      </c>
    </row>
    <row r="36" spans="1:15" x14ac:dyDescent="0.25">
      <c r="A36" s="15"/>
      <c r="B36" s="54" t="s">
        <v>145</v>
      </c>
      <c r="C36" s="15">
        <v>1</v>
      </c>
      <c r="D36" s="15">
        <f t="shared" si="15"/>
        <v>16395</v>
      </c>
      <c r="E36" s="16">
        <f t="shared" si="7"/>
        <v>16395</v>
      </c>
      <c r="F36" s="16"/>
      <c r="G36" s="16">
        <f t="shared" si="11"/>
        <v>12979.375</v>
      </c>
      <c r="H36" s="16">
        <f t="shared" si="12"/>
        <v>16395</v>
      </c>
      <c r="J36" s="55"/>
      <c r="K36" s="111">
        <f>[1]Sheet1!$S$24</f>
        <v>1366.25</v>
      </c>
      <c r="L36" s="37">
        <v>0.11</v>
      </c>
      <c r="M36">
        <f t="shared" si="24"/>
        <v>1215.9625000000001</v>
      </c>
      <c r="N36" s="37">
        <v>0.23</v>
      </c>
      <c r="O36">
        <f t="shared" si="25"/>
        <v>936.29112500000008</v>
      </c>
    </row>
    <row r="37" spans="1:15" x14ac:dyDescent="0.25">
      <c r="A37" s="15"/>
      <c r="B37" s="54" t="s">
        <v>143</v>
      </c>
      <c r="C37" s="15">
        <v>1</v>
      </c>
      <c r="D37" s="15">
        <f t="shared" si="15"/>
        <v>17850</v>
      </c>
      <c r="E37" s="16">
        <f t="shared" si="7"/>
        <v>17850</v>
      </c>
      <c r="F37" s="16"/>
      <c r="G37" s="16">
        <f t="shared" si="11"/>
        <v>14131.25</v>
      </c>
      <c r="H37" s="16">
        <f t="shared" si="12"/>
        <v>17850</v>
      </c>
      <c r="J37" s="55"/>
      <c r="K37" s="111">
        <f>[1]Sheet1!$S$25</f>
        <v>1487.5</v>
      </c>
      <c r="L37" s="37">
        <v>0.11</v>
      </c>
      <c r="M37">
        <f t="shared" si="24"/>
        <v>1323.875</v>
      </c>
      <c r="N37" s="37">
        <v>0.23</v>
      </c>
      <c r="O37">
        <f t="shared" si="25"/>
        <v>1019.38375</v>
      </c>
    </row>
    <row r="38" spans="1:15" x14ac:dyDescent="0.25">
      <c r="A38" s="15"/>
      <c r="B38" s="54" t="s">
        <v>70</v>
      </c>
      <c r="C38" s="15">
        <v>1</v>
      </c>
      <c r="D38" s="15">
        <f t="shared" si="15"/>
        <v>16395</v>
      </c>
      <c r="E38" s="16">
        <f t="shared" si="7"/>
        <v>16395</v>
      </c>
      <c r="F38" s="16"/>
      <c r="G38" s="16">
        <f t="shared" si="11"/>
        <v>12979.375</v>
      </c>
      <c r="H38" s="16">
        <f t="shared" si="12"/>
        <v>16395</v>
      </c>
      <c r="J38" s="55"/>
      <c r="K38" s="111">
        <f>[1]Sheet1!$S$26</f>
        <v>1366.25</v>
      </c>
      <c r="L38" s="37">
        <v>0.11</v>
      </c>
      <c r="M38">
        <f t="shared" si="24"/>
        <v>1215.9625000000001</v>
      </c>
      <c r="N38" s="37">
        <v>0.23</v>
      </c>
      <c r="O38">
        <f t="shared" si="25"/>
        <v>936.29112500000008</v>
      </c>
    </row>
    <row r="39" spans="1:15" x14ac:dyDescent="0.25">
      <c r="A39" s="15"/>
      <c r="B39" s="54" t="s">
        <v>146</v>
      </c>
      <c r="C39" s="15">
        <v>1</v>
      </c>
      <c r="D39" s="15">
        <f t="shared" si="15"/>
        <v>13116</v>
      </c>
      <c r="E39" s="16">
        <f t="shared" si="7"/>
        <v>13116</v>
      </c>
      <c r="F39" s="16"/>
      <c r="G39" s="16">
        <f t="shared" si="11"/>
        <v>10383.5</v>
      </c>
      <c r="H39" s="16">
        <f t="shared" si="12"/>
        <v>13116</v>
      </c>
      <c r="J39" s="55"/>
      <c r="K39" s="111">
        <f>[1]Sheet1!$S$14</f>
        <v>1093</v>
      </c>
      <c r="L39" s="37">
        <v>0.11</v>
      </c>
      <c r="M39">
        <f t="shared" si="24"/>
        <v>972.77</v>
      </c>
      <c r="N39" s="37">
        <v>0.23</v>
      </c>
      <c r="O39">
        <f t="shared" si="25"/>
        <v>749.03289999999993</v>
      </c>
    </row>
    <row r="40" spans="1:15" x14ac:dyDescent="0.25">
      <c r="A40" s="15"/>
      <c r="B40" s="54" t="s">
        <v>203</v>
      </c>
      <c r="C40" s="15">
        <v>1</v>
      </c>
      <c r="D40" s="15">
        <f t="shared" si="15"/>
        <v>19305</v>
      </c>
      <c r="E40" s="16">
        <f t="shared" si="7"/>
        <v>19305</v>
      </c>
      <c r="F40" s="16"/>
      <c r="G40" s="16">
        <f t="shared" si="11"/>
        <v>15283.125</v>
      </c>
      <c r="H40" s="16">
        <f t="shared" si="12"/>
        <v>19305</v>
      </c>
      <c r="J40" s="55"/>
      <c r="K40" s="111">
        <f>[1]Sheet1!$S$27</f>
        <v>1608.75</v>
      </c>
      <c r="L40" s="37">
        <v>0.11</v>
      </c>
      <c r="M40">
        <f t="shared" ref="M40" si="26">K40-K40*L40</f>
        <v>1431.7874999999999</v>
      </c>
      <c r="N40" s="37">
        <v>0.23</v>
      </c>
      <c r="O40">
        <f t="shared" ref="O40" si="27">M40-M40*N40</f>
        <v>1102.476375</v>
      </c>
    </row>
    <row r="41" spans="1:15" x14ac:dyDescent="0.25">
      <c r="A41" s="15">
        <v>1140</v>
      </c>
      <c r="B41" s="17" t="s">
        <v>71</v>
      </c>
      <c r="C41" s="15"/>
      <c r="D41" s="15"/>
      <c r="E41" s="16">
        <f>F41</f>
        <v>160166.70000000001</v>
      </c>
      <c r="F41" s="16">
        <f>F7*0.1</f>
        <v>160166.70000000001</v>
      </c>
      <c r="G41" s="16">
        <f>G7*0.1</f>
        <v>186580.2</v>
      </c>
      <c r="H41" s="16">
        <f>H7*0.1</f>
        <v>186580.2</v>
      </c>
      <c r="J41" s="55"/>
    </row>
    <row r="42" spans="1:15" x14ac:dyDescent="0.25">
      <c r="A42" s="29">
        <v>1200</v>
      </c>
      <c r="B42" s="15" t="s">
        <v>129</v>
      </c>
      <c r="C42" s="15"/>
      <c r="D42" s="15"/>
      <c r="E42" s="16">
        <f>E43+E44</f>
        <v>581345.95982999995</v>
      </c>
      <c r="F42" s="16">
        <f>F43+F44</f>
        <v>504509.08833000006</v>
      </c>
      <c r="G42" s="16">
        <f t="shared" ref="G42:H42" si="28">G43+G44</f>
        <v>587708.97198000003</v>
      </c>
      <c r="H42" s="16">
        <f t="shared" si="28"/>
        <v>587708.97198000003</v>
      </c>
    </row>
    <row r="43" spans="1:15" x14ac:dyDescent="0.25">
      <c r="A43" s="17">
        <v>1210</v>
      </c>
      <c r="B43" s="17" t="s">
        <v>127</v>
      </c>
      <c r="C43" s="15"/>
      <c r="D43" s="15"/>
      <c r="E43" s="16">
        <f>(E7+E41)*0.2409</f>
        <v>488055.85982999997</v>
      </c>
      <c r="F43" s="16">
        <f>(F7+F41)*0.2409</f>
        <v>424425.73833000002</v>
      </c>
      <c r="G43" s="16">
        <f t="shared" ref="G43:H43" si="29">(G7+G41)*0.2409</f>
        <v>494418.87198</v>
      </c>
      <c r="H43" s="16">
        <f t="shared" si="29"/>
        <v>494418.87198</v>
      </c>
    </row>
    <row r="44" spans="1:15" x14ac:dyDescent="0.25">
      <c r="A44" s="17">
        <v>1220</v>
      </c>
      <c r="B44" s="17" t="s">
        <v>128</v>
      </c>
      <c r="C44" s="15"/>
      <c r="D44" s="15"/>
      <c r="E44" s="16">
        <f>E7*0.05</f>
        <v>93290.1</v>
      </c>
      <c r="F44" s="16">
        <f t="shared" ref="F44:H44" si="30">F7*0.05</f>
        <v>80083.350000000006</v>
      </c>
      <c r="G44" s="16">
        <f t="shared" si="30"/>
        <v>93290.1</v>
      </c>
      <c r="H44" s="16">
        <f t="shared" si="30"/>
        <v>93290.1</v>
      </c>
    </row>
    <row r="45" spans="1:15" s="21" customFormat="1" x14ac:dyDescent="0.25">
      <c r="A45" s="25">
        <v>2000</v>
      </c>
      <c r="B45" s="26" t="s">
        <v>72</v>
      </c>
      <c r="C45" s="26"/>
      <c r="D45" s="26"/>
      <c r="E45" s="27">
        <f>E46+E47+E58</f>
        <v>1100100</v>
      </c>
      <c r="F45" s="27">
        <f t="shared" ref="F45:H45" si="31">F46+F47+F58</f>
        <v>1103100</v>
      </c>
      <c r="G45" s="27">
        <f t="shared" si="31"/>
        <v>937350</v>
      </c>
      <c r="H45" s="27">
        <f t="shared" si="31"/>
        <v>937350</v>
      </c>
      <c r="J45" s="36"/>
      <c r="L45" s="35"/>
    </row>
    <row r="46" spans="1:15" x14ac:dyDescent="0.25">
      <c r="A46" s="29">
        <v>2100</v>
      </c>
      <c r="B46" s="15" t="s">
        <v>76</v>
      </c>
      <c r="C46" s="15">
        <v>11</v>
      </c>
      <c r="D46" s="15">
        <f>12*2000</f>
        <v>24000</v>
      </c>
      <c r="E46" s="16">
        <f>D46*C46</f>
        <v>264000</v>
      </c>
      <c r="F46" s="16">
        <f>E46</f>
        <v>264000</v>
      </c>
      <c r="G46" s="16">
        <f>E46</f>
        <v>264000</v>
      </c>
      <c r="H46" s="16">
        <f>E46</f>
        <v>264000</v>
      </c>
    </row>
    <row r="47" spans="1:15" x14ac:dyDescent="0.25">
      <c r="A47" s="29">
        <v>2200</v>
      </c>
      <c r="B47" s="15" t="s">
        <v>77</v>
      </c>
      <c r="C47" s="15"/>
      <c r="D47" s="15"/>
      <c r="E47" s="16">
        <f>E48+E49+E50+E51+E55+E56+E57</f>
        <v>744500</v>
      </c>
      <c r="F47" s="16">
        <f t="shared" ref="F47:H47" si="32">F48+F49+F50+F51+F55+F56+F57</f>
        <v>747500</v>
      </c>
      <c r="G47" s="16">
        <f t="shared" si="32"/>
        <v>634500</v>
      </c>
      <c r="H47" s="16">
        <f t="shared" si="32"/>
        <v>634500</v>
      </c>
    </row>
    <row r="48" spans="1:15" x14ac:dyDescent="0.25">
      <c r="A48" s="17">
        <v>2210</v>
      </c>
      <c r="B48" s="17" t="s">
        <v>111</v>
      </c>
      <c r="C48" s="15">
        <v>11</v>
      </c>
      <c r="D48" s="15">
        <f>(200+100+50)*12</f>
        <v>4200</v>
      </c>
      <c r="E48" s="16">
        <f>D48*C48</f>
        <v>46200</v>
      </c>
      <c r="F48" s="16">
        <f>E48</f>
        <v>46200</v>
      </c>
      <c r="G48" s="16">
        <f>E48</f>
        <v>46200</v>
      </c>
      <c r="H48" s="16">
        <f>E48</f>
        <v>46200</v>
      </c>
      <c r="J48" s="34"/>
      <c r="K48" s="33"/>
    </row>
    <row r="49" spans="1:11" x14ac:dyDescent="0.25">
      <c r="A49" s="17">
        <v>2220</v>
      </c>
      <c r="B49" s="17" t="s">
        <v>112</v>
      </c>
      <c r="C49" s="15">
        <v>11</v>
      </c>
      <c r="D49" s="15">
        <f>2*500*12</f>
        <v>12000</v>
      </c>
      <c r="E49" s="16">
        <f t="shared" ref="E49:E56" si="33">D49*C49</f>
        <v>132000</v>
      </c>
      <c r="F49" s="16">
        <f>E49</f>
        <v>132000</v>
      </c>
      <c r="G49" s="16">
        <f>E49</f>
        <v>132000</v>
      </c>
      <c r="H49" s="16">
        <f>E49</f>
        <v>132000</v>
      </c>
      <c r="K49" s="33"/>
    </row>
    <row r="50" spans="1:11" x14ac:dyDescent="0.25">
      <c r="A50" s="17">
        <v>2230</v>
      </c>
      <c r="B50" s="17" t="s">
        <v>113</v>
      </c>
      <c r="C50" s="15"/>
      <c r="D50" s="15">
        <f>5000</f>
        <v>5000</v>
      </c>
      <c r="E50" s="16">
        <f>D50</f>
        <v>5000</v>
      </c>
      <c r="F50" s="16">
        <v>8000</v>
      </c>
      <c r="G50" s="16">
        <f>E50</f>
        <v>5000</v>
      </c>
      <c r="H50" s="16">
        <f>E50</f>
        <v>5000</v>
      </c>
    </row>
    <row r="51" spans="1:11" x14ac:dyDescent="0.25">
      <c r="A51" s="17">
        <v>2240</v>
      </c>
      <c r="B51" s="17" t="s">
        <v>114</v>
      </c>
      <c r="C51" s="15"/>
      <c r="D51" s="15"/>
      <c r="E51" s="16">
        <f>E52+E53+E54</f>
        <v>261000</v>
      </c>
      <c r="F51" s="16">
        <f t="shared" ref="F51:H51" si="34">F52+F53+F54</f>
        <v>261000</v>
      </c>
      <c r="G51" s="16">
        <f t="shared" si="34"/>
        <v>151000</v>
      </c>
      <c r="H51" s="16">
        <f t="shared" si="34"/>
        <v>151000</v>
      </c>
    </row>
    <row r="52" spans="1:11" x14ac:dyDescent="0.25">
      <c r="A52" s="32">
        <v>2241</v>
      </c>
      <c r="B52" s="32" t="s">
        <v>118</v>
      </c>
      <c r="C52" s="15">
        <v>11</v>
      </c>
      <c r="D52" s="15">
        <f>500*20</f>
        <v>10000</v>
      </c>
      <c r="E52" s="16">
        <f>D52*C52</f>
        <v>110000</v>
      </c>
      <c r="F52" s="16">
        <f>E52</f>
        <v>110000</v>
      </c>
      <c r="G52" s="16"/>
      <c r="H52" s="16"/>
    </row>
    <row r="53" spans="1:11" x14ac:dyDescent="0.25">
      <c r="A53" s="32">
        <v>2242</v>
      </c>
      <c r="B53" s="32" t="s">
        <v>119</v>
      </c>
      <c r="C53" s="15">
        <v>10</v>
      </c>
      <c r="D53" s="15">
        <f>600+400+500+400</f>
        <v>1900</v>
      </c>
      <c r="E53" s="16">
        <f>D53*C53</f>
        <v>19000</v>
      </c>
      <c r="F53" s="16">
        <f>E53</f>
        <v>19000</v>
      </c>
      <c r="G53" s="16">
        <f>E53</f>
        <v>19000</v>
      </c>
      <c r="H53" s="16">
        <f>E53</f>
        <v>19000</v>
      </c>
    </row>
    <row r="54" spans="1:11" x14ac:dyDescent="0.25">
      <c r="A54" s="32">
        <v>2244</v>
      </c>
      <c r="B54" s="32" t="s">
        <v>120</v>
      </c>
      <c r="C54" s="15">
        <v>11</v>
      </c>
      <c r="D54" s="15">
        <f>500*0.2*10*12</f>
        <v>12000</v>
      </c>
      <c r="E54" s="16">
        <f>C54*D54</f>
        <v>132000</v>
      </c>
      <c r="F54" s="16">
        <f>E54</f>
        <v>132000</v>
      </c>
      <c r="G54" s="16">
        <f>E54</f>
        <v>132000</v>
      </c>
      <c r="H54" s="16">
        <f>E54</f>
        <v>132000</v>
      </c>
      <c r="K54" s="33"/>
    </row>
    <row r="55" spans="1:11" x14ac:dyDescent="0.25">
      <c r="A55" s="17">
        <v>2250</v>
      </c>
      <c r="B55" s="17" t="s">
        <v>115</v>
      </c>
      <c r="C55" s="15">
        <v>11</v>
      </c>
      <c r="D55" s="15">
        <f>200*12</f>
        <v>2400</v>
      </c>
      <c r="E55" s="16">
        <f t="shared" si="33"/>
        <v>26400</v>
      </c>
      <c r="F55" s="16">
        <f>E55</f>
        <v>26400</v>
      </c>
      <c r="G55" s="16">
        <f>F55</f>
        <v>26400</v>
      </c>
      <c r="H55" s="16">
        <f>G55</f>
        <v>26400</v>
      </c>
    </row>
    <row r="56" spans="1:11" x14ac:dyDescent="0.25">
      <c r="A56" s="17">
        <v>2260</v>
      </c>
      <c r="B56" s="17" t="s">
        <v>116</v>
      </c>
      <c r="C56" s="15">
        <v>11</v>
      </c>
      <c r="D56" s="15">
        <f>4.15*500*12</f>
        <v>24900</v>
      </c>
      <c r="E56" s="16">
        <f t="shared" si="33"/>
        <v>273900</v>
      </c>
      <c r="F56" s="16">
        <f>E56</f>
        <v>273900</v>
      </c>
      <c r="G56" s="16">
        <f>E56</f>
        <v>273900</v>
      </c>
      <c r="H56" s="16">
        <f>E56</f>
        <v>273900</v>
      </c>
      <c r="K56" s="33"/>
    </row>
    <row r="57" spans="1:11" x14ac:dyDescent="0.25">
      <c r="A57" s="17">
        <v>2270</v>
      </c>
      <c r="B57" s="17" t="s">
        <v>117</v>
      </c>
      <c r="C57" s="15"/>
      <c r="D57" s="15"/>
      <c r="E57" s="16">
        <f>D57*C57</f>
        <v>0</v>
      </c>
      <c r="F57" s="16">
        <v>0</v>
      </c>
      <c r="G57" s="16">
        <v>0</v>
      </c>
      <c r="H57" s="16">
        <v>0</v>
      </c>
    </row>
    <row r="58" spans="1:11" x14ac:dyDescent="0.25">
      <c r="A58" s="29">
        <v>2300</v>
      </c>
      <c r="B58" s="15" t="s">
        <v>78</v>
      </c>
      <c r="C58" s="15"/>
      <c r="D58" s="15"/>
      <c r="E58" s="16">
        <f>E59+E60+E61</f>
        <v>91600</v>
      </c>
      <c r="F58" s="16">
        <f t="shared" ref="F58:H58" si="35">F59+F60+F61</f>
        <v>91600</v>
      </c>
      <c r="G58" s="16">
        <f t="shared" si="35"/>
        <v>38850</v>
      </c>
      <c r="H58" s="16">
        <f t="shared" si="35"/>
        <v>38850</v>
      </c>
    </row>
    <row r="59" spans="1:11" x14ac:dyDescent="0.25">
      <c r="A59" s="17">
        <v>2310</v>
      </c>
      <c r="B59" s="17" t="s">
        <v>121</v>
      </c>
      <c r="C59" s="15">
        <v>84</v>
      </c>
      <c r="D59" s="15">
        <v>150</v>
      </c>
      <c r="E59" s="16">
        <f>D59*C59</f>
        <v>12600</v>
      </c>
      <c r="F59" s="16">
        <f>E59</f>
        <v>12600</v>
      </c>
      <c r="G59" s="16">
        <f>(C59+15)*D59</f>
        <v>14850</v>
      </c>
      <c r="H59" s="16">
        <f>G59</f>
        <v>14850</v>
      </c>
    </row>
    <row r="60" spans="1:11" x14ac:dyDescent="0.25">
      <c r="A60" s="17">
        <v>2320</v>
      </c>
      <c r="B60" s="17" t="s">
        <v>122</v>
      </c>
      <c r="C60" s="15">
        <v>10</v>
      </c>
      <c r="D60" s="15">
        <f>200*12</f>
        <v>2400</v>
      </c>
      <c r="E60" s="16">
        <f>D60*C60</f>
        <v>24000</v>
      </c>
      <c r="F60" s="53">
        <f>E60</f>
        <v>24000</v>
      </c>
      <c r="G60" s="53">
        <f>E60</f>
        <v>24000</v>
      </c>
      <c r="H60" s="53">
        <f>E60</f>
        <v>24000</v>
      </c>
    </row>
    <row r="61" spans="1:11" x14ac:dyDescent="0.25">
      <c r="A61" s="17">
        <v>2350</v>
      </c>
      <c r="B61" s="17" t="s">
        <v>123</v>
      </c>
      <c r="C61" s="15">
        <v>11</v>
      </c>
      <c r="D61" s="15">
        <f>500*10</f>
        <v>5000</v>
      </c>
      <c r="E61" s="16">
        <f>D61*C61</f>
        <v>55000</v>
      </c>
      <c r="F61" s="16">
        <f>E61</f>
        <v>55000</v>
      </c>
      <c r="G61" s="16"/>
      <c r="H61" s="16"/>
    </row>
    <row r="62" spans="1:11" s="21" customFormat="1" x14ac:dyDescent="0.25">
      <c r="A62" s="25">
        <v>3000</v>
      </c>
      <c r="B62" s="26" t="s">
        <v>79</v>
      </c>
      <c r="C62" s="26"/>
      <c r="D62" s="26"/>
      <c r="E62" s="27">
        <v>0</v>
      </c>
      <c r="F62" s="27">
        <v>0</v>
      </c>
      <c r="G62" s="27">
        <v>0</v>
      </c>
      <c r="H62" s="27">
        <v>0</v>
      </c>
    </row>
    <row r="63" spans="1:11" s="21" customFormat="1" x14ac:dyDescent="0.25">
      <c r="A63" s="25">
        <v>4000</v>
      </c>
      <c r="B63" s="26" t="s">
        <v>80</v>
      </c>
      <c r="C63" s="26"/>
      <c r="D63" s="26"/>
      <c r="E63" s="27">
        <v>0</v>
      </c>
      <c r="F63" s="27">
        <v>0</v>
      </c>
      <c r="G63" s="27">
        <v>0</v>
      </c>
      <c r="H63" s="27">
        <v>0</v>
      </c>
    </row>
    <row r="64" spans="1:11" s="21" customFormat="1" x14ac:dyDescent="0.25">
      <c r="A64" s="25">
        <v>5000</v>
      </c>
      <c r="B64" s="26" t="s">
        <v>73</v>
      </c>
      <c r="C64" s="26"/>
      <c r="D64" s="26"/>
      <c r="E64" s="27">
        <f>E65+E66+E76</f>
        <v>685600</v>
      </c>
      <c r="F64" s="27">
        <f>F65+F66+F76</f>
        <v>685600</v>
      </c>
      <c r="G64" s="27">
        <f t="shared" ref="G64:H64" si="36">G65+G66+G76</f>
        <v>33250</v>
      </c>
      <c r="H64" s="27">
        <f t="shared" si="36"/>
        <v>0</v>
      </c>
    </row>
    <row r="65" spans="1:8" x14ac:dyDescent="0.25">
      <c r="A65" s="29">
        <v>5100</v>
      </c>
      <c r="B65" s="15" t="s">
        <v>81</v>
      </c>
      <c r="C65" s="15"/>
      <c r="D65" s="15"/>
      <c r="E65" s="16">
        <v>0</v>
      </c>
      <c r="F65" s="16">
        <v>0</v>
      </c>
      <c r="G65" s="16">
        <v>0</v>
      </c>
      <c r="H65" s="16">
        <v>0</v>
      </c>
    </row>
    <row r="66" spans="1:8" x14ac:dyDescent="0.25">
      <c r="A66" s="29">
        <v>5200</v>
      </c>
      <c r="B66" s="15" t="s">
        <v>82</v>
      </c>
      <c r="C66" s="15"/>
      <c r="D66" s="15"/>
      <c r="E66" s="16">
        <f>E67+E68+E73</f>
        <v>685600</v>
      </c>
      <c r="F66" s="16">
        <f>F67+F68+F73</f>
        <v>685600</v>
      </c>
      <c r="G66" s="16">
        <f t="shared" ref="G66:H66" si="37">G67+G68+G73</f>
        <v>33250</v>
      </c>
      <c r="H66" s="16">
        <f t="shared" si="37"/>
        <v>0</v>
      </c>
    </row>
    <row r="67" spans="1:8" x14ac:dyDescent="0.25">
      <c r="A67" s="15">
        <v>5231</v>
      </c>
      <c r="B67" s="17" t="s">
        <v>103</v>
      </c>
      <c r="C67" s="15">
        <v>10</v>
      </c>
      <c r="D67" s="15">
        <v>40000</v>
      </c>
      <c r="E67" s="16">
        <f>D67*C67</f>
        <v>400000</v>
      </c>
      <c r="F67" s="16">
        <f>E67</f>
        <v>400000</v>
      </c>
      <c r="G67" s="16"/>
      <c r="H67" s="16"/>
    </row>
    <row r="68" spans="1:8" x14ac:dyDescent="0.25">
      <c r="A68" s="15">
        <v>5238</v>
      </c>
      <c r="B68" s="17" t="s">
        <v>104</v>
      </c>
      <c r="C68" s="15"/>
      <c r="D68" s="15"/>
      <c r="E68" s="16">
        <f>E69+E70+E71+E72</f>
        <v>185200</v>
      </c>
      <c r="F68" s="16">
        <f t="shared" ref="F68:H68" si="38">F69+F70+F71+F72</f>
        <v>185200</v>
      </c>
      <c r="G68" s="16">
        <f t="shared" si="38"/>
        <v>22000</v>
      </c>
      <c r="H68" s="16">
        <f t="shared" si="38"/>
        <v>0</v>
      </c>
    </row>
    <row r="69" spans="1:8" x14ac:dyDescent="0.25">
      <c r="A69" s="15"/>
      <c r="B69" s="32" t="s">
        <v>74</v>
      </c>
      <c r="C69" s="15">
        <f>SUM(C8:C25)</f>
        <v>84</v>
      </c>
      <c r="D69" s="15">
        <f>800+350+150</f>
        <v>1300</v>
      </c>
      <c r="E69" s="16">
        <f>C69*D69</f>
        <v>109200</v>
      </c>
      <c r="F69" s="16">
        <f>E69</f>
        <v>109200</v>
      </c>
      <c r="G69" s="16">
        <f>D69*15</f>
        <v>19500</v>
      </c>
      <c r="H69" s="16"/>
    </row>
    <row r="70" spans="1:8" x14ac:dyDescent="0.25">
      <c r="A70" s="15"/>
      <c r="B70" s="32" t="s">
        <v>105</v>
      </c>
      <c r="C70" s="15">
        <f>2*11</f>
        <v>22</v>
      </c>
      <c r="D70" s="15">
        <v>2500</v>
      </c>
      <c r="E70" s="16">
        <f>D70*C70</f>
        <v>55000</v>
      </c>
      <c r="F70" s="16">
        <f>E70</f>
        <v>55000</v>
      </c>
      <c r="G70" s="16">
        <f>D70</f>
        <v>2500</v>
      </c>
      <c r="H70" s="16"/>
    </row>
    <row r="71" spans="1:8" x14ac:dyDescent="0.25">
      <c r="A71" s="15"/>
      <c r="B71" s="32" t="s">
        <v>106</v>
      </c>
      <c r="C71" s="15">
        <v>1</v>
      </c>
      <c r="D71" s="15">
        <v>10000</v>
      </c>
      <c r="E71" s="16">
        <f>D71*C71</f>
        <v>10000</v>
      </c>
      <c r="F71" s="16">
        <f>E71</f>
        <v>10000</v>
      </c>
      <c r="G71" s="16">
        <v>0</v>
      </c>
      <c r="H71" s="16"/>
    </row>
    <row r="72" spans="1:8" x14ac:dyDescent="0.25">
      <c r="A72" s="15"/>
      <c r="B72" s="32" t="s">
        <v>107</v>
      </c>
      <c r="C72" s="15">
        <v>11</v>
      </c>
      <c r="D72" s="15">
        <v>1000</v>
      </c>
      <c r="E72" s="16">
        <f>D72*C72</f>
        <v>11000</v>
      </c>
      <c r="F72" s="16">
        <f>E72</f>
        <v>11000</v>
      </c>
      <c r="G72" s="16">
        <v>0</v>
      </c>
      <c r="H72" s="16"/>
    </row>
    <row r="73" spans="1:8" x14ac:dyDescent="0.25">
      <c r="A73" s="15">
        <v>5239</v>
      </c>
      <c r="B73" s="17" t="s">
        <v>102</v>
      </c>
      <c r="C73" s="15"/>
      <c r="D73" s="15"/>
      <c r="E73" s="16">
        <f>E74+E75</f>
        <v>100400</v>
      </c>
      <c r="F73" s="16">
        <f t="shared" ref="F73:H73" si="39">F74+F75</f>
        <v>100400</v>
      </c>
      <c r="G73" s="16">
        <f t="shared" si="39"/>
        <v>11250</v>
      </c>
      <c r="H73" s="16">
        <f t="shared" si="39"/>
        <v>0</v>
      </c>
    </row>
    <row r="74" spans="1:8" x14ac:dyDescent="0.25">
      <c r="A74" s="15"/>
      <c r="B74" s="32" t="s">
        <v>108</v>
      </c>
      <c r="C74" s="15">
        <v>84</v>
      </c>
      <c r="D74" s="15">
        <f>500+250</f>
        <v>750</v>
      </c>
      <c r="E74" s="16">
        <f>D74*C74</f>
        <v>63000</v>
      </c>
      <c r="F74" s="16">
        <f>E74</f>
        <v>63000</v>
      </c>
      <c r="G74" s="16">
        <f>D74*15</f>
        <v>11250</v>
      </c>
      <c r="H74" s="16"/>
    </row>
    <row r="75" spans="1:8" x14ac:dyDescent="0.25">
      <c r="A75" s="15"/>
      <c r="B75" s="32" t="s">
        <v>109</v>
      </c>
      <c r="C75" s="15">
        <v>11</v>
      </c>
      <c r="D75" s="15">
        <f>30*30+500+2000</f>
        <v>3400</v>
      </c>
      <c r="E75" s="16">
        <f>D75*C75</f>
        <v>37400</v>
      </c>
      <c r="F75" s="16">
        <f>E75</f>
        <v>37400</v>
      </c>
      <c r="G75" s="16">
        <v>0</v>
      </c>
      <c r="H75" s="16"/>
    </row>
    <row r="76" spans="1:8" x14ac:dyDescent="0.25">
      <c r="A76" s="29">
        <v>5300</v>
      </c>
      <c r="B76" s="17" t="s">
        <v>83</v>
      </c>
      <c r="C76" s="15"/>
      <c r="D76" s="15"/>
      <c r="E76" s="16">
        <v>0</v>
      </c>
      <c r="F76" s="16">
        <v>0</v>
      </c>
      <c r="G76" s="16">
        <v>0</v>
      </c>
      <c r="H76" s="16">
        <v>0</v>
      </c>
    </row>
    <row r="77" spans="1:8" s="21" customFormat="1" x14ac:dyDescent="0.25">
      <c r="A77" s="25">
        <v>6000</v>
      </c>
      <c r="B77" s="25" t="s">
        <v>84</v>
      </c>
      <c r="C77" s="26"/>
      <c r="D77" s="26"/>
      <c r="E77" s="27">
        <v>0</v>
      </c>
      <c r="F77" s="27">
        <v>0</v>
      </c>
      <c r="G77" s="27">
        <v>0</v>
      </c>
      <c r="H77" s="27">
        <v>0</v>
      </c>
    </row>
    <row r="78" spans="1:8" s="21" customFormat="1" ht="30" x14ac:dyDescent="0.25">
      <c r="A78" s="25">
        <v>7000</v>
      </c>
      <c r="B78" s="28" t="s">
        <v>85</v>
      </c>
      <c r="C78" s="26"/>
      <c r="D78" s="26"/>
      <c r="E78" s="27">
        <v>0</v>
      </c>
      <c r="F78" s="27">
        <v>0</v>
      </c>
      <c r="G78" s="27">
        <v>0</v>
      </c>
      <c r="H78" s="27">
        <v>0</v>
      </c>
    </row>
    <row r="79" spans="1:8" s="21" customFormat="1" ht="30" x14ac:dyDescent="0.25">
      <c r="A79" s="25">
        <v>8000</v>
      </c>
      <c r="B79" s="28" t="s">
        <v>87</v>
      </c>
      <c r="C79" s="26"/>
      <c r="D79" s="26"/>
      <c r="E79" s="27">
        <v>0</v>
      </c>
      <c r="F79" s="27">
        <v>0</v>
      </c>
      <c r="G79" s="27">
        <v>0</v>
      </c>
      <c r="H79" s="27">
        <v>0</v>
      </c>
    </row>
    <row r="80" spans="1:8" s="21" customFormat="1" x14ac:dyDescent="0.25">
      <c r="A80" s="25">
        <v>9000</v>
      </c>
      <c r="B80" s="25" t="s">
        <v>86</v>
      </c>
      <c r="C80" s="26"/>
      <c r="D80" s="26"/>
      <c r="E80" s="27">
        <v>0</v>
      </c>
      <c r="F80" s="27">
        <v>0</v>
      </c>
      <c r="G80" s="27">
        <v>0</v>
      </c>
      <c r="H80" s="27">
        <v>0</v>
      </c>
    </row>
    <row r="81" spans="1:8" x14ac:dyDescent="0.25">
      <c r="A81" s="18"/>
      <c r="B81" s="19" t="s">
        <v>75</v>
      </c>
      <c r="C81" s="19"/>
      <c r="D81" s="19"/>
      <c r="E81" s="20">
        <f>E64+E45+E5+E62+E63+E77+E78+E79+E80</f>
        <v>4393014.6598300003</v>
      </c>
      <c r="F81" s="20">
        <f t="shared" ref="F81:H81" si="40">F64+F45+F5+F62+F63+F77+F78+F79+F80</f>
        <v>4055042.7883299999</v>
      </c>
      <c r="G81" s="20">
        <f t="shared" si="40"/>
        <v>3610691.1719800001</v>
      </c>
      <c r="H81" s="20">
        <f t="shared" si="40"/>
        <v>3577441.1719800001</v>
      </c>
    </row>
  </sheetData>
  <mergeCells count="1">
    <mergeCell ref="A2:H2"/>
  </mergeCells>
  <pageMargins left="0.7" right="0.7" top="0.75" bottom="0.75" header="0.3" footer="0.3"/>
  <pageSetup paperSize="9" scale="7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7"/>
  <sheetViews>
    <sheetView topLeftCell="A16" workbookViewId="0">
      <selection activeCell="B48" sqref="B48"/>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10" max="10" width="3.5703125" customWidth="1"/>
    <col min="11" max="11" width="12" customWidth="1"/>
    <col min="12" max="12" width="0.28515625" hidden="1" customWidth="1"/>
    <col min="13" max="15" width="9.140625" hidden="1" customWidth="1"/>
  </cols>
  <sheetData>
    <row r="2" spans="1:15" ht="31.5" customHeight="1" x14ac:dyDescent="0.25">
      <c r="A2" s="162" t="s">
        <v>187</v>
      </c>
      <c r="B2" s="162"/>
      <c r="C2" s="162"/>
      <c r="D2" s="162"/>
      <c r="E2" s="162"/>
      <c r="F2" s="162"/>
      <c r="G2" s="162"/>
      <c r="H2" s="162"/>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E6+E11</f>
        <v>1048835.8271250001</v>
      </c>
      <c r="F5" s="24">
        <f>F6+F11</f>
        <v>285486.263775</v>
      </c>
      <c r="G5" s="24">
        <f>G6+G11</f>
        <v>1119477.9684600001</v>
      </c>
      <c r="H5" s="24">
        <f>H6+H11</f>
        <v>1119477.9684600001</v>
      </c>
    </row>
    <row r="6" spans="1:15" x14ac:dyDescent="0.25">
      <c r="A6" s="29">
        <v>1100</v>
      </c>
      <c r="B6" s="15" t="s">
        <v>68</v>
      </c>
      <c r="C6" s="15"/>
      <c r="D6" s="15"/>
      <c r="E6" s="16">
        <f>E7+E10</f>
        <v>783641.25</v>
      </c>
      <c r="F6" s="16">
        <f>F7+F10</f>
        <v>214359.75</v>
      </c>
      <c r="G6" s="16">
        <f>G7+G10</f>
        <v>840569.4</v>
      </c>
      <c r="H6" s="16">
        <f>H7+H10</f>
        <v>840569.4</v>
      </c>
    </row>
    <row r="7" spans="1:15" x14ac:dyDescent="0.25">
      <c r="A7" s="15">
        <v>1110</v>
      </c>
      <c r="B7" s="17" t="s">
        <v>69</v>
      </c>
      <c r="C7" s="15"/>
      <c r="D7" s="15"/>
      <c r="E7" s="16">
        <f>SUM(E8:E9)</f>
        <v>764154</v>
      </c>
      <c r="F7" s="16">
        <f>SUM(F8:F9)</f>
        <v>194872.5</v>
      </c>
      <c r="G7" s="16">
        <f>SUM(G8:G9)</f>
        <v>764154</v>
      </c>
      <c r="H7" s="16">
        <f>SUM(H8:H9)</f>
        <v>764154</v>
      </c>
      <c r="L7" t="s">
        <v>124</v>
      </c>
      <c r="N7" t="s">
        <v>125</v>
      </c>
      <c r="O7" t="s">
        <v>126</v>
      </c>
    </row>
    <row r="8" spans="1:15" x14ac:dyDescent="0.25">
      <c r="A8" s="15"/>
      <c r="B8" s="32" t="s">
        <v>175</v>
      </c>
      <c r="C8" s="15">
        <v>1</v>
      </c>
      <c r="D8" s="15">
        <f>K8*12</f>
        <v>23004</v>
      </c>
      <c r="E8" s="16">
        <f>D8*C8</f>
        <v>23004</v>
      </c>
      <c r="F8" s="16">
        <f>E8/12*5</f>
        <v>9585</v>
      </c>
      <c r="G8" s="16">
        <f>E8</f>
        <v>23004</v>
      </c>
      <c r="H8" s="16">
        <f>G8</f>
        <v>23004</v>
      </c>
      <c r="K8" s="111">
        <f>[1]Sheet1!$S$30</f>
        <v>1917</v>
      </c>
      <c r="L8" s="37">
        <v>0.11</v>
      </c>
      <c r="M8">
        <f>K8-K8*L8</f>
        <v>1706.13</v>
      </c>
      <c r="N8" s="37">
        <v>0.23</v>
      </c>
      <c r="O8">
        <f>M8-M8*N8</f>
        <v>1313.7201</v>
      </c>
    </row>
    <row r="9" spans="1:15" x14ac:dyDescent="0.25">
      <c r="A9" s="15"/>
      <c r="B9" s="32" t="s">
        <v>205</v>
      </c>
      <c r="C9" s="15">
        <f>10*3</f>
        <v>30</v>
      </c>
      <c r="D9" s="15">
        <f>K9*12</f>
        <v>24705</v>
      </c>
      <c r="E9" s="16">
        <f t="shared" ref="E9" si="0">D9*C9</f>
        <v>741150</v>
      </c>
      <c r="F9" s="16">
        <f>E9/12*3</f>
        <v>185287.5</v>
      </c>
      <c r="G9" s="16">
        <f>E9</f>
        <v>741150</v>
      </c>
      <c r="H9" s="16">
        <f>G9</f>
        <v>741150</v>
      </c>
      <c r="K9" s="111">
        <f>[1]Sheet1!$S$46</f>
        <v>2058.75</v>
      </c>
      <c r="L9" s="37">
        <v>0.11</v>
      </c>
      <c r="M9">
        <f t="shared" ref="M9" si="1">K9-K9*L9</f>
        <v>1832.2874999999999</v>
      </c>
      <c r="N9" s="37">
        <v>0.23</v>
      </c>
      <c r="O9">
        <f t="shared" ref="O9" si="2">M9-M9*N9</f>
        <v>1410.861375</v>
      </c>
    </row>
    <row r="10" spans="1:15" x14ac:dyDescent="0.25">
      <c r="A10" s="15">
        <v>1140</v>
      </c>
      <c r="B10" s="17" t="s">
        <v>71</v>
      </c>
      <c r="C10" s="15"/>
      <c r="D10" s="15"/>
      <c r="E10" s="16">
        <f>F10</f>
        <v>19487.25</v>
      </c>
      <c r="F10" s="16">
        <f>F7*0.1</f>
        <v>19487.25</v>
      </c>
      <c r="G10" s="16">
        <f>G7*0.1</f>
        <v>76415.400000000009</v>
      </c>
      <c r="H10" s="16">
        <f>H7*0.1</f>
        <v>76415.400000000009</v>
      </c>
      <c r="J10" s="55"/>
    </row>
    <row r="11" spans="1:15" x14ac:dyDescent="0.25">
      <c r="A11" s="29">
        <v>1200</v>
      </c>
      <c r="B11" s="15" t="s">
        <v>129</v>
      </c>
      <c r="C11" s="15"/>
      <c r="D11" s="15"/>
      <c r="E11" s="16">
        <f>E12+E13</f>
        <v>265194.57712500001</v>
      </c>
      <c r="F11" s="16">
        <f>F12+F13</f>
        <v>71126.513774999999</v>
      </c>
      <c r="G11" s="16">
        <f t="shared" ref="G11:H11" si="3">G12+G13</f>
        <v>278908.56846000004</v>
      </c>
      <c r="H11" s="16">
        <f t="shared" si="3"/>
        <v>278908.56846000004</v>
      </c>
    </row>
    <row r="12" spans="1:15" x14ac:dyDescent="0.25">
      <c r="A12" s="17">
        <v>1210</v>
      </c>
      <c r="B12" s="17" t="s">
        <v>127</v>
      </c>
      <c r="C12" s="15"/>
      <c r="D12" s="15"/>
      <c r="E12" s="16">
        <f>(E7+E10)*0.2409</f>
        <v>188779.17712500002</v>
      </c>
      <c r="F12" s="16">
        <f>(F7+F10)*0.2409</f>
        <v>51639.263774999999</v>
      </c>
      <c r="G12" s="16">
        <f>(G7+G10)*0.2409</f>
        <v>202493.16846000002</v>
      </c>
      <c r="H12" s="16">
        <f>(H7+H10)*0.2409</f>
        <v>202493.16846000002</v>
      </c>
    </row>
    <row r="13" spans="1:15" x14ac:dyDescent="0.25">
      <c r="A13" s="17">
        <v>1220</v>
      </c>
      <c r="B13" s="17" t="s">
        <v>128</v>
      </c>
      <c r="C13" s="15"/>
      <c r="D13" s="15"/>
      <c r="E13" s="16">
        <f>E7*0.1</f>
        <v>76415.400000000009</v>
      </c>
      <c r="F13" s="16">
        <f t="shared" ref="F13:H13" si="4">F7*0.1</f>
        <v>19487.25</v>
      </c>
      <c r="G13" s="16">
        <f t="shared" si="4"/>
        <v>76415.400000000009</v>
      </c>
      <c r="H13" s="16">
        <f t="shared" si="4"/>
        <v>76415.400000000009</v>
      </c>
    </row>
    <row r="14" spans="1:15" s="21" customFormat="1" x14ac:dyDescent="0.25">
      <c r="A14" s="25">
        <v>2000</v>
      </c>
      <c r="B14" s="26" t="s">
        <v>72</v>
      </c>
      <c r="C14" s="26"/>
      <c r="D14" s="26"/>
      <c r="E14" s="27">
        <f>E15+E16+E24</f>
        <v>9000</v>
      </c>
      <c r="F14" s="27">
        <f>F15+F16+F24</f>
        <v>21500</v>
      </c>
      <c r="G14" s="27">
        <f>G15+G16+G24</f>
        <v>9000</v>
      </c>
      <c r="H14" s="27">
        <f>H15+H16+H24</f>
        <v>9000</v>
      </c>
      <c r="J14" s="36"/>
      <c r="L14" s="35"/>
    </row>
    <row r="15" spans="1:15" x14ac:dyDescent="0.25">
      <c r="A15" s="29">
        <v>2100</v>
      </c>
      <c r="B15" s="15" t="s">
        <v>76</v>
      </c>
      <c r="C15" s="66">
        <f>C13</f>
        <v>0</v>
      </c>
      <c r="D15" s="66">
        <v>240</v>
      </c>
      <c r="E15" s="53">
        <f>D15*C15</f>
        <v>0</v>
      </c>
      <c r="F15" s="53">
        <f>E15</f>
        <v>0</v>
      </c>
      <c r="G15" s="16">
        <f>E15</f>
        <v>0</v>
      </c>
      <c r="H15" s="16">
        <f>E15</f>
        <v>0</v>
      </c>
    </row>
    <row r="16" spans="1:15" x14ac:dyDescent="0.25">
      <c r="A16" s="29">
        <v>2200</v>
      </c>
      <c r="B16" s="15" t="s">
        <v>77</v>
      </c>
      <c r="C16" s="66"/>
      <c r="D16" s="66"/>
      <c r="E16" s="53">
        <f>E17+E18+E19+E20+E21+E22+E23</f>
        <v>3000</v>
      </c>
      <c r="F16" s="53">
        <f>F17+F18+F19+F20+F21+F22+F23</f>
        <v>20000</v>
      </c>
      <c r="G16" s="16">
        <f>G17+G18+G19+G20+G21+G22+G23</f>
        <v>3000</v>
      </c>
      <c r="H16" s="16">
        <f>H17+H18+H19+H20+H21+H22+H23</f>
        <v>3000</v>
      </c>
    </row>
    <row r="17" spans="1:11" x14ac:dyDescent="0.25">
      <c r="A17" s="17">
        <v>2210</v>
      </c>
      <c r="B17" s="17" t="s">
        <v>111</v>
      </c>
      <c r="C17" s="66">
        <f>C13</f>
        <v>0</v>
      </c>
      <c r="D17" s="66">
        <f>10*12</f>
        <v>120</v>
      </c>
      <c r="E17" s="53">
        <f>D17*C17</f>
        <v>0</v>
      </c>
      <c r="F17" s="53">
        <f>E17/12*4</f>
        <v>0</v>
      </c>
      <c r="G17" s="16">
        <f>E17</f>
        <v>0</v>
      </c>
      <c r="H17" s="16">
        <f>E17</f>
        <v>0</v>
      </c>
      <c r="J17" s="34"/>
      <c r="K17" s="33"/>
    </row>
    <row r="18" spans="1:11" x14ac:dyDescent="0.25">
      <c r="A18" s="17">
        <v>2220</v>
      </c>
      <c r="B18" s="17" t="s">
        <v>112</v>
      </c>
      <c r="C18" s="66"/>
      <c r="D18" s="66"/>
      <c r="E18" s="53">
        <f t="shared" ref="E18:E22" si="5">D18*C18</f>
        <v>0</v>
      </c>
      <c r="F18" s="53">
        <f>E18</f>
        <v>0</v>
      </c>
      <c r="G18" s="16">
        <f>E18</f>
        <v>0</v>
      </c>
      <c r="H18" s="16">
        <f>E18</f>
        <v>0</v>
      </c>
      <c r="K18" s="33"/>
    </row>
    <row r="19" spans="1:11" x14ac:dyDescent="0.25">
      <c r="A19" s="17">
        <v>2230</v>
      </c>
      <c r="B19" s="17" t="s">
        <v>113</v>
      </c>
      <c r="C19" s="66">
        <v>1</v>
      </c>
      <c r="D19" s="66">
        <v>3000</v>
      </c>
      <c r="E19" s="53">
        <v>3000</v>
      </c>
      <c r="F19" s="53">
        <v>20000</v>
      </c>
      <c r="G19" s="16">
        <v>3000</v>
      </c>
      <c r="H19" s="16">
        <v>3000</v>
      </c>
    </row>
    <row r="20" spans="1:11" x14ac:dyDescent="0.25">
      <c r="A20" s="17">
        <v>2240</v>
      </c>
      <c r="B20" s="17" t="s">
        <v>114</v>
      </c>
      <c r="C20" s="66"/>
      <c r="D20" s="66"/>
      <c r="E20" s="53">
        <v>0</v>
      </c>
      <c r="F20" s="53">
        <v>0</v>
      </c>
      <c r="G20" s="16">
        <v>0</v>
      </c>
      <c r="H20" s="16">
        <v>0</v>
      </c>
    </row>
    <row r="21" spans="1:11" x14ac:dyDescent="0.25">
      <c r="A21" s="17">
        <v>2250</v>
      </c>
      <c r="B21" s="17" t="s">
        <v>115</v>
      </c>
      <c r="C21" s="66"/>
      <c r="D21" s="66"/>
      <c r="E21" s="53">
        <f t="shared" si="5"/>
        <v>0</v>
      </c>
      <c r="F21" s="53">
        <f>E21</f>
        <v>0</v>
      </c>
      <c r="G21" s="16">
        <f>F21</f>
        <v>0</v>
      </c>
      <c r="H21" s="16">
        <f>G21</f>
        <v>0</v>
      </c>
    </row>
    <row r="22" spans="1:11" x14ac:dyDescent="0.25">
      <c r="A22" s="17">
        <v>2260</v>
      </c>
      <c r="B22" s="17" t="s">
        <v>116</v>
      </c>
      <c r="C22" s="66"/>
      <c r="D22" s="66"/>
      <c r="E22" s="53">
        <f t="shared" si="5"/>
        <v>0</v>
      </c>
      <c r="F22" s="53">
        <f>E22</f>
        <v>0</v>
      </c>
      <c r="G22" s="16">
        <f>E22</f>
        <v>0</v>
      </c>
      <c r="H22" s="16">
        <f>E22</f>
        <v>0</v>
      </c>
      <c r="K22" s="33"/>
    </row>
    <row r="23" spans="1:11" x14ac:dyDescent="0.25">
      <c r="A23" s="17">
        <v>2270</v>
      </c>
      <c r="B23" s="17" t="s">
        <v>117</v>
      </c>
      <c r="C23" s="66"/>
      <c r="D23" s="66"/>
      <c r="E23" s="53">
        <f>D23*C23</f>
        <v>0</v>
      </c>
      <c r="F23" s="53">
        <v>0</v>
      </c>
      <c r="G23" s="16">
        <v>0</v>
      </c>
      <c r="H23" s="16">
        <v>0</v>
      </c>
    </row>
    <row r="24" spans="1:11" x14ac:dyDescent="0.25">
      <c r="A24" s="29">
        <v>2300</v>
      </c>
      <c r="B24" s="15" t="s">
        <v>78</v>
      </c>
      <c r="C24" s="66"/>
      <c r="D24" s="66"/>
      <c r="E24" s="53">
        <f>E25+E26+E27</f>
        <v>6000</v>
      </c>
      <c r="F24" s="53">
        <f t="shared" ref="F24:H24" si="6">F25+F26+F27</f>
        <v>1500</v>
      </c>
      <c r="G24" s="16">
        <f t="shared" si="6"/>
        <v>6000</v>
      </c>
      <c r="H24" s="16">
        <f t="shared" si="6"/>
        <v>6000</v>
      </c>
    </row>
    <row r="25" spans="1:11" x14ac:dyDescent="0.25">
      <c r="A25" s="17">
        <v>2310</v>
      </c>
      <c r="B25" s="17" t="s">
        <v>121</v>
      </c>
      <c r="C25" s="66">
        <f>C13</f>
        <v>0</v>
      </c>
      <c r="D25" s="66">
        <v>150</v>
      </c>
      <c r="E25" s="53">
        <f>D25*C25</f>
        <v>0</v>
      </c>
      <c r="F25" s="53">
        <f>E25/12*4</f>
        <v>0</v>
      </c>
      <c r="G25" s="16">
        <f>C25*D25</f>
        <v>0</v>
      </c>
      <c r="H25" s="16">
        <f>G25</f>
        <v>0</v>
      </c>
    </row>
    <row r="26" spans="1:11" x14ac:dyDescent="0.25">
      <c r="A26" s="17">
        <v>2320</v>
      </c>
      <c r="B26" s="17" t="s">
        <v>122</v>
      </c>
      <c r="C26" s="66">
        <f>1500/5</f>
        <v>300</v>
      </c>
      <c r="D26" s="66">
        <v>20</v>
      </c>
      <c r="E26" s="53">
        <f>D26*C26</f>
        <v>6000</v>
      </c>
      <c r="F26" s="53">
        <f>E26/12*3</f>
        <v>1500</v>
      </c>
      <c r="G26" s="53">
        <f>E26</f>
        <v>6000</v>
      </c>
      <c r="H26" s="53">
        <f>E26</f>
        <v>6000</v>
      </c>
    </row>
    <row r="27" spans="1:11" x14ac:dyDescent="0.25">
      <c r="A27" s="17">
        <v>2350</v>
      </c>
      <c r="B27" s="17" t="s">
        <v>123</v>
      </c>
      <c r="C27" s="15"/>
      <c r="D27" s="15"/>
      <c r="E27" s="16">
        <f>D27*C27</f>
        <v>0</v>
      </c>
      <c r="F27" s="16">
        <f>E27</f>
        <v>0</v>
      </c>
      <c r="G27" s="16"/>
      <c r="H27" s="16"/>
    </row>
    <row r="28" spans="1:11" s="21" customFormat="1" x14ac:dyDescent="0.25">
      <c r="A28" s="25">
        <v>3000</v>
      </c>
      <c r="B28" s="26" t="s">
        <v>79</v>
      </c>
      <c r="C28" s="26"/>
      <c r="D28" s="26"/>
      <c r="E28" s="27">
        <v>0</v>
      </c>
      <c r="F28" s="27">
        <v>0</v>
      </c>
      <c r="G28" s="27">
        <v>0</v>
      </c>
      <c r="H28" s="27">
        <v>0</v>
      </c>
    </row>
    <row r="29" spans="1:11" s="21" customFormat="1" x14ac:dyDescent="0.25">
      <c r="A29" s="25">
        <v>4000</v>
      </c>
      <c r="B29" s="26" t="s">
        <v>80</v>
      </c>
      <c r="C29" s="26"/>
      <c r="D29" s="26"/>
      <c r="E29" s="27">
        <v>0</v>
      </c>
      <c r="F29" s="27">
        <v>0</v>
      </c>
      <c r="G29" s="27">
        <v>0</v>
      </c>
      <c r="H29" s="27">
        <v>0</v>
      </c>
    </row>
    <row r="30" spans="1:11" s="21" customFormat="1" x14ac:dyDescent="0.25">
      <c r="A30" s="25">
        <v>5000</v>
      </c>
      <c r="B30" s="26" t="s">
        <v>73</v>
      </c>
      <c r="C30" s="26"/>
      <c r="D30" s="26"/>
      <c r="E30" s="27">
        <f>E31+E32+E40</f>
        <v>50400</v>
      </c>
      <c r="F30" s="27">
        <f>F31+F32+F40</f>
        <v>50400</v>
      </c>
      <c r="G30" s="27">
        <f>G31+G32+G40</f>
        <v>0</v>
      </c>
      <c r="H30" s="27">
        <f>H31+H32+H40</f>
        <v>0</v>
      </c>
    </row>
    <row r="31" spans="1:11" x14ac:dyDescent="0.25">
      <c r="A31" s="29">
        <v>5100</v>
      </c>
      <c r="B31" s="15" t="s">
        <v>81</v>
      </c>
      <c r="C31" s="15"/>
      <c r="D31" s="15"/>
      <c r="E31" s="16">
        <v>0</v>
      </c>
      <c r="F31" s="16">
        <v>0</v>
      </c>
      <c r="G31" s="16">
        <v>0</v>
      </c>
      <c r="H31" s="16">
        <v>0</v>
      </c>
    </row>
    <row r="32" spans="1:11" x14ac:dyDescent="0.25">
      <c r="A32" s="29">
        <v>5200</v>
      </c>
      <c r="B32" s="15" t="s">
        <v>82</v>
      </c>
      <c r="C32" s="15"/>
      <c r="D32" s="15"/>
      <c r="E32" s="16">
        <f>+E33+E37</f>
        <v>50400</v>
      </c>
      <c r="F32" s="16">
        <f t="shared" ref="F32:H32" si="7">+F33+F37</f>
        <v>50400</v>
      </c>
      <c r="G32" s="16">
        <f t="shared" si="7"/>
        <v>0</v>
      </c>
      <c r="H32" s="16">
        <f t="shared" si="7"/>
        <v>0</v>
      </c>
    </row>
    <row r="33" spans="1:8" x14ac:dyDescent="0.25">
      <c r="A33" s="15">
        <v>5238</v>
      </c>
      <c r="B33" s="17" t="s">
        <v>104</v>
      </c>
      <c r="C33" s="15"/>
      <c r="D33" s="15"/>
      <c r="E33" s="16">
        <f>E34+E35+E36</f>
        <v>44400</v>
      </c>
      <c r="F33" s="16">
        <f t="shared" ref="F33:H33" si="8">F34+F35+F36</f>
        <v>44400</v>
      </c>
      <c r="G33" s="16">
        <f t="shared" si="8"/>
        <v>0</v>
      </c>
      <c r="H33" s="16">
        <f t="shared" si="8"/>
        <v>0</v>
      </c>
    </row>
    <row r="34" spans="1:8" x14ac:dyDescent="0.25">
      <c r="A34" s="15"/>
      <c r="B34" s="32" t="s">
        <v>74</v>
      </c>
      <c r="C34" s="15">
        <f>SUM(C8:C9)</f>
        <v>31</v>
      </c>
      <c r="D34" s="15">
        <f>800+350+150</f>
        <v>1300</v>
      </c>
      <c r="E34" s="16">
        <f>C34*D34</f>
        <v>40300</v>
      </c>
      <c r="F34" s="16">
        <f>E34</f>
        <v>40300</v>
      </c>
      <c r="G34" s="16">
        <v>0</v>
      </c>
      <c r="H34" s="16"/>
    </row>
    <row r="35" spans="1:8" x14ac:dyDescent="0.25">
      <c r="A35" s="15"/>
      <c r="B35" s="32" t="s">
        <v>105</v>
      </c>
      <c r="C35" s="15">
        <v>10</v>
      </c>
      <c r="D35" s="15">
        <v>300</v>
      </c>
      <c r="E35" s="16">
        <f>D35*C35</f>
        <v>3000</v>
      </c>
      <c r="F35" s="16">
        <f>E35</f>
        <v>3000</v>
      </c>
      <c r="G35" s="16">
        <v>0</v>
      </c>
      <c r="H35" s="16"/>
    </row>
    <row r="36" spans="1:8" x14ac:dyDescent="0.25">
      <c r="A36" s="15"/>
      <c r="B36" s="32" t="s">
        <v>107</v>
      </c>
      <c r="C36" s="15">
        <v>11</v>
      </c>
      <c r="D36" s="15">
        <v>100</v>
      </c>
      <c r="E36" s="16">
        <f>D36*C36</f>
        <v>1100</v>
      </c>
      <c r="F36" s="16">
        <f>E36</f>
        <v>1100</v>
      </c>
      <c r="G36" s="16">
        <v>0</v>
      </c>
      <c r="H36" s="16"/>
    </row>
    <row r="37" spans="1:8" x14ac:dyDescent="0.25">
      <c r="A37" s="15">
        <v>5239</v>
      </c>
      <c r="B37" s="17" t="s">
        <v>102</v>
      </c>
      <c r="C37" s="15"/>
      <c r="D37" s="15"/>
      <c r="E37" s="16">
        <f>E38+E39</f>
        <v>6000</v>
      </c>
      <c r="F37" s="16">
        <f t="shared" ref="F37:H37" si="9">F38+F39</f>
        <v>6000</v>
      </c>
      <c r="G37" s="16">
        <f t="shared" si="9"/>
        <v>0</v>
      </c>
      <c r="H37" s="16">
        <f t="shared" si="9"/>
        <v>0</v>
      </c>
    </row>
    <row r="38" spans="1:8" x14ac:dyDescent="0.25">
      <c r="A38" s="15"/>
      <c r="B38" s="32" t="s">
        <v>108</v>
      </c>
      <c r="C38" s="15">
        <f>C13</f>
        <v>0</v>
      </c>
      <c r="D38" s="15">
        <f>500+250</f>
        <v>750</v>
      </c>
      <c r="E38" s="16">
        <f>D38*C38</f>
        <v>0</v>
      </c>
      <c r="F38" s="16">
        <f>E38</f>
        <v>0</v>
      </c>
      <c r="G38" s="16">
        <v>0</v>
      </c>
      <c r="H38" s="16"/>
    </row>
    <row r="39" spans="1:8" x14ac:dyDescent="0.25">
      <c r="A39" s="15"/>
      <c r="B39" s="32" t="s">
        <v>109</v>
      </c>
      <c r="C39" s="15">
        <v>10</v>
      </c>
      <c r="D39" s="15">
        <v>600</v>
      </c>
      <c r="E39" s="16">
        <f>D39*C39</f>
        <v>6000</v>
      </c>
      <c r="F39" s="16">
        <f>E39</f>
        <v>6000</v>
      </c>
      <c r="G39" s="16">
        <v>0</v>
      </c>
      <c r="H39" s="16"/>
    </row>
    <row r="40" spans="1:8" x14ac:dyDescent="0.25">
      <c r="A40" s="29">
        <v>5300</v>
      </c>
      <c r="B40" s="17" t="s">
        <v>83</v>
      </c>
      <c r="C40" s="15"/>
      <c r="D40" s="15"/>
      <c r="E40" s="16">
        <v>0</v>
      </c>
      <c r="F40" s="16">
        <v>0</v>
      </c>
      <c r="G40" s="16">
        <v>0</v>
      </c>
      <c r="H40" s="16">
        <v>0</v>
      </c>
    </row>
    <row r="41" spans="1:8" s="21" customFormat="1" x14ac:dyDescent="0.25">
      <c r="A41" s="25">
        <v>6000</v>
      </c>
      <c r="B41" s="25" t="s">
        <v>84</v>
      </c>
      <c r="C41" s="26"/>
      <c r="D41" s="26"/>
      <c r="E41" s="27">
        <v>0</v>
      </c>
      <c r="F41" s="27">
        <v>0</v>
      </c>
      <c r="G41" s="27">
        <v>0</v>
      </c>
      <c r="H41" s="27">
        <v>0</v>
      </c>
    </row>
    <row r="42" spans="1:8" s="21" customFormat="1" ht="30" x14ac:dyDescent="0.25">
      <c r="A42" s="25">
        <v>7000</v>
      </c>
      <c r="B42" s="28" t="s">
        <v>85</v>
      </c>
      <c r="C42" s="26"/>
      <c r="D42" s="26"/>
      <c r="E42" s="27">
        <v>0</v>
      </c>
      <c r="F42" s="27">
        <v>0</v>
      </c>
      <c r="G42" s="27">
        <v>0</v>
      </c>
      <c r="H42" s="27">
        <v>0</v>
      </c>
    </row>
    <row r="43" spans="1:8" s="21" customFormat="1" ht="30" x14ac:dyDescent="0.25">
      <c r="A43" s="25">
        <v>8000</v>
      </c>
      <c r="B43" s="28" t="s">
        <v>87</v>
      </c>
      <c r="C43" s="26"/>
      <c r="D43" s="26"/>
      <c r="E43" s="27">
        <v>0</v>
      </c>
      <c r="F43" s="27">
        <v>0</v>
      </c>
      <c r="G43" s="27">
        <v>0</v>
      </c>
      <c r="H43" s="27">
        <v>0</v>
      </c>
    </row>
    <row r="44" spans="1:8" s="21" customFormat="1" x14ac:dyDescent="0.25">
      <c r="A44" s="25">
        <v>9000</v>
      </c>
      <c r="B44" s="25" t="s">
        <v>86</v>
      </c>
      <c r="C44" s="26"/>
      <c r="D44" s="26"/>
      <c r="E44" s="27">
        <v>0</v>
      </c>
      <c r="F44" s="27">
        <v>0</v>
      </c>
      <c r="G44" s="27">
        <v>0</v>
      </c>
      <c r="H44" s="27">
        <v>0</v>
      </c>
    </row>
    <row r="45" spans="1:8" x14ac:dyDescent="0.25">
      <c r="A45" s="18"/>
      <c r="B45" s="19" t="s">
        <v>75</v>
      </c>
      <c r="C45" s="19"/>
      <c r="D45" s="19"/>
      <c r="E45" s="20">
        <f>E30+E14+E5+E28+E29+E41+E42+E43+E44</f>
        <v>1108235.8271250001</v>
      </c>
      <c r="F45" s="20">
        <f>F30+F14+F5+F28+F29+F41+F42+F43+F44</f>
        <v>357386.263775</v>
      </c>
      <c r="G45" s="20">
        <f>G30+G14+G5+G28+G29+G41+G42+G43+G44</f>
        <v>1128477.9684600001</v>
      </c>
      <c r="H45" s="20">
        <f>H30+H14+H5+H28+H29+H41+H42+H43+H44</f>
        <v>1128477.9684600001</v>
      </c>
    </row>
    <row r="47" spans="1:8" x14ac:dyDescent="0.25">
      <c r="G47" s="55"/>
    </row>
  </sheetData>
  <mergeCells count="1">
    <mergeCell ref="A2:H2"/>
  </mergeCells>
  <pageMargins left="0.7" right="0.7" top="0.75" bottom="0.75" header="0.3" footer="0.3"/>
  <pageSetup paperSize="9"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1"/>
  <sheetViews>
    <sheetView topLeftCell="A7" workbookViewId="0">
      <selection activeCell="F11" sqref="F11"/>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11" max="11" width="12.42578125" customWidth="1"/>
    <col min="12" max="15" width="9.140625" hidden="1" customWidth="1"/>
  </cols>
  <sheetData>
    <row r="2" spans="1:15" ht="30.75" customHeight="1" x14ac:dyDescent="0.25">
      <c r="A2" s="162" t="s">
        <v>180</v>
      </c>
      <c r="B2" s="162"/>
      <c r="C2" s="162"/>
      <c r="D2" s="162"/>
      <c r="E2" s="162"/>
      <c r="F2" s="162"/>
      <c r="G2" s="162"/>
      <c r="H2" s="162"/>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E6+E12</f>
        <v>19358.04</v>
      </c>
      <c r="F5" s="24">
        <f>F6+F12</f>
        <v>9679.02</v>
      </c>
      <c r="G5" s="24">
        <f>G6+G12</f>
        <v>9679.02</v>
      </c>
      <c r="H5" s="24">
        <f>H6+H12</f>
        <v>0</v>
      </c>
    </row>
    <row r="6" spans="1:15" x14ac:dyDescent="0.25">
      <c r="A6" s="29">
        <v>1100</v>
      </c>
      <c r="B6" s="15" t="s">
        <v>68</v>
      </c>
      <c r="C6" s="15"/>
      <c r="D6" s="15"/>
      <c r="E6" s="16">
        <f>E7+E9+E10</f>
        <v>15600</v>
      </c>
      <c r="F6" s="16">
        <f t="shared" ref="F6:H6" si="0">F7+F9+F10</f>
        <v>7800</v>
      </c>
      <c r="G6" s="16">
        <f t="shared" si="0"/>
        <v>7800</v>
      </c>
      <c r="H6" s="16">
        <f t="shared" si="0"/>
        <v>0</v>
      </c>
    </row>
    <row r="7" spans="1:15" x14ac:dyDescent="0.25">
      <c r="A7" s="15">
        <v>1110</v>
      </c>
      <c r="B7" s="17" t="s">
        <v>69</v>
      </c>
      <c r="C7" s="15"/>
      <c r="D7" s="15"/>
      <c r="E7" s="16">
        <f>SUM(E8:E8)</f>
        <v>0</v>
      </c>
      <c r="F7" s="16">
        <f>SUM(F8:F8)</f>
        <v>0</v>
      </c>
      <c r="G7" s="16">
        <f>SUM(G8:G8)</f>
        <v>0</v>
      </c>
      <c r="H7" s="16">
        <f>SUM(H8:H8)</f>
        <v>0</v>
      </c>
      <c r="L7" t="s">
        <v>124</v>
      </c>
      <c r="N7" t="s">
        <v>125</v>
      </c>
      <c r="O7" t="s">
        <v>126</v>
      </c>
    </row>
    <row r="8" spans="1:15" hidden="1" x14ac:dyDescent="0.25">
      <c r="A8" s="15"/>
      <c r="B8" s="32"/>
      <c r="C8" s="15"/>
      <c r="D8" s="15"/>
      <c r="E8" s="16">
        <f>D8*C8</f>
        <v>0</v>
      </c>
      <c r="F8" s="16">
        <f>E8/2</f>
        <v>0</v>
      </c>
      <c r="G8" s="16">
        <f>E8*1.1</f>
        <v>0</v>
      </c>
      <c r="H8" s="15">
        <f>G8*1.1</f>
        <v>0</v>
      </c>
      <c r="K8" s="38">
        <v>1900</v>
      </c>
      <c r="L8" s="37">
        <v>0.11</v>
      </c>
      <c r="M8">
        <f>K8-K8*L8</f>
        <v>1691</v>
      </c>
      <c r="N8" s="37">
        <v>0.23</v>
      </c>
      <c r="O8">
        <f>M8-M8*N8</f>
        <v>1302.07</v>
      </c>
    </row>
    <row r="9" spans="1:15" x14ac:dyDescent="0.25">
      <c r="A9" s="15">
        <v>1140</v>
      </c>
      <c r="B9" s="17" t="s">
        <v>71</v>
      </c>
      <c r="C9" s="15"/>
      <c r="D9" s="15"/>
      <c r="E9" s="16">
        <f>F9</f>
        <v>0</v>
      </c>
      <c r="F9" s="15">
        <f>F7*0.15</f>
        <v>0</v>
      </c>
      <c r="G9" s="15">
        <f>G7*0.15</f>
        <v>0</v>
      </c>
      <c r="H9" s="15">
        <f>H7*0.15</f>
        <v>0</v>
      </c>
      <c r="J9" s="55"/>
    </row>
    <row r="10" spans="1:15" x14ac:dyDescent="0.25">
      <c r="A10" s="15">
        <v>1150</v>
      </c>
      <c r="B10" s="17" t="s">
        <v>147</v>
      </c>
      <c r="C10" s="15"/>
      <c r="D10" s="15"/>
      <c r="E10" s="16">
        <f>E11</f>
        <v>15600</v>
      </c>
      <c r="F10" s="16">
        <f>F11</f>
        <v>7800</v>
      </c>
      <c r="G10" s="16">
        <f>G11</f>
        <v>7800</v>
      </c>
      <c r="H10" s="16">
        <f>H11</f>
        <v>0</v>
      </c>
      <c r="J10" s="55"/>
    </row>
    <row r="11" spans="1:15" x14ac:dyDescent="0.25">
      <c r="A11" s="15"/>
      <c r="B11" s="32" t="s">
        <v>165</v>
      </c>
      <c r="C11" s="15">
        <v>2</v>
      </c>
      <c r="D11" s="15">
        <f>K11*4</f>
        <v>7800</v>
      </c>
      <c r="E11" s="16">
        <f>D11*C11</f>
        <v>15600</v>
      </c>
      <c r="F11" s="16">
        <f>E11/2</f>
        <v>7800</v>
      </c>
      <c r="G11" s="15">
        <f>E11/2</f>
        <v>7800</v>
      </c>
      <c r="H11" s="15"/>
      <c r="J11" s="55"/>
      <c r="K11" s="2">
        <v>1950</v>
      </c>
      <c r="L11" s="37">
        <v>0.11</v>
      </c>
      <c r="M11">
        <f>K11-K11*L11</f>
        <v>1735.5</v>
      </c>
      <c r="N11" s="37">
        <v>0.23</v>
      </c>
      <c r="O11">
        <f>M11-M11*N11</f>
        <v>1336.335</v>
      </c>
    </row>
    <row r="12" spans="1:15" x14ac:dyDescent="0.25">
      <c r="A12" s="29">
        <v>1200</v>
      </c>
      <c r="B12" s="15" t="s">
        <v>129</v>
      </c>
      <c r="C12" s="15"/>
      <c r="D12" s="15"/>
      <c r="E12" s="16">
        <f>E13+E14</f>
        <v>3758.04</v>
      </c>
      <c r="F12" s="16">
        <f>F13+F14</f>
        <v>1879.02</v>
      </c>
      <c r="G12" s="16">
        <f t="shared" ref="G12:H12" si="1">G13+G14</f>
        <v>1879.02</v>
      </c>
      <c r="H12" s="16">
        <f t="shared" si="1"/>
        <v>0</v>
      </c>
    </row>
    <row r="13" spans="1:15" x14ac:dyDescent="0.25">
      <c r="A13" s="17">
        <v>1210</v>
      </c>
      <c r="B13" s="17" t="s">
        <v>127</v>
      </c>
      <c r="C13" s="15"/>
      <c r="D13" s="15"/>
      <c r="E13" s="16">
        <f>(E7+E9+E10)*0.2409</f>
        <v>3758.04</v>
      </c>
      <c r="F13" s="16">
        <f>(F7+F9+F10)*0.2409</f>
        <v>1879.02</v>
      </c>
      <c r="G13" s="16">
        <f>(G7+G9+G10)*0.2409</f>
        <v>1879.02</v>
      </c>
      <c r="H13" s="16">
        <f>(H7+H9+H10)*0.2409</f>
        <v>0</v>
      </c>
    </row>
    <row r="14" spans="1:15" x14ac:dyDescent="0.25">
      <c r="A14" s="17">
        <v>1220</v>
      </c>
      <c r="B14" s="17" t="s">
        <v>128</v>
      </c>
      <c r="C14" s="15"/>
      <c r="D14" s="15"/>
      <c r="E14" s="16">
        <f>D14*C14</f>
        <v>0</v>
      </c>
      <c r="F14" s="16">
        <f>E14</f>
        <v>0</v>
      </c>
      <c r="G14" s="15">
        <f>(C14+15)*D14</f>
        <v>0</v>
      </c>
      <c r="H14" s="15">
        <f>G14</f>
        <v>0</v>
      </c>
    </row>
    <row r="15" spans="1:15" s="62" customFormat="1" x14ac:dyDescent="0.25">
      <c r="A15" s="59">
        <v>2000</v>
      </c>
      <c r="B15" s="60" t="s">
        <v>72</v>
      </c>
      <c r="C15" s="60"/>
      <c r="D15" s="60"/>
      <c r="E15" s="61">
        <f>E16+E17+E23</f>
        <v>3000</v>
      </c>
      <c r="F15" s="61">
        <f>F16+F17+F23</f>
        <v>0</v>
      </c>
      <c r="G15" s="61">
        <f>G16+G17+G23</f>
        <v>3000</v>
      </c>
      <c r="H15" s="61">
        <f>H16+H17+H23</f>
        <v>0</v>
      </c>
      <c r="J15" s="63"/>
      <c r="L15" s="64"/>
    </row>
    <row r="16" spans="1:15" s="2" customFormat="1" x14ac:dyDescent="0.25">
      <c r="A16" s="65">
        <v>2100</v>
      </c>
      <c r="B16" s="66" t="s">
        <v>76</v>
      </c>
      <c r="C16" s="66"/>
      <c r="D16" s="66"/>
      <c r="E16" s="53">
        <f>D16*C16</f>
        <v>0</v>
      </c>
      <c r="F16" s="53">
        <f>E16</f>
        <v>0</v>
      </c>
      <c r="G16" s="53">
        <f>E16</f>
        <v>0</v>
      </c>
      <c r="H16" s="53">
        <f>E16</f>
        <v>0</v>
      </c>
    </row>
    <row r="17" spans="1:11" s="2" customFormat="1" ht="14.25" customHeight="1" x14ac:dyDescent="0.25">
      <c r="A17" s="65">
        <v>2200</v>
      </c>
      <c r="B17" s="66" t="s">
        <v>77</v>
      </c>
      <c r="C17" s="66"/>
      <c r="D17" s="66"/>
      <c r="E17" s="53">
        <f>E18+E19+E21+E22</f>
        <v>0</v>
      </c>
      <c r="F17" s="53">
        <f t="shared" ref="F17:H17" si="2">F18+F19+F21+F22</f>
        <v>0</v>
      </c>
      <c r="G17" s="53">
        <f t="shared" si="2"/>
        <v>0</v>
      </c>
      <c r="H17" s="53">
        <f t="shared" si="2"/>
        <v>0</v>
      </c>
    </row>
    <row r="18" spans="1:11" s="2" customFormat="1" hidden="1" x14ac:dyDescent="0.25">
      <c r="A18" s="67">
        <v>2210</v>
      </c>
      <c r="B18" s="67" t="s">
        <v>111</v>
      </c>
      <c r="C18" s="66"/>
      <c r="D18" s="66"/>
      <c r="E18" s="53">
        <f>D18*C18</f>
        <v>0</v>
      </c>
      <c r="F18" s="53">
        <f>E18</f>
        <v>0</v>
      </c>
      <c r="G18" s="53">
        <f>E18</f>
        <v>0</v>
      </c>
      <c r="H18" s="53">
        <f>E18</f>
        <v>0</v>
      </c>
      <c r="J18" s="68"/>
      <c r="K18" s="69"/>
    </row>
    <row r="19" spans="1:11" s="2" customFormat="1" hidden="1" x14ac:dyDescent="0.25">
      <c r="A19" s="67">
        <v>2230</v>
      </c>
      <c r="B19" s="67" t="s">
        <v>113</v>
      </c>
      <c r="C19" s="66"/>
      <c r="D19" s="66"/>
      <c r="E19" s="53">
        <f>E20</f>
        <v>0</v>
      </c>
      <c r="F19" s="53">
        <f>E19</f>
        <v>0</v>
      </c>
      <c r="G19" s="53">
        <f>E19</f>
        <v>0</v>
      </c>
      <c r="H19" s="53">
        <f>E19</f>
        <v>0</v>
      </c>
    </row>
    <row r="20" spans="1:11" s="73" customFormat="1" hidden="1" x14ac:dyDescent="0.25">
      <c r="A20" s="70">
        <v>2235</v>
      </c>
      <c r="B20" s="70" t="s">
        <v>148</v>
      </c>
      <c r="C20" s="71"/>
      <c r="D20" s="71"/>
      <c r="E20" s="72">
        <f>D20*C20</f>
        <v>0</v>
      </c>
      <c r="F20" s="72">
        <f>E20</f>
        <v>0</v>
      </c>
      <c r="G20" s="72">
        <f>E20</f>
        <v>0</v>
      </c>
      <c r="H20" s="72">
        <f>E20</f>
        <v>0</v>
      </c>
    </row>
    <row r="21" spans="1:11" s="2" customFormat="1" hidden="1" x14ac:dyDescent="0.25">
      <c r="A21" s="67">
        <v>2250</v>
      </c>
      <c r="B21" s="67" t="s">
        <v>115</v>
      </c>
      <c r="C21" s="66"/>
      <c r="D21" s="66"/>
      <c r="E21" s="53">
        <f t="shared" ref="E21" si="3">D21*C21</f>
        <v>0</v>
      </c>
      <c r="F21" s="53">
        <f>E21</f>
        <v>0</v>
      </c>
      <c r="G21" s="53">
        <f>F21</f>
        <v>0</v>
      </c>
      <c r="H21" s="53">
        <f>G21</f>
        <v>0</v>
      </c>
    </row>
    <row r="22" spans="1:11" s="2" customFormat="1" hidden="1" x14ac:dyDescent="0.25">
      <c r="A22" s="67">
        <v>2270</v>
      </c>
      <c r="B22" s="67" t="s">
        <v>117</v>
      </c>
      <c r="C22" s="66"/>
      <c r="D22" s="66"/>
      <c r="E22" s="53">
        <f>D22*C22</f>
        <v>0</v>
      </c>
      <c r="F22" s="66">
        <v>0</v>
      </c>
      <c r="G22" s="66">
        <v>0</v>
      </c>
      <c r="H22" s="66">
        <v>0</v>
      </c>
    </row>
    <row r="23" spans="1:11" s="2" customFormat="1" ht="14.25" customHeight="1" x14ac:dyDescent="0.25">
      <c r="A23" s="65">
        <v>2300</v>
      </c>
      <c r="B23" s="66" t="s">
        <v>78</v>
      </c>
      <c r="C23" s="66"/>
      <c r="D23" s="66"/>
      <c r="E23" s="53">
        <f>E24</f>
        <v>3000</v>
      </c>
      <c r="F23" s="53">
        <f t="shared" ref="F23:H23" si="4">F24</f>
        <v>0</v>
      </c>
      <c r="G23" s="53">
        <f t="shared" si="4"/>
        <v>3000</v>
      </c>
      <c r="H23" s="53">
        <f t="shared" si="4"/>
        <v>0</v>
      </c>
    </row>
    <row r="24" spans="1:11" s="2" customFormat="1" x14ac:dyDescent="0.25">
      <c r="A24" s="67">
        <v>2310</v>
      </c>
      <c r="B24" s="67" t="s">
        <v>121</v>
      </c>
      <c r="C24" s="66"/>
      <c r="D24" s="66"/>
      <c r="E24" s="53">
        <f>E25</f>
        <v>3000</v>
      </c>
      <c r="F24" s="53"/>
      <c r="G24" s="53">
        <f>G25</f>
        <v>3000</v>
      </c>
      <c r="H24" s="66"/>
    </row>
    <row r="25" spans="1:11" s="73" customFormat="1" x14ac:dyDescent="0.25">
      <c r="A25" s="70">
        <v>2314</v>
      </c>
      <c r="B25" s="70" t="s">
        <v>174</v>
      </c>
      <c r="C25" s="71">
        <v>1</v>
      </c>
      <c r="D25" s="71">
        <v>3000</v>
      </c>
      <c r="E25" s="72">
        <f>D25*C25</f>
        <v>3000</v>
      </c>
      <c r="F25" s="72"/>
      <c r="G25" s="72">
        <f>E25</f>
        <v>3000</v>
      </c>
      <c r="H25" s="71">
        <v>0</v>
      </c>
    </row>
    <row r="26" spans="1:11" s="21" customFormat="1" x14ac:dyDescent="0.25">
      <c r="A26" s="25">
        <v>3000</v>
      </c>
      <c r="B26" s="26" t="s">
        <v>79</v>
      </c>
      <c r="C26" s="26"/>
      <c r="D26" s="26"/>
      <c r="E26" s="27">
        <v>0</v>
      </c>
      <c r="F26" s="26">
        <v>0</v>
      </c>
      <c r="G26" s="26">
        <v>0</v>
      </c>
      <c r="H26" s="26">
        <v>0</v>
      </c>
    </row>
    <row r="27" spans="1:11" s="21" customFormat="1" x14ac:dyDescent="0.25">
      <c r="A27" s="25">
        <v>4000</v>
      </c>
      <c r="B27" s="26" t="s">
        <v>80</v>
      </c>
      <c r="C27" s="26"/>
      <c r="D27" s="26"/>
      <c r="E27" s="27">
        <v>0</v>
      </c>
      <c r="F27" s="26">
        <v>0</v>
      </c>
      <c r="G27" s="26">
        <v>0</v>
      </c>
      <c r="H27" s="26">
        <v>0</v>
      </c>
    </row>
    <row r="28" spans="1:11" s="21" customFormat="1" x14ac:dyDescent="0.25">
      <c r="A28" s="25">
        <v>5000</v>
      </c>
      <c r="B28" s="26" t="s">
        <v>73</v>
      </c>
      <c r="C28" s="26"/>
      <c r="D28" s="26"/>
      <c r="E28" s="27">
        <f>E29+E30+E33</f>
        <v>0</v>
      </c>
      <c r="F28" s="27">
        <f>F29+F30+F33</f>
        <v>0</v>
      </c>
      <c r="G28" s="27">
        <f>G29+G30+G33</f>
        <v>0</v>
      </c>
      <c r="H28" s="27">
        <f>H29+H30+H33</f>
        <v>0</v>
      </c>
    </row>
    <row r="29" spans="1:11" x14ac:dyDescent="0.25">
      <c r="A29" s="29">
        <v>5100</v>
      </c>
      <c r="B29" s="15" t="s">
        <v>81</v>
      </c>
      <c r="C29" s="15"/>
      <c r="D29" s="15"/>
      <c r="E29" s="16">
        <v>0</v>
      </c>
      <c r="F29" s="15">
        <v>0</v>
      </c>
      <c r="G29" s="15">
        <v>0</v>
      </c>
      <c r="H29" s="15">
        <v>0</v>
      </c>
    </row>
    <row r="30" spans="1:11" ht="14.25" customHeight="1" x14ac:dyDescent="0.25">
      <c r="A30" s="29">
        <v>5200</v>
      </c>
      <c r="B30" s="15" t="s">
        <v>82</v>
      </c>
      <c r="C30" s="15"/>
      <c r="D30" s="15"/>
      <c r="E30" s="16">
        <f>E31+E32</f>
        <v>0</v>
      </c>
      <c r="F30" s="16">
        <f>F31+F32</f>
        <v>0</v>
      </c>
      <c r="G30" s="16">
        <f>G31+G32</f>
        <v>0</v>
      </c>
      <c r="H30" s="16">
        <f>H31+H32</f>
        <v>0</v>
      </c>
    </row>
    <row r="31" spans="1:11" hidden="1" x14ac:dyDescent="0.25">
      <c r="A31" s="15">
        <v>5238</v>
      </c>
      <c r="B31" s="17" t="s">
        <v>104</v>
      </c>
      <c r="C31" s="15"/>
      <c r="D31" s="15"/>
      <c r="E31" s="15">
        <v>0</v>
      </c>
      <c r="F31" s="15">
        <v>0</v>
      </c>
      <c r="G31" s="15">
        <v>0</v>
      </c>
      <c r="H31" s="15">
        <v>0</v>
      </c>
    </row>
    <row r="32" spans="1:11" hidden="1" x14ac:dyDescent="0.25">
      <c r="A32" s="15">
        <v>5239</v>
      </c>
      <c r="B32" s="17" t="s">
        <v>102</v>
      </c>
      <c r="C32" s="15"/>
      <c r="D32" s="15"/>
      <c r="E32" s="15">
        <v>0</v>
      </c>
      <c r="F32" s="15">
        <v>0</v>
      </c>
      <c r="G32" s="15">
        <v>0</v>
      </c>
      <c r="H32" s="15">
        <v>0</v>
      </c>
    </row>
    <row r="33" spans="1:8" x14ac:dyDescent="0.25">
      <c r="A33" s="29">
        <v>5300</v>
      </c>
      <c r="B33" s="17" t="s">
        <v>83</v>
      </c>
      <c r="C33" s="15"/>
      <c r="D33" s="15"/>
      <c r="E33" s="15">
        <v>0</v>
      </c>
      <c r="F33" s="15">
        <v>0</v>
      </c>
      <c r="G33" s="15">
        <v>0</v>
      </c>
      <c r="H33" s="15">
        <v>0</v>
      </c>
    </row>
    <row r="34" spans="1:8" s="21" customFormat="1" x14ac:dyDescent="0.25">
      <c r="A34" s="25">
        <v>6000</v>
      </c>
      <c r="B34" s="25" t="s">
        <v>84</v>
      </c>
      <c r="C34" s="26"/>
      <c r="D34" s="26"/>
      <c r="E34" s="26">
        <v>0</v>
      </c>
      <c r="F34" s="26">
        <v>0</v>
      </c>
      <c r="G34" s="26">
        <v>0</v>
      </c>
      <c r="H34" s="26">
        <v>0</v>
      </c>
    </row>
    <row r="35" spans="1:8" s="21" customFormat="1" ht="30" x14ac:dyDescent="0.25">
      <c r="A35" s="25">
        <v>7000</v>
      </c>
      <c r="B35" s="28" t="s">
        <v>85</v>
      </c>
      <c r="C35" s="26"/>
      <c r="D35" s="26"/>
      <c r="E35" s="26">
        <v>0</v>
      </c>
      <c r="F35" s="26">
        <v>0</v>
      </c>
      <c r="G35" s="26">
        <v>0</v>
      </c>
      <c r="H35" s="26">
        <v>0</v>
      </c>
    </row>
    <row r="36" spans="1:8" s="21" customFormat="1" ht="30" x14ac:dyDescent="0.25">
      <c r="A36" s="25">
        <v>8000</v>
      </c>
      <c r="B36" s="28" t="s">
        <v>87</v>
      </c>
      <c r="C36" s="26"/>
      <c r="D36" s="26"/>
      <c r="E36" s="26">
        <v>0</v>
      </c>
      <c r="F36" s="26">
        <v>0</v>
      </c>
      <c r="G36" s="26">
        <v>0</v>
      </c>
      <c r="H36" s="26">
        <v>0</v>
      </c>
    </row>
    <row r="37" spans="1:8" s="21" customFormat="1" x14ac:dyDescent="0.25">
      <c r="A37" s="25">
        <v>9000</v>
      </c>
      <c r="B37" s="25" t="s">
        <v>86</v>
      </c>
      <c r="C37" s="26"/>
      <c r="D37" s="26"/>
      <c r="E37" s="26">
        <v>0</v>
      </c>
      <c r="F37" s="26">
        <v>0</v>
      </c>
      <c r="G37" s="26">
        <v>0</v>
      </c>
      <c r="H37" s="26">
        <v>0</v>
      </c>
    </row>
    <row r="38" spans="1:8" x14ac:dyDescent="0.25">
      <c r="A38" s="18"/>
      <c r="B38" s="19" t="s">
        <v>75</v>
      </c>
      <c r="C38" s="19"/>
      <c r="D38" s="19"/>
      <c r="E38" s="20">
        <f>E28+E15+E5+E26+E27+E34+E35+E36+E37</f>
        <v>22358.04</v>
      </c>
      <c r="F38" s="20">
        <f>F28+F15+F5+F26+F27+F34+F35+F36+F37</f>
        <v>9679.02</v>
      </c>
      <c r="G38" s="20">
        <f>G28+G15+G5+G26+G27+G34+G35+G36+G37</f>
        <v>12679.02</v>
      </c>
      <c r="H38" s="20">
        <f>H28+H15+H5+H26+H27+H34+H35+H36+H37</f>
        <v>0</v>
      </c>
    </row>
    <row r="41" spans="1:8" ht="36.75" customHeight="1" x14ac:dyDescent="0.25">
      <c r="A41" s="163" t="s">
        <v>230</v>
      </c>
      <c r="B41" s="163"/>
      <c r="C41" s="163"/>
      <c r="D41" s="163"/>
      <c r="E41" s="163"/>
      <c r="F41" s="163"/>
      <c r="G41" s="163"/>
      <c r="H41" s="163"/>
    </row>
  </sheetData>
  <mergeCells count="2">
    <mergeCell ref="A2:H2"/>
    <mergeCell ref="A41:H41"/>
  </mergeCells>
  <conditionalFormatting sqref="K8">
    <cfRule type="colorScale" priority="2">
      <colorScale>
        <cfvo type="min"/>
        <cfvo type="percentile" val="50"/>
        <cfvo type="max"/>
        <color rgb="FFF8696B"/>
        <color rgb="FFFFEB84"/>
        <color rgb="FF63BE7B"/>
      </colorScale>
    </cfRule>
  </conditionalFormatting>
  <pageMargins left="0.7" right="0.7" top="0.75" bottom="0.75" header="0.3" footer="0.3"/>
  <pageSetup paperSize="9" scale="69"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5"/>
  <sheetViews>
    <sheetView topLeftCell="A13" workbookViewId="0">
      <selection activeCell="F8" sqref="F8"/>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11" max="11" width="13.5703125" customWidth="1"/>
    <col min="12" max="15" width="9.140625" hidden="1" customWidth="1"/>
  </cols>
  <sheetData>
    <row r="2" spans="1:15" ht="31.5" customHeight="1" x14ac:dyDescent="0.25">
      <c r="A2" s="168" t="s">
        <v>190</v>
      </c>
      <c r="B2" s="168"/>
      <c r="C2" s="168"/>
      <c r="D2" s="168"/>
      <c r="E2" s="168"/>
      <c r="F2" s="168"/>
      <c r="G2" s="168"/>
      <c r="H2" s="168"/>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E6+E10</f>
        <v>219423.77100000001</v>
      </c>
      <c r="F5" s="24">
        <f>F6+F10</f>
        <v>77682.951000000001</v>
      </c>
      <c r="G5" s="24">
        <f>G6+G10</f>
        <v>233048.853</v>
      </c>
      <c r="H5" s="24">
        <f>H6+H10</f>
        <v>233048.853</v>
      </c>
    </row>
    <row r="6" spans="1:15" x14ac:dyDescent="0.25">
      <c r="A6" s="29">
        <v>1100</v>
      </c>
      <c r="B6" s="15" t="s">
        <v>68</v>
      </c>
      <c r="C6" s="15"/>
      <c r="D6" s="15"/>
      <c r="E6" s="16">
        <f>E7+E9</f>
        <v>170190</v>
      </c>
      <c r="F6" s="16">
        <f>F7+F9</f>
        <v>60390</v>
      </c>
      <c r="G6" s="16">
        <f>G7+G9</f>
        <v>181170</v>
      </c>
      <c r="H6" s="16">
        <f>H7+H9</f>
        <v>181170</v>
      </c>
    </row>
    <row r="7" spans="1:15" x14ac:dyDescent="0.25">
      <c r="A7" s="15">
        <v>1110</v>
      </c>
      <c r="B7" s="17" t="s">
        <v>69</v>
      </c>
      <c r="C7" s="15"/>
      <c r="D7" s="15"/>
      <c r="E7" s="16">
        <f>SUM(E8:E8)</f>
        <v>164700</v>
      </c>
      <c r="F7" s="16">
        <f>SUM(F8:F8)</f>
        <v>54900</v>
      </c>
      <c r="G7" s="16">
        <f>SUM(G8:G8)</f>
        <v>164700</v>
      </c>
      <c r="H7" s="16">
        <f>SUM(H8:H8)</f>
        <v>164700</v>
      </c>
      <c r="L7" t="s">
        <v>124</v>
      </c>
      <c r="N7" t="s">
        <v>125</v>
      </c>
      <c r="O7" t="s">
        <v>126</v>
      </c>
    </row>
    <row r="8" spans="1:15" x14ac:dyDescent="0.25">
      <c r="A8" s="15"/>
      <c r="B8" s="32" t="s">
        <v>205</v>
      </c>
      <c r="C8" s="15">
        <v>10</v>
      </c>
      <c r="D8" s="15">
        <f>K8*12/3*2</f>
        <v>16470</v>
      </c>
      <c r="E8" s="16">
        <f t="shared" ref="E8" si="0">D8*C8</f>
        <v>164700</v>
      </c>
      <c r="F8" s="16">
        <f>E8/12*4</f>
        <v>54900</v>
      </c>
      <c r="G8" s="16">
        <f>E8</f>
        <v>164700</v>
      </c>
      <c r="H8" s="16">
        <f>G8</f>
        <v>164700</v>
      </c>
      <c r="K8" s="111">
        <f>[1]Sheet1!$S$47</f>
        <v>2058.75</v>
      </c>
      <c r="L8" s="37">
        <v>0.11</v>
      </c>
      <c r="M8">
        <f t="shared" ref="M8" si="1">K8-K8*L8</f>
        <v>1832.2874999999999</v>
      </c>
      <c r="N8" s="37">
        <v>0.23</v>
      </c>
      <c r="O8">
        <f t="shared" ref="O8" si="2">M8-M8*N8</f>
        <v>1410.861375</v>
      </c>
    </row>
    <row r="9" spans="1:15" x14ac:dyDescent="0.25">
      <c r="A9" s="15">
        <v>1140</v>
      </c>
      <c r="B9" s="17" t="s">
        <v>71</v>
      </c>
      <c r="C9" s="15"/>
      <c r="D9" s="15"/>
      <c r="E9" s="16">
        <f>F9</f>
        <v>5490</v>
      </c>
      <c r="F9" s="16">
        <f>F7*0.1</f>
        <v>5490</v>
      </c>
      <c r="G9" s="16">
        <f>G7*0.1</f>
        <v>16470</v>
      </c>
      <c r="H9" s="16">
        <f>H7*0.1</f>
        <v>16470</v>
      </c>
      <c r="J9" s="55"/>
    </row>
    <row r="10" spans="1:15" x14ac:dyDescent="0.25">
      <c r="A10" s="29">
        <v>1200</v>
      </c>
      <c r="B10" s="15" t="s">
        <v>129</v>
      </c>
      <c r="C10" s="15"/>
      <c r="D10" s="15"/>
      <c r="E10" s="16">
        <f>E11+E12</f>
        <v>49233.771000000001</v>
      </c>
      <c r="F10" s="16">
        <f>F11+F12</f>
        <v>17292.951000000001</v>
      </c>
      <c r="G10" s="16">
        <f t="shared" ref="G10:H10" si="3">G11+G12</f>
        <v>51878.853000000003</v>
      </c>
      <c r="H10" s="16">
        <f t="shared" si="3"/>
        <v>51878.853000000003</v>
      </c>
    </row>
    <row r="11" spans="1:15" x14ac:dyDescent="0.25">
      <c r="A11" s="17">
        <v>1210</v>
      </c>
      <c r="B11" s="17" t="s">
        <v>127</v>
      </c>
      <c r="C11" s="15"/>
      <c r="D11" s="15"/>
      <c r="E11" s="16">
        <f>(E7+E9)*0.2409</f>
        <v>40998.771000000001</v>
      </c>
      <c r="F11" s="16">
        <f>(F7+F9)*0.2409</f>
        <v>14547.951000000001</v>
      </c>
      <c r="G11" s="16">
        <f>(G7+G9)*0.2409</f>
        <v>43643.853000000003</v>
      </c>
      <c r="H11" s="16">
        <f>(H7+H9)*0.2409</f>
        <v>43643.853000000003</v>
      </c>
    </row>
    <row r="12" spans="1:15" x14ac:dyDescent="0.25">
      <c r="A12" s="17">
        <v>1220</v>
      </c>
      <c r="B12" s="17" t="s">
        <v>128</v>
      </c>
      <c r="C12" s="15"/>
      <c r="D12" s="15"/>
      <c r="E12" s="16">
        <f>E7*0.05</f>
        <v>8235</v>
      </c>
      <c r="F12" s="16">
        <f>F7*0.05</f>
        <v>2745</v>
      </c>
      <c r="G12" s="16">
        <f t="shared" ref="G12:H12" si="4">G7*0.05</f>
        <v>8235</v>
      </c>
      <c r="H12" s="16">
        <f t="shared" si="4"/>
        <v>8235</v>
      </c>
    </row>
    <row r="13" spans="1:15" s="21" customFormat="1" x14ac:dyDescent="0.25">
      <c r="A13" s="25">
        <v>2000</v>
      </c>
      <c r="B13" s="26" t="s">
        <v>72</v>
      </c>
      <c r="C13" s="26"/>
      <c r="D13" s="26"/>
      <c r="E13" s="27">
        <f>E14+E15+E23</f>
        <v>4850</v>
      </c>
      <c r="F13" s="27">
        <f>F14+F15+F23</f>
        <v>1950</v>
      </c>
      <c r="G13" s="27">
        <f>G14+G15+G23</f>
        <v>4850</v>
      </c>
      <c r="H13" s="27">
        <f>H14+H15+H23</f>
        <v>4850</v>
      </c>
      <c r="J13" s="36"/>
      <c r="L13" s="35"/>
    </row>
    <row r="14" spans="1:15" x14ac:dyDescent="0.25">
      <c r="A14" s="29">
        <v>2100</v>
      </c>
      <c r="B14" s="15" t="s">
        <v>76</v>
      </c>
      <c r="C14" s="66">
        <f>C8</f>
        <v>10</v>
      </c>
      <c r="D14" s="66">
        <v>20</v>
      </c>
      <c r="E14" s="53">
        <f>D14*C14</f>
        <v>200</v>
      </c>
      <c r="F14" s="53">
        <f>E14</f>
        <v>200</v>
      </c>
      <c r="G14" s="16">
        <f>E14</f>
        <v>200</v>
      </c>
      <c r="H14" s="16">
        <f>E14</f>
        <v>200</v>
      </c>
    </row>
    <row r="15" spans="1:15" x14ac:dyDescent="0.25">
      <c r="A15" s="29">
        <v>2200</v>
      </c>
      <c r="B15" s="15" t="s">
        <v>77</v>
      </c>
      <c r="C15" s="66"/>
      <c r="D15" s="66"/>
      <c r="E15" s="53">
        <f>E16+E17+E18+E19+E20+E21+E22</f>
        <v>900</v>
      </c>
      <c r="F15" s="53">
        <f>F16+F17+F18+F19+F20+F21+F22</f>
        <v>500</v>
      </c>
      <c r="G15" s="16">
        <f>G16+G17+G18+G19+G20+G21+G22</f>
        <v>900</v>
      </c>
      <c r="H15" s="16">
        <f>H16+H17+H18+H19+H20+H21+H22</f>
        <v>900</v>
      </c>
    </row>
    <row r="16" spans="1:15" x14ac:dyDescent="0.25">
      <c r="A16" s="17">
        <v>2210</v>
      </c>
      <c r="B16" s="17" t="s">
        <v>111</v>
      </c>
      <c r="C16" s="66">
        <f>C8</f>
        <v>10</v>
      </c>
      <c r="D16" s="66">
        <f>5*12</f>
        <v>60</v>
      </c>
      <c r="E16" s="53">
        <f>D16*C16</f>
        <v>600</v>
      </c>
      <c r="F16" s="53">
        <f>E16/12*4</f>
        <v>200</v>
      </c>
      <c r="G16" s="16">
        <f>E16</f>
        <v>600</v>
      </c>
      <c r="H16" s="16">
        <f>E16</f>
        <v>600</v>
      </c>
      <c r="J16" s="34"/>
      <c r="K16" s="33"/>
    </row>
    <row r="17" spans="1:11" x14ac:dyDescent="0.25">
      <c r="A17" s="17">
        <v>2220</v>
      </c>
      <c r="B17" s="17" t="s">
        <v>112</v>
      </c>
      <c r="C17" s="66"/>
      <c r="D17" s="66"/>
      <c r="E17" s="53">
        <f t="shared" ref="E17:E21" si="5">D17*C17</f>
        <v>0</v>
      </c>
      <c r="F17" s="53">
        <f>E17</f>
        <v>0</v>
      </c>
      <c r="G17" s="16">
        <f>E17</f>
        <v>0</v>
      </c>
      <c r="H17" s="16">
        <f>E17</f>
        <v>0</v>
      </c>
      <c r="K17" s="33"/>
    </row>
    <row r="18" spans="1:11" x14ac:dyDescent="0.25">
      <c r="A18" s="17">
        <v>2230</v>
      </c>
      <c r="B18" s="17" t="s">
        <v>113</v>
      </c>
      <c r="C18" s="66">
        <v>1</v>
      </c>
      <c r="D18" s="66">
        <v>300</v>
      </c>
      <c r="E18" s="53">
        <f>D18</f>
        <v>300</v>
      </c>
      <c r="F18" s="53">
        <v>300</v>
      </c>
      <c r="G18" s="16">
        <v>300</v>
      </c>
      <c r="H18" s="16">
        <v>300</v>
      </c>
    </row>
    <row r="19" spans="1:11" x14ac:dyDescent="0.25">
      <c r="A19" s="17">
        <v>2240</v>
      </c>
      <c r="B19" s="17" t="s">
        <v>114</v>
      </c>
      <c r="C19" s="66"/>
      <c r="D19" s="66"/>
      <c r="E19" s="53">
        <v>0</v>
      </c>
      <c r="F19" s="53">
        <v>0</v>
      </c>
      <c r="G19" s="16">
        <v>0</v>
      </c>
      <c r="H19" s="16">
        <v>0</v>
      </c>
    </row>
    <row r="20" spans="1:11" x14ac:dyDescent="0.25">
      <c r="A20" s="17">
        <v>2250</v>
      </c>
      <c r="B20" s="17" t="s">
        <v>115</v>
      </c>
      <c r="C20" s="66"/>
      <c r="D20" s="66"/>
      <c r="E20" s="53">
        <f t="shared" si="5"/>
        <v>0</v>
      </c>
      <c r="F20" s="53">
        <f>E20</f>
        <v>0</v>
      </c>
      <c r="G20" s="16">
        <f>F20</f>
        <v>0</v>
      </c>
      <c r="H20" s="16">
        <f>G20</f>
        <v>0</v>
      </c>
    </row>
    <row r="21" spans="1:11" x14ac:dyDescent="0.25">
      <c r="A21" s="17">
        <v>2260</v>
      </c>
      <c r="B21" s="17" t="s">
        <v>116</v>
      </c>
      <c r="C21" s="66"/>
      <c r="D21" s="66"/>
      <c r="E21" s="53">
        <f t="shared" si="5"/>
        <v>0</v>
      </c>
      <c r="F21" s="53">
        <f>E21</f>
        <v>0</v>
      </c>
      <c r="G21" s="16">
        <f>E21</f>
        <v>0</v>
      </c>
      <c r="H21" s="16">
        <f>E21</f>
        <v>0</v>
      </c>
      <c r="K21" s="33"/>
    </row>
    <row r="22" spans="1:11" x14ac:dyDescent="0.25">
      <c r="A22" s="17">
        <v>2270</v>
      </c>
      <c r="B22" s="17" t="s">
        <v>117</v>
      </c>
      <c r="C22" s="66"/>
      <c r="D22" s="66"/>
      <c r="E22" s="53">
        <f>D22*C22</f>
        <v>0</v>
      </c>
      <c r="F22" s="53">
        <v>0</v>
      </c>
      <c r="G22" s="16">
        <v>0</v>
      </c>
      <c r="H22" s="16">
        <v>0</v>
      </c>
    </row>
    <row r="23" spans="1:11" x14ac:dyDescent="0.25">
      <c r="A23" s="29">
        <v>2300</v>
      </c>
      <c r="B23" s="15" t="s">
        <v>78</v>
      </c>
      <c r="C23" s="66"/>
      <c r="D23" s="66"/>
      <c r="E23" s="53">
        <f>E24+E25+E26</f>
        <v>3750</v>
      </c>
      <c r="F23" s="53">
        <f t="shared" ref="F23:H23" si="6">F24+F25+F26</f>
        <v>1250</v>
      </c>
      <c r="G23" s="16">
        <f t="shared" si="6"/>
        <v>3750</v>
      </c>
      <c r="H23" s="16">
        <f t="shared" si="6"/>
        <v>3750</v>
      </c>
    </row>
    <row r="24" spans="1:11" x14ac:dyDescent="0.25">
      <c r="A24" s="17">
        <v>2310</v>
      </c>
      <c r="B24" s="17" t="s">
        <v>121</v>
      </c>
      <c r="C24" s="66">
        <v>10</v>
      </c>
      <c r="D24" s="66">
        <f>150/2</f>
        <v>75</v>
      </c>
      <c r="E24" s="53">
        <f>D24*C24</f>
        <v>750</v>
      </c>
      <c r="F24" s="53">
        <f>E24/12*4</f>
        <v>250</v>
      </c>
      <c r="G24" s="16">
        <f>C24*D24</f>
        <v>750</v>
      </c>
      <c r="H24" s="16">
        <f>G24</f>
        <v>750</v>
      </c>
    </row>
    <row r="25" spans="1:11" x14ac:dyDescent="0.25">
      <c r="A25" s="17">
        <v>2320</v>
      </c>
      <c r="B25" s="17" t="s">
        <v>122</v>
      </c>
      <c r="C25" s="66">
        <f>1500/5</f>
        <v>300</v>
      </c>
      <c r="D25" s="66">
        <v>10</v>
      </c>
      <c r="E25" s="53">
        <f>D25*C25</f>
        <v>3000</v>
      </c>
      <c r="F25" s="53">
        <f>E25/12*4</f>
        <v>1000</v>
      </c>
      <c r="G25" s="53">
        <f>E25</f>
        <v>3000</v>
      </c>
      <c r="H25" s="53">
        <f>E25</f>
        <v>3000</v>
      </c>
    </row>
    <row r="26" spans="1:11" x14ac:dyDescent="0.25">
      <c r="A26" s="17">
        <v>2350</v>
      </c>
      <c r="B26" s="17" t="s">
        <v>123</v>
      </c>
      <c r="C26" s="15"/>
      <c r="D26" s="15"/>
      <c r="E26" s="16">
        <f>D26*C26</f>
        <v>0</v>
      </c>
      <c r="F26" s="16">
        <f>E26</f>
        <v>0</v>
      </c>
      <c r="G26" s="16"/>
      <c r="H26" s="16"/>
    </row>
    <row r="27" spans="1:11" s="21" customFormat="1" x14ac:dyDescent="0.25">
      <c r="A27" s="25">
        <v>3000</v>
      </c>
      <c r="B27" s="26" t="s">
        <v>79</v>
      </c>
      <c r="C27" s="26"/>
      <c r="D27" s="26"/>
      <c r="E27" s="27">
        <v>0</v>
      </c>
      <c r="F27" s="27">
        <v>0</v>
      </c>
      <c r="G27" s="27">
        <v>0</v>
      </c>
      <c r="H27" s="27">
        <v>0</v>
      </c>
    </row>
    <row r="28" spans="1:11" s="21" customFormat="1" x14ac:dyDescent="0.25">
      <c r="A28" s="25">
        <v>4000</v>
      </c>
      <c r="B28" s="26" t="s">
        <v>80</v>
      </c>
      <c r="C28" s="26"/>
      <c r="D28" s="26"/>
      <c r="E28" s="27">
        <v>0</v>
      </c>
      <c r="F28" s="27">
        <v>0</v>
      </c>
      <c r="G28" s="27">
        <v>0</v>
      </c>
      <c r="H28" s="27">
        <v>0</v>
      </c>
    </row>
    <row r="29" spans="1:11" s="21" customFormat="1" x14ac:dyDescent="0.25">
      <c r="A29" s="25">
        <v>5000</v>
      </c>
      <c r="B29" s="26" t="s">
        <v>73</v>
      </c>
      <c r="C29" s="26"/>
      <c r="D29" s="26"/>
      <c r="E29" s="27">
        <f>E30+E31+E38</f>
        <v>0</v>
      </c>
      <c r="F29" s="27">
        <f>F30+F31+F38</f>
        <v>0</v>
      </c>
      <c r="G29" s="27">
        <f>G30+G31+G38</f>
        <v>0</v>
      </c>
      <c r="H29" s="27">
        <f>H30+H31+H38</f>
        <v>0</v>
      </c>
    </row>
    <row r="30" spans="1:11" x14ac:dyDescent="0.25">
      <c r="A30" s="29">
        <v>5100</v>
      </c>
      <c r="B30" s="15" t="s">
        <v>81</v>
      </c>
      <c r="C30" s="15"/>
      <c r="D30" s="15"/>
      <c r="E30" s="16">
        <v>0</v>
      </c>
      <c r="F30" s="16">
        <v>0</v>
      </c>
      <c r="G30" s="16">
        <v>0</v>
      </c>
      <c r="H30" s="16">
        <v>0</v>
      </c>
    </row>
    <row r="31" spans="1:11" x14ac:dyDescent="0.25">
      <c r="A31" s="29">
        <v>5200</v>
      </c>
      <c r="B31" s="15" t="s">
        <v>82</v>
      </c>
      <c r="C31" s="15"/>
      <c r="D31" s="15"/>
      <c r="E31" s="16">
        <f>+E32+E35</f>
        <v>0</v>
      </c>
      <c r="F31" s="16">
        <f>+F32+F35</f>
        <v>0</v>
      </c>
      <c r="G31" s="16">
        <f>+G32+G35</f>
        <v>0</v>
      </c>
      <c r="H31" s="16">
        <f>+H32+H35</f>
        <v>0</v>
      </c>
    </row>
    <row r="32" spans="1:11" ht="14.25" customHeight="1" x14ac:dyDescent="0.25">
      <c r="A32" s="15">
        <v>5238</v>
      </c>
      <c r="B32" s="17" t="s">
        <v>104</v>
      </c>
      <c r="C32" s="15"/>
      <c r="D32" s="15"/>
      <c r="E32" s="16">
        <f>E33+E34</f>
        <v>0</v>
      </c>
      <c r="F32" s="16">
        <f t="shared" ref="F32:H32" si="7">F33+F34</f>
        <v>0</v>
      </c>
      <c r="G32" s="16">
        <f t="shared" si="7"/>
        <v>0</v>
      </c>
      <c r="H32" s="16">
        <f t="shared" si="7"/>
        <v>0</v>
      </c>
    </row>
    <row r="33" spans="1:8" hidden="1" x14ac:dyDescent="0.25">
      <c r="A33" s="15"/>
      <c r="B33" s="32" t="s">
        <v>74</v>
      </c>
      <c r="C33" s="15"/>
      <c r="D33" s="15"/>
      <c r="E33" s="16">
        <f>C33*D33</f>
        <v>0</v>
      </c>
      <c r="F33" s="16">
        <f>E33</f>
        <v>0</v>
      </c>
      <c r="G33" s="16">
        <v>0</v>
      </c>
      <c r="H33" s="16"/>
    </row>
    <row r="34" spans="1:8" hidden="1" x14ac:dyDescent="0.25">
      <c r="A34" s="15"/>
      <c r="B34" s="32" t="s">
        <v>107</v>
      </c>
      <c r="C34" s="15"/>
      <c r="D34" s="15"/>
      <c r="E34" s="16">
        <f>D34*C34</f>
        <v>0</v>
      </c>
      <c r="F34" s="16">
        <f>E34</f>
        <v>0</v>
      </c>
      <c r="G34" s="16">
        <v>0</v>
      </c>
      <c r="H34" s="16"/>
    </row>
    <row r="35" spans="1:8" ht="15" customHeight="1" x14ac:dyDescent="0.25">
      <c r="A35" s="15">
        <v>5239</v>
      </c>
      <c r="B35" s="17" t="s">
        <v>102</v>
      </c>
      <c r="C35" s="15"/>
      <c r="D35" s="15"/>
      <c r="E35" s="16">
        <f>E36+E37</f>
        <v>0</v>
      </c>
      <c r="F35" s="16">
        <f t="shared" ref="F35:H35" si="8">F36+F37</f>
        <v>0</v>
      </c>
      <c r="G35" s="16">
        <f t="shared" si="8"/>
        <v>0</v>
      </c>
      <c r="H35" s="16">
        <f t="shared" si="8"/>
        <v>0</v>
      </c>
    </row>
    <row r="36" spans="1:8" hidden="1" x14ac:dyDescent="0.25">
      <c r="A36" s="15"/>
      <c r="B36" s="32" t="s">
        <v>108</v>
      </c>
      <c r="C36" s="15"/>
      <c r="D36" s="15"/>
      <c r="E36" s="16">
        <f>D36*C36</f>
        <v>0</v>
      </c>
      <c r="F36" s="16">
        <f>E36</f>
        <v>0</v>
      </c>
      <c r="G36" s="16">
        <v>0</v>
      </c>
      <c r="H36" s="16"/>
    </row>
    <row r="37" spans="1:8" hidden="1" x14ac:dyDescent="0.25">
      <c r="A37" s="15"/>
      <c r="B37" s="32" t="s">
        <v>109</v>
      </c>
      <c r="C37" s="15"/>
      <c r="D37" s="15"/>
      <c r="E37" s="16">
        <f>D37*C37</f>
        <v>0</v>
      </c>
      <c r="F37" s="16">
        <f>E37</f>
        <v>0</v>
      </c>
      <c r="G37" s="16">
        <v>0</v>
      </c>
      <c r="H37" s="16"/>
    </row>
    <row r="38" spans="1:8" x14ac:dyDescent="0.25">
      <c r="A38" s="29">
        <v>5300</v>
      </c>
      <c r="B38" s="17" t="s">
        <v>83</v>
      </c>
      <c r="C38" s="15"/>
      <c r="D38" s="15"/>
      <c r="E38" s="16">
        <v>0</v>
      </c>
      <c r="F38" s="16">
        <v>0</v>
      </c>
      <c r="G38" s="16">
        <v>0</v>
      </c>
      <c r="H38" s="16">
        <v>0</v>
      </c>
    </row>
    <row r="39" spans="1:8" s="21" customFormat="1" x14ac:dyDescent="0.25">
      <c r="A39" s="25">
        <v>6000</v>
      </c>
      <c r="B39" s="25" t="s">
        <v>84</v>
      </c>
      <c r="C39" s="26"/>
      <c r="D39" s="26"/>
      <c r="E39" s="27">
        <v>0</v>
      </c>
      <c r="F39" s="27">
        <v>0</v>
      </c>
      <c r="G39" s="27">
        <v>0</v>
      </c>
      <c r="H39" s="27">
        <v>0</v>
      </c>
    </row>
    <row r="40" spans="1:8" s="21" customFormat="1" ht="30" x14ac:dyDescent="0.25">
      <c r="A40" s="25">
        <v>7000</v>
      </c>
      <c r="B40" s="28" t="s">
        <v>85</v>
      </c>
      <c r="C40" s="26"/>
      <c r="D40" s="26"/>
      <c r="E40" s="27">
        <v>0</v>
      </c>
      <c r="F40" s="27">
        <v>0</v>
      </c>
      <c r="G40" s="27">
        <v>0</v>
      </c>
      <c r="H40" s="27">
        <v>0</v>
      </c>
    </row>
    <row r="41" spans="1:8" s="21" customFormat="1" ht="30" x14ac:dyDescent="0.25">
      <c r="A41" s="25">
        <v>8000</v>
      </c>
      <c r="B41" s="28" t="s">
        <v>87</v>
      </c>
      <c r="C41" s="26"/>
      <c r="D41" s="26"/>
      <c r="E41" s="27">
        <v>0</v>
      </c>
      <c r="F41" s="27">
        <v>0</v>
      </c>
      <c r="G41" s="27">
        <v>0</v>
      </c>
      <c r="H41" s="27">
        <v>0</v>
      </c>
    </row>
    <row r="42" spans="1:8" s="21" customFormat="1" x14ac:dyDescent="0.25">
      <c r="A42" s="25">
        <v>9000</v>
      </c>
      <c r="B42" s="25" t="s">
        <v>86</v>
      </c>
      <c r="C42" s="26"/>
      <c r="D42" s="26"/>
      <c r="E42" s="27">
        <v>0</v>
      </c>
      <c r="F42" s="27">
        <v>0</v>
      </c>
      <c r="G42" s="27">
        <v>0</v>
      </c>
      <c r="H42" s="27">
        <v>0</v>
      </c>
    </row>
    <row r="43" spans="1:8" x14ac:dyDescent="0.25">
      <c r="A43" s="18"/>
      <c r="B43" s="19" t="s">
        <v>75</v>
      </c>
      <c r="C43" s="19"/>
      <c r="D43" s="19"/>
      <c r="E43" s="20">
        <f>E29+E13+E5+E27+E28+E39+E40+E41+E42</f>
        <v>224273.77100000001</v>
      </c>
      <c r="F43" s="20">
        <f>F29+F13+F5+F27+F28+F39+F40+F41+F42</f>
        <v>79632.951000000001</v>
      </c>
      <c r="G43" s="20">
        <f>G29+G13+G5+G27+G28+G39+G40+G41+G42</f>
        <v>237898.853</v>
      </c>
      <c r="H43" s="20">
        <f>H29+H13+H5+H27+H28+H39+H40+H41+H42</f>
        <v>237898.853</v>
      </c>
    </row>
    <row r="45" spans="1:8" x14ac:dyDescent="0.25">
      <c r="G45" s="55"/>
    </row>
  </sheetData>
  <mergeCells count="1">
    <mergeCell ref="A2:H2"/>
  </mergeCells>
  <pageMargins left="0.7" right="0.7" top="0.75" bottom="0.75" header="0.3" footer="0.3"/>
  <pageSetup paperSize="9" scale="6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7"/>
  <sheetViews>
    <sheetView topLeftCell="A16" workbookViewId="0">
      <selection activeCell="B20" sqref="B20"/>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11" max="11" width="13.7109375" customWidth="1"/>
    <col min="12" max="15" width="9.140625" hidden="1" customWidth="1"/>
  </cols>
  <sheetData>
    <row r="2" spans="1:15" ht="27.75" customHeight="1" x14ac:dyDescent="0.25">
      <c r="A2" s="168" t="s">
        <v>188</v>
      </c>
      <c r="B2" s="168"/>
      <c r="C2" s="168"/>
      <c r="D2" s="168"/>
      <c r="E2" s="168"/>
      <c r="F2" s="168"/>
      <c r="G2" s="168"/>
      <c r="H2" s="168"/>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E6+E11</f>
        <v>29037.06</v>
      </c>
      <c r="F5" s="24">
        <f>F6+F11</f>
        <v>9679.02</v>
      </c>
      <c r="G5" s="24">
        <f>G6+G11</f>
        <v>19358.04</v>
      </c>
      <c r="H5" s="24">
        <f>H6+H11</f>
        <v>0</v>
      </c>
    </row>
    <row r="6" spans="1:15" x14ac:dyDescent="0.25">
      <c r="A6" s="29">
        <v>1100</v>
      </c>
      <c r="B6" s="15" t="s">
        <v>68</v>
      </c>
      <c r="C6" s="15"/>
      <c r="D6" s="15"/>
      <c r="E6" s="16">
        <f>E7+E8+E9</f>
        <v>23400</v>
      </c>
      <c r="F6" s="16">
        <f>F7+F8+F9</f>
        <v>7800</v>
      </c>
      <c r="G6" s="16">
        <f>G7+G8+G9</f>
        <v>15600</v>
      </c>
      <c r="H6" s="16">
        <f>H7+H8+H9</f>
        <v>0</v>
      </c>
    </row>
    <row r="7" spans="1:15" x14ac:dyDescent="0.25">
      <c r="A7" s="15">
        <v>1110</v>
      </c>
      <c r="B7" s="17" t="s">
        <v>69</v>
      </c>
      <c r="C7" s="15"/>
      <c r="D7" s="15"/>
      <c r="E7" s="16">
        <v>0</v>
      </c>
      <c r="F7" s="16">
        <v>0</v>
      </c>
      <c r="G7" s="16">
        <v>0</v>
      </c>
      <c r="H7" s="16">
        <v>0</v>
      </c>
      <c r="L7" t="s">
        <v>124</v>
      </c>
      <c r="N7" t="s">
        <v>125</v>
      </c>
      <c r="O7" t="s">
        <v>126</v>
      </c>
    </row>
    <row r="8" spans="1:15" x14ac:dyDescent="0.25">
      <c r="A8" s="15">
        <v>1140</v>
      </c>
      <c r="B8" s="17" t="s">
        <v>71</v>
      </c>
      <c r="C8" s="15"/>
      <c r="D8" s="15"/>
      <c r="E8" s="16">
        <f>F8</f>
        <v>0</v>
      </c>
      <c r="F8" s="56">
        <f>F7*0.15</f>
        <v>0</v>
      </c>
      <c r="G8" s="15">
        <f>G7*0.15</f>
        <v>0</v>
      </c>
      <c r="H8" s="56">
        <f>H7*0.15</f>
        <v>0</v>
      </c>
      <c r="J8" s="55"/>
    </row>
    <row r="9" spans="1:15" x14ac:dyDescent="0.25">
      <c r="A9" s="15">
        <v>1150</v>
      </c>
      <c r="B9" s="17" t="s">
        <v>147</v>
      </c>
      <c r="C9" s="15"/>
      <c r="D9" s="15"/>
      <c r="E9" s="16">
        <f>E10</f>
        <v>23400</v>
      </c>
      <c r="F9" s="56">
        <f>F10</f>
        <v>7800</v>
      </c>
      <c r="G9" s="56">
        <f t="shared" ref="G9:H9" si="0">G10</f>
        <v>15600</v>
      </c>
      <c r="H9" s="56">
        <f t="shared" si="0"/>
        <v>0</v>
      </c>
      <c r="J9" s="55"/>
    </row>
    <row r="10" spans="1:15" x14ac:dyDescent="0.25">
      <c r="A10" s="15"/>
      <c r="B10" s="32" t="s">
        <v>224</v>
      </c>
      <c r="C10" s="15">
        <v>2</v>
      </c>
      <c r="D10" s="15">
        <f>K10*6</f>
        <v>11700</v>
      </c>
      <c r="E10" s="16">
        <f>D10*C10</f>
        <v>23400</v>
      </c>
      <c r="F10" s="56">
        <f>E10/6*2</f>
        <v>7800</v>
      </c>
      <c r="G10" s="16">
        <f>E10/6*4</f>
        <v>15600</v>
      </c>
      <c r="H10" s="56">
        <v>0</v>
      </c>
      <c r="J10" s="55"/>
      <c r="K10" s="2">
        <v>1950</v>
      </c>
      <c r="L10" s="37">
        <v>0.11</v>
      </c>
      <c r="M10">
        <f>K10-K10*L10</f>
        <v>1735.5</v>
      </c>
      <c r="N10" s="37">
        <v>0.23</v>
      </c>
      <c r="O10">
        <f>M10-M10*N10</f>
        <v>1336.335</v>
      </c>
    </row>
    <row r="11" spans="1:15" x14ac:dyDescent="0.25">
      <c r="A11" s="29">
        <v>1200</v>
      </c>
      <c r="B11" s="15" t="s">
        <v>129</v>
      </c>
      <c r="C11" s="15"/>
      <c r="D11" s="15"/>
      <c r="E11" s="16">
        <f>E12+E13</f>
        <v>5637.06</v>
      </c>
      <c r="F11" s="16">
        <f t="shared" ref="F11:H11" si="1">F12+F13</f>
        <v>1879.02</v>
      </c>
      <c r="G11" s="16">
        <f t="shared" si="1"/>
        <v>3758.04</v>
      </c>
      <c r="H11" s="16">
        <f t="shared" si="1"/>
        <v>0</v>
      </c>
    </row>
    <row r="12" spans="1:15" x14ac:dyDescent="0.25">
      <c r="A12" s="17">
        <v>1210</v>
      </c>
      <c r="B12" s="17" t="s">
        <v>127</v>
      </c>
      <c r="C12" s="15"/>
      <c r="D12" s="15"/>
      <c r="E12" s="16">
        <f>(E7+E8+E9)*0.2409</f>
        <v>5637.06</v>
      </c>
      <c r="F12" s="16">
        <f>(F7+F8+F9)*0.2409</f>
        <v>1879.02</v>
      </c>
      <c r="G12" s="16">
        <f>(G7+G8+G9)*0.2409</f>
        <v>3758.04</v>
      </c>
      <c r="H12" s="16">
        <f>(H7+H8+H9)*0.2409</f>
        <v>0</v>
      </c>
    </row>
    <row r="13" spans="1:15" x14ac:dyDescent="0.25">
      <c r="A13" s="17">
        <v>1220</v>
      </c>
      <c r="B13" s="17" t="s">
        <v>128</v>
      </c>
      <c r="C13" s="15"/>
      <c r="D13" s="15"/>
      <c r="E13" s="16">
        <f>D13*C13</f>
        <v>0</v>
      </c>
      <c r="F13" s="16">
        <f>E13</f>
        <v>0</v>
      </c>
      <c r="G13" s="15">
        <f>C13*D13</f>
        <v>0</v>
      </c>
      <c r="H13" s="15">
        <f>G13</f>
        <v>0</v>
      </c>
    </row>
    <row r="14" spans="1:15" s="21" customFormat="1" x14ac:dyDescent="0.25">
      <c r="A14" s="25">
        <v>2000</v>
      </c>
      <c r="B14" s="26" t="s">
        <v>72</v>
      </c>
      <c r="C14" s="26"/>
      <c r="D14" s="26"/>
      <c r="E14" s="27">
        <f>E15+E16+E24</f>
        <v>17000</v>
      </c>
      <c r="F14" s="27">
        <f>F15+F16+F24</f>
        <v>3000</v>
      </c>
      <c r="G14" s="27">
        <f>G15+G16+G24</f>
        <v>17000</v>
      </c>
      <c r="H14" s="27">
        <f>H15+H16+H24</f>
        <v>0</v>
      </c>
      <c r="J14" s="36"/>
      <c r="L14" s="35"/>
    </row>
    <row r="15" spans="1:15" x14ac:dyDescent="0.25">
      <c r="A15" s="29">
        <v>2100</v>
      </c>
      <c r="B15" s="15" t="s">
        <v>76</v>
      </c>
      <c r="C15" s="15"/>
      <c r="D15" s="15">
        <v>3000</v>
      </c>
      <c r="E15" s="16">
        <f>D15</f>
        <v>3000</v>
      </c>
      <c r="F15" s="16">
        <f>E15</f>
        <v>3000</v>
      </c>
      <c r="G15" s="16">
        <f>E15</f>
        <v>3000</v>
      </c>
      <c r="H15" s="16">
        <v>0</v>
      </c>
    </row>
    <row r="16" spans="1:15" x14ac:dyDescent="0.25">
      <c r="A16" s="29">
        <v>2200</v>
      </c>
      <c r="B16" s="15" t="s">
        <v>77</v>
      </c>
      <c r="C16" s="15"/>
      <c r="D16" s="15"/>
      <c r="E16" s="16">
        <f>E17+E18+E19+E20+E21+E22+E23</f>
        <v>14000</v>
      </c>
      <c r="F16" s="16">
        <f>F17+F18+F19+F20+F21+F22+F23</f>
        <v>0</v>
      </c>
      <c r="G16" s="16">
        <f>G17+G18+G19+G20+G21+G22+G23</f>
        <v>14000</v>
      </c>
      <c r="H16" s="16">
        <f>H17+H18+H19+H20+H21+H22+H23</f>
        <v>0</v>
      </c>
    </row>
    <row r="17" spans="1:11" x14ac:dyDescent="0.25">
      <c r="A17" s="17">
        <v>2210</v>
      </c>
      <c r="B17" s="17" t="s">
        <v>111</v>
      </c>
      <c r="C17" s="15"/>
      <c r="D17" s="15"/>
      <c r="E17" s="16">
        <f>D17*C17</f>
        <v>0</v>
      </c>
      <c r="F17" s="16">
        <f>E17</f>
        <v>0</v>
      </c>
      <c r="G17" s="16">
        <f>E17</f>
        <v>0</v>
      </c>
      <c r="H17" s="16">
        <f>E17</f>
        <v>0</v>
      </c>
      <c r="J17" s="34"/>
      <c r="K17" s="33"/>
    </row>
    <row r="18" spans="1:11" x14ac:dyDescent="0.25">
      <c r="A18" s="17">
        <v>2220</v>
      </c>
      <c r="B18" s="17" t="s">
        <v>112</v>
      </c>
      <c r="C18" s="15"/>
      <c r="D18" s="15"/>
      <c r="E18" s="16">
        <f t="shared" ref="E18:E22" si="2">D18*C18</f>
        <v>0</v>
      </c>
      <c r="F18" s="16">
        <f>E18</f>
        <v>0</v>
      </c>
      <c r="G18" s="16">
        <f>E18</f>
        <v>0</v>
      </c>
      <c r="H18" s="16">
        <f>E18</f>
        <v>0</v>
      </c>
      <c r="K18" s="33"/>
    </row>
    <row r="19" spans="1:11" x14ac:dyDescent="0.25">
      <c r="A19" s="17">
        <v>2230</v>
      </c>
      <c r="B19" s="17" t="s">
        <v>113</v>
      </c>
      <c r="C19" s="15"/>
      <c r="D19" s="15">
        <v>14000</v>
      </c>
      <c r="E19" s="16">
        <f>D19</f>
        <v>14000</v>
      </c>
      <c r="F19" s="16"/>
      <c r="G19" s="16">
        <f>E19</f>
        <v>14000</v>
      </c>
      <c r="H19" s="16">
        <v>0</v>
      </c>
    </row>
    <row r="20" spans="1:11" x14ac:dyDescent="0.25">
      <c r="A20" s="17">
        <v>2240</v>
      </c>
      <c r="B20" s="17" t="s">
        <v>114</v>
      </c>
      <c r="C20" s="15"/>
      <c r="D20" s="15"/>
      <c r="E20" s="16">
        <v>0</v>
      </c>
      <c r="F20" s="16">
        <v>0</v>
      </c>
      <c r="G20" s="16">
        <v>0</v>
      </c>
      <c r="H20" s="16">
        <v>0</v>
      </c>
    </row>
    <row r="21" spans="1:11" x14ac:dyDescent="0.25">
      <c r="A21" s="17">
        <v>2250</v>
      </c>
      <c r="B21" s="17" t="s">
        <v>115</v>
      </c>
      <c r="C21" s="15"/>
      <c r="D21" s="15"/>
      <c r="E21" s="16">
        <f t="shared" si="2"/>
        <v>0</v>
      </c>
      <c r="F21" s="16">
        <f>E21</f>
        <v>0</v>
      </c>
      <c r="G21" s="16">
        <f>F21</f>
        <v>0</v>
      </c>
      <c r="H21" s="16">
        <f>G21</f>
        <v>0</v>
      </c>
    </row>
    <row r="22" spans="1:11" x14ac:dyDescent="0.25">
      <c r="A22" s="17">
        <v>2260</v>
      </c>
      <c r="B22" s="17" t="s">
        <v>116</v>
      </c>
      <c r="C22" s="15"/>
      <c r="D22" s="15"/>
      <c r="E22" s="16">
        <f t="shared" si="2"/>
        <v>0</v>
      </c>
      <c r="F22" s="16">
        <f>E22</f>
        <v>0</v>
      </c>
      <c r="G22" s="16">
        <f>E22</f>
        <v>0</v>
      </c>
      <c r="H22" s="16">
        <f>E22</f>
        <v>0</v>
      </c>
      <c r="K22" s="33"/>
    </row>
    <row r="23" spans="1:11" x14ac:dyDescent="0.25">
      <c r="A23" s="17">
        <v>2270</v>
      </c>
      <c r="B23" s="17" t="s">
        <v>117</v>
      </c>
      <c r="C23" s="15"/>
      <c r="D23" s="15"/>
      <c r="E23" s="16">
        <f>D23*C23</f>
        <v>0</v>
      </c>
      <c r="F23" s="15">
        <v>0</v>
      </c>
      <c r="G23" s="15">
        <v>0</v>
      </c>
      <c r="H23" s="15">
        <v>0</v>
      </c>
    </row>
    <row r="24" spans="1:11" x14ac:dyDescent="0.25">
      <c r="A24" s="29">
        <v>2300</v>
      </c>
      <c r="B24" s="15" t="s">
        <v>78</v>
      </c>
      <c r="C24" s="15"/>
      <c r="D24" s="15"/>
      <c r="E24" s="16">
        <f>E25+E26+E27</f>
        <v>0</v>
      </c>
      <c r="F24" s="16">
        <f t="shared" ref="F24:H24" si="3">F25+F26+F27</f>
        <v>0</v>
      </c>
      <c r="G24" s="16">
        <f t="shared" si="3"/>
        <v>0</v>
      </c>
      <c r="H24" s="16">
        <f t="shared" si="3"/>
        <v>0</v>
      </c>
    </row>
    <row r="25" spans="1:11" x14ac:dyDescent="0.25">
      <c r="A25" s="17">
        <v>2310</v>
      </c>
      <c r="B25" s="17" t="s">
        <v>121</v>
      </c>
      <c r="C25" s="15"/>
      <c r="D25" s="15"/>
      <c r="E25" s="16">
        <f>D25*C25</f>
        <v>0</v>
      </c>
      <c r="F25" s="16">
        <f>E25</f>
        <v>0</v>
      </c>
      <c r="G25" s="15">
        <f>C25*D25</f>
        <v>0</v>
      </c>
      <c r="H25" s="15">
        <f>G25</f>
        <v>0</v>
      </c>
    </row>
    <row r="26" spans="1:11" x14ac:dyDescent="0.25">
      <c r="A26" s="17">
        <v>2320</v>
      </c>
      <c r="B26" s="17" t="s">
        <v>122</v>
      </c>
      <c r="C26" s="15"/>
      <c r="D26" s="15"/>
      <c r="E26" s="16">
        <f>D26*C26</f>
        <v>0</v>
      </c>
      <c r="F26" s="53">
        <f>E26</f>
        <v>0</v>
      </c>
      <c r="G26" s="53">
        <f>E26</f>
        <v>0</v>
      </c>
      <c r="H26" s="53">
        <f>E26</f>
        <v>0</v>
      </c>
    </row>
    <row r="27" spans="1:11" x14ac:dyDescent="0.25">
      <c r="A27" s="17">
        <v>2350</v>
      </c>
      <c r="B27" s="17" t="s">
        <v>123</v>
      </c>
      <c r="C27" s="15"/>
      <c r="D27" s="15"/>
      <c r="E27" s="16">
        <f>D27*C27</f>
        <v>0</v>
      </c>
      <c r="F27" s="16">
        <f>E27</f>
        <v>0</v>
      </c>
      <c r="G27" s="15"/>
      <c r="H27" s="15"/>
    </row>
    <row r="28" spans="1:11" s="21" customFormat="1" x14ac:dyDescent="0.25">
      <c r="A28" s="25">
        <v>3000</v>
      </c>
      <c r="B28" s="26" t="s">
        <v>79</v>
      </c>
      <c r="C28" s="26"/>
      <c r="D28" s="26"/>
      <c r="E28" s="27">
        <v>0</v>
      </c>
      <c r="F28" s="26">
        <v>0</v>
      </c>
      <c r="G28" s="26">
        <v>0</v>
      </c>
      <c r="H28" s="26">
        <v>0</v>
      </c>
    </row>
    <row r="29" spans="1:11" s="21" customFormat="1" x14ac:dyDescent="0.25">
      <c r="A29" s="25">
        <v>4000</v>
      </c>
      <c r="B29" s="26" t="s">
        <v>80</v>
      </c>
      <c r="C29" s="26"/>
      <c r="D29" s="26"/>
      <c r="E29" s="27">
        <v>0</v>
      </c>
      <c r="F29" s="26">
        <v>0</v>
      </c>
      <c r="G29" s="26">
        <v>0</v>
      </c>
      <c r="H29" s="26">
        <v>0</v>
      </c>
    </row>
    <row r="30" spans="1:11" s="21" customFormat="1" x14ac:dyDescent="0.25">
      <c r="A30" s="25">
        <v>5000</v>
      </c>
      <c r="B30" s="26" t="s">
        <v>73</v>
      </c>
      <c r="C30" s="26"/>
      <c r="D30" s="26"/>
      <c r="E30" s="27">
        <f>E31+E32+E39</f>
        <v>0</v>
      </c>
      <c r="F30" s="27">
        <f>F31+F32+F39</f>
        <v>0</v>
      </c>
      <c r="G30" s="27">
        <f>G31+G32+G39</f>
        <v>0</v>
      </c>
      <c r="H30" s="27">
        <f>H31+H32+H39</f>
        <v>0</v>
      </c>
    </row>
    <row r="31" spans="1:11" x14ac:dyDescent="0.25">
      <c r="A31" s="29">
        <v>5100</v>
      </c>
      <c r="B31" s="15" t="s">
        <v>81</v>
      </c>
      <c r="C31" s="15"/>
      <c r="D31" s="15"/>
      <c r="E31" s="16">
        <v>0</v>
      </c>
      <c r="F31" s="15">
        <v>0</v>
      </c>
      <c r="G31" s="15">
        <v>0</v>
      </c>
      <c r="H31" s="15">
        <v>0</v>
      </c>
    </row>
    <row r="32" spans="1:11" x14ac:dyDescent="0.25">
      <c r="A32" s="29">
        <v>5200</v>
      </c>
      <c r="B32" s="15" t="s">
        <v>82</v>
      </c>
      <c r="C32" s="15"/>
      <c r="D32" s="15"/>
      <c r="E32" s="16">
        <f>+E33+E36</f>
        <v>0</v>
      </c>
      <c r="F32" s="16">
        <f>+F33+F36</f>
        <v>0</v>
      </c>
      <c r="G32" s="16">
        <f>+G33+G36</f>
        <v>0</v>
      </c>
      <c r="H32" s="16">
        <f>+H33+H36</f>
        <v>0</v>
      </c>
    </row>
    <row r="33" spans="1:8" ht="15" customHeight="1" x14ac:dyDescent="0.25">
      <c r="A33" s="15">
        <v>5238</v>
      </c>
      <c r="B33" s="17" t="s">
        <v>104</v>
      </c>
      <c r="C33" s="15"/>
      <c r="D33" s="15"/>
      <c r="E33" s="15">
        <f>E34+E35</f>
        <v>0</v>
      </c>
      <c r="F33" s="15">
        <f t="shared" ref="F33:H33" si="4">F34+F35</f>
        <v>0</v>
      </c>
      <c r="G33" s="15">
        <f t="shared" si="4"/>
        <v>0</v>
      </c>
      <c r="H33" s="15">
        <f t="shared" si="4"/>
        <v>0</v>
      </c>
    </row>
    <row r="34" spans="1:8" hidden="1" x14ac:dyDescent="0.25">
      <c r="A34" s="15"/>
      <c r="B34" s="32" t="s">
        <v>74</v>
      </c>
      <c r="C34" s="15"/>
      <c r="D34" s="15">
        <f>800+350+150</f>
        <v>1300</v>
      </c>
      <c r="E34" s="15">
        <f>C34*D34</f>
        <v>0</v>
      </c>
      <c r="F34" s="15">
        <f>E34</f>
        <v>0</v>
      </c>
      <c r="G34" s="15">
        <v>0</v>
      </c>
      <c r="H34" s="15"/>
    </row>
    <row r="35" spans="1:8" hidden="1" x14ac:dyDescent="0.25">
      <c r="A35" s="15"/>
      <c r="B35" s="32" t="s">
        <v>107</v>
      </c>
      <c r="C35" s="15"/>
      <c r="D35" s="15">
        <v>100</v>
      </c>
      <c r="E35" s="15">
        <f>D35*C35</f>
        <v>0</v>
      </c>
      <c r="F35" s="15">
        <f>E35</f>
        <v>0</v>
      </c>
      <c r="G35" s="15">
        <v>0</v>
      </c>
      <c r="H35" s="15"/>
    </row>
    <row r="36" spans="1:8" ht="15" customHeight="1" x14ac:dyDescent="0.25">
      <c r="A36" s="15">
        <v>5239</v>
      </c>
      <c r="B36" s="17" t="s">
        <v>102</v>
      </c>
      <c r="C36" s="15"/>
      <c r="D36" s="15"/>
      <c r="E36" s="15">
        <f>E37+E38</f>
        <v>0</v>
      </c>
      <c r="F36" s="15">
        <f t="shared" ref="F36:H36" si="5">F37+F38</f>
        <v>0</v>
      </c>
      <c r="G36" s="15">
        <f t="shared" si="5"/>
        <v>0</v>
      </c>
      <c r="H36" s="15">
        <f t="shared" si="5"/>
        <v>0</v>
      </c>
    </row>
    <row r="37" spans="1:8" hidden="1" x14ac:dyDescent="0.25">
      <c r="A37" s="15"/>
      <c r="B37" s="32" t="s">
        <v>108</v>
      </c>
      <c r="C37" s="15"/>
      <c r="D37" s="15">
        <f>500+250</f>
        <v>750</v>
      </c>
      <c r="E37" s="15">
        <f>D37*C37</f>
        <v>0</v>
      </c>
      <c r="F37" s="15">
        <f>E37</f>
        <v>0</v>
      </c>
      <c r="G37" s="15">
        <v>0</v>
      </c>
      <c r="H37" s="15"/>
    </row>
    <row r="38" spans="1:8" hidden="1" x14ac:dyDescent="0.25">
      <c r="A38" s="15"/>
      <c r="B38" s="32" t="s">
        <v>109</v>
      </c>
      <c r="C38" s="15"/>
      <c r="D38" s="15">
        <v>30</v>
      </c>
      <c r="E38" s="15">
        <f>D38*C38</f>
        <v>0</v>
      </c>
      <c r="F38" s="15">
        <f>E38</f>
        <v>0</v>
      </c>
      <c r="G38" s="15">
        <v>0</v>
      </c>
      <c r="H38" s="15"/>
    </row>
    <row r="39" spans="1:8" x14ac:dyDescent="0.25">
      <c r="A39" s="29">
        <v>5300</v>
      </c>
      <c r="B39" s="17" t="s">
        <v>83</v>
      </c>
      <c r="C39" s="15"/>
      <c r="D39" s="15"/>
      <c r="E39" s="15">
        <v>0</v>
      </c>
      <c r="F39" s="15">
        <v>0</v>
      </c>
      <c r="G39" s="15">
        <v>0</v>
      </c>
      <c r="H39" s="15">
        <v>0</v>
      </c>
    </row>
    <row r="40" spans="1:8" s="21" customFormat="1" x14ac:dyDescent="0.25">
      <c r="A40" s="25">
        <v>6000</v>
      </c>
      <c r="B40" s="25" t="s">
        <v>84</v>
      </c>
      <c r="C40" s="26"/>
      <c r="D40" s="26"/>
      <c r="E40" s="26">
        <v>0</v>
      </c>
      <c r="F40" s="26">
        <v>0</v>
      </c>
      <c r="G40" s="26">
        <v>0</v>
      </c>
      <c r="H40" s="26">
        <v>0</v>
      </c>
    </row>
    <row r="41" spans="1:8" s="21" customFormat="1" ht="30" x14ac:dyDescent="0.25">
      <c r="A41" s="25">
        <v>7000</v>
      </c>
      <c r="B41" s="28" t="s">
        <v>85</v>
      </c>
      <c r="C41" s="26"/>
      <c r="D41" s="26"/>
      <c r="E41" s="26">
        <v>0</v>
      </c>
      <c r="F41" s="26">
        <v>0</v>
      </c>
      <c r="G41" s="26">
        <v>0</v>
      </c>
      <c r="H41" s="26">
        <v>0</v>
      </c>
    </row>
    <row r="42" spans="1:8" s="21" customFormat="1" ht="30" x14ac:dyDescent="0.25">
      <c r="A42" s="25">
        <v>8000</v>
      </c>
      <c r="B42" s="28" t="s">
        <v>87</v>
      </c>
      <c r="C42" s="26"/>
      <c r="D42" s="26"/>
      <c r="E42" s="26">
        <v>0</v>
      </c>
      <c r="F42" s="26">
        <v>0</v>
      </c>
      <c r="G42" s="26">
        <v>0</v>
      </c>
      <c r="H42" s="26">
        <v>0</v>
      </c>
    </row>
    <row r="43" spans="1:8" s="21" customFormat="1" x14ac:dyDescent="0.25">
      <c r="A43" s="25">
        <v>9000</v>
      </c>
      <c r="B43" s="25" t="s">
        <v>86</v>
      </c>
      <c r="C43" s="26"/>
      <c r="D43" s="26"/>
      <c r="E43" s="26">
        <v>0</v>
      </c>
      <c r="F43" s="26">
        <v>0</v>
      </c>
      <c r="G43" s="26">
        <v>0</v>
      </c>
      <c r="H43" s="26">
        <v>0</v>
      </c>
    </row>
    <row r="44" spans="1:8" x14ac:dyDescent="0.25">
      <c r="A44" s="18"/>
      <c r="B44" s="19" t="s">
        <v>75</v>
      </c>
      <c r="C44" s="19"/>
      <c r="D44" s="19"/>
      <c r="E44" s="20">
        <f>E30+E14+E5+E28+E29+E40+E41+E42+E43</f>
        <v>46037.06</v>
      </c>
      <c r="F44" s="20">
        <f>F30+F14+F5+F28+F29+F40+F41+F42+F43</f>
        <v>12679.02</v>
      </c>
      <c r="G44" s="20">
        <f>G30+G14+G5+G28+G29+G40+G41+G42+G43</f>
        <v>36358.04</v>
      </c>
      <c r="H44" s="20">
        <f>H30+H14+H5+H28+H29+H40+H41+H42+H43</f>
        <v>0</v>
      </c>
    </row>
    <row r="47" spans="1:8" ht="37.5" customHeight="1" x14ac:dyDescent="0.25">
      <c r="A47" s="163" t="s">
        <v>229</v>
      </c>
      <c r="B47" s="163"/>
      <c r="C47" s="163"/>
      <c r="D47" s="163"/>
      <c r="E47" s="163"/>
      <c r="F47" s="163"/>
      <c r="G47" s="163"/>
      <c r="H47" s="163"/>
    </row>
  </sheetData>
  <mergeCells count="2">
    <mergeCell ref="A2:H2"/>
    <mergeCell ref="A47:H47"/>
  </mergeCells>
  <pageMargins left="0.7" right="0.7" top="0.75" bottom="0.75" header="0.3" footer="0.3"/>
  <pageSetup paperSize="9" scale="69"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7"/>
  <sheetViews>
    <sheetView workbookViewId="0">
      <selection activeCell="G35" sqref="G35"/>
    </sheetView>
  </sheetViews>
  <sheetFormatPr defaultRowHeight="15" x14ac:dyDescent="0.25"/>
  <cols>
    <col min="1" max="1" width="19.7109375" customWidth="1"/>
    <col min="2" max="2" width="59.85546875" customWidth="1"/>
    <col min="4" max="4" width="10.28515625" customWidth="1"/>
    <col min="6" max="6" width="14.7109375" customWidth="1"/>
    <col min="7" max="7" width="13.85546875" customWidth="1"/>
    <col min="8" max="8" width="16.42578125" customWidth="1"/>
  </cols>
  <sheetData>
    <row r="2" spans="1:10" ht="30.75" customHeight="1" x14ac:dyDescent="0.25">
      <c r="A2" s="162" t="s">
        <v>169</v>
      </c>
      <c r="B2" s="162"/>
      <c r="C2" s="162"/>
      <c r="D2" s="162"/>
      <c r="E2" s="162"/>
      <c r="F2" s="162"/>
      <c r="G2" s="162"/>
      <c r="H2" s="162"/>
    </row>
    <row r="3" spans="1:10" x14ac:dyDescent="0.25">
      <c r="A3" s="21"/>
    </row>
    <row r="4" spans="1:10" ht="45" x14ac:dyDescent="0.25">
      <c r="A4" s="15"/>
      <c r="B4" s="15"/>
      <c r="C4" s="30" t="s">
        <v>88</v>
      </c>
      <c r="D4" s="31" t="s">
        <v>110</v>
      </c>
      <c r="E4" s="31" t="s">
        <v>164</v>
      </c>
      <c r="F4" s="30" t="s">
        <v>5</v>
      </c>
      <c r="G4" s="30" t="s">
        <v>6</v>
      </c>
      <c r="H4" s="30" t="s">
        <v>8</v>
      </c>
    </row>
    <row r="5" spans="1:10" s="21" customFormat="1" x14ac:dyDescent="0.25">
      <c r="A5" s="22">
        <v>1000</v>
      </c>
      <c r="B5" s="23" t="s">
        <v>67</v>
      </c>
      <c r="C5" s="23"/>
      <c r="D5" s="23"/>
      <c r="E5" s="24">
        <f>E6+E10</f>
        <v>0</v>
      </c>
      <c r="F5" s="24">
        <f>F6+F10</f>
        <v>0</v>
      </c>
      <c r="G5" s="24">
        <f>G6+G10</f>
        <v>0</v>
      </c>
      <c r="H5" s="24">
        <f>H6+H10</f>
        <v>0</v>
      </c>
    </row>
    <row r="6" spans="1:10" x14ac:dyDescent="0.25">
      <c r="A6" s="29">
        <v>1100</v>
      </c>
      <c r="B6" s="15" t="s">
        <v>68</v>
      </c>
      <c r="C6" s="15"/>
      <c r="D6" s="15"/>
      <c r="E6" s="16">
        <f>E7+E8+E9</f>
        <v>0</v>
      </c>
      <c r="F6" s="16">
        <f>F7+F8+F9</f>
        <v>0</v>
      </c>
      <c r="G6" s="16">
        <f>G7+G8+G9</f>
        <v>0</v>
      </c>
      <c r="H6" s="16">
        <f>H7+H8+H9</f>
        <v>0</v>
      </c>
    </row>
    <row r="7" spans="1:10" x14ac:dyDescent="0.25">
      <c r="A7" s="15">
        <v>1110</v>
      </c>
      <c r="B7" s="17" t="s">
        <v>69</v>
      </c>
      <c r="C7" s="15"/>
      <c r="D7" s="15"/>
      <c r="E7" s="16">
        <v>0</v>
      </c>
      <c r="F7" s="16">
        <v>0</v>
      </c>
      <c r="G7" s="16">
        <v>0</v>
      </c>
      <c r="H7" s="16">
        <v>0</v>
      </c>
    </row>
    <row r="8" spans="1:10" x14ac:dyDescent="0.25">
      <c r="A8" s="15">
        <v>1140</v>
      </c>
      <c r="B8" s="17" t="s">
        <v>71</v>
      </c>
      <c r="C8" s="15"/>
      <c r="D8" s="15"/>
      <c r="E8" s="16">
        <f>F8</f>
        <v>0</v>
      </c>
      <c r="F8" s="15">
        <f>F7*0.15</f>
        <v>0</v>
      </c>
      <c r="G8" s="15">
        <f>G7*0.15</f>
        <v>0</v>
      </c>
      <c r="H8" s="15">
        <f>H7*0.15</f>
        <v>0</v>
      </c>
      <c r="J8" s="55"/>
    </row>
    <row r="9" spans="1:10" x14ac:dyDescent="0.25">
      <c r="A9" s="15">
        <v>1150</v>
      </c>
      <c r="B9" s="17" t="s">
        <v>147</v>
      </c>
      <c r="C9" s="15"/>
      <c r="D9" s="15"/>
      <c r="E9" s="16">
        <v>0</v>
      </c>
      <c r="F9" s="16">
        <v>0</v>
      </c>
      <c r="G9" s="16">
        <v>0</v>
      </c>
      <c r="H9" s="16">
        <v>0</v>
      </c>
      <c r="J9" s="55"/>
    </row>
    <row r="10" spans="1:10" x14ac:dyDescent="0.25">
      <c r="A10" s="29">
        <v>1200</v>
      </c>
      <c r="B10" s="15" t="s">
        <v>129</v>
      </c>
      <c r="C10" s="15"/>
      <c r="D10" s="15"/>
      <c r="E10" s="16">
        <f>E11+E12</f>
        <v>0</v>
      </c>
      <c r="F10" s="16">
        <f>F11+F12</f>
        <v>0</v>
      </c>
      <c r="G10" s="16">
        <f t="shared" ref="G10:H10" si="0">G11+G12</f>
        <v>0</v>
      </c>
      <c r="H10" s="16">
        <f t="shared" si="0"/>
        <v>0</v>
      </c>
    </row>
    <row r="11" spans="1:10" x14ac:dyDescent="0.25">
      <c r="A11" s="17">
        <v>1210</v>
      </c>
      <c r="B11" s="17" t="s">
        <v>127</v>
      </c>
      <c r="C11" s="15"/>
      <c r="D11" s="15"/>
      <c r="E11" s="16">
        <f>(E7+E8+E9)*0.2409</f>
        <v>0</v>
      </c>
      <c r="F11" s="16">
        <f>(F7+F8+F9)*0.2409</f>
        <v>0</v>
      </c>
      <c r="G11" s="16">
        <f>(G7+G8+G9)*0.2409</f>
        <v>0</v>
      </c>
      <c r="H11" s="16">
        <f>(H7+H8+H9)*0.2409</f>
        <v>0</v>
      </c>
    </row>
    <row r="12" spans="1:10" x14ac:dyDescent="0.25">
      <c r="A12" s="17">
        <v>1220</v>
      </c>
      <c r="B12" s="17" t="s">
        <v>128</v>
      </c>
      <c r="C12" s="15"/>
      <c r="D12" s="15"/>
      <c r="E12" s="16">
        <f>D12*C12</f>
        <v>0</v>
      </c>
      <c r="F12" s="16">
        <f>E12</f>
        <v>0</v>
      </c>
      <c r="G12" s="15">
        <f>(C12+15)*D12</f>
        <v>0</v>
      </c>
      <c r="H12" s="15">
        <f>G12</f>
        <v>0</v>
      </c>
    </row>
    <row r="13" spans="1:10" s="62" customFormat="1" x14ac:dyDescent="0.25">
      <c r="A13" s="59">
        <v>2000</v>
      </c>
      <c r="B13" s="60" t="s">
        <v>72</v>
      </c>
      <c r="C13" s="60"/>
      <c r="D13" s="60"/>
      <c r="E13" s="61">
        <f>E14+E15+E20+E22</f>
        <v>50000</v>
      </c>
      <c r="F13" s="61">
        <f t="shared" ref="F13:H13" si="1">F14+F15+F20+F22</f>
        <v>0</v>
      </c>
      <c r="G13" s="61">
        <f t="shared" si="1"/>
        <v>50000</v>
      </c>
      <c r="H13" s="61">
        <f t="shared" si="1"/>
        <v>0</v>
      </c>
      <c r="J13" s="63"/>
    </row>
    <row r="14" spans="1:10" s="2" customFormat="1" x14ac:dyDescent="0.25">
      <c r="A14" s="65">
        <v>2100</v>
      </c>
      <c r="B14" s="66" t="s">
        <v>76</v>
      </c>
      <c r="C14" s="66"/>
      <c r="D14" s="66"/>
      <c r="E14" s="53">
        <f>D14*C14</f>
        <v>0</v>
      </c>
      <c r="F14" s="53">
        <f>E14</f>
        <v>0</v>
      </c>
      <c r="G14" s="53">
        <f>E14</f>
        <v>0</v>
      </c>
      <c r="H14" s="53">
        <f>E14</f>
        <v>0</v>
      </c>
    </row>
    <row r="15" spans="1:10" s="2" customFormat="1" x14ac:dyDescent="0.25">
      <c r="A15" s="65">
        <v>2200</v>
      </c>
      <c r="B15" s="66" t="s">
        <v>77</v>
      </c>
      <c r="C15" s="66"/>
      <c r="D15" s="66"/>
      <c r="E15" s="53">
        <f>E16+E17+E18+E19</f>
        <v>0</v>
      </c>
      <c r="F15" s="53">
        <f>F16+F17+F18+F19</f>
        <v>0</v>
      </c>
      <c r="G15" s="53">
        <f>G16+G17+G18+G19</f>
        <v>0</v>
      </c>
      <c r="H15" s="53">
        <f>H16+H17+H18+H19</f>
        <v>0</v>
      </c>
    </row>
    <row r="16" spans="1:10" s="2" customFormat="1" hidden="1" x14ac:dyDescent="0.25">
      <c r="A16" s="67">
        <v>2210</v>
      </c>
      <c r="B16" s="67" t="s">
        <v>111</v>
      </c>
      <c r="C16" s="66"/>
      <c r="D16" s="66"/>
      <c r="E16" s="53">
        <f>D16*C16</f>
        <v>0</v>
      </c>
      <c r="F16" s="53">
        <f>E16</f>
        <v>0</v>
      </c>
      <c r="G16" s="53">
        <f>E16</f>
        <v>0</v>
      </c>
      <c r="H16" s="53">
        <f>E16</f>
        <v>0</v>
      </c>
      <c r="J16" s="68"/>
    </row>
    <row r="17" spans="1:8" s="2" customFormat="1" hidden="1" x14ac:dyDescent="0.25">
      <c r="A17" s="67">
        <v>2230</v>
      </c>
      <c r="B17" s="67" t="s">
        <v>113</v>
      </c>
      <c r="C17" s="66"/>
      <c r="D17" s="66"/>
      <c r="E17" s="53">
        <v>0</v>
      </c>
      <c r="F17" s="53">
        <f>E17</f>
        <v>0</v>
      </c>
      <c r="G17" s="53">
        <f>E17</f>
        <v>0</v>
      </c>
      <c r="H17" s="53">
        <f>E17</f>
        <v>0</v>
      </c>
    </row>
    <row r="18" spans="1:8" s="2" customFormat="1" hidden="1" x14ac:dyDescent="0.25">
      <c r="A18" s="67">
        <v>2250</v>
      </c>
      <c r="B18" s="67" t="s">
        <v>115</v>
      </c>
      <c r="C18" s="66"/>
      <c r="D18" s="66"/>
      <c r="E18" s="53">
        <f t="shared" ref="E18" si="2">D18*C18</f>
        <v>0</v>
      </c>
      <c r="F18" s="53">
        <f>E18</f>
        <v>0</v>
      </c>
      <c r="G18" s="53">
        <f>F18</f>
        <v>0</v>
      </c>
      <c r="H18" s="53">
        <f>G18</f>
        <v>0</v>
      </c>
    </row>
    <row r="19" spans="1:8" s="2" customFormat="1" hidden="1" x14ac:dyDescent="0.25">
      <c r="A19" s="67">
        <v>2270</v>
      </c>
      <c r="B19" s="67" t="s">
        <v>117</v>
      </c>
      <c r="C19" s="66"/>
      <c r="D19" s="66"/>
      <c r="E19" s="53">
        <f>D19*C19</f>
        <v>0</v>
      </c>
      <c r="F19" s="66">
        <v>0</v>
      </c>
      <c r="G19" s="66">
        <v>0</v>
      </c>
      <c r="H19" s="66">
        <v>0</v>
      </c>
    </row>
    <row r="20" spans="1:8" s="2" customFormat="1" ht="14.25" customHeight="1" x14ac:dyDescent="0.25">
      <c r="A20" s="65">
        <v>2300</v>
      </c>
      <c r="B20" s="66" t="s">
        <v>78</v>
      </c>
      <c r="C20" s="66"/>
      <c r="D20" s="66"/>
      <c r="E20" s="53">
        <f>E21</f>
        <v>0</v>
      </c>
      <c r="F20" s="53">
        <f t="shared" ref="F20:H20" si="3">F21</f>
        <v>0</v>
      </c>
      <c r="G20" s="53">
        <f t="shared" si="3"/>
        <v>0</v>
      </c>
      <c r="H20" s="53">
        <f t="shared" si="3"/>
        <v>0</v>
      </c>
    </row>
    <row r="21" spans="1:8" s="2" customFormat="1" hidden="1" x14ac:dyDescent="0.25">
      <c r="A21" s="67">
        <v>2310</v>
      </c>
      <c r="B21" s="67" t="s">
        <v>121</v>
      </c>
      <c r="C21" s="66"/>
      <c r="D21" s="66"/>
      <c r="E21" s="53">
        <f>D21*C21</f>
        <v>0</v>
      </c>
      <c r="F21" s="53">
        <f>E21</f>
        <v>0</v>
      </c>
      <c r="G21" s="66">
        <f>C21*D21</f>
        <v>0</v>
      </c>
      <c r="H21" s="66">
        <f>G21</f>
        <v>0</v>
      </c>
    </row>
    <row r="22" spans="1:8" s="2" customFormat="1" ht="30" x14ac:dyDescent="0.25">
      <c r="A22" s="65">
        <v>2800</v>
      </c>
      <c r="B22" s="145" t="s">
        <v>226</v>
      </c>
      <c r="C22" s="66">
        <v>1</v>
      </c>
      <c r="D22" s="66">
        <v>50000</v>
      </c>
      <c r="E22" s="53">
        <f>D22*C22</f>
        <v>50000</v>
      </c>
      <c r="F22" s="53"/>
      <c r="G22" s="53">
        <f>E22</f>
        <v>50000</v>
      </c>
      <c r="H22" s="66">
        <v>0</v>
      </c>
    </row>
    <row r="23" spans="1:8" s="21" customFormat="1" x14ac:dyDescent="0.25">
      <c r="A23" s="25">
        <v>3000</v>
      </c>
      <c r="B23" s="26" t="s">
        <v>79</v>
      </c>
      <c r="C23" s="26"/>
      <c r="D23" s="26"/>
      <c r="E23" s="27">
        <v>0</v>
      </c>
      <c r="F23" s="26">
        <v>0</v>
      </c>
      <c r="G23" s="26">
        <v>0</v>
      </c>
      <c r="H23" s="26">
        <v>0</v>
      </c>
    </row>
    <row r="24" spans="1:8" s="21" customFormat="1" x14ac:dyDescent="0.25">
      <c r="A24" s="25">
        <v>4000</v>
      </c>
      <c r="B24" s="26" t="s">
        <v>80</v>
      </c>
      <c r="C24" s="26"/>
      <c r="D24" s="26"/>
      <c r="E24" s="27">
        <v>0</v>
      </c>
      <c r="F24" s="26">
        <v>0</v>
      </c>
      <c r="G24" s="26">
        <v>0</v>
      </c>
      <c r="H24" s="26">
        <v>0</v>
      </c>
    </row>
    <row r="25" spans="1:8" s="21" customFormat="1" x14ac:dyDescent="0.25">
      <c r="A25" s="25">
        <v>5000</v>
      </c>
      <c r="B25" s="26" t="s">
        <v>73</v>
      </c>
      <c r="C25" s="26"/>
      <c r="D25" s="26"/>
      <c r="E25" s="27">
        <f>E26+E27+E30</f>
        <v>0</v>
      </c>
      <c r="F25" s="27">
        <f>F26+F27+F30</f>
        <v>0</v>
      </c>
      <c r="G25" s="27">
        <f>G26+G27+G30</f>
        <v>0</v>
      </c>
      <c r="H25" s="27">
        <f>H26+H27+H30</f>
        <v>0</v>
      </c>
    </row>
    <row r="26" spans="1:8" x14ac:dyDescent="0.25">
      <c r="A26" s="29">
        <v>5100</v>
      </c>
      <c r="B26" s="15" t="s">
        <v>81</v>
      </c>
      <c r="C26" s="15"/>
      <c r="D26" s="15"/>
      <c r="E26" s="16">
        <v>0</v>
      </c>
      <c r="F26" s="15">
        <v>0</v>
      </c>
      <c r="G26" s="15">
        <v>0</v>
      </c>
      <c r="H26" s="15">
        <v>0</v>
      </c>
    </row>
    <row r="27" spans="1:8" ht="13.5" customHeight="1" x14ac:dyDescent="0.25">
      <c r="A27" s="29">
        <v>5200</v>
      </c>
      <c r="B27" s="15" t="s">
        <v>82</v>
      </c>
      <c r="C27" s="15"/>
      <c r="D27" s="15"/>
      <c r="E27" s="16">
        <f>E28+E29</f>
        <v>0</v>
      </c>
      <c r="F27" s="16">
        <f>F28+F29</f>
        <v>0</v>
      </c>
      <c r="G27" s="16">
        <f>G28+G29</f>
        <v>0</v>
      </c>
      <c r="H27" s="16">
        <f>H28+H29</f>
        <v>0</v>
      </c>
    </row>
    <row r="28" spans="1:8" hidden="1" x14ac:dyDescent="0.25">
      <c r="A28" s="15">
        <v>5238</v>
      </c>
      <c r="B28" s="17" t="s">
        <v>104</v>
      </c>
      <c r="C28" s="15"/>
      <c r="D28" s="15"/>
      <c r="E28" s="15">
        <v>0</v>
      </c>
      <c r="F28" s="15">
        <v>0</v>
      </c>
      <c r="G28" s="15">
        <v>0</v>
      </c>
      <c r="H28" s="15">
        <v>0</v>
      </c>
    </row>
    <row r="29" spans="1:8" hidden="1" x14ac:dyDescent="0.25">
      <c r="A29" s="15">
        <v>5239</v>
      </c>
      <c r="B29" s="17" t="s">
        <v>102</v>
      </c>
      <c r="C29" s="15"/>
      <c r="D29" s="15"/>
      <c r="E29" s="15">
        <v>0</v>
      </c>
      <c r="F29" s="15">
        <v>0</v>
      </c>
      <c r="G29" s="15">
        <v>0</v>
      </c>
      <c r="H29" s="15">
        <v>0</v>
      </c>
    </row>
    <row r="30" spans="1:8" x14ac:dyDescent="0.25">
      <c r="A30" s="29">
        <v>5300</v>
      </c>
      <c r="B30" s="17" t="s">
        <v>83</v>
      </c>
      <c r="C30" s="15"/>
      <c r="D30" s="15"/>
      <c r="E30" s="15">
        <v>0</v>
      </c>
      <c r="F30" s="15">
        <v>0</v>
      </c>
      <c r="G30" s="15">
        <v>0</v>
      </c>
      <c r="H30" s="15">
        <v>0</v>
      </c>
    </row>
    <row r="31" spans="1:8" s="21" customFormat="1" x14ac:dyDescent="0.25">
      <c r="A31" s="25">
        <v>6000</v>
      </c>
      <c r="B31" s="25" t="s">
        <v>84</v>
      </c>
      <c r="C31" s="26"/>
      <c r="D31" s="26"/>
      <c r="E31" s="26">
        <v>0</v>
      </c>
      <c r="F31" s="26">
        <v>0</v>
      </c>
      <c r="G31" s="26">
        <v>0</v>
      </c>
      <c r="H31" s="26">
        <v>0</v>
      </c>
    </row>
    <row r="32" spans="1:8" s="21" customFormat="1" ht="30" x14ac:dyDescent="0.25">
      <c r="A32" s="25">
        <v>7000</v>
      </c>
      <c r="B32" s="28" t="s">
        <v>85</v>
      </c>
      <c r="C32" s="26"/>
      <c r="D32" s="26"/>
      <c r="E32" s="26">
        <v>0</v>
      </c>
      <c r="F32" s="26">
        <v>0</v>
      </c>
      <c r="G32" s="26">
        <v>0</v>
      </c>
      <c r="H32" s="26">
        <v>0</v>
      </c>
    </row>
    <row r="33" spans="1:8" s="21" customFormat="1" ht="30" x14ac:dyDescent="0.25">
      <c r="A33" s="25">
        <v>8000</v>
      </c>
      <c r="B33" s="28" t="s">
        <v>87</v>
      </c>
      <c r="C33" s="26"/>
      <c r="D33" s="26"/>
      <c r="E33" s="26">
        <v>0</v>
      </c>
      <c r="F33" s="26">
        <v>0</v>
      </c>
      <c r="G33" s="26">
        <v>0</v>
      </c>
      <c r="H33" s="26">
        <v>0</v>
      </c>
    </row>
    <row r="34" spans="1:8" s="21" customFormat="1" x14ac:dyDescent="0.25">
      <c r="A34" s="25">
        <v>9000</v>
      </c>
      <c r="B34" s="25" t="s">
        <v>86</v>
      </c>
      <c r="C34" s="26"/>
      <c r="D34" s="26"/>
      <c r="E34" s="26">
        <v>0</v>
      </c>
      <c r="F34" s="26">
        <v>0</v>
      </c>
      <c r="G34" s="26">
        <v>0</v>
      </c>
      <c r="H34" s="26">
        <v>0</v>
      </c>
    </row>
    <row r="35" spans="1:8" x14ac:dyDescent="0.25">
      <c r="A35" s="18"/>
      <c r="B35" s="19" t="s">
        <v>75</v>
      </c>
      <c r="C35" s="19"/>
      <c r="D35" s="19"/>
      <c r="E35" s="20">
        <f>E25+E13+E5+E23+E24+E31+E32+E33+E34</f>
        <v>50000</v>
      </c>
      <c r="F35" s="20">
        <f>F25+F13+F5+F23+F24+F31+F32+F33+F34</f>
        <v>0</v>
      </c>
      <c r="G35" s="20">
        <f>G25+G13+G5+G23+G24+G31+G32+G33+G34</f>
        <v>50000</v>
      </c>
      <c r="H35" s="20">
        <f>H25+H13+H5+H23+H24+H31+H32+H33+H34</f>
        <v>0</v>
      </c>
    </row>
    <row r="37" spans="1:8" ht="45" customHeight="1" x14ac:dyDescent="0.25">
      <c r="A37" s="163" t="s">
        <v>237</v>
      </c>
      <c r="B37" s="163"/>
      <c r="C37" s="163"/>
      <c r="D37" s="163"/>
      <c r="E37" s="163"/>
      <c r="F37" s="163"/>
      <c r="G37" s="163"/>
      <c r="H37" s="163"/>
    </row>
  </sheetData>
  <mergeCells count="2">
    <mergeCell ref="A2:H2"/>
    <mergeCell ref="A37:H37"/>
  </mergeCells>
  <pageMargins left="0.7" right="0.7" top="0.75" bottom="0.75" header="0.3" footer="0.3"/>
  <pageSetup paperSize="9" scale="85"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5"/>
  <sheetViews>
    <sheetView topLeftCell="A22" workbookViewId="0">
      <selection activeCell="E45" sqref="E45"/>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4" customWidth="1"/>
    <col min="10" max="10" width="3.42578125" customWidth="1"/>
    <col min="11" max="11" width="16.85546875" customWidth="1"/>
    <col min="12" max="15" width="9.140625" hidden="1" customWidth="1"/>
  </cols>
  <sheetData>
    <row r="2" spans="1:15" x14ac:dyDescent="0.25">
      <c r="A2" s="21" t="s">
        <v>170</v>
      </c>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E6+E11</f>
        <v>382123.70946000004</v>
      </c>
      <c r="F5" s="24">
        <f>F6+F11</f>
        <v>0</v>
      </c>
      <c r="G5" s="24">
        <f>G6+G11</f>
        <v>382123.70946000004</v>
      </c>
      <c r="H5" s="24">
        <f>H6+H11</f>
        <v>382123.70946000004</v>
      </c>
    </row>
    <row r="6" spans="1:15" x14ac:dyDescent="0.25">
      <c r="A6" s="29">
        <v>1100</v>
      </c>
      <c r="B6" s="15" t="s">
        <v>68</v>
      </c>
      <c r="C6" s="15"/>
      <c r="D6" s="15"/>
      <c r="E6" s="16">
        <f>E7+E10</f>
        <v>297059.40000000002</v>
      </c>
      <c r="F6" s="16">
        <f>F7+F10</f>
        <v>0</v>
      </c>
      <c r="G6" s="16">
        <f>G7+G10</f>
        <v>297059.40000000002</v>
      </c>
      <c r="H6" s="16">
        <f>H7+H10</f>
        <v>297059.40000000002</v>
      </c>
    </row>
    <row r="7" spans="1:15" x14ac:dyDescent="0.25">
      <c r="A7" s="15">
        <v>1110</v>
      </c>
      <c r="B7" s="17" t="s">
        <v>69</v>
      </c>
      <c r="C7" s="15"/>
      <c r="D7" s="15"/>
      <c r="E7" s="16">
        <f>SUM(E8:E9)</f>
        <v>270054</v>
      </c>
      <c r="F7" s="16">
        <f>SUM(F8:F9)</f>
        <v>0</v>
      </c>
      <c r="G7" s="16">
        <f>SUM(G8:G9)</f>
        <v>270054</v>
      </c>
      <c r="H7" s="16">
        <f>SUM(H8:H9)</f>
        <v>270054</v>
      </c>
      <c r="L7" t="s">
        <v>124</v>
      </c>
      <c r="N7" t="s">
        <v>125</v>
      </c>
      <c r="O7" t="s">
        <v>126</v>
      </c>
    </row>
    <row r="8" spans="1:15" x14ac:dyDescent="0.25">
      <c r="A8" s="15"/>
      <c r="B8" s="32" t="s">
        <v>175</v>
      </c>
      <c r="C8" s="15">
        <v>1</v>
      </c>
      <c r="D8" s="15">
        <f>K8*12</f>
        <v>23004</v>
      </c>
      <c r="E8" s="16">
        <f>D8*C8</f>
        <v>23004</v>
      </c>
      <c r="F8" s="16"/>
      <c r="G8" s="16">
        <f>E8</f>
        <v>23004</v>
      </c>
      <c r="H8" s="16">
        <f>G8</f>
        <v>23004</v>
      </c>
      <c r="K8" s="111">
        <f>[1]Sheet1!$S$31</f>
        <v>1917</v>
      </c>
      <c r="L8" s="37">
        <v>0.11</v>
      </c>
      <c r="M8">
        <f>K8-K8*L8</f>
        <v>1706.13</v>
      </c>
      <c r="N8" s="37">
        <v>0.23</v>
      </c>
      <c r="O8">
        <f>M8-M8*N8</f>
        <v>1313.7201</v>
      </c>
    </row>
    <row r="9" spans="1:15" x14ac:dyDescent="0.25">
      <c r="A9" s="15"/>
      <c r="B9" s="32" t="s">
        <v>205</v>
      </c>
      <c r="C9" s="15">
        <v>10</v>
      </c>
      <c r="D9" s="15">
        <f>K9*12</f>
        <v>24705</v>
      </c>
      <c r="E9" s="16">
        <f t="shared" ref="E9" si="0">D9*C9</f>
        <v>247050</v>
      </c>
      <c r="F9" s="16"/>
      <c r="G9" s="16">
        <f>E9</f>
        <v>247050</v>
      </c>
      <c r="H9" s="16">
        <f>G9</f>
        <v>247050</v>
      </c>
      <c r="K9" s="111">
        <f>[1]Sheet1!$S$48</f>
        <v>2058.75</v>
      </c>
      <c r="L9" s="37">
        <v>0.11</v>
      </c>
      <c r="M9">
        <f t="shared" ref="M9" si="1">K9-K9*L9</f>
        <v>1832.2874999999999</v>
      </c>
      <c r="N9" s="37">
        <v>0.23</v>
      </c>
      <c r="O9">
        <f t="shared" ref="O9" si="2">M9-M9*N9</f>
        <v>1410.861375</v>
      </c>
    </row>
    <row r="10" spans="1:15" x14ac:dyDescent="0.25">
      <c r="A10" s="15">
        <v>1140</v>
      </c>
      <c r="B10" s="17" t="s">
        <v>71</v>
      </c>
      <c r="C10" s="15"/>
      <c r="D10" s="15"/>
      <c r="E10" s="16">
        <f>E7*0.1</f>
        <v>27005.4</v>
      </c>
      <c r="F10" s="16">
        <f>F7*0.1</f>
        <v>0</v>
      </c>
      <c r="G10" s="16">
        <f>G7*0.1</f>
        <v>27005.4</v>
      </c>
      <c r="H10" s="16">
        <f>H7*0.1</f>
        <v>27005.4</v>
      </c>
      <c r="J10" s="55"/>
    </row>
    <row r="11" spans="1:15" x14ac:dyDescent="0.25">
      <c r="A11" s="29">
        <v>1200</v>
      </c>
      <c r="B11" s="15" t="s">
        <v>129</v>
      </c>
      <c r="C11" s="15"/>
      <c r="D11" s="15"/>
      <c r="E11" s="16">
        <f>E12+E13</f>
        <v>85064.309460000004</v>
      </c>
      <c r="F11" s="16">
        <f t="shared" ref="F11:H11" si="3">F12+F13</f>
        <v>0</v>
      </c>
      <c r="G11" s="16">
        <f t="shared" si="3"/>
        <v>85064.309460000004</v>
      </c>
      <c r="H11" s="16">
        <f t="shared" si="3"/>
        <v>85064.309460000004</v>
      </c>
    </row>
    <row r="12" spans="1:15" x14ac:dyDescent="0.25">
      <c r="A12" s="17">
        <v>1210</v>
      </c>
      <c r="B12" s="17" t="s">
        <v>127</v>
      </c>
      <c r="C12" s="15"/>
      <c r="D12" s="15"/>
      <c r="E12" s="16">
        <f>(E7+E10)*0.2409</f>
        <v>71561.609460000007</v>
      </c>
      <c r="F12" s="16">
        <f>(F7+F10)*0.2409</f>
        <v>0</v>
      </c>
      <c r="G12" s="16">
        <f>(G7+G10)*0.2409</f>
        <v>71561.609460000007</v>
      </c>
      <c r="H12" s="16">
        <f>(H7+H10)*0.2409</f>
        <v>71561.609460000007</v>
      </c>
    </row>
    <row r="13" spans="1:15" x14ac:dyDescent="0.25">
      <c r="A13" s="17">
        <v>1220</v>
      </c>
      <c r="B13" s="17" t="s">
        <v>128</v>
      </c>
      <c r="C13" s="15"/>
      <c r="D13" s="15"/>
      <c r="E13" s="16">
        <f>E7*0.05</f>
        <v>13502.7</v>
      </c>
      <c r="F13" s="16">
        <f>F7*0.05</f>
        <v>0</v>
      </c>
      <c r="G13" s="16">
        <f t="shared" ref="G13:H13" si="4">G7*0.05</f>
        <v>13502.7</v>
      </c>
      <c r="H13" s="16">
        <f t="shared" si="4"/>
        <v>13502.7</v>
      </c>
    </row>
    <row r="14" spans="1:15" s="21" customFormat="1" x14ac:dyDescent="0.25">
      <c r="A14" s="25">
        <v>2000</v>
      </c>
      <c r="B14" s="26" t="s">
        <v>72</v>
      </c>
      <c r="C14" s="26"/>
      <c r="D14" s="26"/>
      <c r="E14" s="27">
        <f>E15+E16+E24</f>
        <v>24170</v>
      </c>
      <c r="F14" s="27">
        <f>F15+F16+F24</f>
        <v>0</v>
      </c>
      <c r="G14" s="27">
        <f>G15+G16+G24</f>
        <v>24170</v>
      </c>
      <c r="H14" s="27">
        <f>H15+H16+H24</f>
        <v>24170</v>
      </c>
      <c r="J14" s="36"/>
      <c r="L14" s="35"/>
    </row>
    <row r="15" spans="1:15" x14ac:dyDescent="0.25">
      <c r="A15" s="29">
        <v>2100</v>
      </c>
      <c r="B15" s="15" t="s">
        <v>76</v>
      </c>
      <c r="C15" s="15">
        <v>11</v>
      </c>
      <c r="D15" s="15">
        <v>200</v>
      </c>
      <c r="E15" s="16">
        <f>D15*C15</f>
        <v>2200</v>
      </c>
      <c r="F15" s="16"/>
      <c r="G15" s="16">
        <f>E15</f>
        <v>2200</v>
      </c>
      <c r="H15" s="16">
        <f>E15</f>
        <v>2200</v>
      </c>
    </row>
    <row r="16" spans="1:15" x14ac:dyDescent="0.25">
      <c r="A16" s="29">
        <v>2200</v>
      </c>
      <c r="B16" s="15" t="s">
        <v>77</v>
      </c>
      <c r="C16" s="15"/>
      <c r="D16" s="15"/>
      <c r="E16" s="16">
        <f>E17+E18+E19+E20+E21+E22+E23</f>
        <v>4320</v>
      </c>
      <c r="F16" s="16">
        <f>F17+F18+F19+F20+F21+F22+F23</f>
        <v>0</v>
      </c>
      <c r="G16" s="16">
        <f>G17+G18+G19+G20+G21+G22+G23</f>
        <v>4320</v>
      </c>
      <c r="H16" s="16">
        <f>H17+H18+H19+H20+H21+H22+H23</f>
        <v>4320</v>
      </c>
    </row>
    <row r="17" spans="1:11" x14ac:dyDescent="0.25">
      <c r="A17" s="17">
        <v>2210</v>
      </c>
      <c r="B17" s="17" t="s">
        <v>111</v>
      </c>
      <c r="C17" s="15">
        <v>11</v>
      </c>
      <c r="D17" s="15">
        <f>10*12</f>
        <v>120</v>
      </c>
      <c r="E17" s="16">
        <f>D17*C17</f>
        <v>1320</v>
      </c>
      <c r="F17" s="16"/>
      <c r="G17" s="16">
        <f>E17</f>
        <v>1320</v>
      </c>
      <c r="H17" s="16">
        <f>E17</f>
        <v>1320</v>
      </c>
      <c r="J17" s="34"/>
      <c r="K17" s="33"/>
    </row>
    <row r="18" spans="1:11" x14ac:dyDescent="0.25">
      <c r="A18" s="17">
        <v>2220</v>
      </c>
      <c r="B18" s="17" t="s">
        <v>112</v>
      </c>
      <c r="C18" s="15"/>
      <c r="D18" s="15"/>
      <c r="E18" s="16">
        <f t="shared" ref="E18:E22" si="5">D18*C18</f>
        <v>0</v>
      </c>
      <c r="F18" s="16">
        <f>E18</f>
        <v>0</v>
      </c>
      <c r="G18" s="16">
        <f>E18</f>
        <v>0</v>
      </c>
      <c r="H18" s="16">
        <f>E18</f>
        <v>0</v>
      </c>
      <c r="K18" s="33"/>
    </row>
    <row r="19" spans="1:11" x14ac:dyDescent="0.25">
      <c r="A19" s="17">
        <v>2230</v>
      </c>
      <c r="B19" s="17" t="s">
        <v>113</v>
      </c>
      <c r="C19" s="15"/>
      <c r="D19" s="15">
        <v>3000</v>
      </c>
      <c r="E19" s="16">
        <f>D19</f>
        <v>3000</v>
      </c>
      <c r="F19" s="16"/>
      <c r="G19" s="16">
        <v>3000</v>
      </c>
      <c r="H19" s="16">
        <v>3000</v>
      </c>
    </row>
    <row r="20" spans="1:11" x14ac:dyDescent="0.25">
      <c r="A20" s="17">
        <v>2240</v>
      </c>
      <c r="B20" s="17" t="s">
        <v>114</v>
      </c>
      <c r="C20" s="15"/>
      <c r="D20" s="15"/>
      <c r="E20" s="16">
        <v>0</v>
      </c>
      <c r="F20" s="16">
        <v>0</v>
      </c>
      <c r="G20" s="16">
        <v>0</v>
      </c>
      <c r="H20" s="16">
        <v>0</v>
      </c>
    </row>
    <row r="21" spans="1:11" x14ac:dyDescent="0.25">
      <c r="A21" s="17">
        <v>2250</v>
      </c>
      <c r="B21" s="17" t="s">
        <v>115</v>
      </c>
      <c r="C21" s="15"/>
      <c r="D21" s="15"/>
      <c r="E21" s="16">
        <f t="shared" si="5"/>
        <v>0</v>
      </c>
      <c r="F21" s="16">
        <f>E21</f>
        <v>0</v>
      </c>
      <c r="G21" s="16">
        <f>F21</f>
        <v>0</v>
      </c>
      <c r="H21" s="16">
        <f>G21</f>
        <v>0</v>
      </c>
    </row>
    <row r="22" spans="1:11" x14ac:dyDescent="0.25">
      <c r="A22" s="17">
        <v>2260</v>
      </c>
      <c r="B22" s="17" t="s">
        <v>116</v>
      </c>
      <c r="C22" s="15"/>
      <c r="D22" s="15"/>
      <c r="E22" s="16">
        <f t="shared" si="5"/>
        <v>0</v>
      </c>
      <c r="F22" s="16">
        <f>E22</f>
        <v>0</v>
      </c>
      <c r="G22" s="16">
        <f>E22</f>
        <v>0</v>
      </c>
      <c r="H22" s="16">
        <f>E22</f>
        <v>0</v>
      </c>
      <c r="K22" s="33"/>
    </row>
    <row r="23" spans="1:11" x14ac:dyDescent="0.25">
      <c r="A23" s="17">
        <v>2270</v>
      </c>
      <c r="B23" s="17" t="s">
        <v>117</v>
      </c>
      <c r="C23" s="15"/>
      <c r="D23" s="15"/>
      <c r="E23" s="16">
        <f>D23*C23</f>
        <v>0</v>
      </c>
      <c r="F23" s="16">
        <v>0</v>
      </c>
      <c r="G23" s="16">
        <v>0</v>
      </c>
      <c r="H23" s="16">
        <v>0</v>
      </c>
    </row>
    <row r="24" spans="1:11" x14ac:dyDescent="0.25">
      <c r="A24" s="29">
        <v>2300</v>
      </c>
      <c r="B24" s="15" t="s">
        <v>78</v>
      </c>
      <c r="C24" s="15"/>
      <c r="D24" s="15"/>
      <c r="E24" s="16">
        <f>E25+E26+E27</f>
        <v>17650</v>
      </c>
      <c r="F24" s="16">
        <f t="shared" ref="F24:H24" si="6">F25+F26+F27</f>
        <v>0</v>
      </c>
      <c r="G24" s="16">
        <f t="shared" si="6"/>
        <v>17650</v>
      </c>
      <c r="H24" s="16">
        <f t="shared" si="6"/>
        <v>17650</v>
      </c>
    </row>
    <row r="25" spans="1:11" x14ac:dyDescent="0.25">
      <c r="A25" s="17">
        <v>2310</v>
      </c>
      <c r="B25" s="17" t="s">
        <v>121</v>
      </c>
      <c r="C25" s="15">
        <v>11</v>
      </c>
      <c r="D25" s="15">
        <v>150</v>
      </c>
      <c r="E25" s="16">
        <f>D25*C25</f>
        <v>1650</v>
      </c>
      <c r="F25" s="16"/>
      <c r="G25" s="16">
        <f>C25*D25</f>
        <v>1650</v>
      </c>
      <c r="H25" s="16">
        <f>G25</f>
        <v>1650</v>
      </c>
    </row>
    <row r="26" spans="1:11" x14ac:dyDescent="0.25">
      <c r="A26" s="17">
        <v>2320</v>
      </c>
      <c r="B26" s="17" t="s">
        <v>122</v>
      </c>
      <c r="C26" s="15">
        <v>800</v>
      </c>
      <c r="D26" s="15">
        <v>20</v>
      </c>
      <c r="E26" s="16">
        <f>D26*C26</f>
        <v>16000</v>
      </c>
      <c r="F26" s="53"/>
      <c r="G26" s="53">
        <f>E26</f>
        <v>16000</v>
      </c>
      <c r="H26" s="53">
        <f>E26</f>
        <v>16000</v>
      </c>
    </row>
    <row r="27" spans="1:11" x14ac:dyDescent="0.25">
      <c r="A27" s="17">
        <v>2350</v>
      </c>
      <c r="B27" s="17" t="s">
        <v>123</v>
      </c>
      <c r="C27" s="15"/>
      <c r="D27" s="15"/>
      <c r="E27" s="16">
        <f>D27*C27</f>
        <v>0</v>
      </c>
      <c r="F27" s="16">
        <f>E27</f>
        <v>0</v>
      </c>
      <c r="G27" s="16"/>
      <c r="H27" s="16"/>
    </row>
    <row r="28" spans="1:11" s="21" customFormat="1" x14ac:dyDescent="0.25">
      <c r="A28" s="25">
        <v>3000</v>
      </c>
      <c r="B28" s="26" t="s">
        <v>79</v>
      </c>
      <c r="C28" s="26"/>
      <c r="D28" s="26"/>
      <c r="E28" s="27">
        <v>0</v>
      </c>
      <c r="F28" s="27">
        <v>0</v>
      </c>
      <c r="G28" s="27">
        <v>0</v>
      </c>
      <c r="H28" s="27">
        <v>0</v>
      </c>
    </row>
    <row r="29" spans="1:11" s="21" customFormat="1" x14ac:dyDescent="0.25">
      <c r="A29" s="25">
        <v>4000</v>
      </c>
      <c r="B29" s="26" t="s">
        <v>80</v>
      </c>
      <c r="C29" s="26"/>
      <c r="D29" s="26"/>
      <c r="E29" s="27">
        <v>0</v>
      </c>
      <c r="F29" s="27">
        <v>0</v>
      </c>
      <c r="G29" s="27">
        <v>0</v>
      </c>
      <c r="H29" s="27">
        <v>0</v>
      </c>
    </row>
    <row r="30" spans="1:11" s="21" customFormat="1" x14ac:dyDescent="0.25">
      <c r="A30" s="25">
        <v>5000</v>
      </c>
      <c r="B30" s="26" t="s">
        <v>73</v>
      </c>
      <c r="C30" s="26"/>
      <c r="D30" s="26"/>
      <c r="E30" s="27">
        <f>E31+E32+E40</f>
        <v>30250</v>
      </c>
      <c r="F30" s="27">
        <f>F31+F32+F40</f>
        <v>0</v>
      </c>
      <c r="G30" s="27">
        <f>G31+G32+G40</f>
        <v>30250</v>
      </c>
      <c r="H30" s="27">
        <f>H31+H32+H40</f>
        <v>0</v>
      </c>
    </row>
    <row r="31" spans="1:11" x14ac:dyDescent="0.25">
      <c r="A31" s="29">
        <v>5100</v>
      </c>
      <c r="B31" s="15" t="s">
        <v>81</v>
      </c>
      <c r="C31" s="15"/>
      <c r="D31" s="15"/>
      <c r="E31" s="16">
        <v>0</v>
      </c>
      <c r="F31" s="16">
        <v>0</v>
      </c>
      <c r="G31" s="16">
        <v>0</v>
      </c>
      <c r="H31" s="16">
        <v>0</v>
      </c>
    </row>
    <row r="32" spans="1:11" x14ac:dyDescent="0.25">
      <c r="A32" s="29">
        <v>5200</v>
      </c>
      <c r="B32" s="15" t="s">
        <v>82</v>
      </c>
      <c r="C32" s="15"/>
      <c r="D32" s="15"/>
      <c r="E32" s="16">
        <f>+E33+E37</f>
        <v>30250</v>
      </c>
      <c r="F32" s="16">
        <f t="shared" ref="F32:H32" si="7">+F33+F37</f>
        <v>0</v>
      </c>
      <c r="G32" s="16">
        <f t="shared" si="7"/>
        <v>30250</v>
      </c>
      <c r="H32" s="16">
        <f t="shared" si="7"/>
        <v>0</v>
      </c>
    </row>
    <row r="33" spans="1:8" x14ac:dyDescent="0.25">
      <c r="A33" s="15">
        <v>5238</v>
      </c>
      <c r="B33" s="17" t="s">
        <v>104</v>
      </c>
      <c r="C33" s="15"/>
      <c r="D33" s="15"/>
      <c r="E33" s="16">
        <f>E34+E35+E36</f>
        <v>18700</v>
      </c>
      <c r="F33" s="16">
        <f t="shared" ref="F33:H33" si="8">F34+F35+F36</f>
        <v>0</v>
      </c>
      <c r="G33" s="16">
        <f t="shared" si="8"/>
        <v>18700</v>
      </c>
      <c r="H33" s="16">
        <f t="shared" si="8"/>
        <v>0</v>
      </c>
    </row>
    <row r="34" spans="1:8" x14ac:dyDescent="0.25">
      <c r="A34" s="15"/>
      <c r="B34" s="32" t="s">
        <v>74</v>
      </c>
      <c r="C34" s="15">
        <f>SUM(C8:C9)</f>
        <v>11</v>
      </c>
      <c r="D34" s="15">
        <f>800+350+150</f>
        <v>1300</v>
      </c>
      <c r="E34" s="16">
        <f>C34*D34</f>
        <v>14300</v>
      </c>
      <c r="F34" s="16"/>
      <c r="G34" s="16">
        <f>E34</f>
        <v>14300</v>
      </c>
      <c r="H34" s="16"/>
    </row>
    <row r="35" spans="1:8" x14ac:dyDescent="0.25">
      <c r="A35" s="15"/>
      <c r="B35" s="32" t="s">
        <v>105</v>
      </c>
      <c r="C35" s="15">
        <v>11</v>
      </c>
      <c r="D35" s="15">
        <v>300</v>
      </c>
      <c r="E35" s="16">
        <f>D35*C35</f>
        <v>3300</v>
      </c>
      <c r="F35" s="16"/>
      <c r="G35" s="16">
        <f>E35</f>
        <v>3300</v>
      </c>
      <c r="H35" s="16"/>
    </row>
    <row r="36" spans="1:8" x14ac:dyDescent="0.25">
      <c r="A36" s="15"/>
      <c r="B36" s="32" t="s">
        <v>107</v>
      </c>
      <c r="C36" s="15">
        <v>11</v>
      </c>
      <c r="D36" s="15">
        <v>100</v>
      </c>
      <c r="E36" s="16">
        <f>D36*C36</f>
        <v>1100</v>
      </c>
      <c r="F36" s="16"/>
      <c r="G36" s="16">
        <f>E36</f>
        <v>1100</v>
      </c>
      <c r="H36" s="16"/>
    </row>
    <row r="37" spans="1:8" x14ac:dyDescent="0.25">
      <c r="A37" s="15">
        <v>5239</v>
      </c>
      <c r="B37" s="17" t="s">
        <v>102</v>
      </c>
      <c r="C37" s="15"/>
      <c r="D37" s="15"/>
      <c r="E37" s="16">
        <f>E38+E39</f>
        <v>11550</v>
      </c>
      <c r="F37" s="16">
        <f t="shared" ref="F37:H37" si="9">F38+F39</f>
        <v>0</v>
      </c>
      <c r="G37" s="16">
        <f t="shared" si="9"/>
        <v>11550</v>
      </c>
      <c r="H37" s="16">
        <f t="shared" si="9"/>
        <v>0</v>
      </c>
    </row>
    <row r="38" spans="1:8" x14ac:dyDescent="0.25">
      <c r="A38" s="15"/>
      <c r="B38" s="32" t="s">
        <v>108</v>
      </c>
      <c r="C38" s="15">
        <v>11</v>
      </c>
      <c r="D38" s="15">
        <f>500+250</f>
        <v>750</v>
      </c>
      <c r="E38" s="16">
        <f>D38*C38</f>
        <v>8250</v>
      </c>
      <c r="F38" s="16"/>
      <c r="G38" s="16">
        <f>E38</f>
        <v>8250</v>
      </c>
      <c r="H38" s="16"/>
    </row>
    <row r="39" spans="1:8" x14ac:dyDescent="0.25">
      <c r="A39" s="15"/>
      <c r="B39" s="32" t="s">
        <v>109</v>
      </c>
      <c r="C39" s="15">
        <v>11</v>
      </c>
      <c r="D39" s="15">
        <v>300</v>
      </c>
      <c r="E39" s="16">
        <f>D39*C39</f>
        <v>3300</v>
      </c>
      <c r="F39" s="16"/>
      <c r="G39" s="16">
        <f>E39</f>
        <v>3300</v>
      </c>
      <c r="H39" s="16"/>
    </row>
    <row r="40" spans="1:8" x14ac:dyDescent="0.25">
      <c r="A40" s="29">
        <v>5300</v>
      </c>
      <c r="B40" s="17" t="s">
        <v>83</v>
      </c>
      <c r="C40" s="15"/>
      <c r="D40" s="15"/>
      <c r="E40" s="16">
        <v>0</v>
      </c>
      <c r="F40" s="16">
        <v>0</v>
      </c>
      <c r="G40" s="16">
        <v>0</v>
      </c>
      <c r="H40" s="16">
        <v>0</v>
      </c>
    </row>
    <row r="41" spans="1:8" s="21" customFormat="1" x14ac:dyDescent="0.25">
      <c r="A41" s="25">
        <v>6000</v>
      </c>
      <c r="B41" s="25" t="s">
        <v>84</v>
      </c>
      <c r="C41" s="26"/>
      <c r="D41" s="26"/>
      <c r="E41" s="27">
        <v>0</v>
      </c>
      <c r="F41" s="27">
        <v>0</v>
      </c>
      <c r="G41" s="27">
        <v>0</v>
      </c>
      <c r="H41" s="27">
        <v>0</v>
      </c>
    </row>
    <row r="42" spans="1:8" s="21" customFormat="1" ht="30" x14ac:dyDescent="0.25">
      <c r="A42" s="25">
        <v>7000</v>
      </c>
      <c r="B42" s="28" t="s">
        <v>85</v>
      </c>
      <c r="C42" s="26"/>
      <c r="D42" s="26"/>
      <c r="E42" s="27">
        <v>0</v>
      </c>
      <c r="F42" s="27">
        <v>0</v>
      </c>
      <c r="G42" s="27">
        <v>0</v>
      </c>
      <c r="H42" s="27">
        <v>0</v>
      </c>
    </row>
    <row r="43" spans="1:8" s="21" customFormat="1" ht="30" x14ac:dyDescent="0.25">
      <c r="A43" s="25">
        <v>8000</v>
      </c>
      <c r="B43" s="28" t="s">
        <v>87</v>
      </c>
      <c r="C43" s="26"/>
      <c r="D43" s="26"/>
      <c r="E43" s="27">
        <v>0</v>
      </c>
      <c r="F43" s="27">
        <v>0</v>
      </c>
      <c r="G43" s="27">
        <v>0</v>
      </c>
      <c r="H43" s="27">
        <v>0</v>
      </c>
    </row>
    <row r="44" spans="1:8" s="21" customFormat="1" x14ac:dyDescent="0.25">
      <c r="A44" s="25">
        <v>9000</v>
      </c>
      <c r="B44" s="25" t="s">
        <v>86</v>
      </c>
      <c r="C44" s="26"/>
      <c r="D44" s="26"/>
      <c r="E44" s="27">
        <v>0</v>
      </c>
      <c r="F44" s="27">
        <v>0</v>
      </c>
      <c r="G44" s="27">
        <v>0</v>
      </c>
      <c r="H44" s="27">
        <v>0</v>
      </c>
    </row>
    <row r="45" spans="1:8" x14ac:dyDescent="0.25">
      <c r="A45" s="18"/>
      <c r="B45" s="19" t="s">
        <v>75</v>
      </c>
      <c r="C45" s="19"/>
      <c r="D45" s="19"/>
      <c r="E45" s="20">
        <f>E30+E14+E5+E28+E29+E41+E42+E43+E44</f>
        <v>436543.70946000004</v>
      </c>
      <c r="F45" s="20">
        <f>F30+F14+F5+F28+F29+F41+F42+F43+F44</f>
        <v>0</v>
      </c>
      <c r="G45" s="20">
        <f>G30+G14+G5+G28+G29+G41+G42+G43+G44</f>
        <v>436543.70946000004</v>
      </c>
      <c r="H45" s="20">
        <f>H30+H14+H5+H28+H29+H41+H42+H43+H44</f>
        <v>406293.70946000004</v>
      </c>
    </row>
  </sheetData>
  <pageMargins left="0.7" right="0.7" top="0.75" bottom="0.75" header="0.3" footer="0.3"/>
  <pageSetup paperSize="9" scale="68"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7"/>
  <sheetViews>
    <sheetView topLeftCell="A19" workbookViewId="0">
      <selection activeCell="G11" sqref="G11"/>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5.42578125" customWidth="1"/>
    <col min="10" max="10" width="4.5703125" customWidth="1"/>
    <col min="11" max="11" width="12.28515625" customWidth="1"/>
    <col min="12" max="15" width="9.140625" hidden="1" customWidth="1"/>
  </cols>
  <sheetData>
    <row r="2" spans="1:15" x14ac:dyDescent="0.25">
      <c r="A2" s="21" t="s">
        <v>171</v>
      </c>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E6+E12</f>
        <v>30725.459160000002</v>
      </c>
      <c r="F5" s="24">
        <f>F6+F12</f>
        <v>0</v>
      </c>
      <c r="G5" s="24">
        <f>G6+G12</f>
        <v>30725.459160000002</v>
      </c>
      <c r="H5" s="24">
        <f>H6+H12</f>
        <v>23466.194160000003</v>
      </c>
    </row>
    <row r="6" spans="1:15" x14ac:dyDescent="0.25">
      <c r="A6" s="29">
        <v>1100</v>
      </c>
      <c r="B6" s="15" t="s">
        <v>68</v>
      </c>
      <c r="C6" s="15"/>
      <c r="D6" s="15"/>
      <c r="E6" s="16">
        <f>E7+E9+E10</f>
        <v>24092.400000000001</v>
      </c>
      <c r="F6" s="16">
        <f t="shared" ref="F6:H6" si="0">F7+F9+F10</f>
        <v>0</v>
      </c>
      <c r="G6" s="16">
        <f t="shared" si="0"/>
        <v>24092.400000000001</v>
      </c>
      <c r="H6" s="16">
        <f t="shared" si="0"/>
        <v>18242.400000000001</v>
      </c>
    </row>
    <row r="7" spans="1:15" x14ac:dyDescent="0.25">
      <c r="A7" s="15">
        <v>1110</v>
      </c>
      <c r="B7" s="17" t="s">
        <v>69</v>
      </c>
      <c r="C7" s="15"/>
      <c r="D7" s="15"/>
      <c r="E7" s="16">
        <f>SUM(E8:E8)</f>
        <v>16584</v>
      </c>
      <c r="F7" s="16">
        <f>SUM(F8:F8)</f>
        <v>0</v>
      </c>
      <c r="G7" s="16">
        <f>SUM(G8:G8)</f>
        <v>16584</v>
      </c>
      <c r="H7" s="16">
        <f>SUM(H8:H8)</f>
        <v>16584</v>
      </c>
      <c r="L7" t="s">
        <v>124</v>
      </c>
      <c r="N7" t="s">
        <v>125</v>
      </c>
      <c r="O7" t="s">
        <v>126</v>
      </c>
    </row>
    <row r="8" spans="1:15" x14ac:dyDescent="0.25">
      <c r="A8" s="15"/>
      <c r="B8" s="32" t="s">
        <v>175</v>
      </c>
      <c r="C8" s="15">
        <v>1</v>
      </c>
      <c r="D8" s="15">
        <f>K8*12</f>
        <v>16584</v>
      </c>
      <c r="E8" s="16">
        <f>D8*C8</f>
        <v>16584</v>
      </c>
      <c r="F8" s="16"/>
      <c r="G8" s="16">
        <f>E8</f>
        <v>16584</v>
      </c>
      <c r="H8" s="16">
        <f>G8</f>
        <v>16584</v>
      </c>
      <c r="K8" s="111">
        <f>[1]Sheet1!$S$35</f>
        <v>1382</v>
      </c>
      <c r="L8" s="37">
        <v>0.11</v>
      </c>
      <c r="M8">
        <f>K8-K8*L8</f>
        <v>1229.98</v>
      </c>
      <c r="N8" s="37">
        <v>0.23</v>
      </c>
      <c r="O8">
        <f>M8-M8*N8</f>
        <v>947.08460000000002</v>
      </c>
    </row>
    <row r="9" spans="1:15" x14ac:dyDescent="0.25">
      <c r="A9" s="15">
        <v>1140</v>
      </c>
      <c r="B9" s="17" t="s">
        <v>71</v>
      </c>
      <c r="C9" s="15"/>
      <c r="D9" s="15"/>
      <c r="E9" s="16">
        <f>E7*0.1</f>
        <v>1658.4</v>
      </c>
      <c r="F9" s="16">
        <f>F7*0.1</f>
        <v>0</v>
      </c>
      <c r="G9" s="16">
        <f>G7*0.1</f>
        <v>1658.4</v>
      </c>
      <c r="H9" s="16">
        <f>H7*0.1</f>
        <v>1658.4</v>
      </c>
      <c r="J9" s="55"/>
      <c r="K9" s="2"/>
    </row>
    <row r="10" spans="1:15" x14ac:dyDescent="0.25">
      <c r="A10" s="15">
        <v>1150</v>
      </c>
      <c r="B10" s="17" t="s">
        <v>147</v>
      </c>
      <c r="C10" s="15"/>
      <c r="D10" s="15"/>
      <c r="E10" s="16">
        <f>E11</f>
        <v>5850</v>
      </c>
      <c r="F10" s="16">
        <f>F11</f>
        <v>0</v>
      </c>
      <c r="G10" s="16">
        <f>G11</f>
        <v>5850</v>
      </c>
      <c r="H10" s="16"/>
      <c r="J10" s="55"/>
      <c r="K10" s="2"/>
    </row>
    <row r="11" spans="1:15" x14ac:dyDescent="0.25">
      <c r="A11" s="15"/>
      <c r="B11" s="32" t="s">
        <v>224</v>
      </c>
      <c r="C11" s="15">
        <v>1</v>
      </c>
      <c r="D11" s="15">
        <f>K11*3</f>
        <v>5850</v>
      </c>
      <c r="E11" s="16">
        <f>D11</f>
        <v>5850</v>
      </c>
      <c r="F11" s="16"/>
      <c r="G11" s="16">
        <f>E11</f>
        <v>5850</v>
      </c>
      <c r="H11" s="16">
        <v>0</v>
      </c>
      <c r="J11" s="55"/>
      <c r="K11" s="2">
        <v>1950</v>
      </c>
      <c r="L11" s="37">
        <v>0.11</v>
      </c>
      <c r="M11">
        <f>K11-K11*L11</f>
        <v>1735.5</v>
      </c>
      <c r="N11" s="37">
        <v>0.23</v>
      </c>
      <c r="O11">
        <f>M11-M11*N11</f>
        <v>1336.335</v>
      </c>
    </row>
    <row r="12" spans="1:15" x14ac:dyDescent="0.25">
      <c r="A12" s="29">
        <v>1200</v>
      </c>
      <c r="B12" s="15" t="s">
        <v>129</v>
      </c>
      <c r="C12" s="15"/>
      <c r="D12" s="15"/>
      <c r="E12" s="16">
        <f>E13+E14</f>
        <v>6633.0591599999998</v>
      </c>
      <c r="F12" s="16">
        <f t="shared" ref="F12:H12" si="1">F13+F14</f>
        <v>0</v>
      </c>
      <c r="G12" s="16">
        <f t="shared" si="1"/>
        <v>6633.0591599999998</v>
      </c>
      <c r="H12" s="16">
        <f t="shared" si="1"/>
        <v>5223.7941600000004</v>
      </c>
      <c r="K12" s="2"/>
    </row>
    <row r="13" spans="1:15" x14ac:dyDescent="0.25">
      <c r="A13" s="17">
        <v>1210</v>
      </c>
      <c r="B13" s="17" t="s">
        <v>127</v>
      </c>
      <c r="C13" s="15"/>
      <c r="D13" s="15"/>
      <c r="E13" s="16">
        <f>(E7+E9+E10)*0.2409</f>
        <v>5803.85916</v>
      </c>
      <c r="F13" s="16">
        <f>(F7+F9+F10)*0.2409</f>
        <v>0</v>
      </c>
      <c r="G13" s="16">
        <f t="shared" ref="G13:H13" si="2">(G7+G9+G10)*0.2409</f>
        <v>5803.85916</v>
      </c>
      <c r="H13" s="16">
        <f t="shared" si="2"/>
        <v>4394.5941600000006</v>
      </c>
    </row>
    <row r="14" spans="1:15" x14ac:dyDescent="0.25">
      <c r="A14" s="17">
        <v>1220</v>
      </c>
      <c r="B14" s="17" t="s">
        <v>128</v>
      </c>
      <c r="C14" s="15"/>
      <c r="D14" s="15"/>
      <c r="E14" s="16">
        <f>E7*0.05</f>
        <v>829.2</v>
      </c>
      <c r="F14" s="16">
        <f>F7*0.05</f>
        <v>0</v>
      </c>
      <c r="G14" s="16">
        <f t="shared" ref="G14:H14" si="3">G7*0.05</f>
        <v>829.2</v>
      </c>
      <c r="H14" s="16">
        <f t="shared" si="3"/>
        <v>829.2</v>
      </c>
    </row>
    <row r="15" spans="1:15" s="21" customFormat="1" x14ac:dyDescent="0.25">
      <c r="A15" s="25">
        <v>2000</v>
      </c>
      <c r="B15" s="26" t="s">
        <v>72</v>
      </c>
      <c r="C15" s="26"/>
      <c r="D15" s="26"/>
      <c r="E15" s="27">
        <f>E16+E17+E25</f>
        <v>1270</v>
      </c>
      <c r="F15" s="27">
        <f>F16+F17+F25</f>
        <v>0</v>
      </c>
      <c r="G15" s="27">
        <f>G16+G17+G25</f>
        <v>4170</v>
      </c>
      <c r="H15" s="27">
        <f>H16+H17+H25</f>
        <v>770</v>
      </c>
      <c r="J15" s="36"/>
      <c r="L15" s="35"/>
    </row>
    <row r="16" spans="1:15" x14ac:dyDescent="0.25">
      <c r="A16" s="29">
        <v>2100</v>
      </c>
      <c r="B16" s="15" t="s">
        <v>76</v>
      </c>
      <c r="C16" s="15">
        <v>1</v>
      </c>
      <c r="D16" s="15">
        <v>200</v>
      </c>
      <c r="E16" s="16">
        <f>D16*C16</f>
        <v>200</v>
      </c>
      <c r="F16" s="16"/>
      <c r="G16" s="16">
        <v>2500</v>
      </c>
      <c r="H16" s="16">
        <f>E16</f>
        <v>200</v>
      </c>
    </row>
    <row r="17" spans="1:11" x14ac:dyDescent="0.25">
      <c r="A17" s="29">
        <v>2200</v>
      </c>
      <c r="B17" s="15" t="s">
        <v>77</v>
      </c>
      <c r="C17" s="15"/>
      <c r="D17" s="15"/>
      <c r="E17" s="16">
        <f>E18+E19+E20+E21+E22+E23+E24</f>
        <v>920</v>
      </c>
      <c r="F17" s="16">
        <f>F18+F19+F20+F21+F22+F23+F24</f>
        <v>0</v>
      </c>
      <c r="G17" s="16">
        <f>G18+G19+G20+G21+G22+G23+G24</f>
        <v>1520</v>
      </c>
      <c r="H17" s="16">
        <f>H18+H19+H20+H21+H22+H23+H24</f>
        <v>420</v>
      </c>
    </row>
    <row r="18" spans="1:11" x14ac:dyDescent="0.25">
      <c r="A18" s="17">
        <v>2210</v>
      </c>
      <c r="B18" s="17" t="s">
        <v>111</v>
      </c>
      <c r="C18" s="15">
        <v>1</v>
      </c>
      <c r="D18" s="15">
        <f>10*12</f>
        <v>120</v>
      </c>
      <c r="E18" s="16">
        <f>D18*C18</f>
        <v>120</v>
      </c>
      <c r="F18" s="16"/>
      <c r="G18" s="16">
        <f>E18</f>
        <v>120</v>
      </c>
      <c r="H18" s="16">
        <f>E18</f>
        <v>120</v>
      </c>
      <c r="J18" s="34"/>
      <c r="K18" s="33"/>
    </row>
    <row r="19" spans="1:11" x14ac:dyDescent="0.25">
      <c r="A19" s="17">
        <v>2220</v>
      </c>
      <c r="B19" s="17" t="s">
        <v>112</v>
      </c>
      <c r="C19" s="15"/>
      <c r="D19" s="15"/>
      <c r="E19" s="16">
        <f t="shared" ref="E19:E23" si="4">D19*C19</f>
        <v>0</v>
      </c>
      <c r="F19" s="16">
        <f>E19</f>
        <v>0</v>
      </c>
      <c r="G19" s="16">
        <f>E19</f>
        <v>0</v>
      </c>
      <c r="H19" s="16">
        <f>E19</f>
        <v>0</v>
      </c>
      <c r="K19" s="33"/>
    </row>
    <row r="20" spans="1:11" ht="30" x14ac:dyDescent="0.25">
      <c r="A20" s="17">
        <v>2230</v>
      </c>
      <c r="B20" s="147" t="s">
        <v>113</v>
      </c>
      <c r="C20" s="15"/>
      <c r="D20" s="15">
        <v>800</v>
      </c>
      <c r="E20" s="16">
        <f>D20</f>
        <v>800</v>
      </c>
      <c r="F20" s="16"/>
      <c r="G20" s="16">
        <v>1400</v>
      </c>
      <c r="H20" s="16">
        <v>300</v>
      </c>
    </row>
    <row r="21" spans="1:11" x14ac:dyDescent="0.25">
      <c r="A21" s="17">
        <v>2240</v>
      </c>
      <c r="B21" s="17" t="s">
        <v>114</v>
      </c>
      <c r="C21" s="15"/>
      <c r="D21" s="15"/>
      <c r="E21" s="16">
        <v>0</v>
      </c>
      <c r="F21" s="16">
        <v>0</v>
      </c>
      <c r="G21" s="16">
        <v>0</v>
      </c>
      <c r="H21" s="16">
        <v>0</v>
      </c>
    </row>
    <row r="22" spans="1:11" x14ac:dyDescent="0.25">
      <c r="A22" s="17">
        <v>2250</v>
      </c>
      <c r="B22" s="17" t="s">
        <v>115</v>
      </c>
      <c r="C22" s="15"/>
      <c r="D22" s="15"/>
      <c r="E22" s="16">
        <f t="shared" si="4"/>
        <v>0</v>
      </c>
      <c r="F22" s="16">
        <f>E22</f>
        <v>0</v>
      </c>
      <c r="G22" s="16">
        <f>F22</f>
        <v>0</v>
      </c>
      <c r="H22" s="16">
        <f>G22</f>
        <v>0</v>
      </c>
    </row>
    <row r="23" spans="1:11" x14ac:dyDescent="0.25">
      <c r="A23" s="17">
        <v>2260</v>
      </c>
      <c r="B23" s="17" t="s">
        <v>116</v>
      </c>
      <c r="C23" s="15"/>
      <c r="D23" s="15"/>
      <c r="E23" s="16">
        <f t="shared" si="4"/>
        <v>0</v>
      </c>
      <c r="F23" s="16">
        <f>E23</f>
        <v>0</v>
      </c>
      <c r="G23" s="16">
        <f>E23</f>
        <v>0</v>
      </c>
      <c r="H23" s="16">
        <f>E23</f>
        <v>0</v>
      </c>
      <c r="K23" s="33"/>
    </row>
    <row r="24" spans="1:11" x14ac:dyDescent="0.25">
      <c r="A24" s="17">
        <v>2270</v>
      </c>
      <c r="B24" s="17" t="s">
        <v>117</v>
      </c>
      <c r="C24" s="15"/>
      <c r="D24" s="15"/>
      <c r="E24" s="16">
        <f>D24*C24</f>
        <v>0</v>
      </c>
      <c r="F24" s="16">
        <v>0</v>
      </c>
      <c r="G24" s="16">
        <v>0</v>
      </c>
      <c r="H24" s="16">
        <v>0</v>
      </c>
    </row>
    <row r="25" spans="1:11" x14ac:dyDescent="0.25">
      <c r="A25" s="29">
        <v>2300</v>
      </c>
      <c r="B25" s="15" t="s">
        <v>78</v>
      </c>
      <c r="C25" s="15"/>
      <c r="D25" s="15"/>
      <c r="E25" s="16">
        <f>E26+E27+E28</f>
        <v>150</v>
      </c>
      <c r="F25" s="16">
        <f t="shared" ref="F25:H25" si="5">F26+F27+F28</f>
        <v>0</v>
      </c>
      <c r="G25" s="16">
        <f t="shared" si="5"/>
        <v>150</v>
      </c>
      <c r="H25" s="16">
        <f t="shared" si="5"/>
        <v>150</v>
      </c>
    </row>
    <row r="26" spans="1:11" x14ac:dyDescent="0.25">
      <c r="A26" s="17">
        <v>2310</v>
      </c>
      <c r="B26" s="17" t="s">
        <v>121</v>
      </c>
      <c r="C26" s="15">
        <v>1</v>
      </c>
      <c r="D26" s="15">
        <v>150</v>
      </c>
      <c r="E26" s="16">
        <f>D26*C26</f>
        <v>150</v>
      </c>
      <c r="F26" s="16"/>
      <c r="G26" s="16">
        <f>C26*D26</f>
        <v>150</v>
      </c>
      <c r="H26" s="16">
        <f>G26</f>
        <v>150</v>
      </c>
    </row>
    <row r="27" spans="1:11" x14ac:dyDescent="0.25">
      <c r="A27" s="17">
        <v>2320</v>
      </c>
      <c r="B27" s="17" t="s">
        <v>122</v>
      </c>
      <c r="C27" s="15"/>
      <c r="D27" s="15"/>
      <c r="E27" s="16">
        <f>D27*C27</f>
        <v>0</v>
      </c>
      <c r="F27" s="53">
        <f>E27</f>
        <v>0</v>
      </c>
      <c r="G27" s="53">
        <f>E27</f>
        <v>0</v>
      </c>
      <c r="H27" s="53">
        <f>E27</f>
        <v>0</v>
      </c>
    </row>
    <row r="28" spans="1:11" x14ac:dyDescent="0.25">
      <c r="A28" s="17">
        <v>2350</v>
      </c>
      <c r="B28" s="17" t="s">
        <v>123</v>
      </c>
      <c r="C28" s="15"/>
      <c r="D28" s="15"/>
      <c r="E28" s="16">
        <f>D28*C28</f>
        <v>0</v>
      </c>
      <c r="F28" s="16">
        <f>E28</f>
        <v>0</v>
      </c>
      <c r="G28" s="16"/>
      <c r="H28" s="16"/>
    </row>
    <row r="29" spans="1:11" s="21" customFormat="1" x14ac:dyDescent="0.25">
      <c r="A29" s="25">
        <v>3000</v>
      </c>
      <c r="B29" s="26" t="s">
        <v>79</v>
      </c>
      <c r="C29" s="26"/>
      <c r="D29" s="26"/>
      <c r="E29" s="27">
        <v>0</v>
      </c>
      <c r="F29" s="27">
        <v>0</v>
      </c>
      <c r="G29" s="27">
        <v>0</v>
      </c>
      <c r="H29" s="27">
        <v>0</v>
      </c>
    </row>
    <row r="30" spans="1:11" s="21" customFormat="1" x14ac:dyDescent="0.25">
      <c r="A30" s="25">
        <v>4000</v>
      </c>
      <c r="B30" s="26" t="s">
        <v>80</v>
      </c>
      <c r="C30" s="26"/>
      <c r="D30" s="26"/>
      <c r="E30" s="27">
        <v>0</v>
      </c>
      <c r="F30" s="27">
        <v>0</v>
      </c>
      <c r="G30" s="27">
        <v>0</v>
      </c>
      <c r="H30" s="27">
        <v>0</v>
      </c>
    </row>
    <row r="31" spans="1:11" s="21" customFormat="1" x14ac:dyDescent="0.25">
      <c r="A31" s="25">
        <v>5000</v>
      </c>
      <c r="B31" s="26" t="s">
        <v>73</v>
      </c>
      <c r="C31" s="26"/>
      <c r="D31" s="26"/>
      <c r="E31" s="27">
        <f>E32+E33+E40</f>
        <v>2180</v>
      </c>
      <c r="F31" s="27">
        <f>F32+F33+F40</f>
        <v>0</v>
      </c>
      <c r="G31" s="27">
        <f>G32+G33+G40</f>
        <v>2180</v>
      </c>
      <c r="H31" s="27">
        <f>H32+H33+H40</f>
        <v>0</v>
      </c>
    </row>
    <row r="32" spans="1:11" x14ac:dyDescent="0.25">
      <c r="A32" s="29">
        <v>5100</v>
      </c>
      <c r="B32" s="15" t="s">
        <v>81</v>
      </c>
      <c r="C32" s="15"/>
      <c r="D32" s="15"/>
      <c r="E32" s="16">
        <v>0</v>
      </c>
      <c r="F32" s="16">
        <v>0</v>
      </c>
      <c r="G32" s="16">
        <v>0</v>
      </c>
      <c r="H32" s="16">
        <v>0</v>
      </c>
    </row>
    <row r="33" spans="1:8" x14ac:dyDescent="0.25">
      <c r="A33" s="29">
        <v>5200</v>
      </c>
      <c r="B33" s="15" t="s">
        <v>82</v>
      </c>
      <c r="C33" s="15"/>
      <c r="D33" s="15"/>
      <c r="E33" s="16">
        <f>+E34+E37</f>
        <v>2180</v>
      </c>
      <c r="F33" s="16">
        <f>+F34+F37</f>
        <v>0</v>
      </c>
      <c r="G33" s="16">
        <f>+G34+G37</f>
        <v>2180</v>
      </c>
      <c r="H33" s="16">
        <f>+H34+H37</f>
        <v>0</v>
      </c>
    </row>
    <row r="34" spans="1:8" x14ac:dyDescent="0.25">
      <c r="A34" s="15">
        <v>5238</v>
      </c>
      <c r="B34" s="17" t="s">
        <v>104</v>
      </c>
      <c r="C34" s="15"/>
      <c r="D34" s="15"/>
      <c r="E34" s="16">
        <f>E35+E36</f>
        <v>1400</v>
      </c>
      <c r="F34" s="16">
        <f t="shared" ref="F34:H34" si="6">F35+F36</f>
        <v>0</v>
      </c>
      <c r="G34" s="16">
        <f t="shared" si="6"/>
        <v>1400</v>
      </c>
      <c r="H34" s="16">
        <f t="shared" si="6"/>
        <v>0</v>
      </c>
    </row>
    <row r="35" spans="1:8" x14ac:dyDescent="0.25">
      <c r="A35" s="15"/>
      <c r="B35" s="32" t="s">
        <v>74</v>
      </c>
      <c r="C35" s="15">
        <f>SUM(C8:C8)</f>
        <v>1</v>
      </c>
      <c r="D35" s="15">
        <f>800+350+150</f>
        <v>1300</v>
      </c>
      <c r="E35" s="16">
        <f>C35*D35</f>
        <v>1300</v>
      </c>
      <c r="F35" s="16"/>
      <c r="G35" s="16">
        <f>E35</f>
        <v>1300</v>
      </c>
      <c r="H35" s="16"/>
    </row>
    <row r="36" spans="1:8" x14ac:dyDescent="0.25">
      <c r="A36" s="15"/>
      <c r="B36" s="32" t="s">
        <v>107</v>
      </c>
      <c r="C36" s="15">
        <v>1</v>
      </c>
      <c r="D36" s="15">
        <v>100</v>
      </c>
      <c r="E36" s="16">
        <f>D36*C36</f>
        <v>100</v>
      </c>
      <c r="F36" s="16"/>
      <c r="G36" s="16">
        <f>E36</f>
        <v>100</v>
      </c>
      <c r="H36" s="16"/>
    </row>
    <row r="37" spans="1:8" x14ac:dyDescent="0.25">
      <c r="A37" s="15">
        <v>5239</v>
      </c>
      <c r="B37" s="17" t="s">
        <v>102</v>
      </c>
      <c r="C37" s="15"/>
      <c r="D37" s="15"/>
      <c r="E37" s="16">
        <f>E38+E39</f>
        <v>780</v>
      </c>
      <c r="F37" s="16">
        <f t="shared" ref="F37:H37" si="7">F38+F39</f>
        <v>0</v>
      </c>
      <c r="G37" s="16">
        <f t="shared" si="7"/>
        <v>780</v>
      </c>
      <c r="H37" s="16">
        <f t="shared" si="7"/>
        <v>0</v>
      </c>
    </row>
    <row r="38" spans="1:8" x14ac:dyDescent="0.25">
      <c r="A38" s="15"/>
      <c r="B38" s="32" t="s">
        <v>108</v>
      </c>
      <c r="C38" s="15">
        <v>1</v>
      </c>
      <c r="D38" s="15">
        <f>500+250</f>
        <v>750</v>
      </c>
      <c r="E38" s="16">
        <f>D38*C38</f>
        <v>750</v>
      </c>
      <c r="F38" s="16"/>
      <c r="G38" s="16">
        <f>E38</f>
        <v>750</v>
      </c>
      <c r="H38" s="16"/>
    </row>
    <row r="39" spans="1:8" x14ac:dyDescent="0.25">
      <c r="A39" s="15"/>
      <c r="B39" s="32" t="s">
        <v>109</v>
      </c>
      <c r="C39" s="15">
        <v>1</v>
      </c>
      <c r="D39" s="15">
        <v>30</v>
      </c>
      <c r="E39" s="16">
        <f>D39*C39</f>
        <v>30</v>
      </c>
      <c r="F39" s="16"/>
      <c r="G39" s="16">
        <f>E39</f>
        <v>30</v>
      </c>
      <c r="H39" s="16"/>
    </row>
    <row r="40" spans="1:8" x14ac:dyDescent="0.25">
      <c r="A40" s="29">
        <v>5300</v>
      </c>
      <c r="B40" s="17" t="s">
        <v>83</v>
      </c>
      <c r="C40" s="15"/>
      <c r="D40" s="15"/>
      <c r="E40" s="16">
        <v>0</v>
      </c>
      <c r="F40" s="16">
        <v>0</v>
      </c>
      <c r="G40" s="16">
        <v>0</v>
      </c>
      <c r="H40" s="16">
        <v>0</v>
      </c>
    </row>
    <row r="41" spans="1:8" s="21" customFormat="1" x14ac:dyDescent="0.25">
      <c r="A41" s="25">
        <v>6000</v>
      </c>
      <c r="B41" s="25" t="s">
        <v>84</v>
      </c>
      <c r="C41" s="26"/>
      <c r="D41" s="26"/>
      <c r="E41" s="27">
        <v>0</v>
      </c>
      <c r="F41" s="27">
        <v>0</v>
      </c>
      <c r="G41" s="27">
        <v>0</v>
      </c>
      <c r="H41" s="27">
        <v>0</v>
      </c>
    </row>
    <row r="42" spans="1:8" s="21" customFormat="1" ht="30" x14ac:dyDescent="0.25">
      <c r="A42" s="25">
        <v>7000</v>
      </c>
      <c r="B42" s="28" t="s">
        <v>85</v>
      </c>
      <c r="C42" s="26"/>
      <c r="D42" s="26"/>
      <c r="E42" s="27">
        <v>0</v>
      </c>
      <c r="F42" s="27">
        <v>0</v>
      </c>
      <c r="G42" s="27">
        <v>0</v>
      </c>
      <c r="H42" s="27">
        <v>0</v>
      </c>
    </row>
    <row r="43" spans="1:8" s="21" customFormat="1" ht="30" x14ac:dyDescent="0.25">
      <c r="A43" s="25">
        <v>8000</v>
      </c>
      <c r="B43" s="28" t="s">
        <v>87</v>
      </c>
      <c r="C43" s="26"/>
      <c r="D43" s="26"/>
      <c r="E43" s="27">
        <v>0</v>
      </c>
      <c r="F43" s="27">
        <v>0</v>
      </c>
      <c r="G43" s="27">
        <v>0</v>
      </c>
      <c r="H43" s="27">
        <v>0</v>
      </c>
    </row>
    <row r="44" spans="1:8" s="21" customFormat="1" x14ac:dyDescent="0.25">
      <c r="A44" s="25">
        <v>9000</v>
      </c>
      <c r="B44" s="25" t="s">
        <v>86</v>
      </c>
      <c r="C44" s="26"/>
      <c r="D44" s="26"/>
      <c r="E44" s="27">
        <v>0</v>
      </c>
      <c r="F44" s="27">
        <v>0</v>
      </c>
      <c r="G44" s="27">
        <v>0</v>
      </c>
      <c r="H44" s="27">
        <v>0</v>
      </c>
    </row>
    <row r="45" spans="1:8" x14ac:dyDescent="0.25">
      <c r="A45" s="18"/>
      <c r="B45" s="19" t="s">
        <v>75</v>
      </c>
      <c r="C45" s="19"/>
      <c r="D45" s="19"/>
      <c r="E45" s="20">
        <f>E31+E15+E5+E29+E30+E41+E42+E43+E44</f>
        <v>34175.459159999999</v>
      </c>
      <c r="F45" s="20">
        <f>F31+F15+F5+F29+F30+F41+F42+F43+F44</f>
        <v>0</v>
      </c>
      <c r="G45" s="20">
        <f>G31+G15+G5+G29+G30+G41+G42+G43+G44</f>
        <v>37075.459159999999</v>
      </c>
      <c r="H45" s="20">
        <f>H31+H15+H5+H29+H30+H41+H42+H43+H44</f>
        <v>24236.194160000003</v>
      </c>
    </row>
    <row r="47" spans="1:8" ht="33" customHeight="1" x14ac:dyDescent="0.25">
      <c r="A47" s="163" t="s">
        <v>228</v>
      </c>
      <c r="B47" s="163"/>
      <c r="C47" s="163"/>
      <c r="D47" s="163"/>
      <c r="E47" s="163"/>
      <c r="F47" s="163"/>
      <c r="G47" s="163"/>
      <c r="H47" s="163"/>
    </row>
  </sheetData>
  <mergeCells count="1">
    <mergeCell ref="A47:H47"/>
  </mergeCells>
  <pageMargins left="0.7" right="0.7" top="0.75" bottom="0.75" header="0.3" footer="0.3"/>
  <pageSetup paperSize="9" scale="68"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9"/>
  <sheetViews>
    <sheetView topLeftCell="A16" workbookViewId="0">
      <selection activeCell="G8" sqref="G8"/>
    </sheetView>
  </sheetViews>
  <sheetFormatPr defaultRowHeight="15" x14ac:dyDescent="0.25"/>
  <cols>
    <col min="1" max="1" width="19.7109375" customWidth="1"/>
    <col min="2" max="2" width="59.85546875" customWidth="1"/>
    <col min="4" max="4" width="10.28515625" customWidth="1"/>
    <col min="5" max="5" width="9.5703125" bestFit="1" customWidth="1"/>
    <col min="6" max="6" width="14.7109375" customWidth="1"/>
    <col min="7" max="7" width="13.85546875" customWidth="1"/>
    <col min="8" max="8" width="16.42578125" customWidth="1"/>
    <col min="11" max="11" width="11" customWidth="1"/>
    <col min="12" max="15" width="9.140625" hidden="1" customWidth="1"/>
  </cols>
  <sheetData>
    <row r="2" spans="1:15" x14ac:dyDescent="0.25">
      <c r="A2" s="21" t="s">
        <v>172</v>
      </c>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E6+E11</f>
        <v>32550.429960000001</v>
      </c>
      <c r="F5" s="24">
        <f>F6+F11</f>
        <v>0</v>
      </c>
      <c r="G5" s="24">
        <f>G6+G11</f>
        <v>32550.429960000001</v>
      </c>
      <c r="H5" s="24">
        <f>H6+H11</f>
        <v>32550.429960000001</v>
      </c>
    </row>
    <row r="6" spans="1:15" x14ac:dyDescent="0.25">
      <c r="A6" s="29">
        <v>1100</v>
      </c>
      <c r="B6" s="15" t="s">
        <v>68</v>
      </c>
      <c r="C6" s="15"/>
      <c r="D6" s="15"/>
      <c r="E6" s="16">
        <f>E7+E9+E10</f>
        <v>25304.400000000001</v>
      </c>
      <c r="F6" s="16">
        <f>F7+F9+F10</f>
        <v>0</v>
      </c>
      <c r="G6" s="16">
        <f>G7+G9+G10</f>
        <v>25304.400000000001</v>
      </c>
      <c r="H6" s="16">
        <f>H7+H9+H10</f>
        <v>25304.400000000001</v>
      </c>
    </row>
    <row r="7" spans="1:15" x14ac:dyDescent="0.25">
      <c r="A7" s="15">
        <v>1110</v>
      </c>
      <c r="B7" s="17" t="s">
        <v>69</v>
      </c>
      <c r="C7" s="15"/>
      <c r="D7" s="15"/>
      <c r="E7" s="16">
        <f>E8</f>
        <v>23004</v>
      </c>
      <c r="F7" s="16">
        <f>F8</f>
        <v>0</v>
      </c>
      <c r="G7" s="16">
        <f t="shared" ref="G7:H7" si="0">G8</f>
        <v>23004</v>
      </c>
      <c r="H7" s="16">
        <f t="shared" si="0"/>
        <v>23004</v>
      </c>
      <c r="L7" t="s">
        <v>124</v>
      </c>
      <c r="N7" t="s">
        <v>125</v>
      </c>
      <c r="O7" t="s">
        <v>126</v>
      </c>
    </row>
    <row r="8" spans="1:15" s="94" customFormat="1" x14ac:dyDescent="0.25">
      <c r="A8" s="92"/>
      <c r="B8" s="32" t="s">
        <v>175</v>
      </c>
      <c r="C8" s="92">
        <v>1</v>
      </c>
      <c r="D8" s="92">
        <f>K8*12</f>
        <v>23004</v>
      </c>
      <c r="E8" s="93">
        <f>D8*C8</f>
        <v>23004</v>
      </c>
      <c r="F8" s="93"/>
      <c r="G8" s="93">
        <f>E8</f>
        <v>23004</v>
      </c>
      <c r="H8" s="93">
        <f>G8</f>
        <v>23004</v>
      </c>
      <c r="K8" s="112">
        <f>[1]Sheet1!$S$32</f>
        <v>1917</v>
      </c>
      <c r="L8" s="95">
        <v>0.11</v>
      </c>
      <c r="M8" s="94">
        <f>K8-K8*L8</f>
        <v>1706.13</v>
      </c>
      <c r="N8" s="95">
        <v>0.23</v>
      </c>
      <c r="O8" s="94">
        <f>M8-M8*N8</f>
        <v>1313.7201</v>
      </c>
    </row>
    <row r="9" spans="1:15" x14ac:dyDescent="0.25">
      <c r="A9" s="15">
        <v>1140</v>
      </c>
      <c r="B9" s="17" t="s">
        <v>71</v>
      </c>
      <c r="C9" s="15"/>
      <c r="D9" s="15"/>
      <c r="E9" s="56">
        <f>E7*0.1</f>
        <v>2300.4</v>
      </c>
      <c r="F9" s="56">
        <f>F7*0.1</f>
        <v>0</v>
      </c>
      <c r="G9" s="56">
        <f>G7*0.1</f>
        <v>2300.4</v>
      </c>
      <c r="H9" s="56">
        <f>H7*0.1</f>
        <v>2300.4</v>
      </c>
      <c r="J9" s="55"/>
    </row>
    <row r="10" spans="1:15" x14ac:dyDescent="0.25">
      <c r="A10" s="15">
        <v>1150</v>
      </c>
      <c r="B10" s="17" t="s">
        <v>147</v>
      </c>
      <c r="C10" s="15"/>
      <c r="D10" s="15"/>
      <c r="E10" s="16">
        <v>0</v>
      </c>
      <c r="F10" s="16">
        <v>0</v>
      </c>
      <c r="G10" s="16">
        <v>0</v>
      </c>
      <c r="H10" s="16">
        <v>0</v>
      </c>
      <c r="J10" s="55"/>
    </row>
    <row r="11" spans="1:15" x14ac:dyDescent="0.25">
      <c r="A11" s="29">
        <v>1200</v>
      </c>
      <c r="B11" s="15" t="s">
        <v>129</v>
      </c>
      <c r="C11" s="15"/>
      <c r="D11" s="15"/>
      <c r="E11" s="16">
        <f>E12+E13</f>
        <v>7246.0299599999998</v>
      </c>
      <c r="F11" s="16">
        <f>F12+F13</f>
        <v>0</v>
      </c>
      <c r="G11" s="16">
        <f t="shared" ref="G11:H11" si="1">G12+G13</f>
        <v>7246.0299599999998</v>
      </c>
      <c r="H11" s="16">
        <f t="shared" si="1"/>
        <v>7246.0299599999998</v>
      </c>
    </row>
    <row r="12" spans="1:15" x14ac:dyDescent="0.25">
      <c r="A12" s="17">
        <v>1210</v>
      </c>
      <c r="B12" s="17" t="s">
        <v>127</v>
      </c>
      <c r="C12" s="15"/>
      <c r="D12" s="15"/>
      <c r="E12" s="16">
        <f>(E7+E9+E10)*0.2409</f>
        <v>6095.82996</v>
      </c>
      <c r="F12" s="16">
        <f>(F7+F9+F10)*0.2409</f>
        <v>0</v>
      </c>
      <c r="G12" s="16">
        <f>(G7+G9+G10)*0.2409</f>
        <v>6095.82996</v>
      </c>
      <c r="H12" s="16">
        <f>(H7+H9+H10)*0.2409</f>
        <v>6095.82996</v>
      </c>
    </row>
    <row r="13" spans="1:15" x14ac:dyDescent="0.25">
      <c r="A13" s="17">
        <v>1220</v>
      </c>
      <c r="B13" s="17" t="s">
        <v>128</v>
      </c>
      <c r="C13" s="15"/>
      <c r="D13" s="15"/>
      <c r="E13" s="16">
        <f>E7*0.05</f>
        <v>1150.2</v>
      </c>
      <c r="F13" s="16">
        <f>F7*0.05</f>
        <v>0</v>
      </c>
      <c r="G13" s="16">
        <f>G7*0.05</f>
        <v>1150.2</v>
      </c>
      <c r="H13" s="16">
        <f t="shared" ref="H13" si="2">H7*0.05</f>
        <v>1150.2</v>
      </c>
    </row>
    <row r="14" spans="1:15" s="62" customFormat="1" x14ac:dyDescent="0.25">
      <c r="A14" s="59">
        <v>2000</v>
      </c>
      <c r="B14" s="60" t="s">
        <v>72</v>
      </c>
      <c r="C14" s="60"/>
      <c r="D14" s="60"/>
      <c r="E14" s="61">
        <f>E15+E16+E21+E23</f>
        <v>362970</v>
      </c>
      <c r="F14" s="61">
        <f t="shared" ref="F14:H14" si="3">F15+F16+F21+F23</f>
        <v>0</v>
      </c>
      <c r="G14" s="61">
        <f t="shared" si="3"/>
        <v>362970</v>
      </c>
      <c r="H14" s="61">
        <f t="shared" si="3"/>
        <v>362970</v>
      </c>
      <c r="J14" s="63"/>
    </row>
    <row r="15" spans="1:15" s="2" customFormat="1" x14ac:dyDescent="0.25">
      <c r="A15" s="65">
        <v>2100</v>
      </c>
      <c r="B15" s="66" t="s">
        <v>76</v>
      </c>
      <c r="C15" s="66">
        <v>1</v>
      </c>
      <c r="D15" s="66">
        <v>200</v>
      </c>
      <c r="E15" s="53">
        <f>D15*C15</f>
        <v>200</v>
      </c>
      <c r="F15" s="53"/>
      <c r="G15" s="53">
        <f>E15</f>
        <v>200</v>
      </c>
      <c r="H15" s="53">
        <f>E15</f>
        <v>200</v>
      </c>
    </row>
    <row r="16" spans="1:15" s="2" customFormat="1" x14ac:dyDescent="0.25">
      <c r="A16" s="65">
        <v>2200</v>
      </c>
      <c r="B16" s="66" t="s">
        <v>77</v>
      </c>
      <c r="C16" s="66"/>
      <c r="D16" s="66"/>
      <c r="E16" s="53">
        <f>E17+E18+E19+E20</f>
        <v>2620</v>
      </c>
      <c r="F16" s="53">
        <f>F17+F18+F19+F20</f>
        <v>0</v>
      </c>
      <c r="G16" s="53">
        <f>G17+G18+G19+G20</f>
        <v>2620</v>
      </c>
      <c r="H16" s="53">
        <f>H17+H18+H19+H20</f>
        <v>2620</v>
      </c>
    </row>
    <row r="17" spans="1:10" s="2" customFormat="1" x14ac:dyDescent="0.25">
      <c r="A17" s="67">
        <v>2210</v>
      </c>
      <c r="B17" s="67" t="s">
        <v>111</v>
      </c>
      <c r="C17" s="66">
        <v>1</v>
      </c>
      <c r="D17" s="66">
        <f>10*12</f>
        <v>120</v>
      </c>
      <c r="E17" s="53">
        <f>D17*C17</f>
        <v>120</v>
      </c>
      <c r="F17" s="53"/>
      <c r="G17" s="53">
        <f>E17</f>
        <v>120</v>
      </c>
      <c r="H17" s="53">
        <f>E17</f>
        <v>120</v>
      </c>
      <c r="J17" s="68"/>
    </row>
    <row r="18" spans="1:10" s="2" customFormat="1" ht="30" x14ac:dyDescent="0.25">
      <c r="A18" s="67">
        <v>2230</v>
      </c>
      <c r="B18" s="146" t="s">
        <v>113</v>
      </c>
      <c r="C18" s="66"/>
      <c r="D18" s="66"/>
      <c r="E18" s="53">
        <v>2500</v>
      </c>
      <c r="F18" s="53">
        <v>0</v>
      </c>
      <c r="G18" s="53">
        <v>2500</v>
      </c>
      <c r="H18" s="53">
        <v>2500</v>
      </c>
    </row>
    <row r="19" spans="1:10" s="2" customFormat="1" x14ac:dyDescent="0.25">
      <c r="A19" s="67">
        <v>2250</v>
      </c>
      <c r="B19" s="67" t="s">
        <v>115</v>
      </c>
      <c r="C19" s="66"/>
      <c r="D19" s="66"/>
      <c r="E19" s="53">
        <f t="shared" ref="E19" si="4">D19*C19</f>
        <v>0</v>
      </c>
      <c r="F19" s="53">
        <f>E19</f>
        <v>0</v>
      </c>
      <c r="G19" s="53">
        <f>F19</f>
        <v>0</v>
      </c>
      <c r="H19" s="53">
        <f>G19</f>
        <v>0</v>
      </c>
    </row>
    <row r="20" spans="1:10" s="2" customFormat="1" x14ac:dyDescent="0.25">
      <c r="A20" s="67">
        <v>2270</v>
      </c>
      <c r="B20" s="67" t="s">
        <v>117</v>
      </c>
      <c r="C20" s="66"/>
      <c r="D20" s="66"/>
      <c r="E20" s="53">
        <f>D20*C20</f>
        <v>0</v>
      </c>
      <c r="F20" s="66">
        <v>0</v>
      </c>
      <c r="G20" s="66">
        <v>0</v>
      </c>
      <c r="H20" s="66">
        <v>0</v>
      </c>
    </row>
    <row r="21" spans="1:10" s="2" customFormat="1" x14ac:dyDescent="0.25">
      <c r="A21" s="65">
        <v>2300</v>
      </c>
      <c r="B21" s="66" t="s">
        <v>78</v>
      </c>
      <c r="C21" s="66"/>
      <c r="D21" s="66"/>
      <c r="E21" s="53">
        <f>E22</f>
        <v>150</v>
      </c>
      <c r="F21" s="53">
        <f t="shared" ref="F21:H21" si="5">F22</f>
        <v>0</v>
      </c>
      <c r="G21" s="53">
        <f t="shared" si="5"/>
        <v>150</v>
      </c>
      <c r="H21" s="53">
        <f t="shared" si="5"/>
        <v>150</v>
      </c>
    </row>
    <row r="22" spans="1:10" s="2" customFormat="1" x14ac:dyDescent="0.25">
      <c r="A22" s="67">
        <v>2310</v>
      </c>
      <c r="B22" s="67" t="s">
        <v>121</v>
      </c>
      <c r="C22" s="66">
        <v>1</v>
      </c>
      <c r="D22" s="66">
        <v>150</v>
      </c>
      <c r="E22" s="53">
        <f>D22*C22</f>
        <v>150</v>
      </c>
      <c r="F22" s="53"/>
      <c r="G22" s="66">
        <f>C22*D22</f>
        <v>150</v>
      </c>
      <c r="H22" s="66">
        <f>G22</f>
        <v>150</v>
      </c>
    </row>
    <row r="23" spans="1:10" s="2" customFormat="1" ht="30" x14ac:dyDescent="0.25">
      <c r="A23" s="65">
        <v>2800</v>
      </c>
      <c r="B23" s="145" t="s">
        <v>226</v>
      </c>
      <c r="C23" s="66">
        <v>2000</v>
      </c>
      <c r="D23" s="66">
        <f>30*6</f>
        <v>180</v>
      </c>
      <c r="E23" s="53">
        <f>D23*C23</f>
        <v>360000</v>
      </c>
      <c r="F23" s="53"/>
      <c r="G23" s="53">
        <f>E23</f>
        <v>360000</v>
      </c>
      <c r="H23" s="53">
        <f>E23</f>
        <v>360000</v>
      </c>
    </row>
    <row r="24" spans="1:10" s="21" customFormat="1" x14ac:dyDescent="0.25">
      <c r="A24" s="25">
        <v>3000</v>
      </c>
      <c r="B24" s="26" t="s">
        <v>79</v>
      </c>
      <c r="C24" s="26"/>
      <c r="D24" s="26"/>
      <c r="E24" s="27">
        <v>0</v>
      </c>
      <c r="F24" s="26">
        <v>0</v>
      </c>
      <c r="G24" s="26">
        <v>0</v>
      </c>
      <c r="H24" s="26">
        <v>0</v>
      </c>
    </row>
    <row r="25" spans="1:10" s="21" customFormat="1" x14ac:dyDescent="0.25">
      <c r="A25" s="25">
        <v>4000</v>
      </c>
      <c r="B25" s="26" t="s">
        <v>80</v>
      </c>
      <c r="C25" s="26"/>
      <c r="D25" s="26"/>
      <c r="E25" s="27">
        <v>0</v>
      </c>
      <c r="F25" s="26">
        <v>0</v>
      </c>
      <c r="G25" s="26">
        <v>0</v>
      </c>
      <c r="H25" s="26">
        <v>0</v>
      </c>
    </row>
    <row r="26" spans="1:10" s="21" customFormat="1" x14ac:dyDescent="0.25">
      <c r="A26" s="25">
        <v>5000</v>
      </c>
      <c r="B26" s="26" t="s">
        <v>73</v>
      </c>
      <c r="C26" s="26"/>
      <c r="D26" s="26"/>
      <c r="E26" s="27">
        <f>E27+E28+E31</f>
        <v>2050</v>
      </c>
      <c r="F26" s="27">
        <f>F27+F28+F31</f>
        <v>0</v>
      </c>
      <c r="G26" s="27">
        <f>G27+G28+G31</f>
        <v>2050</v>
      </c>
      <c r="H26" s="27">
        <f>H27+H28+H31</f>
        <v>0</v>
      </c>
    </row>
    <row r="27" spans="1:10" x14ac:dyDescent="0.25">
      <c r="A27" s="29">
        <v>5100</v>
      </c>
      <c r="B27" s="15" t="s">
        <v>81</v>
      </c>
      <c r="C27" s="15"/>
      <c r="D27" s="15"/>
      <c r="E27" s="16">
        <v>0</v>
      </c>
      <c r="F27" s="15">
        <v>0</v>
      </c>
      <c r="G27" s="15">
        <v>0</v>
      </c>
      <c r="H27" s="15">
        <v>0</v>
      </c>
    </row>
    <row r="28" spans="1:10" ht="13.5" customHeight="1" x14ac:dyDescent="0.25">
      <c r="A28" s="29">
        <v>5200</v>
      </c>
      <c r="B28" s="15" t="s">
        <v>82</v>
      </c>
      <c r="C28" s="15"/>
      <c r="D28" s="15"/>
      <c r="E28" s="16">
        <f>E29+E30</f>
        <v>2050</v>
      </c>
      <c r="F28" s="16">
        <f>F29+F30</f>
        <v>0</v>
      </c>
      <c r="G28" s="16">
        <f>G29+G30</f>
        <v>2050</v>
      </c>
      <c r="H28" s="16">
        <f>H29+H30</f>
        <v>0</v>
      </c>
    </row>
    <row r="29" spans="1:10" x14ac:dyDescent="0.25">
      <c r="A29" s="15">
        <v>5238</v>
      </c>
      <c r="B29" s="17" t="s">
        <v>104</v>
      </c>
      <c r="C29" s="15">
        <v>1</v>
      </c>
      <c r="D29" s="15">
        <f>800+350+150</f>
        <v>1300</v>
      </c>
      <c r="E29" s="15">
        <f>D29*C29</f>
        <v>1300</v>
      </c>
      <c r="F29" s="15">
        <v>0</v>
      </c>
      <c r="G29" s="15">
        <f>E29</f>
        <v>1300</v>
      </c>
      <c r="H29" s="15">
        <v>0</v>
      </c>
    </row>
    <row r="30" spans="1:10" x14ac:dyDescent="0.25">
      <c r="A30" s="15">
        <v>5239</v>
      </c>
      <c r="B30" s="17" t="s">
        <v>102</v>
      </c>
      <c r="C30" s="15">
        <v>1</v>
      </c>
      <c r="D30" s="15">
        <f>500+250</f>
        <v>750</v>
      </c>
      <c r="E30" s="15">
        <f>D30*C30</f>
        <v>750</v>
      </c>
      <c r="F30" s="15">
        <v>0</v>
      </c>
      <c r="G30" s="15">
        <f>E30</f>
        <v>750</v>
      </c>
      <c r="H30" s="15">
        <v>0</v>
      </c>
    </row>
    <row r="31" spans="1:10" x14ac:dyDescent="0.25">
      <c r="A31" s="29">
        <v>5300</v>
      </c>
      <c r="B31" s="17" t="s">
        <v>83</v>
      </c>
      <c r="C31" s="15"/>
      <c r="D31" s="15"/>
      <c r="E31" s="15">
        <v>0</v>
      </c>
      <c r="F31" s="15">
        <v>0</v>
      </c>
      <c r="G31" s="15">
        <v>0</v>
      </c>
      <c r="H31" s="15">
        <v>0</v>
      </c>
    </row>
    <row r="32" spans="1:10" s="21" customFormat="1" x14ac:dyDescent="0.25">
      <c r="A32" s="25">
        <v>6000</v>
      </c>
      <c r="B32" s="25" t="s">
        <v>84</v>
      </c>
      <c r="C32" s="26"/>
      <c r="D32" s="26"/>
      <c r="E32" s="26">
        <v>0</v>
      </c>
      <c r="F32" s="26">
        <v>0</v>
      </c>
      <c r="G32" s="26">
        <v>0</v>
      </c>
      <c r="H32" s="26">
        <v>0</v>
      </c>
    </row>
    <row r="33" spans="1:8" s="21" customFormat="1" ht="30" x14ac:dyDescent="0.25">
      <c r="A33" s="25">
        <v>7000</v>
      </c>
      <c r="B33" s="28" t="s">
        <v>85</v>
      </c>
      <c r="C33" s="26"/>
      <c r="D33" s="26"/>
      <c r="E33" s="26">
        <v>0</v>
      </c>
      <c r="F33" s="26">
        <v>0</v>
      </c>
      <c r="G33" s="26">
        <v>0</v>
      </c>
      <c r="H33" s="26">
        <v>0</v>
      </c>
    </row>
    <row r="34" spans="1:8" s="21" customFormat="1" ht="30" x14ac:dyDescent="0.25">
      <c r="A34" s="25">
        <v>8000</v>
      </c>
      <c r="B34" s="28" t="s">
        <v>87</v>
      </c>
      <c r="C34" s="26"/>
      <c r="D34" s="26"/>
      <c r="E34" s="26">
        <v>0</v>
      </c>
      <c r="F34" s="26">
        <v>0</v>
      </c>
      <c r="G34" s="26">
        <v>0</v>
      </c>
      <c r="H34" s="26">
        <v>0</v>
      </c>
    </row>
    <row r="35" spans="1:8" s="21" customFormat="1" x14ac:dyDescent="0.25">
      <c r="A35" s="25">
        <v>9000</v>
      </c>
      <c r="B35" s="25" t="s">
        <v>86</v>
      </c>
      <c r="C35" s="26"/>
      <c r="D35" s="26"/>
      <c r="E35" s="26">
        <v>0</v>
      </c>
      <c r="F35" s="26">
        <v>0</v>
      </c>
      <c r="G35" s="26">
        <v>0</v>
      </c>
      <c r="H35" s="26">
        <v>0</v>
      </c>
    </row>
    <row r="36" spans="1:8" x14ac:dyDescent="0.25">
      <c r="A36" s="18"/>
      <c r="B36" s="19" t="s">
        <v>75</v>
      </c>
      <c r="C36" s="19"/>
      <c r="D36" s="19"/>
      <c r="E36" s="20">
        <f>E26+E14+E5+E24+E25+E32+E33+E34+E35</f>
        <v>397570.42995999998</v>
      </c>
      <c r="F36" s="20">
        <f>F26+F14+F5+F24+F25+F32+F33+F34+F35</f>
        <v>0</v>
      </c>
      <c r="G36" s="20">
        <f>G26+G14+G5+G24+G25+G32+G33+G34+G35</f>
        <v>397570.42995999998</v>
      </c>
      <c r="H36" s="20">
        <f>H26+H14+H5+H24+H25+H32+H33+H34+H35</f>
        <v>395520.42995999998</v>
      </c>
    </row>
    <row r="39" spans="1:8" ht="93.75" customHeight="1" x14ac:dyDescent="0.25">
      <c r="A39" s="163" t="s">
        <v>227</v>
      </c>
      <c r="B39" s="163"/>
      <c r="C39" s="163"/>
      <c r="D39" s="163"/>
      <c r="E39" s="163"/>
      <c r="F39" s="163"/>
      <c r="G39" s="163"/>
      <c r="H39" s="163"/>
    </row>
  </sheetData>
  <mergeCells count="1">
    <mergeCell ref="A39:H39"/>
  </mergeCells>
  <pageMargins left="0.7" right="0.7" top="0.75" bottom="0.75" header="0.3" footer="0.3"/>
  <pageSetup paperSize="9" scale="69"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0"/>
  <sheetViews>
    <sheetView workbookViewId="0">
      <selection activeCell="H38" sqref="H38"/>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5.42578125" customWidth="1"/>
    <col min="10" max="10" width="2.140625" customWidth="1"/>
    <col min="11" max="11" width="12.5703125" customWidth="1"/>
    <col min="12" max="15" width="9.140625" hidden="1" customWidth="1"/>
  </cols>
  <sheetData>
    <row r="2" spans="1:15" ht="30.75" customHeight="1" x14ac:dyDescent="0.25">
      <c r="A2" s="168" t="s">
        <v>173</v>
      </c>
      <c r="B2" s="168"/>
      <c r="C2" s="168"/>
      <c r="D2" s="168"/>
      <c r="E2" s="168"/>
      <c r="F2" s="168"/>
      <c r="G2" s="168"/>
      <c r="H2" s="168"/>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E6+E12</f>
        <v>12098.775</v>
      </c>
      <c r="F5" s="24">
        <f>F6+F12</f>
        <v>0</v>
      </c>
      <c r="G5" s="24">
        <f>G6+G12</f>
        <v>12098.775</v>
      </c>
      <c r="H5" s="24">
        <f>H6+H12</f>
        <v>0</v>
      </c>
    </row>
    <row r="6" spans="1:15" x14ac:dyDescent="0.25">
      <c r="A6" s="29">
        <v>1100</v>
      </c>
      <c r="B6" s="15" t="s">
        <v>68</v>
      </c>
      <c r="C6" s="15"/>
      <c r="D6" s="15"/>
      <c r="E6" s="16">
        <f>E7+E9+E10</f>
        <v>9750</v>
      </c>
      <c r="F6" s="16">
        <f t="shared" ref="F6:H6" si="0">F7+F9+F10</f>
        <v>0</v>
      </c>
      <c r="G6" s="16">
        <f t="shared" si="0"/>
        <v>9750</v>
      </c>
      <c r="H6" s="16">
        <f t="shared" si="0"/>
        <v>0</v>
      </c>
    </row>
    <row r="7" spans="1:15" x14ac:dyDescent="0.25">
      <c r="A7" s="15">
        <v>1110</v>
      </c>
      <c r="B7" s="17" t="s">
        <v>69</v>
      </c>
      <c r="C7" s="15"/>
      <c r="D7" s="15"/>
      <c r="E7" s="16">
        <f>SUM(E8:E8)</f>
        <v>0</v>
      </c>
      <c r="F7" s="16">
        <f>SUM(F8:F8)</f>
        <v>0</v>
      </c>
      <c r="G7" s="16">
        <f>SUM(G8:G8)</f>
        <v>0</v>
      </c>
      <c r="H7" s="16">
        <f>SUM(H8:H8)</f>
        <v>0</v>
      </c>
      <c r="L7" t="s">
        <v>124</v>
      </c>
      <c r="N7" t="s">
        <v>125</v>
      </c>
      <c r="O7" t="s">
        <v>126</v>
      </c>
    </row>
    <row r="8" spans="1:15" hidden="1" x14ac:dyDescent="0.25">
      <c r="A8" s="15"/>
      <c r="B8" s="32"/>
      <c r="C8" s="15"/>
      <c r="D8" s="15"/>
      <c r="E8" s="16">
        <f>D8*C8</f>
        <v>0</v>
      </c>
      <c r="F8" s="16">
        <f>E8/2</f>
        <v>0</v>
      </c>
      <c r="G8" s="16">
        <f>E8*1.1</f>
        <v>0</v>
      </c>
      <c r="H8" s="15">
        <f>G8*1.1</f>
        <v>0</v>
      </c>
      <c r="K8" s="38">
        <v>1900</v>
      </c>
      <c r="L8" s="37">
        <v>0.11</v>
      </c>
      <c r="M8">
        <f>K8-K8*L8</f>
        <v>1691</v>
      </c>
      <c r="N8" s="37">
        <v>0.23</v>
      </c>
      <c r="O8">
        <f>M8-M8*N8</f>
        <v>1302.07</v>
      </c>
    </row>
    <row r="9" spans="1:15" x14ac:dyDescent="0.25">
      <c r="A9" s="15">
        <v>1140</v>
      </c>
      <c r="B9" s="97" t="s">
        <v>71</v>
      </c>
      <c r="C9" s="15"/>
      <c r="D9" s="15"/>
      <c r="E9" s="16">
        <f>F9</f>
        <v>0</v>
      </c>
      <c r="F9" s="15">
        <f>F7*0.15</f>
        <v>0</v>
      </c>
      <c r="G9" s="15">
        <f>G7*0.15</f>
        <v>0</v>
      </c>
      <c r="H9" s="15">
        <f>H7*0.15</f>
        <v>0</v>
      </c>
      <c r="J9" s="55"/>
    </row>
    <row r="10" spans="1:15" x14ac:dyDescent="0.25">
      <c r="A10" s="15">
        <v>1150</v>
      </c>
      <c r="B10" s="17" t="s">
        <v>147</v>
      </c>
      <c r="C10" s="15"/>
      <c r="D10" s="15"/>
      <c r="E10" s="16">
        <f>E11</f>
        <v>9750</v>
      </c>
      <c r="F10" s="16">
        <f>F11</f>
        <v>0</v>
      </c>
      <c r="G10" s="16">
        <f>G11</f>
        <v>9750</v>
      </c>
      <c r="H10" s="16">
        <f>H11</f>
        <v>0</v>
      </c>
      <c r="J10" s="55"/>
    </row>
    <row r="11" spans="1:15" x14ac:dyDescent="0.25">
      <c r="A11" s="15"/>
      <c r="B11" s="32" t="s">
        <v>224</v>
      </c>
      <c r="C11" s="15">
        <v>1</v>
      </c>
      <c r="D11" s="15">
        <f>K11*5</f>
        <v>9750</v>
      </c>
      <c r="E11" s="16">
        <f>D11*C11</f>
        <v>9750</v>
      </c>
      <c r="F11" s="16"/>
      <c r="G11" s="16">
        <f>E11</f>
        <v>9750</v>
      </c>
      <c r="H11" s="15"/>
      <c r="J11" s="55"/>
      <c r="K11" s="2">
        <v>1950</v>
      </c>
      <c r="L11" s="37">
        <v>0.11</v>
      </c>
      <c r="M11">
        <f>K11-K11*L11</f>
        <v>1735.5</v>
      </c>
      <c r="N11" s="37">
        <v>0.23</v>
      </c>
      <c r="O11">
        <f>M11-M11*N11</f>
        <v>1336.335</v>
      </c>
    </row>
    <row r="12" spans="1:15" x14ac:dyDescent="0.25">
      <c r="A12" s="29">
        <v>1200</v>
      </c>
      <c r="B12" s="15" t="s">
        <v>129</v>
      </c>
      <c r="C12" s="15"/>
      <c r="D12" s="15"/>
      <c r="E12" s="16">
        <f>E13+E14</f>
        <v>2348.7750000000001</v>
      </c>
      <c r="F12" s="16">
        <f>F13+F14</f>
        <v>0</v>
      </c>
      <c r="G12" s="16">
        <f t="shared" ref="G12:H12" si="1">G13+G14</f>
        <v>2348.7750000000001</v>
      </c>
      <c r="H12" s="16">
        <f t="shared" si="1"/>
        <v>0</v>
      </c>
    </row>
    <row r="13" spans="1:15" x14ac:dyDescent="0.25">
      <c r="A13" s="17">
        <v>1210</v>
      </c>
      <c r="B13" s="17" t="s">
        <v>127</v>
      </c>
      <c r="C13" s="15"/>
      <c r="D13" s="15"/>
      <c r="E13" s="16">
        <f>(E7+E9+E10)*0.2409</f>
        <v>2348.7750000000001</v>
      </c>
      <c r="F13" s="16">
        <f>(F7+F9+F10)*0.2409</f>
        <v>0</v>
      </c>
      <c r="G13" s="16">
        <f>(G7+G9+G10)*0.2409</f>
        <v>2348.7750000000001</v>
      </c>
      <c r="H13" s="16">
        <f>(H7+H9+H10)*0.2409</f>
        <v>0</v>
      </c>
    </row>
    <row r="14" spans="1:15" x14ac:dyDescent="0.25">
      <c r="A14" s="17">
        <v>1220</v>
      </c>
      <c r="B14" s="17" t="s">
        <v>128</v>
      </c>
      <c r="C14" s="15"/>
      <c r="D14" s="15"/>
      <c r="E14" s="16">
        <f>D14*C14</f>
        <v>0</v>
      </c>
      <c r="F14" s="16">
        <f>E14</f>
        <v>0</v>
      </c>
      <c r="G14" s="15">
        <f>(C14+15)*D14</f>
        <v>0</v>
      </c>
      <c r="H14" s="15">
        <f>G14</f>
        <v>0</v>
      </c>
    </row>
    <row r="15" spans="1:15" s="62" customFormat="1" x14ac:dyDescent="0.25">
      <c r="A15" s="59">
        <v>2000</v>
      </c>
      <c r="B15" s="60" t="s">
        <v>72</v>
      </c>
      <c r="C15" s="60"/>
      <c r="D15" s="60"/>
      <c r="E15" s="61">
        <f>E16+E17+E23</f>
        <v>450</v>
      </c>
      <c r="F15" s="61">
        <f>F16+F17+F23</f>
        <v>0</v>
      </c>
      <c r="G15" s="61">
        <f>G16+G17+G23</f>
        <v>450</v>
      </c>
      <c r="H15" s="61">
        <f>H16+H17+H23</f>
        <v>0</v>
      </c>
      <c r="J15" s="63"/>
      <c r="L15" s="64"/>
    </row>
    <row r="16" spans="1:15" s="2" customFormat="1" x14ac:dyDescent="0.25">
      <c r="A16" s="65">
        <v>2100</v>
      </c>
      <c r="B16" s="66" t="s">
        <v>76</v>
      </c>
      <c r="C16" s="66"/>
      <c r="D16" s="66"/>
      <c r="E16" s="53">
        <f>D16*C16</f>
        <v>0</v>
      </c>
      <c r="F16" s="53">
        <f>E16</f>
        <v>0</v>
      </c>
      <c r="G16" s="53">
        <f>E16</f>
        <v>0</v>
      </c>
      <c r="H16" s="53">
        <f>E16</f>
        <v>0</v>
      </c>
    </row>
    <row r="17" spans="1:11" s="2" customFormat="1" ht="14.25" customHeight="1" x14ac:dyDescent="0.25">
      <c r="A17" s="65">
        <v>2200</v>
      </c>
      <c r="B17" s="66" t="s">
        <v>77</v>
      </c>
      <c r="C17" s="66"/>
      <c r="D17" s="66"/>
      <c r="E17" s="53">
        <f>E18+E19+E21+E22</f>
        <v>0</v>
      </c>
      <c r="F17" s="53">
        <f t="shared" ref="F17:H17" si="2">F18+F19+F21+F22</f>
        <v>0</v>
      </c>
      <c r="G17" s="53">
        <f t="shared" si="2"/>
        <v>0</v>
      </c>
      <c r="H17" s="53">
        <f t="shared" si="2"/>
        <v>0</v>
      </c>
    </row>
    <row r="18" spans="1:11" s="2" customFormat="1" hidden="1" x14ac:dyDescent="0.25">
      <c r="A18" s="67">
        <v>2210</v>
      </c>
      <c r="B18" s="67" t="s">
        <v>111</v>
      </c>
      <c r="C18" s="66"/>
      <c r="D18" s="66"/>
      <c r="E18" s="53">
        <f>D18*C18</f>
        <v>0</v>
      </c>
      <c r="F18" s="53">
        <f>E18</f>
        <v>0</v>
      </c>
      <c r="G18" s="53">
        <f>E18</f>
        <v>0</v>
      </c>
      <c r="H18" s="53">
        <f>E18</f>
        <v>0</v>
      </c>
      <c r="J18" s="68"/>
      <c r="K18" s="69"/>
    </row>
    <row r="19" spans="1:11" s="2" customFormat="1" hidden="1" x14ac:dyDescent="0.25">
      <c r="A19" s="67">
        <v>2230</v>
      </c>
      <c r="B19" s="67" t="s">
        <v>113</v>
      </c>
      <c r="C19" s="66"/>
      <c r="D19" s="66"/>
      <c r="E19" s="53">
        <f>E20</f>
        <v>0</v>
      </c>
      <c r="F19" s="53">
        <f>E19</f>
        <v>0</v>
      </c>
      <c r="G19" s="53">
        <f>E19</f>
        <v>0</v>
      </c>
      <c r="H19" s="53">
        <f>E19</f>
        <v>0</v>
      </c>
    </row>
    <row r="20" spans="1:11" s="73" customFormat="1" hidden="1" x14ac:dyDescent="0.25">
      <c r="A20" s="70">
        <v>2235</v>
      </c>
      <c r="B20" s="70" t="s">
        <v>148</v>
      </c>
      <c r="C20" s="71"/>
      <c r="D20" s="71"/>
      <c r="E20" s="72">
        <f>D20*C20</f>
        <v>0</v>
      </c>
      <c r="F20" s="72">
        <f>E20</f>
        <v>0</v>
      </c>
      <c r="G20" s="72">
        <f>E20</f>
        <v>0</v>
      </c>
      <c r="H20" s="72">
        <f>E20</f>
        <v>0</v>
      </c>
    </row>
    <row r="21" spans="1:11" s="2" customFormat="1" hidden="1" x14ac:dyDescent="0.25">
      <c r="A21" s="67">
        <v>2250</v>
      </c>
      <c r="B21" s="67" t="s">
        <v>115</v>
      </c>
      <c r="C21" s="66"/>
      <c r="D21" s="66"/>
      <c r="E21" s="53">
        <f t="shared" ref="E21" si="3">D21*C21</f>
        <v>0</v>
      </c>
      <c r="F21" s="53">
        <f>E21</f>
        <v>0</v>
      </c>
      <c r="G21" s="53">
        <f>F21</f>
        <v>0</v>
      </c>
      <c r="H21" s="53">
        <f>G21</f>
        <v>0</v>
      </c>
    </row>
    <row r="22" spans="1:11" s="2" customFormat="1" hidden="1" x14ac:dyDescent="0.25">
      <c r="A22" s="67">
        <v>2270</v>
      </c>
      <c r="B22" s="67" t="s">
        <v>117</v>
      </c>
      <c r="C22" s="66"/>
      <c r="D22" s="66"/>
      <c r="E22" s="53">
        <f>D22*C22</f>
        <v>0</v>
      </c>
      <c r="F22" s="66">
        <v>0</v>
      </c>
      <c r="G22" s="66">
        <v>0</v>
      </c>
      <c r="H22" s="66">
        <v>0</v>
      </c>
    </row>
    <row r="23" spans="1:11" s="2" customFormat="1" ht="14.25" customHeight="1" x14ac:dyDescent="0.25">
      <c r="A23" s="65">
        <v>2300</v>
      </c>
      <c r="B23" s="66" t="s">
        <v>78</v>
      </c>
      <c r="C23" s="66"/>
      <c r="D23" s="66"/>
      <c r="E23" s="53">
        <f>E24</f>
        <v>450</v>
      </c>
      <c r="F23" s="53">
        <f t="shared" ref="F23:H23" si="4">F24</f>
        <v>0</v>
      </c>
      <c r="G23" s="53">
        <f t="shared" si="4"/>
        <v>450</v>
      </c>
      <c r="H23" s="53">
        <f t="shared" si="4"/>
        <v>0</v>
      </c>
    </row>
    <row r="24" spans="1:11" s="2" customFormat="1" x14ac:dyDescent="0.25">
      <c r="A24" s="67">
        <v>2310</v>
      </c>
      <c r="B24" s="67" t="s">
        <v>121</v>
      </c>
      <c r="C24" s="66"/>
      <c r="D24" s="66"/>
      <c r="E24" s="53">
        <f>E25</f>
        <v>450</v>
      </c>
      <c r="F24" s="53"/>
      <c r="G24" s="53">
        <f>G25</f>
        <v>450</v>
      </c>
      <c r="H24" s="66"/>
    </row>
    <row r="25" spans="1:11" s="73" customFormat="1" ht="32.25" customHeight="1" x14ac:dyDescent="0.25">
      <c r="A25" s="70">
        <v>2314</v>
      </c>
      <c r="B25" s="144" t="s">
        <v>174</v>
      </c>
      <c r="C25" s="71">
        <v>3</v>
      </c>
      <c r="D25" s="71">
        <v>150</v>
      </c>
      <c r="E25" s="72">
        <f>D25*C25</f>
        <v>450</v>
      </c>
      <c r="F25" s="72"/>
      <c r="G25" s="72">
        <f>E25</f>
        <v>450</v>
      </c>
      <c r="H25" s="71">
        <v>0</v>
      </c>
    </row>
    <row r="26" spans="1:11" s="21" customFormat="1" x14ac:dyDescent="0.25">
      <c r="A26" s="25">
        <v>3000</v>
      </c>
      <c r="B26" s="26" t="s">
        <v>79</v>
      </c>
      <c r="C26" s="26"/>
      <c r="D26" s="26"/>
      <c r="E26" s="27">
        <v>0</v>
      </c>
      <c r="F26" s="26">
        <v>0</v>
      </c>
      <c r="G26" s="26">
        <v>0</v>
      </c>
      <c r="H26" s="26">
        <v>0</v>
      </c>
    </row>
    <row r="27" spans="1:11" s="21" customFormat="1" x14ac:dyDescent="0.25">
      <c r="A27" s="25">
        <v>4000</v>
      </c>
      <c r="B27" s="26" t="s">
        <v>80</v>
      </c>
      <c r="C27" s="26"/>
      <c r="D27" s="26"/>
      <c r="E27" s="27">
        <v>0</v>
      </c>
      <c r="F27" s="26">
        <v>0</v>
      </c>
      <c r="G27" s="26">
        <v>0</v>
      </c>
      <c r="H27" s="26">
        <v>0</v>
      </c>
    </row>
    <row r="28" spans="1:11" s="21" customFormat="1" x14ac:dyDescent="0.25">
      <c r="A28" s="25">
        <v>5000</v>
      </c>
      <c r="B28" s="26" t="s">
        <v>73</v>
      </c>
      <c r="C28" s="26"/>
      <c r="D28" s="26"/>
      <c r="E28" s="27">
        <f>E29+E30+E33</f>
        <v>0</v>
      </c>
      <c r="F28" s="27">
        <f>F29+F30+F33</f>
        <v>0</v>
      </c>
      <c r="G28" s="27">
        <f>G29+G30+G33</f>
        <v>0</v>
      </c>
      <c r="H28" s="27">
        <f>H29+H30+H33</f>
        <v>0</v>
      </c>
    </row>
    <row r="29" spans="1:11" x14ac:dyDescent="0.25">
      <c r="A29" s="29">
        <v>5100</v>
      </c>
      <c r="B29" s="15" t="s">
        <v>81</v>
      </c>
      <c r="C29" s="15"/>
      <c r="D29" s="15"/>
      <c r="E29" s="16">
        <v>0</v>
      </c>
      <c r="F29" s="15">
        <v>0</v>
      </c>
      <c r="G29" s="15">
        <v>0</v>
      </c>
      <c r="H29" s="15">
        <v>0</v>
      </c>
    </row>
    <row r="30" spans="1:11" ht="14.25" customHeight="1" x14ac:dyDescent="0.25">
      <c r="A30" s="29">
        <v>5200</v>
      </c>
      <c r="B30" s="15" t="s">
        <v>82</v>
      </c>
      <c r="C30" s="15"/>
      <c r="D30" s="15"/>
      <c r="E30" s="16">
        <f>E31+E32</f>
        <v>0</v>
      </c>
      <c r="F30" s="16">
        <f>F31+F32</f>
        <v>0</v>
      </c>
      <c r="G30" s="16">
        <f>G31+G32</f>
        <v>0</v>
      </c>
      <c r="H30" s="16">
        <f>H31+H32</f>
        <v>0</v>
      </c>
    </row>
    <row r="31" spans="1:11" hidden="1" x14ac:dyDescent="0.25">
      <c r="A31" s="15">
        <v>5238</v>
      </c>
      <c r="B31" s="17" t="s">
        <v>104</v>
      </c>
      <c r="C31" s="15"/>
      <c r="D31" s="15"/>
      <c r="E31" s="15">
        <v>0</v>
      </c>
      <c r="F31" s="15">
        <v>0</v>
      </c>
      <c r="G31" s="15">
        <v>0</v>
      </c>
      <c r="H31" s="15">
        <v>0</v>
      </c>
    </row>
    <row r="32" spans="1:11" hidden="1" x14ac:dyDescent="0.25">
      <c r="A32" s="15">
        <v>5239</v>
      </c>
      <c r="B32" s="17" t="s">
        <v>102</v>
      </c>
      <c r="C32" s="15"/>
      <c r="D32" s="15"/>
      <c r="E32" s="15">
        <v>0</v>
      </c>
      <c r="F32" s="15">
        <v>0</v>
      </c>
      <c r="G32" s="15">
        <v>0</v>
      </c>
      <c r="H32" s="15">
        <v>0</v>
      </c>
    </row>
    <row r="33" spans="1:8" x14ac:dyDescent="0.25">
      <c r="A33" s="29">
        <v>5300</v>
      </c>
      <c r="B33" s="17" t="s">
        <v>83</v>
      </c>
      <c r="C33" s="15"/>
      <c r="D33" s="15"/>
      <c r="E33" s="15">
        <v>0</v>
      </c>
      <c r="F33" s="15">
        <v>0</v>
      </c>
      <c r="G33" s="15">
        <v>0</v>
      </c>
      <c r="H33" s="15">
        <v>0</v>
      </c>
    </row>
    <row r="34" spans="1:8" s="21" customFormat="1" x14ac:dyDescent="0.25">
      <c r="A34" s="25">
        <v>6000</v>
      </c>
      <c r="B34" s="25" t="s">
        <v>84</v>
      </c>
      <c r="C34" s="26"/>
      <c r="D34" s="26"/>
      <c r="E34" s="26">
        <v>0</v>
      </c>
      <c r="F34" s="26">
        <v>0</v>
      </c>
      <c r="G34" s="26">
        <v>0</v>
      </c>
      <c r="H34" s="26">
        <v>0</v>
      </c>
    </row>
    <row r="35" spans="1:8" s="21" customFormat="1" ht="30" x14ac:dyDescent="0.25">
      <c r="A35" s="25">
        <v>7000</v>
      </c>
      <c r="B35" s="28" t="s">
        <v>85</v>
      </c>
      <c r="C35" s="26"/>
      <c r="D35" s="26"/>
      <c r="E35" s="26">
        <v>0</v>
      </c>
      <c r="F35" s="26">
        <v>0</v>
      </c>
      <c r="G35" s="26">
        <v>0</v>
      </c>
      <c r="H35" s="26">
        <v>0</v>
      </c>
    </row>
    <row r="36" spans="1:8" s="21" customFormat="1" ht="30" x14ac:dyDescent="0.25">
      <c r="A36" s="25">
        <v>8000</v>
      </c>
      <c r="B36" s="28" t="s">
        <v>87</v>
      </c>
      <c r="C36" s="26"/>
      <c r="D36" s="26"/>
      <c r="E36" s="26">
        <v>0</v>
      </c>
      <c r="F36" s="26">
        <v>0</v>
      </c>
      <c r="G36" s="26">
        <v>0</v>
      </c>
      <c r="H36" s="26">
        <v>0</v>
      </c>
    </row>
    <row r="37" spans="1:8" s="21" customFormat="1" x14ac:dyDescent="0.25">
      <c r="A37" s="25">
        <v>9000</v>
      </c>
      <c r="B37" s="25" t="s">
        <v>86</v>
      </c>
      <c r="C37" s="26"/>
      <c r="D37" s="26"/>
      <c r="E37" s="26">
        <v>0</v>
      </c>
      <c r="F37" s="26">
        <v>0</v>
      </c>
      <c r="G37" s="26">
        <v>0</v>
      </c>
      <c r="H37" s="26">
        <v>0</v>
      </c>
    </row>
    <row r="38" spans="1:8" x14ac:dyDescent="0.25">
      <c r="A38" s="18"/>
      <c r="B38" s="19" t="s">
        <v>75</v>
      </c>
      <c r="C38" s="19"/>
      <c r="D38" s="19"/>
      <c r="E38" s="20">
        <f>E28+E15+E5+E26+E27+E34+E35+E36+E37</f>
        <v>12548.775</v>
      </c>
      <c r="F38" s="20">
        <f>F28+F15+F5+F26+F27+F34+F35+F36+F37</f>
        <v>0</v>
      </c>
      <c r="G38" s="20">
        <f>G28+G15+G5+G26+G27+G34+G35+G36+G37</f>
        <v>12548.775</v>
      </c>
      <c r="H38" s="20">
        <f>H28+H15+H5+H26+H27+H34+H35+H36+H37</f>
        <v>0</v>
      </c>
    </row>
    <row r="40" spans="1:8" x14ac:dyDescent="0.25">
      <c r="A40" t="s">
        <v>225</v>
      </c>
    </row>
  </sheetData>
  <mergeCells count="1">
    <mergeCell ref="A2:H2"/>
  </mergeCells>
  <conditionalFormatting sqref="K8">
    <cfRule type="colorScale" priority="2">
      <colorScale>
        <cfvo type="min"/>
        <cfvo type="percentile" val="50"/>
        <cfvo type="max"/>
        <color rgb="FFF8696B"/>
        <color rgb="FFFFEB84"/>
        <color rgb="FF63BE7B"/>
      </colorScale>
    </cfRule>
  </conditionalFormatting>
  <pageMargins left="0.7" right="0.7" top="0.75" bottom="0.75" header="0.3" footer="0.3"/>
  <pageSetup paperSize="9" scale="7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6"/>
  <sheetViews>
    <sheetView workbookViewId="0">
      <selection activeCell="G12" sqref="G12"/>
    </sheetView>
  </sheetViews>
  <sheetFormatPr defaultRowHeight="15" x14ac:dyDescent="0.25"/>
  <cols>
    <col min="1" max="1" width="19.7109375" customWidth="1"/>
    <col min="2" max="2" width="59.85546875" customWidth="1"/>
    <col min="4" max="4" width="10.28515625" customWidth="1"/>
    <col min="5" max="5" width="9.85546875" bestFit="1" customWidth="1"/>
    <col min="6" max="6" width="14.85546875" customWidth="1"/>
    <col min="7" max="7" width="13.85546875" customWidth="1"/>
    <col min="8" max="8" width="16.42578125" customWidth="1"/>
    <col min="9" max="9" width="3.7109375" customWidth="1"/>
    <col min="10" max="10" width="3.28515625" customWidth="1"/>
    <col min="11" max="11" width="8.85546875" customWidth="1"/>
    <col min="12" max="16" width="9.140625" hidden="1" customWidth="1"/>
  </cols>
  <sheetData>
    <row r="2" spans="1:15" ht="29.25" customHeight="1" x14ac:dyDescent="0.25">
      <c r="A2" s="162" t="s">
        <v>151</v>
      </c>
      <c r="B2" s="162"/>
      <c r="C2" s="162"/>
      <c r="D2" s="162"/>
      <c r="E2" s="162"/>
      <c r="F2" s="162"/>
      <c r="G2" s="162"/>
      <c r="H2" s="162"/>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E6+E11</f>
        <v>318916.84499999997</v>
      </c>
      <c r="F5" s="24">
        <f>F6+F11</f>
        <v>0</v>
      </c>
      <c r="G5" s="24">
        <f>G6+G11</f>
        <v>174786.63975</v>
      </c>
      <c r="H5" s="24">
        <f>H6+H11</f>
        <v>349573.2795</v>
      </c>
    </row>
    <row r="6" spans="1:15" x14ac:dyDescent="0.25">
      <c r="A6" s="29">
        <v>1100</v>
      </c>
      <c r="B6" s="15" t="s">
        <v>68</v>
      </c>
      <c r="C6" s="15"/>
      <c r="D6" s="15"/>
      <c r="E6" s="16">
        <f>E7+E9+E10</f>
        <v>247050</v>
      </c>
      <c r="F6" s="16">
        <f t="shared" ref="F6:H6" si="0">F7+F9+F10</f>
        <v>0</v>
      </c>
      <c r="G6" s="16">
        <f t="shared" si="0"/>
        <v>135877.5</v>
      </c>
      <c r="H6" s="16">
        <f t="shared" si="0"/>
        <v>271755</v>
      </c>
    </row>
    <row r="7" spans="1:15" x14ac:dyDescent="0.25">
      <c r="A7" s="15">
        <v>1110</v>
      </c>
      <c r="B7" s="17" t="s">
        <v>69</v>
      </c>
      <c r="C7" s="15"/>
      <c r="D7" s="15"/>
      <c r="E7" s="16">
        <f>SUM(E8:E8)</f>
        <v>247050</v>
      </c>
      <c r="F7" s="16">
        <f>SUM(F8:F8)</f>
        <v>0</v>
      </c>
      <c r="G7" s="16">
        <f>SUM(G8:G8)</f>
        <v>123525</v>
      </c>
      <c r="H7" s="16">
        <f>SUM(H8:H8)</f>
        <v>247050</v>
      </c>
      <c r="L7" t="s">
        <v>124</v>
      </c>
      <c r="N7" t="s">
        <v>125</v>
      </c>
      <c r="O7" t="s">
        <v>126</v>
      </c>
    </row>
    <row r="8" spans="1:15" x14ac:dyDescent="0.25">
      <c r="A8" s="15"/>
      <c r="B8" s="32" t="s">
        <v>184</v>
      </c>
      <c r="C8" s="15">
        <v>10</v>
      </c>
      <c r="D8" s="15">
        <f>K8*12</f>
        <v>24705</v>
      </c>
      <c r="E8" s="16">
        <f>D8*C8</f>
        <v>247050</v>
      </c>
      <c r="F8" s="16"/>
      <c r="G8" s="16">
        <f>E8/2</f>
        <v>123525</v>
      </c>
      <c r="H8" s="16">
        <f>E8</f>
        <v>247050</v>
      </c>
      <c r="K8" s="111">
        <f>[1]Sheet1!$S$43</f>
        <v>2058.75</v>
      </c>
      <c r="L8" s="37">
        <v>0.11</v>
      </c>
      <c r="M8">
        <f>K8-K8*L8</f>
        <v>1832.2874999999999</v>
      </c>
      <c r="N8" s="37">
        <v>0.23</v>
      </c>
      <c r="O8">
        <f>M8-M8*N8</f>
        <v>1410.861375</v>
      </c>
    </row>
    <row r="9" spans="1:15" x14ac:dyDescent="0.25">
      <c r="A9" s="15">
        <v>1140</v>
      </c>
      <c r="B9" s="17" t="s">
        <v>71</v>
      </c>
      <c r="C9" s="15"/>
      <c r="D9" s="15"/>
      <c r="E9" s="16">
        <f>F9</f>
        <v>0</v>
      </c>
      <c r="F9" s="16">
        <f>F7*0.15</f>
        <v>0</v>
      </c>
      <c r="G9" s="16">
        <f>G7*0.1</f>
        <v>12352.5</v>
      </c>
      <c r="H9" s="16">
        <f>H7*0.1</f>
        <v>24705</v>
      </c>
      <c r="J9" s="55"/>
    </row>
    <row r="10" spans="1:15" x14ac:dyDescent="0.25">
      <c r="A10" s="15">
        <v>1150</v>
      </c>
      <c r="B10" s="17" t="s">
        <v>147</v>
      </c>
      <c r="C10" s="15"/>
      <c r="D10" s="15"/>
      <c r="E10" s="16">
        <v>0</v>
      </c>
      <c r="F10" s="16">
        <v>0</v>
      </c>
      <c r="G10" s="16">
        <v>0</v>
      </c>
      <c r="H10" s="16">
        <v>0</v>
      </c>
      <c r="J10" s="55"/>
    </row>
    <row r="11" spans="1:15" x14ac:dyDescent="0.25">
      <c r="A11" s="29">
        <v>1200</v>
      </c>
      <c r="B11" s="15" t="s">
        <v>129</v>
      </c>
      <c r="C11" s="15"/>
      <c r="D11" s="15"/>
      <c r="E11" s="16">
        <f>E12+E13</f>
        <v>71866.845000000001</v>
      </c>
      <c r="F11" s="16">
        <f>F12+F13</f>
        <v>0</v>
      </c>
      <c r="G11" s="16">
        <f t="shared" ref="G11:H11" si="1">G12+G13</f>
        <v>38909.139750000002</v>
      </c>
      <c r="H11" s="16">
        <f t="shared" si="1"/>
        <v>77818.279500000004</v>
      </c>
    </row>
    <row r="12" spans="1:15" x14ac:dyDescent="0.25">
      <c r="A12" s="17">
        <v>1210</v>
      </c>
      <c r="B12" s="17" t="s">
        <v>127</v>
      </c>
      <c r="C12" s="15"/>
      <c r="D12" s="15"/>
      <c r="E12" s="16">
        <f>(E7+E9+E10)*0.2409</f>
        <v>59514.345000000001</v>
      </c>
      <c r="F12" s="16">
        <f>(F7+F9+F10)*0.2409</f>
        <v>0</v>
      </c>
      <c r="G12" s="16">
        <f>(G7+G9+G10)*0.2409</f>
        <v>32732.889750000002</v>
      </c>
      <c r="H12" s="16">
        <f>(H7+H9+H10)*0.2409</f>
        <v>65465.779500000004</v>
      </c>
    </row>
    <row r="13" spans="1:15" x14ac:dyDescent="0.25">
      <c r="A13" s="17">
        <v>1220</v>
      </c>
      <c r="B13" s="17" t="s">
        <v>128</v>
      </c>
      <c r="C13" s="15"/>
      <c r="D13" s="15"/>
      <c r="E13" s="16">
        <f>E7*0.05</f>
        <v>12352.5</v>
      </c>
      <c r="F13" s="16">
        <f>F7*0.05</f>
        <v>0</v>
      </c>
      <c r="G13" s="16">
        <f>G7*0.05</f>
        <v>6176.25</v>
      </c>
      <c r="H13" s="16">
        <f>H7*0.05</f>
        <v>12352.5</v>
      </c>
    </row>
    <row r="14" spans="1:15" s="62" customFormat="1" x14ac:dyDescent="0.25">
      <c r="A14" s="59">
        <v>2000</v>
      </c>
      <c r="B14" s="60" t="s">
        <v>72</v>
      </c>
      <c r="C14" s="60"/>
      <c r="D14" s="60"/>
      <c r="E14" s="61">
        <f>E15+E16+E23</f>
        <v>2255620</v>
      </c>
      <c r="F14" s="61">
        <f>F15+F16+F23</f>
        <v>0</v>
      </c>
      <c r="G14" s="61">
        <f>G15+G16+G23</f>
        <v>1134010</v>
      </c>
      <c r="H14" s="61">
        <f>H15+H16+H23</f>
        <v>2250820</v>
      </c>
      <c r="J14" s="63"/>
      <c r="L14" s="64"/>
    </row>
    <row r="15" spans="1:15" s="2" customFormat="1" x14ac:dyDescent="0.25">
      <c r="A15" s="65">
        <v>2100</v>
      </c>
      <c r="B15" s="66" t="s">
        <v>76</v>
      </c>
      <c r="C15" s="66">
        <v>10</v>
      </c>
      <c r="D15" s="66">
        <f>200</f>
        <v>200</v>
      </c>
      <c r="E15" s="53">
        <f>D15*C15</f>
        <v>2000</v>
      </c>
      <c r="F15" s="53">
        <v>0</v>
      </c>
      <c r="G15" s="53">
        <f>E15</f>
        <v>2000</v>
      </c>
      <c r="H15" s="53">
        <f>E15</f>
        <v>2000</v>
      </c>
    </row>
    <row r="16" spans="1:15" s="2" customFormat="1" x14ac:dyDescent="0.25">
      <c r="A16" s="65">
        <v>2200</v>
      </c>
      <c r="B16" s="66" t="s">
        <v>77</v>
      </c>
      <c r="C16" s="66"/>
      <c r="D16" s="66"/>
      <c r="E16" s="53">
        <f>E17+E18+E20+E21</f>
        <v>2247620</v>
      </c>
      <c r="F16" s="53">
        <f t="shared" ref="F16:H16" si="2">F17+F18+F20+F21</f>
        <v>0</v>
      </c>
      <c r="G16" s="53">
        <f t="shared" si="2"/>
        <v>1126010</v>
      </c>
      <c r="H16" s="53">
        <f t="shared" si="2"/>
        <v>2242820</v>
      </c>
    </row>
    <row r="17" spans="1:11" s="2" customFormat="1" x14ac:dyDescent="0.25">
      <c r="A17" s="67">
        <v>2210</v>
      </c>
      <c r="B17" s="67" t="s">
        <v>111</v>
      </c>
      <c r="C17" s="66">
        <v>10</v>
      </c>
      <c r="D17" s="66">
        <f>10*12</f>
        <v>120</v>
      </c>
      <c r="E17" s="53">
        <f>D17*C17</f>
        <v>1200</v>
      </c>
      <c r="F17" s="53">
        <v>0</v>
      </c>
      <c r="G17" s="53">
        <f>E17</f>
        <v>1200</v>
      </c>
      <c r="H17" s="53">
        <f>E17</f>
        <v>1200</v>
      </c>
      <c r="J17" s="68"/>
      <c r="K17" s="69"/>
    </row>
    <row r="18" spans="1:11" s="2" customFormat="1" x14ac:dyDescent="0.25">
      <c r="A18" s="67">
        <v>2230</v>
      </c>
      <c r="B18" s="67" t="s">
        <v>113</v>
      </c>
      <c r="C18" s="66"/>
      <c r="D18" s="66"/>
      <c r="E18" s="53">
        <f>E19</f>
        <v>8000</v>
      </c>
      <c r="F18" s="53">
        <v>0</v>
      </c>
      <c r="G18" s="53">
        <f>E18</f>
        <v>8000</v>
      </c>
      <c r="H18" s="53">
        <f>E18</f>
        <v>8000</v>
      </c>
    </row>
    <row r="19" spans="1:11" s="73" customFormat="1" x14ac:dyDescent="0.25">
      <c r="A19" s="70">
        <v>2235</v>
      </c>
      <c r="B19" s="70" t="s">
        <v>148</v>
      </c>
      <c r="C19" s="71">
        <v>10</v>
      </c>
      <c r="D19" s="71">
        <v>800</v>
      </c>
      <c r="E19" s="72">
        <f>D19*C19</f>
        <v>8000</v>
      </c>
      <c r="F19" s="72">
        <v>0</v>
      </c>
      <c r="G19" s="72">
        <f>E19</f>
        <v>8000</v>
      </c>
      <c r="H19" s="72">
        <f>E19</f>
        <v>8000</v>
      </c>
    </row>
    <row r="20" spans="1:11" s="2" customFormat="1" x14ac:dyDescent="0.25">
      <c r="A20" s="67">
        <v>2250</v>
      </c>
      <c r="B20" s="67" t="s">
        <v>115</v>
      </c>
      <c r="C20" s="66">
        <v>10</v>
      </c>
      <c r="D20" s="66">
        <f>40*12</f>
        <v>480</v>
      </c>
      <c r="E20" s="53">
        <f t="shared" ref="E20" si="3">D20*C20</f>
        <v>4800</v>
      </c>
      <c r="F20" s="53">
        <v>0</v>
      </c>
      <c r="G20" s="53">
        <f>F20</f>
        <v>0</v>
      </c>
      <c r="H20" s="53">
        <f>G20</f>
        <v>0</v>
      </c>
    </row>
    <row r="21" spans="1:11" s="2" customFormat="1" x14ac:dyDescent="0.25">
      <c r="A21" s="67">
        <v>2270</v>
      </c>
      <c r="B21" s="67" t="s">
        <v>117</v>
      </c>
      <c r="C21" s="66"/>
      <c r="D21" s="66"/>
      <c r="E21" s="53">
        <f>E22</f>
        <v>2233620</v>
      </c>
      <c r="F21" s="53">
        <v>0</v>
      </c>
      <c r="G21" s="53">
        <f>G22</f>
        <v>1116810</v>
      </c>
      <c r="H21" s="53">
        <f>H22</f>
        <v>2233620</v>
      </c>
    </row>
    <row r="22" spans="1:11" s="73" customFormat="1" x14ac:dyDescent="0.25">
      <c r="A22" s="70">
        <v>2279</v>
      </c>
      <c r="B22" s="70" t="s">
        <v>243</v>
      </c>
      <c r="C22" s="71">
        <v>150</v>
      </c>
      <c r="D22" s="100">
        <f>1000*12*1.2409</f>
        <v>14890.8</v>
      </c>
      <c r="E22" s="72">
        <f>D22*C22</f>
        <v>2233620</v>
      </c>
      <c r="F22" s="72">
        <v>0</v>
      </c>
      <c r="G22" s="72">
        <f>E22/2</f>
        <v>1116810</v>
      </c>
      <c r="H22" s="72">
        <f>E22</f>
        <v>2233620</v>
      </c>
    </row>
    <row r="23" spans="1:11" s="2" customFormat="1" x14ac:dyDescent="0.25">
      <c r="A23" s="65">
        <v>2300</v>
      </c>
      <c r="B23" s="66" t="s">
        <v>78</v>
      </c>
      <c r="C23" s="66"/>
      <c r="D23" s="66"/>
      <c r="E23" s="53">
        <f>E24</f>
        <v>6000</v>
      </c>
      <c r="F23" s="53">
        <f t="shared" ref="F23:H23" si="4">F24</f>
        <v>0</v>
      </c>
      <c r="G23" s="53">
        <f t="shared" si="4"/>
        <v>6000</v>
      </c>
      <c r="H23" s="53">
        <f t="shared" si="4"/>
        <v>6000</v>
      </c>
    </row>
    <row r="24" spans="1:11" s="2" customFormat="1" x14ac:dyDescent="0.25">
      <c r="A24" s="67">
        <v>2310</v>
      </c>
      <c r="B24" s="67" t="s">
        <v>121</v>
      </c>
      <c r="C24" s="66">
        <v>40</v>
      </c>
      <c r="D24" s="66">
        <v>150</v>
      </c>
      <c r="E24" s="53">
        <f>D24*C24</f>
        <v>6000</v>
      </c>
      <c r="F24" s="53">
        <v>0</v>
      </c>
      <c r="G24" s="53">
        <f>C24*D24</f>
        <v>6000</v>
      </c>
      <c r="H24" s="53">
        <f>G24</f>
        <v>6000</v>
      </c>
    </row>
    <row r="25" spans="1:11" s="21" customFormat="1" x14ac:dyDescent="0.25">
      <c r="A25" s="25">
        <v>3000</v>
      </c>
      <c r="B25" s="26" t="s">
        <v>79</v>
      </c>
      <c r="C25" s="26"/>
      <c r="D25" s="26"/>
      <c r="E25" s="27">
        <v>0</v>
      </c>
      <c r="F25" s="27">
        <v>0</v>
      </c>
      <c r="G25" s="27">
        <v>0</v>
      </c>
      <c r="H25" s="27">
        <v>0</v>
      </c>
    </row>
    <row r="26" spans="1:11" s="21" customFormat="1" x14ac:dyDescent="0.25">
      <c r="A26" s="25">
        <v>4000</v>
      </c>
      <c r="B26" s="26" t="s">
        <v>80</v>
      </c>
      <c r="C26" s="26"/>
      <c r="D26" s="26"/>
      <c r="E26" s="27">
        <v>0</v>
      </c>
      <c r="F26" s="27">
        <v>0</v>
      </c>
      <c r="G26" s="27">
        <v>0</v>
      </c>
      <c r="H26" s="27">
        <v>0</v>
      </c>
    </row>
    <row r="27" spans="1:11" s="21" customFormat="1" x14ac:dyDescent="0.25">
      <c r="A27" s="25">
        <v>5000</v>
      </c>
      <c r="B27" s="26" t="s">
        <v>73</v>
      </c>
      <c r="C27" s="26"/>
      <c r="D27" s="26"/>
      <c r="E27" s="27">
        <f>E28+E29+E37</f>
        <v>27500</v>
      </c>
      <c r="F27" s="27">
        <f>F28+F29+F37</f>
        <v>0</v>
      </c>
      <c r="G27" s="27">
        <f>G28+G29+G37</f>
        <v>27500</v>
      </c>
      <c r="H27" s="27">
        <f>H28+H29+H37</f>
        <v>0</v>
      </c>
    </row>
    <row r="28" spans="1:11" x14ac:dyDescent="0.25">
      <c r="A28" s="29">
        <v>5100</v>
      </c>
      <c r="B28" s="15" t="s">
        <v>81</v>
      </c>
      <c r="C28" s="15"/>
      <c r="D28" s="15"/>
      <c r="E28" s="16">
        <v>0</v>
      </c>
      <c r="F28" s="16">
        <v>0</v>
      </c>
      <c r="G28" s="16">
        <v>0</v>
      </c>
      <c r="H28" s="16">
        <v>0</v>
      </c>
    </row>
    <row r="29" spans="1:11" x14ac:dyDescent="0.25">
      <c r="A29" s="29">
        <v>5200</v>
      </c>
      <c r="B29" s="15" t="s">
        <v>82</v>
      </c>
      <c r="C29" s="15"/>
      <c r="D29" s="15"/>
      <c r="E29" s="16">
        <f>E30+E34</f>
        <v>27500</v>
      </c>
      <c r="F29" s="16">
        <f>F30+F34</f>
        <v>0</v>
      </c>
      <c r="G29" s="16">
        <f>G30+G34</f>
        <v>27500</v>
      </c>
      <c r="H29" s="16">
        <f>H30+H34</f>
        <v>0</v>
      </c>
    </row>
    <row r="30" spans="1:11" x14ac:dyDescent="0.25">
      <c r="A30" s="15">
        <v>5238</v>
      </c>
      <c r="B30" s="17" t="s">
        <v>104</v>
      </c>
      <c r="C30" s="15"/>
      <c r="D30" s="15"/>
      <c r="E30" s="16">
        <f>E31+E32+E33</f>
        <v>17000</v>
      </c>
      <c r="F30" s="16">
        <f>F31+F32+F33</f>
        <v>0</v>
      </c>
      <c r="G30" s="16">
        <f t="shared" ref="G30:H30" si="5">G31+G32+G33</f>
        <v>17000</v>
      </c>
      <c r="H30" s="16">
        <f t="shared" si="5"/>
        <v>0</v>
      </c>
    </row>
    <row r="31" spans="1:11" x14ac:dyDescent="0.25">
      <c r="A31" s="15"/>
      <c r="B31" s="32" t="s">
        <v>74</v>
      </c>
      <c r="C31" s="15">
        <f>C8</f>
        <v>10</v>
      </c>
      <c r="D31" s="15">
        <f>800+350+150</f>
        <v>1300</v>
      </c>
      <c r="E31" s="16">
        <f>C31*D31</f>
        <v>13000</v>
      </c>
      <c r="F31" s="16"/>
      <c r="G31" s="16">
        <f>E31</f>
        <v>13000</v>
      </c>
      <c r="H31" s="16"/>
    </row>
    <row r="32" spans="1:11" x14ac:dyDescent="0.25">
      <c r="A32" s="15"/>
      <c r="B32" s="32" t="s">
        <v>105</v>
      </c>
      <c r="C32" s="15">
        <v>10</v>
      </c>
      <c r="D32" s="15">
        <v>300</v>
      </c>
      <c r="E32" s="16">
        <f>D32*C32</f>
        <v>3000</v>
      </c>
      <c r="F32" s="16"/>
      <c r="G32" s="16">
        <f>E32</f>
        <v>3000</v>
      </c>
      <c r="H32" s="16"/>
    </row>
    <row r="33" spans="1:8" x14ac:dyDescent="0.25">
      <c r="A33" s="15"/>
      <c r="B33" s="32" t="s">
        <v>107</v>
      </c>
      <c r="C33" s="15">
        <v>10</v>
      </c>
      <c r="D33" s="15">
        <v>100</v>
      </c>
      <c r="E33" s="16">
        <f>D33*C33</f>
        <v>1000</v>
      </c>
      <c r="F33" s="16"/>
      <c r="G33" s="16">
        <f>E33</f>
        <v>1000</v>
      </c>
      <c r="H33" s="16"/>
    </row>
    <row r="34" spans="1:8" x14ac:dyDescent="0.25">
      <c r="A34" s="15">
        <v>5239</v>
      </c>
      <c r="B34" s="17" t="s">
        <v>102</v>
      </c>
      <c r="C34" s="15"/>
      <c r="D34" s="15"/>
      <c r="E34" s="16">
        <f>E35+E36</f>
        <v>10500</v>
      </c>
      <c r="F34" s="16">
        <f>F35+F36</f>
        <v>0</v>
      </c>
      <c r="G34" s="16">
        <f t="shared" ref="G34:H34" si="6">G35+G36</f>
        <v>10500</v>
      </c>
      <c r="H34" s="16">
        <f t="shared" si="6"/>
        <v>0</v>
      </c>
    </row>
    <row r="35" spans="1:8" x14ac:dyDescent="0.25">
      <c r="A35" s="15"/>
      <c r="B35" s="32" t="s">
        <v>108</v>
      </c>
      <c r="C35" s="15">
        <f>C31</f>
        <v>10</v>
      </c>
      <c r="D35" s="15">
        <f>500+250</f>
        <v>750</v>
      </c>
      <c r="E35" s="16">
        <f>D35*C35</f>
        <v>7500</v>
      </c>
      <c r="F35" s="16"/>
      <c r="G35" s="16">
        <f>E35</f>
        <v>7500</v>
      </c>
      <c r="H35" s="16"/>
    </row>
    <row r="36" spans="1:8" x14ac:dyDescent="0.25">
      <c r="A36" s="15"/>
      <c r="B36" s="32" t="s">
        <v>109</v>
      </c>
      <c r="C36" s="15">
        <v>10</v>
      </c>
      <c r="D36" s="15">
        <v>300</v>
      </c>
      <c r="E36" s="16">
        <f>D36*C36</f>
        <v>3000</v>
      </c>
      <c r="F36" s="16"/>
      <c r="G36" s="16">
        <f>E36</f>
        <v>3000</v>
      </c>
      <c r="H36" s="16"/>
    </row>
    <row r="37" spans="1:8" x14ac:dyDescent="0.25">
      <c r="A37" s="29">
        <v>5300</v>
      </c>
      <c r="B37" s="17" t="s">
        <v>83</v>
      </c>
      <c r="C37" s="15"/>
      <c r="D37" s="15"/>
      <c r="E37" s="16">
        <v>0</v>
      </c>
      <c r="F37" s="16">
        <v>0</v>
      </c>
      <c r="G37" s="16">
        <v>0</v>
      </c>
      <c r="H37" s="16">
        <v>0</v>
      </c>
    </row>
    <row r="38" spans="1:8" s="21" customFormat="1" x14ac:dyDescent="0.25">
      <c r="A38" s="25">
        <v>6000</v>
      </c>
      <c r="B38" s="25" t="s">
        <v>84</v>
      </c>
      <c r="C38" s="26"/>
      <c r="D38" s="26"/>
      <c r="E38" s="27">
        <v>0</v>
      </c>
      <c r="F38" s="27">
        <v>0</v>
      </c>
      <c r="G38" s="27">
        <v>0</v>
      </c>
      <c r="H38" s="27">
        <v>0</v>
      </c>
    </row>
    <row r="39" spans="1:8" s="21" customFormat="1" ht="30" x14ac:dyDescent="0.25">
      <c r="A39" s="25">
        <v>7000</v>
      </c>
      <c r="B39" s="28" t="s">
        <v>85</v>
      </c>
      <c r="C39" s="26"/>
      <c r="D39" s="26"/>
      <c r="E39" s="27">
        <v>0</v>
      </c>
      <c r="F39" s="27">
        <v>0</v>
      </c>
      <c r="G39" s="27">
        <v>0</v>
      </c>
      <c r="H39" s="27">
        <v>0</v>
      </c>
    </row>
    <row r="40" spans="1:8" s="21" customFormat="1" ht="30" x14ac:dyDescent="0.25">
      <c r="A40" s="25">
        <v>8000</v>
      </c>
      <c r="B40" s="28" t="s">
        <v>87</v>
      </c>
      <c r="C40" s="26"/>
      <c r="D40" s="26"/>
      <c r="E40" s="27">
        <v>0</v>
      </c>
      <c r="F40" s="27">
        <v>0</v>
      </c>
      <c r="G40" s="27">
        <v>0</v>
      </c>
      <c r="H40" s="27">
        <v>0</v>
      </c>
    </row>
    <row r="41" spans="1:8" s="21" customFormat="1" x14ac:dyDescent="0.25">
      <c r="A41" s="25">
        <v>9000</v>
      </c>
      <c r="B41" s="25" t="s">
        <v>86</v>
      </c>
      <c r="C41" s="26"/>
      <c r="D41" s="26"/>
      <c r="E41" s="27">
        <v>0</v>
      </c>
      <c r="F41" s="27">
        <v>0</v>
      </c>
      <c r="G41" s="27">
        <v>0</v>
      </c>
      <c r="H41" s="27">
        <v>0</v>
      </c>
    </row>
    <row r="42" spans="1:8" x14ac:dyDescent="0.25">
      <c r="A42" s="18"/>
      <c r="B42" s="19" t="s">
        <v>75</v>
      </c>
      <c r="C42" s="19"/>
      <c r="D42" s="19"/>
      <c r="E42" s="20">
        <f>E27+E14+E5+E25+E26+E38+E39+E40+E41</f>
        <v>2602036.8449999997</v>
      </c>
      <c r="F42" s="20">
        <f>F27+F14+F5+F25+F26+F38+F39+F40+F41</f>
        <v>0</v>
      </c>
      <c r="G42" s="20">
        <f>G27+G14+G5+G25+G26+G38+G39+G40+G41</f>
        <v>1336296.6397500001</v>
      </c>
      <c r="H42" s="20">
        <f>H27+H14+H5+H25+H26+H38+H39+H40+H41</f>
        <v>2600393.2795000002</v>
      </c>
    </row>
    <row r="46" spans="1:8" x14ac:dyDescent="0.25">
      <c r="A46" t="s">
        <v>245</v>
      </c>
    </row>
  </sheetData>
  <mergeCells count="1">
    <mergeCell ref="A2:H2"/>
  </mergeCells>
  <pageMargins left="0.7" right="0.7" top="0.75" bottom="0.75" header="0.3" footer="0.3"/>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0"/>
  <sheetViews>
    <sheetView workbookViewId="0">
      <selection activeCell="E11" sqref="E11"/>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4.7109375" customWidth="1"/>
    <col min="10" max="10" width="1.5703125" customWidth="1"/>
    <col min="11" max="11" width="9" customWidth="1"/>
    <col min="12" max="14" width="9.140625" hidden="1" customWidth="1"/>
    <col min="15" max="15" width="10.5703125" hidden="1" customWidth="1"/>
  </cols>
  <sheetData>
    <row r="2" spans="1:15" ht="30.75" customHeight="1" x14ac:dyDescent="0.25">
      <c r="A2" s="162" t="s">
        <v>150</v>
      </c>
      <c r="B2" s="162"/>
      <c r="C2" s="162"/>
      <c r="D2" s="162"/>
      <c r="E2" s="162"/>
      <c r="F2" s="162"/>
      <c r="G2" s="162"/>
      <c r="H2" s="162"/>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E6+E12</f>
        <v>4839.51</v>
      </c>
      <c r="F5" s="24">
        <f>F6+F12</f>
        <v>4839.51</v>
      </c>
      <c r="G5" s="24">
        <f>G6+G12</f>
        <v>0</v>
      </c>
      <c r="H5" s="24">
        <f>H6+H12</f>
        <v>0</v>
      </c>
    </row>
    <row r="6" spans="1:15" x14ac:dyDescent="0.25">
      <c r="A6" s="29">
        <v>1100</v>
      </c>
      <c r="B6" s="15" t="s">
        <v>68</v>
      </c>
      <c r="C6" s="15"/>
      <c r="D6" s="15"/>
      <c r="E6" s="16">
        <f>E7+E9+E10</f>
        <v>3900</v>
      </c>
      <c r="F6" s="16">
        <f t="shared" ref="F6:H6" si="0">F7+F9+F10</f>
        <v>3900</v>
      </c>
      <c r="G6" s="16">
        <f t="shared" si="0"/>
        <v>0</v>
      </c>
      <c r="H6" s="16">
        <f t="shared" si="0"/>
        <v>0</v>
      </c>
    </row>
    <row r="7" spans="1:15" x14ac:dyDescent="0.25">
      <c r="A7" s="15">
        <v>1110</v>
      </c>
      <c r="B7" s="17" t="s">
        <v>69</v>
      </c>
      <c r="C7" s="15"/>
      <c r="D7" s="15"/>
      <c r="E7" s="16">
        <f>SUM(E8:E8)</f>
        <v>0</v>
      </c>
      <c r="F7" s="16">
        <f>SUM(F8:F8)</f>
        <v>0</v>
      </c>
      <c r="G7" s="16">
        <f>SUM(G8:G8)</f>
        <v>0</v>
      </c>
      <c r="H7" s="16">
        <f>SUM(H8:H8)</f>
        <v>0</v>
      </c>
      <c r="L7" t="s">
        <v>124</v>
      </c>
      <c r="N7" t="s">
        <v>125</v>
      </c>
      <c r="O7" t="s">
        <v>126</v>
      </c>
    </row>
    <row r="8" spans="1:15" hidden="1" x14ac:dyDescent="0.25">
      <c r="A8" s="15"/>
      <c r="B8" s="32"/>
      <c r="C8" s="15"/>
      <c r="D8" s="15"/>
      <c r="E8" s="16">
        <f>D8*C8</f>
        <v>0</v>
      </c>
      <c r="F8" s="16">
        <f>E8/2</f>
        <v>0</v>
      </c>
      <c r="G8" s="16">
        <f>E8*1.1</f>
        <v>0</v>
      </c>
      <c r="H8" s="15">
        <f>G8*1.1</f>
        <v>0</v>
      </c>
      <c r="K8" s="38">
        <v>1900</v>
      </c>
      <c r="L8" s="37">
        <v>0.11</v>
      </c>
      <c r="M8">
        <f>K8-K8*L8</f>
        <v>1691</v>
      </c>
      <c r="N8" s="37">
        <v>0.23</v>
      </c>
      <c r="O8">
        <f>M8-M8*N8</f>
        <v>1302.07</v>
      </c>
    </row>
    <row r="9" spans="1:15" x14ac:dyDescent="0.25">
      <c r="A9" s="15">
        <v>1140</v>
      </c>
      <c r="B9" s="17" t="s">
        <v>71</v>
      </c>
      <c r="C9" s="15"/>
      <c r="D9" s="15"/>
      <c r="E9" s="16">
        <f>F9</f>
        <v>0</v>
      </c>
      <c r="F9" s="15">
        <f>F7*0.15</f>
        <v>0</v>
      </c>
      <c r="G9" s="15">
        <f>G7*0.15</f>
        <v>0</v>
      </c>
      <c r="H9" s="15">
        <f>H7*0.15</f>
        <v>0</v>
      </c>
      <c r="J9" s="55"/>
    </row>
    <row r="10" spans="1:15" x14ac:dyDescent="0.25">
      <c r="A10" s="15">
        <v>1150</v>
      </c>
      <c r="B10" s="17" t="s">
        <v>147</v>
      </c>
      <c r="C10" s="15"/>
      <c r="D10" s="15"/>
      <c r="E10" s="16">
        <f>E11</f>
        <v>3900</v>
      </c>
      <c r="F10" s="16">
        <f>F11</f>
        <v>3900</v>
      </c>
      <c r="G10" s="16">
        <f>G11</f>
        <v>0</v>
      </c>
      <c r="H10" s="16">
        <f>H11</f>
        <v>0</v>
      </c>
      <c r="J10" s="55"/>
    </row>
    <row r="11" spans="1:15" x14ac:dyDescent="0.25">
      <c r="A11" s="15"/>
      <c r="B11" s="32" t="s">
        <v>165</v>
      </c>
      <c r="C11" s="15">
        <v>1</v>
      </c>
      <c r="D11" s="15">
        <f>K11*2</f>
        <v>3900</v>
      </c>
      <c r="E11" s="16">
        <f>D11*C11</f>
        <v>3900</v>
      </c>
      <c r="F11" s="16">
        <f>E11</f>
        <v>3900</v>
      </c>
      <c r="G11" s="15">
        <v>0</v>
      </c>
      <c r="H11" s="15">
        <f>G11*1.1</f>
        <v>0</v>
      </c>
      <c r="J11" s="55"/>
      <c r="K11" s="2">
        <v>1950</v>
      </c>
      <c r="L11" s="37">
        <v>0.11</v>
      </c>
      <c r="M11">
        <f>K11-K11*L11</f>
        <v>1735.5</v>
      </c>
      <c r="N11" s="37">
        <v>0.23</v>
      </c>
      <c r="O11" s="85">
        <f>M11-M11*N11</f>
        <v>1336.335</v>
      </c>
    </row>
    <row r="12" spans="1:15" x14ac:dyDescent="0.25">
      <c r="A12" s="29">
        <v>1200</v>
      </c>
      <c r="B12" s="15" t="s">
        <v>129</v>
      </c>
      <c r="C12" s="15"/>
      <c r="D12" s="15"/>
      <c r="E12" s="16">
        <f>E13+E14</f>
        <v>939.51</v>
      </c>
      <c r="F12" s="16">
        <f>F13+F14</f>
        <v>939.51</v>
      </c>
      <c r="G12" s="16">
        <f t="shared" ref="G12:H12" si="1">G13+G14</f>
        <v>0</v>
      </c>
      <c r="H12" s="16">
        <f t="shared" si="1"/>
        <v>0</v>
      </c>
    </row>
    <row r="13" spans="1:15" x14ac:dyDescent="0.25">
      <c r="A13" s="17">
        <v>1210</v>
      </c>
      <c r="B13" s="17" t="s">
        <v>127</v>
      </c>
      <c r="C13" s="15"/>
      <c r="D13" s="15"/>
      <c r="E13" s="16">
        <f>(E7+E9+E10)*0.2409</f>
        <v>939.51</v>
      </c>
      <c r="F13" s="16">
        <f>(F7+F9+F10)*0.2409</f>
        <v>939.51</v>
      </c>
      <c r="G13" s="16">
        <f>(G7+G9+G10)*0.2409</f>
        <v>0</v>
      </c>
      <c r="H13" s="16">
        <f>(H7+H9+H10)*0.2409</f>
        <v>0</v>
      </c>
    </row>
    <row r="14" spans="1:15" x14ac:dyDescent="0.25">
      <c r="A14" s="17">
        <v>1220</v>
      </c>
      <c r="B14" s="17" t="s">
        <v>128</v>
      </c>
      <c r="C14" s="15"/>
      <c r="D14" s="15"/>
      <c r="E14" s="16">
        <f>D14*C14</f>
        <v>0</v>
      </c>
      <c r="F14" s="16">
        <f>E14</f>
        <v>0</v>
      </c>
      <c r="G14" s="15">
        <f>(C14+15)*D14</f>
        <v>0</v>
      </c>
      <c r="H14" s="15">
        <f>G14</f>
        <v>0</v>
      </c>
    </row>
    <row r="15" spans="1:15" s="62" customFormat="1" x14ac:dyDescent="0.25">
      <c r="A15" s="59">
        <v>2000</v>
      </c>
      <c r="B15" s="60" t="s">
        <v>72</v>
      </c>
      <c r="C15" s="60"/>
      <c r="D15" s="60"/>
      <c r="E15" s="61">
        <f>E16+E17+E23</f>
        <v>0</v>
      </c>
      <c r="F15" s="61">
        <f>F16+F17+F23</f>
        <v>0</v>
      </c>
      <c r="G15" s="61">
        <f>G16+G17+G23</f>
        <v>0</v>
      </c>
      <c r="H15" s="61">
        <f>H16+H17+H23</f>
        <v>0</v>
      </c>
      <c r="J15" s="63"/>
      <c r="L15" s="64"/>
    </row>
    <row r="16" spans="1:15" s="2" customFormat="1" x14ac:dyDescent="0.25">
      <c r="A16" s="65">
        <v>2100</v>
      </c>
      <c r="B16" s="66" t="s">
        <v>76</v>
      </c>
      <c r="C16" s="66"/>
      <c r="D16" s="66"/>
      <c r="E16" s="53">
        <f>D16*C16</f>
        <v>0</v>
      </c>
      <c r="F16" s="53">
        <f>E16</f>
        <v>0</v>
      </c>
      <c r="G16" s="53">
        <f>E16</f>
        <v>0</v>
      </c>
      <c r="H16" s="53">
        <f>E16</f>
        <v>0</v>
      </c>
    </row>
    <row r="17" spans="1:11" s="2" customFormat="1" ht="14.25" customHeight="1" x14ac:dyDescent="0.25">
      <c r="A17" s="65">
        <v>2200</v>
      </c>
      <c r="B17" s="66" t="s">
        <v>77</v>
      </c>
      <c r="C17" s="66"/>
      <c r="D17" s="66"/>
      <c r="E17" s="53">
        <f>E18+E19+E21+E22</f>
        <v>0</v>
      </c>
      <c r="F17" s="53">
        <f t="shared" ref="F17:H17" si="2">F18+F19+F21+F22</f>
        <v>0</v>
      </c>
      <c r="G17" s="53">
        <f t="shared" si="2"/>
        <v>0</v>
      </c>
      <c r="H17" s="53">
        <f t="shared" si="2"/>
        <v>0</v>
      </c>
    </row>
    <row r="18" spans="1:11" s="2" customFormat="1" hidden="1" x14ac:dyDescent="0.25">
      <c r="A18" s="67">
        <v>2210</v>
      </c>
      <c r="B18" s="67" t="s">
        <v>111</v>
      </c>
      <c r="C18" s="66"/>
      <c r="D18" s="66"/>
      <c r="E18" s="53">
        <f>D18*C18</f>
        <v>0</v>
      </c>
      <c r="F18" s="53">
        <f>E18</f>
        <v>0</v>
      </c>
      <c r="G18" s="53">
        <f>E18</f>
        <v>0</v>
      </c>
      <c r="H18" s="53">
        <f>E18</f>
        <v>0</v>
      </c>
      <c r="J18" s="68"/>
      <c r="K18" s="69"/>
    </row>
    <row r="19" spans="1:11" s="2" customFormat="1" hidden="1" x14ac:dyDescent="0.25">
      <c r="A19" s="67">
        <v>2230</v>
      </c>
      <c r="B19" s="67" t="s">
        <v>113</v>
      </c>
      <c r="C19" s="66"/>
      <c r="D19" s="66"/>
      <c r="E19" s="53">
        <f>E20</f>
        <v>0</v>
      </c>
      <c r="F19" s="53">
        <f>E19</f>
        <v>0</v>
      </c>
      <c r="G19" s="53">
        <f>E19</f>
        <v>0</v>
      </c>
      <c r="H19" s="53">
        <f>E19</f>
        <v>0</v>
      </c>
    </row>
    <row r="20" spans="1:11" s="73" customFormat="1" hidden="1" x14ac:dyDescent="0.25">
      <c r="A20" s="70">
        <v>2235</v>
      </c>
      <c r="B20" s="70" t="s">
        <v>148</v>
      </c>
      <c r="C20" s="71"/>
      <c r="D20" s="71"/>
      <c r="E20" s="72">
        <f>D20*C20</f>
        <v>0</v>
      </c>
      <c r="F20" s="72">
        <f>E20</f>
        <v>0</v>
      </c>
      <c r="G20" s="72">
        <f>E20</f>
        <v>0</v>
      </c>
      <c r="H20" s="72">
        <f>E20</f>
        <v>0</v>
      </c>
    </row>
    <row r="21" spans="1:11" s="2" customFormat="1" hidden="1" x14ac:dyDescent="0.25">
      <c r="A21" s="67">
        <v>2250</v>
      </c>
      <c r="B21" s="67" t="s">
        <v>115</v>
      </c>
      <c r="C21" s="66"/>
      <c r="D21" s="66"/>
      <c r="E21" s="53">
        <f t="shared" ref="E21" si="3">D21*C21</f>
        <v>0</v>
      </c>
      <c r="F21" s="53">
        <f>E21</f>
        <v>0</v>
      </c>
      <c r="G21" s="53">
        <f>F21</f>
        <v>0</v>
      </c>
      <c r="H21" s="53">
        <f>G21</f>
        <v>0</v>
      </c>
    </row>
    <row r="22" spans="1:11" s="2" customFormat="1" hidden="1" x14ac:dyDescent="0.25">
      <c r="A22" s="67">
        <v>2270</v>
      </c>
      <c r="B22" s="67" t="s">
        <v>117</v>
      </c>
      <c r="C22" s="66"/>
      <c r="D22" s="66"/>
      <c r="E22" s="53">
        <f>D22*C22</f>
        <v>0</v>
      </c>
      <c r="F22" s="66">
        <v>0</v>
      </c>
      <c r="G22" s="66">
        <v>0</v>
      </c>
      <c r="H22" s="66">
        <v>0</v>
      </c>
    </row>
    <row r="23" spans="1:11" s="2" customFormat="1" ht="14.25" customHeight="1" x14ac:dyDescent="0.25">
      <c r="A23" s="65">
        <v>2300</v>
      </c>
      <c r="B23" s="66" t="s">
        <v>78</v>
      </c>
      <c r="C23" s="66"/>
      <c r="D23" s="66"/>
      <c r="E23" s="53">
        <f>E24</f>
        <v>0</v>
      </c>
      <c r="F23" s="53">
        <f t="shared" ref="F23:H23" si="4">F24</f>
        <v>0</v>
      </c>
      <c r="G23" s="53">
        <f t="shared" si="4"/>
        <v>0</v>
      </c>
      <c r="H23" s="53">
        <f t="shared" si="4"/>
        <v>0</v>
      </c>
    </row>
    <row r="24" spans="1:11" s="2" customFormat="1" hidden="1" x14ac:dyDescent="0.25">
      <c r="A24" s="67">
        <v>2310</v>
      </c>
      <c r="B24" s="67" t="s">
        <v>121</v>
      </c>
      <c r="C24" s="66"/>
      <c r="D24" s="66"/>
      <c r="E24" s="53">
        <f>D24*C24</f>
        <v>0</v>
      </c>
      <c r="F24" s="53">
        <f>E24</f>
        <v>0</v>
      </c>
      <c r="G24" s="66">
        <f>C24*D24</f>
        <v>0</v>
      </c>
      <c r="H24" s="66">
        <f>G24</f>
        <v>0</v>
      </c>
    </row>
    <row r="25" spans="1:11" s="21" customFormat="1" x14ac:dyDescent="0.25">
      <c r="A25" s="25">
        <v>3000</v>
      </c>
      <c r="B25" s="26" t="s">
        <v>79</v>
      </c>
      <c r="C25" s="26"/>
      <c r="D25" s="26"/>
      <c r="E25" s="27">
        <v>0</v>
      </c>
      <c r="F25" s="26">
        <v>0</v>
      </c>
      <c r="G25" s="26">
        <v>0</v>
      </c>
      <c r="H25" s="26">
        <v>0</v>
      </c>
    </row>
    <row r="26" spans="1:11" s="21" customFormat="1" x14ac:dyDescent="0.25">
      <c r="A26" s="25">
        <v>4000</v>
      </c>
      <c r="B26" s="26" t="s">
        <v>80</v>
      </c>
      <c r="C26" s="26"/>
      <c r="D26" s="26"/>
      <c r="E26" s="27">
        <v>0</v>
      </c>
      <c r="F26" s="26">
        <v>0</v>
      </c>
      <c r="G26" s="26">
        <v>0</v>
      </c>
      <c r="H26" s="26">
        <v>0</v>
      </c>
    </row>
    <row r="27" spans="1:11" s="21" customFormat="1" x14ac:dyDescent="0.25">
      <c r="A27" s="25">
        <v>5000</v>
      </c>
      <c r="B27" s="26" t="s">
        <v>73</v>
      </c>
      <c r="C27" s="26"/>
      <c r="D27" s="26"/>
      <c r="E27" s="27">
        <f>E28+E29+E32</f>
        <v>0</v>
      </c>
      <c r="F27" s="27">
        <f>F28+F29+F32</f>
        <v>0</v>
      </c>
      <c r="G27" s="27">
        <f>G28+G29+G32</f>
        <v>0</v>
      </c>
      <c r="H27" s="27">
        <f>H28+H29+H32</f>
        <v>0</v>
      </c>
    </row>
    <row r="28" spans="1:11" x14ac:dyDescent="0.25">
      <c r="A28" s="29">
        <v>5100</v>
      </c>
      <c r="B28" s="15" t="s">
        <v>81</v>
      </c>
      <c r="C28" s="15"/>
      <c r="D28" s="15"/>
      <c r="E28" s="16">
        <v>0</v>
      </c>
      <c r="F28" s="15">
        <v>0</v>
      </c>
      <c r="G28" s="15">
        <v>0</v>
      </c>
      <c r="H28" s="15">
        <v>0</v>
      </c>
    </row>
    <row r="29" spans="1:11" ht="14.25" customHeight="1" x14ac:dyDescent="0.25">
      <c r="A29" s="29">
        <v>5200</v>
      </c>
      <c r="B29" s="15" t="s">
        <v>82</v>
      </c>
      <c r="C29" s="15"/>
      <c r="D29" s="15"/>
      <c r="E29" s="16">
        <f>E30+E31</f>
        <v>0</v>
      </c>
      <c r="F29" s="16">
        <f>F30+F31</f>
        <v>0</v>
      </c>
      <c r="G29" s="16">
        <f>G30+G31</f>
        <v>0</v>
      </c>
      <c r="H29" s="16">
        <f>H30+H31</f>
        <v>0</v>
      </c>
    </row>
    <row r="30" spans="1:11" hidden="1" x14ac:dyDescent="0.25">
      <c r="A30" s="15">
        <v>5238</v>
      </c>
      <c r="B30" s="17" t="s">
        <v>104</v>
      </c>
      <c r="C30" s="15"/>
      <c r="D30" s="15"/>
      <c r="E30" s="15">
        <v>0</v>
      </c>
      <c r="F30" s="15">
        <v>0</v>
      </c>
      <c r="G30" s="15">
        <v>0</v>
      </c>
      <c r="H30" s="15">
        <v>0</v>
      </c>
    </row>
    <row r="31" spans="1:11" hidden="1" x14ac:dyDescent="0.25">
      <c r="A31" s="15">
        <v>5239</v>
      </c>
      <c r="B31" s="17" t="s">
        <v>102</v>
      </c>
      <c r="C31" s="15"/>
      <c r="D31" s="15"/>
      <c r="E31" s="15">
        <v>0</v>
      </c>
      <c r="F31" s="15">
        <v>0</v>
      </c>
      <c r="G31" s="15">
        <v>0</v>
      </c>
      <c r="H31" s="15">
        <v>0</v>
      </c>
    </row>
    <row r="32" spans="1:11" x14ac:dyDescent="0.25">
      <c r="A32" s="29">
        <v>5300</v>
      </c>
      <c r="B32" s="17" t="s">
        <v>83</v>
      </c>
      <c r="C32" s="15"/>
      <c r="D32" s="15"/>
      <c r="E32" s="15">
        <v>0</v>
      </c>
      <c r="F32" s="15">
        <v>0</v>
      </c>
      <c r="G32" s="15">
        <v>0</v>
      </c>
      <c r="H32" s="15">
        <v>0</v>
      </c>
    </row>
    <row r="33" spans="1:8" s="21" customFormat="1" x14ac:dyDescent="0.25">
      <c r="A33" s="25">
        <v>6000</v>
      </c>
      <c r="B33" s="25" t="s">
        <v>84</v>
      </c>
      <c r="C33" s="26"/>
      <c r="D33" s="26"/>
      <c r="E33" s="26">
        <v>0</v>
      </c>
      <c r="F33" s="26">
        <v>0</v>
      </c>
      <c r="G33" s="26">
        <v>0</v>
      </c>
      <c r="H33" s="26">
        <v>0</v>
      </c>
    </row>
    <row r="34" spans="1:8" s="21" customFormat="1" ht="30" x14ac:dyDescent="0.25">
      <c r="A34" s="25">
        <v>7000</v>
      </c>
      <c r="B34" s="28" t="s">
        <v>85</v>
      </c>
      <c r="C34" s="26"/>
      <c r="D34" s="26"/>
      <c r="E34" s="26">
        <v>0</v>
      </c>
      <c r="F34" s="26">
        <v>0</v>
      </c>
      <c r="G34" s="26">
        <v>0</v>
      </c>
      <c r="H34" s="26">
        <v>0</v>
      </c>
    </row>
    <row r="35" spans="1:8" s="21" customFormat="1" ht="30" x14ac:dyDescent="0.25">
      <c r="A35" s="25">
        <v>8000</v>
      </c>
      <c r="B35" s="28" t="s">
        <v>87</v>
      </c>
      <c r="C35" s="26"/>
      <c r="D35" s="26"/>
      <c r="E35" s="26">
        <v>0</v>
      </c>
      <c r="F35" s="26">
        <v>0</v>
      </c>
      <c r="G35" s="26">
        <v>0</v>
      </c>
      <c r="H35" s="26">
        <v>0</v>
      </c>
    </row>
    <row r="36" spans="1:8" s="21" customFormat="1" x14ac:dyDescent="0.25">
      <c r="A36" s="25">
        <v>9000</v>
      </c>
      <c r="B36" s="25" t="s">
        <v>86</v>
      </c>
      <c r="C36" s="26"/>
      <c r="D36" s="26"/>
      <c r="E36" s="26">
        <v>0</v>
      </c>
      <c r="F36" s="26">
        <v>0</v>
      </c>
      <c r="G36" s="26">
        <v>0</v>
      </c>
      <c r="H36" s="26">
        <v>0</v>
      </c>
    </row>
    <row r="37" spans="1:8" x14ac:dyDescent="0.25">
      <c r="A37" s="18"/>
      <c r="B37" s="19" t="s">
        <v>75</v>
      </c>
      <c r="C37" s="19"/>
      <c r="D37" s="19"/>
      <c r="E37" s="20">
        <f>E27+E15+E5+E25+E26+E33+E34+E35+E36</f>
        <v>4839.51</v>
      </c>
      <c r="F37" s="20">
        <f>F27+F15+F5+F25+F26+F33+F34+F35+F36</f>
        <v>4839.51</v>
      </c>
      <c r="G37" s="20">
        <f>G27+G15+G5+G25+G26+G33+G34+G35+G36</f>
        <v>0</v>
      </c>
      <c r="H37" s="20">
        <f>H27+H15+H5+H25+H26+H33+H34+H35+H36</f>
        <v>0</v>
      </c>
    </row>
    <row r="40" spans="1:8" ht="48.75" customHeight="1" x14ac:dyDescent="0.25">
      <c r="A40" s="163" t="s">
        <v>246</v>
      </c>
      <c r="B40" s="163"/>
      <c r="C40" s="163"/>
      <c r="D40" s="163"/>
      <c r="E40" s="163"/>
      <c r="F40" s="163"/>
      <c r="G40" s="163"/>
      <c r="H40" s="163"/>
    </row>
  </sheetData>
  <mergeCells count="2">
    <mergeCell ref="A2:H2"/>
    <mergeCell ref="A40:H40"/>
  </mergeCells>
  <conditionalFormatting sqref="K8">
    <cfRule type="colorScale" priority="2">
      <colorScale>
        <cfvo type="min"/>
        <cfvo type="percentile" val="50"/>
        <cfvo type="max"/>
        <color rgb="FFF8696B"/>
        <color rgb="FFFFEB84"/>
        <color rgb="FF63BE7B"/>
      </colorScale>
    </cfRule>
  </conditionalFormatting>
  <pageMargins left="0.7" right="0.7" top="0.75" bottom="0.75" header="0.3" footer="0.3"/>
  <pageSetup paperSize="9" scale="73"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0"/>
  <sheetViews>
    <sheetView workbookViewId="0">
      <selection activeCell="F11" sqref="F11"/>
    </sheetView>
  </sheetViews>
  <sheetFormatPr defaultRowHeight="15" x14ac:dyDescent="0.25"/>
  <cols>
    <col min="1" max="1" width="19.7109375" customWidth="1"/>
    <col min="2" max="2" width="59.85546875" customWidth="1"/>
    <col min="4" max="4" width="10.28515625" customWidth="1"/>
    <col min="6" max="6" width="14.85546875" customWidth="1"/>
    <col min="7" max="7" width="13.85546875" customWidth="1"/>
    <col min="8" max="8" width="16.42578125" customWidth="1"/>
    <col min="9" max="9" width="4.85546875" customWidth="1"/>
    <col min="10" max="10" width="2.85546875" customWidth="1"/>
    <col min="11" max="11" width="9.140625" customWidth="1"/>
    <col min="12" max="15" width="9.140625" hidden="1" customWidth="1"/>
  </cols>
  <sheetData>
    <row r="2" spans="1:15" ht="30.75" customHeight="1" x14ac:dyDescent="0.25">
      <c r="A2" s="162" t="s">
        <v>152</v>
      </c>
      <c r="B2" s="162"/>
      <c r="C2" s="162"/>
      <c r="D2" s="162"/>
      <c r="E2" s="162"/>
      <c r="F2" s="162"/>
      <c r="G2" s="162"/>
      <c r="H2" s="162"/>
    </row>
    <row r="3" spans="1:15" x14ac:dyDescent="0.25">
      <c r="A3" s="21"/>
    </row>
    <row r="4" spans="1:15" ht="45" x14ac:dyDescent="0.25">
      <c r="A4" s="15"/>
      <c r="B4" s="15"/>
      <c r="C4" s="30" t="s">
        <v>88</v>
      </c>
      <c r="D4" s="31" t="s">
        <v>110</v>
      </c>
      <c r="E4" s="31" t="s">
        <v>164</v>
      </c>
      <c r="F4" s="30" t="s">
        <v>5</v>
      </c>
      <c r="G4" s="30" t="s">
        <v>6</v>
      </c>
      <c r="H4" s="30" t="s">
        <v>8</v>
      </c>
      <c r="K4" s="110" t="s">
        <v>204</v>
      </c>
    </row>
    <row r="5" spans="1:15" s="21" customFormat="1" x14ac:dyDescent="0.25">
      <c r="A5" s="22">
        <v>1000</v>
      </c>
      <c r="B5" s="23" t="s">
        <v>67</v>
      </c>
      <c r="C5" s="23"/>
      <c r="D5" s="23"/>
      <c r="E5" s="24">
        <f>E6+E12</f>
        <v>4839.51</v>
      </c>
      <c r="F5" s="24">
        <f>F6+F12</f>
        <v>4839.51</v>
      </c>
      <c r="G5" s="24">
        <f>G6+G12</f>
        <v>0</v>
      </c>
      <c r="H5" s="24">
        <f>H6+H12</f>
        <v>0</v>
      </c>
    </row>
    <row r="6" spans="1:15" x14ac:dyDescent="0.25">
      <c r="A6" s="29">
        <v>1100</v>
      </c>
      <c r="B6" s="15" t="s">
        <v>68</v>
      </c>
      <c r="C6" s="15"/>
      <c r="D6" s="15"/>
      <c r="E6" s="16">
        <f>E7+E9+E10</f>
        <v>3900</v>
      </c>
      <c r="F6" s="16">
        <f t="shared" ref="F6:H6" si="0">F7+F9+F10</f>
        <v>3900</v>
      </c>
      <c r="G6" s="16">
        <f t="shared" si="0"/>
        <v>0</v>
      </c>
      <c r="H6" s="16">
        <f t="shared" si="0"/>
        <v>0</v>
      </c>
    </row>
    <row r="7" spans="1:15" x14ac:dyDescent="0.25">
      <c r="A7" s="15">
        <v>1110</v>
      </c>
      <c r="B7" s="17" t="s">
        <v>69</v>
      </c>
      <c r="C7" s="15"/>
      <c r="D7" s="15"/>
      <c r="E7" s="16">
        <f>SUM(E8:E8)</f>
        <v>0</v>
      </c>
      <c r="F7" s="16">
        <f>SUM(F8:F8)</f>
        <v>0</v>
      </c>
      <c r="G7" s="16">
        <f>SUM(G8:G8)</f>
        <v>0</v>
      </c>
      <c r="H7" s="16">
        <f>SUM(H8:H8)</f>
        <v>0</v>
      </c>
      <c r="L7" t="s">
        <v>124</v>
      </c>
      <c r="N7" t="s">
        <v>125</v>
      </c>
      <c r="O7" t="s">
        <v>126</v>
      </c>
    </row>
    <row r="8" spans="1:15" hidden="1" x14ac:dyDescent="0.25">
      <c r="A8" s="15"/>
      <c r="B8" s="32"/>
      <c r="C8" s="15"/>
      <c r="D8" s="15"/>
      <c r="E8" s="16">
        <f>D8*C8</f>
        <v>0</v>
      </c>
      <c r="F8" s="16">
        <f>E8/2</f>
        <v>0</v>
      </c>
      <c r="G8" s="16">
        <f>E8*1.1</f>
        <v>0</v>
      </c>
      <c r="H8" s="15">
        <f>G8*1.1</f>
        <v>0</v>
      </c>
      <c r="K8" s="38">
        <v>1900</v>
      </c>
      <c r="L8" s="37">
        <v>0.11</v>
      </c>
      <c r="M8">
        <f>K8-K8*L8</f>
        <v>1691</v>
      </c>
      <c r="N8" s="37">
        <v>0.23</v>
      </c>
      <c r="O8">
        <f>M8-M8*N8</f>
        <v>1302.07</v>
      </c>
    </row>
    <row r="9" spans="1:15" x14ac:dyDescent="0.25">
      <c r="A9" s="15">
        <v>1140</v>
      </c>
      <c r="B9" s="17" t="s">
        <v>71</v>
      </c>
      <c r="C9" s="15"/>
      <c r="D9" s="15"/>
      <c r="E9" s="16">
        <f>F9</f>
        <v>0</v>
      </c>
      <c r="F9" s="15">
        <f>F7*0.15</f>
        <v>0</v>
      </c>
      <c r="G9" s="15">
        <f>G7*0.15</f>
        <v>0</v>
      </c>
      <c r="H9" s="15">
        <f>H7*0.15</f>
        <v>0</v>
      </c>
      <c r="J9" s="55"/>
    </row>
    <row r="10" spans="1:15" x14ac:dyDescent="0.25">
      <c r="A10" s="15">
        <v>1150</v>
      </c>
      <c r="B10" s="17" t="s">
        <v>147</v>
      </c>
      <c r="C10" s="15"/>
      <c r="D10" s="15"/>
      <c r="E10" s="16">
        <f>E11</f>
        <v>3900</v>
      </c>
      <c r="F10" s="16">
        <f>F11</f>
        <v>3900</v>
      </c>
      <c r="G10" s="16">
        <f>G11</f>
        <v>0</v>
      </c>
      <c r="H10" s="16">
        <f>H11</f>
        <v>0</v>
      </c>
      <c r="J10" s="55"/>
    </row>
    <row r="11" spans="1:15" x14ac:dyDescent="0.25">
      <c r="A11" s="15"/>
      <c r="B11" s="32" t="s">
        <v>165</v>
      </c>
      <c r="C11" s="15">
        <v>1</v>
      </c>
      <c r="D11" s="15">
        <f>K11*2</f>
        <v>3900</v>
      </c>
      <c r="E11" s="16">
        <f>D11*C11</f>
        <v>3900</v>
      </c>
      <c r="F11" s="16">
        <f>E11</f>
        <v>3900</v>
      </c>
      <c r="G11" s="15">
        <v>0</v>
      </c>
      <c r="H11" s="15">
        <f>G11*1.1</f>
        <v>0</v>
      </c>
      <c r="J11" s="55"/>
      <c r="K11" s="2">
        <v>1950</v>
      </c>
      <c r="L11" s="37">
        <v>0.11</v>
      </c>
      <c r="M11">
        <f>K11-K11*L11</f>
        <v>1735.5</v>
      </c>
      <c r="N11" s="37">
        <v>0.23</v>
      </c>
      <c r="O11">
        <f>M11-M11*N11</f>
        <v>1336.335</v>
      </c>
    </row>
    <row r="12" spans="1:15" x14ac:dyDescent="0.25">
      <c r="A12" s="29">
        <v>1200</v>
      </c>
      <c r="B12" s="15" t="s">
        <v>129</v>
      </c>
      <c r="C12" s="15"/>
      <c r="D12" s="15"/>
      <c r="E12" s="16">
        <f>E13+E14</f>
        <v>939.51</v>
      </c>
      <c r="F12" s="16">
        <f>F13+F14</f>
        <v>939.51</v>
      </c>
      <c r="G12" s="16">
        <f t="shared" ref="G12:H12" si="1">G13+G14</f>
        <v>0</v>
      </c>
      <c r="H12" s="16">
        <f t="shared" si="1"/>
        <v>0</v>
      </c>
    </row>
    <row r="13" spans="1:15" x14ac:dyDescent="0.25">
      <c r="A13" s="17">
        <v>1210</v>
      </c>
      <c r="B13" s="17" t="s">
        <v>127</v>
      </c>
      <c r="C13" s="15"/>
      <c r="D13" s="15"/>
      <c r="E13" s="16">
        <f>(E7+E9+E10)*0.2409</f>
        <v>939.51</v>
      </c>
      <c r="F13" s="16">
        <f>(F7+F9+F10)*0.2409</f>
        <v>939.51</v>
      </c>
      <c r="G13" s="16">
        <f>(G7+G9+G10)*0.2409</f>
        <v>0</v>
      </c>
      <c r="H13" s="16">
        <f>(H7+H9+H10)*0.2409</f>
        <v>0</v>
      </c>
    </row>
    <row r="14" spans="1:15" x14ac:dyDescent="0.25">
      <c r="A14" s="17">
        <v>1220</v>
      </c>
      <c r="B14" s="17" t="s">
        <v>128</v>
      </c>
      <c r="C14" s="15"/>
      <c r="D14" s="15"/>
      <c r="E14" s="16">
        <f>D14*C14</f>
        <v>0</v>
      </c>
      <c r="F14" s="16">
        <f>E14</f>
        <v>0</v>
      </c>
      <c r="G14" s="15">
        <f>(C14+15)*D14</f>
        <v>0</v>
      </c>
      <c r="H14" s="15">
        <f>G14</f>
        <v>0</v>
      </c>
    </row>
    <row r="15" spans="1:15" s="62" customFormat="1" x14ac:dyDescent="0.25">
      <c r="A15" s="59">
        <v>2000</v>
      </c>
      <c r="B15" s="60" t="s">
        <v>72</v>
      </c>
      <c r="C15" s="60"/>
      <c r="D15" s="60"/>
      <c r="E15" s="61">
        <f>E16+E17+E23</f>
        <v>0</v>
      </c>
      <c r="F15" s="61">
        <f>F16+F17+F23</f>
        <v>0</v>
      </c>
      <c r="G15" s="61">
        <f>G16+G17+G23</f>
        <v>0</v>
      </c>
      <c r="H15" s="61">
        <f>H16+H17+H23</f>
        <v>0</v>
      </c>
      <c r="J15" s="63"/>
      <c r="L15" s="64"/>
    </row>
    <row r="16" spans="1:15" s="2" customFormat="1" x14ac:dyDescent="0.25">
      <c r="A16" s="65">
        <v>2100</v>
      </c>
      <c r="B16" s="66" t="s">
        <v>76</v>
      </c>
      <c r="C16" s="66"/>
      <c r="D16" s="66"/>
      <c r="E16" s="53">
        <f>D16*C16</f>
        <v>0</v>
      </c>
      <c r="F16" s="53">
        <f>E16</f>
        <v>0</v>
      </c>
      <c r="G16" s="53">
        <f>E16</f>
        <v>0</v>
      </c>
      <c r="H16" s="53">
        <f>E16</f>
        <v>0</v>
      </c>
    </row>
    <row r="17" spans="1:11" s="2" customFormat="1" ht="14.25" customHeight="1" x14ac:dyDescent="0.25">
      <c r="A17" s="65">
        <v>2200</v>
      </c>
      <c r="B17" s="66" t="s">
        <v>77</v>
      </c>
      <c r="C17" s="66"/>
      <c r="D17" s="66"/>
      <c r="E17" s="53">
        <f>E18+E19+E21+E22</f>
        <v>0</v>
      </c>
      <c r="F17" s="53">
        <f t="shared" ref="F17:H17" si="2">F18+F19+F21+F22</f>
        <v>0</v>
      </c>
      <c r="G17" s="53">
        <f t="shared" si="2"/>
        <v>0</v>
      </c>
      <c r="H17" s="53">
        <f t="shared" si="2"/>
        <v>0</v>
      </c>
    </row>
    <row r="18" spans="1:11" s="2" customFormat="1" hidden="1" x14ac:dyDescent="0.25">
      <c r="A18" s="67">
        <v>2210</v>
      </c>
      <c r="B18" s="67" t="s">
        <v>111</v>
      </c>
      <c r="C18" s="66"/>
      <c r="D18" s="66"/>
      <c r="E18" s="53">
        <f>D18*C18</f>
        <v>0</v>
      </c>
      <c r="F18" s="53">
        <f>E18</f>
        <v>0</v>
      </c>
      <c r="G18" s="53">
        <f>E18</f>
        <v>0</v>
      </c>
      <c r="H18" s="53">
        <f>E18</f>
        <v>0</v>
      </c>
      <c r="J18" s="68"/>
      <c r="K18" s="69"/>
    </row>
    <row r="19" spans="1:11" s="2" customFormat="1" hidden="1" x14ac:dyDescent="0.25">
      <c r="A19" s="67">
        <v>2230</v>
      </c>
      <c r="B19" s="67" t="s">
        <v>113</v>
      </c>
      <c r="C19" s="66"/>
      <c r="D19" s="66"/>
      <c r="E19" s="53">
        <f>E20</f>
        <v>0</v>
      </c>
      <c r="F19" s="53">
        <f>E19</f>
        <v>0</v>
      </c>
      <c r="G19" s="53">
        <f>E19</f>
        <v>0</v>
      </c>
      <c r="H19" s="53">
        <f>E19</f>
        <v>0</v>
      </c>
    </row>
    <row r="20" spans="1:11" s="73" customFormat="1" hidden="1" x14ac:dyDescent="0.25">
      <c r="A20" s="70">
        <v>2235</v>
      </c>
      <c r="B20" s="70" t="s">
        <v>148</v>
      </c>
      <c r="C20" s="71"/>
      <c r="D20" s="71"/>
      <c r="E20" s="72">
        <f>D20*C20</f>
        <v>0</v>
      </c>
      <c r="F20" s="72">
        <f>E20</f>
        <v>0</v>
      </c>
      <c r="G20" s="72">
        <f>E20</f>
        <v>0</v>
      </c>
      <c r="H20" s="72">
        <f>E20</f>
        <v>0</v>
      </c>
    </row>
    <row r="21" spans="1:11" s="2" customFormat="1" hidden="1" x14ac:dyDescent="0.25">
      <c r="A21" s="67">
        <v>2250</v>
      </c>
      <c r="B21" s="67" t="s">
        <v>115</v>
      </c>
      <c r="C21" s="66"/>
      <c r="D21" s="66"/>
      <c r="E21" s="53">
        <f t="shared" ref="E21" si="3">D21*C21</f>
        <v>0</v>
      </c>
      <c r="F21" s="53">
        <f>E21</f>
        <v>0</v>
      </c>
      <c r="G21" s="53">
        <f>F21</f>
        <v>0</v>
      </c>
      <c r="H21" s="53">
        <f>G21</f>
        <v>0</v>
      </c>
    </row>
    <row r="22" spans="1:11" s="2" customFormat="1" hidden="1" x14ac:dyDescent="0.25">
      <c r="A22" s="67">
        <v>2270</v>
      </c>
      <c r="B22" s="67" t="s">
        <v>117</v>
      </c>
      <c r="C22" s="66"/>
      <c r="D22" s="66"/>
      <c r="E22" s="53">
        <f>D22*C22</f>
        <v>0</v>
      </c>
      <c r="F22" s="66">
        <v>0</v>
      </c>
      <c r="G22" s="66">
        <v>0</v>
      </c>
      <c r="H22" s="66">
        <v>0</v>
      </c>
    </row>
    <row r="23" spans="1:11" s="2" customFormat="1" ht="14.25" customHeight="1" x14ac:dyDescent="0.25">
      <c r="A23" s="65">
        <v>2300</v>
      </c>
      <c r="B23" s="66" t="s">
        <v>78</v>
      </c>
      <c r="C23" s="66"/>
      <c r="D23" s="66"/>
      <c r="E23" s="53">
        <f>E24</f>
        <v>0</v>
      </c>
      <c r="F23" s="53">
        <f t="shared" ref="F23:H23" si="4">F24</f>
        <v>0</v>
      </c>
      <c r="G23" s="53">
        <f t="shared" si="4"/>
        <v>0</v>
      </c>
      <c r="H23" s="53">
        <f t="shared" si="4"/>
        <v>0</v>
      </c>
    </row>
    <row r="24" spans="1:11" s="2" customFormat="1" hidden="1" x14ac:dyDescent="0.25">
      <c r="A24" s="67">
        <v>2310</v>
      </c>
      <c r="B24" s="67" t="s">
        <v>121</v>
      </c>
      <c r="C24" s="66"/>
      <c r="D24" s="66"/>
      <c r="E24" s="53">
        <f>D24*C24</f>
        <v>0</v>
      </c>
      <c r="F24" s="53">
        <f>E24</f>
        <v>0</v>
      </c>
      <c r="G24" s="66">
        <f>C24*D24</f>
        <v>0</v>
      </c>
      <c r="H24" s="66">
        <f>G24</f>
        <v>0</v>
      </c>
    </row>
    <row r="25" spans="1:11" s="21" customFormat="1" x14ac:dyDescent="0.25">
      <c r="A25" s="25">
        <v>3000</v>
      </c>
      <c r="B25" s="26" t="s">
        <v>79</v>
      </c>
      <c r="C25" s="26"/>
      <c r="D25" s="26"/>
      <c r="E25" s="27">
        <v>0</v>
      </c>
      <c r="F25" s="26">
        <v>0</v>
      </c>
      <c r="G25" s="26">
        <v>0</v>
      </c>
      <c r="H25" s="26">
        <v>0</v>
      </c>
    </row>
    <row r="26" spans="1:11" s="21" customFormat="1" x14ac:dyDescent="0.25">
      <c r="A26" s="25">
        <v>4000</v>
      </c>
      <c r="B26" s="26" t="s">
        <v>80</v>
      </c>
      <c r="C26" s="26"/>
      <c r="D26" s="26"/>
      <c r="E26" s="27">
        <v>0</v>
      </c>
      <c r="F26" s="26">
        <v>0</v>
      </c>
      <c r="G26" s="26">
        <v>0</v>
      </c>
      <c r="H26" s="26">
        <v>0</v>
      </c>
    </row>
    <row r="27" spans="1:11" s="21" customFormat="1" x14ac:dyDescent="0.25">
      <c r="A27" s="25">
        <v>5000</v>
      </c>
      <c r="B27" s="26" t="s">
        <v>73</v>
      </c>
      <c r="C27" s="26"/>
      <c r="D27" s="26"/>
      <c r="E27" s="27">
        <f>E28+E29+E32</f>
        <v>0</v>
      </c>
      <c r="F27" s="27">
        <f>F28+F29+F32</f>
        <v>0</v>
      </c>
      <c r="G27" s="27">
        <f>G28+G29+G32</f>
        <v>0</v>
      </c>
      <c r="H27" s="27">
        <f>H28+H29+H32</f>
        <v>0</v>
      </c>
    </row>
    <row r="28" spans="1:11" x14ac:dyDescent="0.25">
      <c r="A28" s="29">
        <v>5100</v>
      </c>
      <c r="B28" s="15" t="s">
        <v>81</v>
      </c>
      <c r="C28" s="15"/>
      <c r="D28" s="15"/>
      <c r="E28" s="16">
        <v>0</v>
      </c>
      <c r="F28" s="15">
        <v>0</v>
      </c>
      <c r="G28" s="15">
        <v>0</v>
      </c>
      <c r="H28" s="15">
        <v>0</v>
      </c>
    </row>
    <row r="29" spans="1:11" ht="14.25" customHeight="1" x14ac:dyDescent="0.25">
      <c r="A29" s="29">
        <v>5200</v>
      </c>
      <c r="B29" s="15" t="s">
        <v>82</v>
      </c>
      <c r="C29" s="15"/>
      <c r="D29" s="15"/>
      <c r="E29" s="16">
        <f>E30+E31</f>
        <v>0</v>
      </c>
      <c r="F29" s="16">
        <f>F30+F31</f>
        <v>0</v>
      </c>
      <c r="G29" s="16">
        <f>G30+G31</f>
        <v>0</v>
      </c>
      <c r="H29" s="16">
        <f>H30+H31</f>
        <v>0</v>
      </c>
    </row>
    <row r="30" spans="1:11" hidden="1" x14ac:dyDescent="0.25">
      <c r="A30" s="15">
        <v>5238</v>
      </c>
      <c r="B30" s="17" t="s">
        <v>104</v>
      </c>
      <c r="C30" s="15"/>
      <c r="D30" s="15"/>
      <c r="E30" s="15">
        <v>0</v>
      </c>
      <c r="F30" s="15">
        <v>0</v>
      </c>
      <c r="G30" s="15">
        <v>0</v>
      </c>
      <c r="H30" s="15">
        <v>0</v>
      </c>
    </row>
    <row r="31" spans="1:11" hidden="1" x14ac:dyDescent="0.25">
      <c r="A31" s="15">
        <v>5239</v>
      </c>
      <c r="B31" s="17" t="s">
        <v>102</v>
      </c>
      <c r="C31" s="15"/>
      <c r="D31" s="15"/>
      <c r="E31" s="15">
        <v>0</v>
      </c>
      <c r="F31" s="15">
        <v>0</v>
      </c>
      <c r="G31" s="15">
        <v>0</v>
      </c>
      <c r="H31" s="15">
        <v>0</v>
      </c>
    </row>
    <row r="32" spans="1:11" x14ac:dyDescent="0.25">
      <c r="A32" s="29">
        <v>5300</v>
      </c>
      <c r="B32" s="17" t="s">
        <v>83</v>
      </c>
      <c r="C32" s="15"/>
      <c r="D32" s="15"/>
      <c r="E32" s="15">
        <v>0</v>
      </c>
      <c r="F32" s="15">
        <v>0</v>
      </c>
      <c r="G32" s="15">
        <v>0</v>
      </c>
      <c r="H32" s="15">
        <v>0</v>
      </c>
    </row>
    <row r="33" spans="1:8" s="21" customFormat="1" x14ac:dyDescent="0.25">
      <c r="A33" s="25">
        <v>6000</v>
      </c>
      <c r="B33" s="25" t="s">
        <v>84</v>
      </c>
      <c r="C33" s="26"/>
      <c r="D33" s="26"/>
      <c r="E33" s="26">
        <v>0</v>
      </c>
      <c r="F33" s="26">
        <v>0</v>
      </c>
      <c r="G33" s="26">
        <v>0</v>
      </c>
      <c r="H33" s="26">
        <v>0</v>
      </c>
    </row>
    <row r="34" spans="1:8" s="21" customFormat="1" ht="30" x14ac:dyDescent="0.25">
      <c r="A34" s="25">
        <v>7000</v>
      </c>
      <c r="B34" s="28" t="s">
        <v>85</v>
      </c>
      <c r="C34" s="26"/>
      <c r="D34" s="26"/>
      <c r="E34" s="26">
        <v>0</v>
      </c>
      <c r="F34" s="26">
        <v>0</v>
      </c>
      <c r="G34" s="26">
        <v>0</v>
      </c>
      <c r="H34" s="26">
        <v>0</v>
      </c>
    </row>
    <row r="35" spans="1:8" s="21" customFormat="1" ht="30" x14ac:dyDescent="0.25">
      <c r="A35" s="25">
        <v>8000</v>
      </c>
      <c r="B35" s="28" t="s">
        <v>87</v>
      </c>
      <c r="C35" s="26"/>
      <c r="D35" s="26"/>
      <c r="E35" s="26">
        <v>0</v>
      </c>
      <c r="F35" s="26">
        <v>0</v>
      </c>
      <c r="G35" s="26">
        <v>0</v>
      </c>
      <c r="H35" s="26">
        <v>0</v>
      </c>
    </row>
    <row r="36" spans="1:8" s="21" customFormat="1" x14ac:dyDescent="0.25">
      <c r="A36" s="25">
        <v>9000</v>
      </c>
      <c r="B36" s="25" t="s">
        <v>86</v>
      </c>
      <c r="C36" s="26"/>
      <c r="D36" s="26"/>
      <c r="E36" s="26">
        <v>0</v>
      </c>
      <c r="F36" s="26">
        <v>0</v>
      </c>
      <c r="G36" s="26">
        <v>0</v>
      </c>
      <c r="H36" s="26">
        <v>0</v>
      </c>
    </row>
    <row r="37" spans="1:8" x14ac:dyDescent="0.25">
      <c r="A37" s="18"/>
      <c r="B37" s="19" t="s">
        <v>75</v>
      </c>
      <c r="C37" s="19"/>
      <c r="D37" s="19"/>
      <c r="E37" s="20">
        <f>E27+E15+E5+E25+E26+E33+E34+E35+E36</f>
        <v>4839.51</v>
      </c>
      <c r="F37" s="20">
        <f>F27+F15+F5+F25+F26+F33+F34+F35+F36</f>
        <v>4839.51</v>
      </c>
      <c r="G37" s="20">
        <f>G27+G15+G5+G25+G26+G33+G34+G35+G36</f>
        <v>0</v>
      </c>
      <c r="H37" s="20">
        <f>H27+H15+H5+H25+H26+H33+H34+H35+H36</f>
        <v>0</v>
      </c>
    </row>
    <row r="40" spans="1:8" ht="33" customHeight="1" x14ac:dyDescent="0.25">
      <c r="A40" s="163" t="s">
        <v>247</v>
      </c>
      <c r="B40" s="163"/>
      <c r="C40" s="163"/>
      <c r="D40" s="163"/>
      <c r="E40" s="163"/>
      <c r="F40" s="163"/>
      <c r="G40" s="163"/>
      <c r="H40" s="163"/>
    </row>
  </sheetData>
  <mergeCells count="2">
    <mergeCell ref="A2:H2"/>
    <mergeCell ref="A40:H40"/>
  </mergeCells>
  <conditionalFormatting sqref="K8">
    <cfRule type="colorScale" priority="2">
      <colorScale>
        <cfvo type="min"/>
        <cfvo type="percentile" val="50"/>
        <cfvo type="max"/>
        <color rgb="FFF8696B"/>
        <color rgb="FFFFEB84"/>
        <color rgb="FF63BE7B"/>
      </colorScale>
    </cfRule>
  </conditionalFormatting>
  <pageMargins left="0.7" right="0.7" top="0.75" bottom="0.75" header="0.3" footer="0.3"/>
  <pageSetup paperSize="9" scale="73"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D20" sqref="D20"/>
    </sheetView>
  </sheetViews>
  <sheetFormatPr defaultRowHeight="15.75" x14ac:dyDescent="0.25"/>
  <cols>
    <col min="1" max="1" width="33.140625" style="117" customWidth="1"/>
    <col min="2" max="2" width="19" style="117" customWidth="1"/>
    <col min="3" max="3" width="14.42578125" style="117" bestFit="1" customWidth="1"/>
    <col min="4" max="4" width="21.28515625" style="117" customWidth="1"/>
    <col min="5" max="5" width="17.42578125" style="117" customWidth="1"/>
    <col min="6" max="7" width="21" style="117" customWidth="1"/>
    <col min="8" max="8" width="19.140625" style="117" customWidth="1"/>
    <col min="9" max="256" width="9.140625" style="117"/>
    <col min="257" max="257" width="33.140625" style="117" customWidth="1"/>
    <col min="258" max="258" width="19" style="117" customWidth="1"/>
    <col min="259" max="259" width="14.42578125" style="117" bestFit="1" customWidth="1"/>
    <col min="260" max="260" width="21.28515625" style="117" customWidth="1"/>
    <col min="261" max="261" width="17.42578125" style="117" customWidth="1"/>
    <col min="262" max="263" width="21" style="117" customWidth="1"/>
    <col min="264" max="264" width="19.140625" style="117" customWidth="1"/>
    <col min="265" max="512" width="9.140625" style="117"/>
    <col min="513" max="513" width="33.140625" style="117" customWidth="1"/>
    <col min="514" max="514" width="19" style="117" customWidth="1"/>
    <col min="515" max="515" width="14.42578125" style="117" bestFit="1" customWidth="1"/>
    <col min="516" max="516" width="21.28515625" style="117" customWidth="1"/>
    <col min="517" max="517" width="17.42578125" style="117" customWidth="1"/>
    <col min="518" max="519" width="21" style="117" customWidth="1"/>
    <col min="520" max="520" width="19.140625" style="117" customWidth="1"/>
    <col min="521" max="768" width="9.140625" style="117"/>
    <col min="769" max="769" width="33.140625" style="117" customWidth="1"/>
    <col min="770" max="770" width="19" style="117" customWidth="1"/>
    <col min="771" max="771" width="14.42578125" style="117" bestFit="1" customWidth="1"/>
    <col min="772" max="772" width="21.28515625" style="117" customWidth="1"/>
    <col min="773" max="773" width="17.42578125" style="117" customWidth="1"/>
    <col min="774" max="775" width="21" style="117" customWidth="1"/>
    <col min="776" max="776" width="19.140625" style="117" customWidth="1"/>
    <col min="777" max="1024" width="9.140625" style="117"/>
    <col min="1025" max="1025" width="33.140625" style="117" customWidth="1"/>
    <col min="1026" max="1026" width="19" style="117" customWidth="1"/>
    <col min="1027" max="1027" width="14.42578125" style="117" bestFit="1" customWidth="1"/>
    <col min="1028" max="1028" width="21.28515625" style="117" customWidth="1"/>
    <col min="1029" max="1029" width="17.42578125" style="117" customWidth="1"/>
    <col min="1030" max="1031" width="21" style="117" customWidth="1"/>
    <col min="1032" max="1032" width="19.140625" style="117" customWidth="1"/>
    <col min="1033" max="1280" width="9.140625" style="117"/>
    <col min="1281" max="1281" width="33.140625" style="117" customWidth="1"/>
    <col min="1282" max="1282" width="19" style="117" customWidth="1"/>
    <col min="1283" max="1283" width="14.42578125" style="117" bestFit="1" customWidth="1"/>
    <col min="1284" max="1284" width="21.28515625" style="117" customWidth="1"/>
    <col min="1285" max="1285" width="17.42578125" style="117" customWidth="1"/>
    <col min="1286" max="1287" width="21" style="117" customWidth="1"/>
    <col min="1288" max="1288" width="19.140625" style="117" customWidth="1"/>
    <col min="1289" max="1536" width="9.140625" style="117"/>
    <col min="1537" max="1537" width="33.140625" style="117" customWidth="1"/>
    <col min="1538" max="1538" width="19" style="117" customWidth="1"/>
    <col min="1539" max="1539" width="14.42578125" style="117" bestFit="1" customWidth="1"/>
    <col min="1540" max="1540" width="21.28515625" style="117" customWidth="1"/>
    <col min="1541" max="1541" width="17.42578125" style="117" customWidth="1"/>
    <col min="1542" max="1543" width="21" style="117" customWidth="1"/>
    <col min="1544" max="1544" width="19.140625" style="117" customWidth="1"/>
    <col min="1545" max="1792" width="9.140625" style="117"/>
    <col min="1793" max="1793" width="33.140625" style="117" customWidth="1"/>
    <col min="1794" max="1794" width="19" style="117" customWidth="1"/>
    <col min="1795" max="1795" width="14.42578125" style="117" bestFit="1" customWidth="1"/>
    <col min="1796" max="1796" width="21.28515625" style="117" customWidth="1"/>
    <col min="1797" max="1797" width="17.42578125" style="117" customWidth="1"/>
    <col min="1798" max="1799" width="21" style="117" customWidth="1"/>
    <col min="1800" max="1800" width="19.140625" style="117" customWidth="1"/>
    <col min="1801" max="2048" width="9.140625" style="117"/>
    <col min="2049" max="2049" width="33.140625" style="117" customWidth="1"/>
    <col min="2050" max="2050" width="19" style="117" customWidth="1"/>
    <col min="2051" max="2051" width="14.42578125" style="117" bestFit="1" customWidth="1"/>
    <col min="2052" max="2052" width="21.28515625" style="117" customWidth="1"/>
    <col min="2053" max="2053" width="17.42578125" style="117" customWidth="1"/>
    <col min="2054" max="2055" width="21" style="117" customWidth="1"/>
    <col min="2056" max="2056" width="19.140625" style="117" customWidth="1"/>
    <col min="2057" max="2304" width="9.140625" style="117"/>
    <col min="2305" max="2305" width="33.140625" style="117" customWidth="1"/>
    <col min="2306" max="2306" width="19" style="117" customWidth="1"/>
    <col min="2307" max="2307" width="14.42578125" style="117" bestFit="1" customWidth="1"/>
    <col min="2308" max="2308" width="21.28515625" style="117" customWidth="1"/>
    <col min="2309" max="2309" width="17.42578125" style="117" customWidth="1"/>
    <col min="2310" max="2311" width="21" style="117" customWidth="1"/>
    <col min="2312" max="2312" width="19.140625" style="117" customWidth="1"/>
    <col min="2313" max="2560" width="9.140625" style="117"/>
    <col min="2561" max="2561" width="33.140625" style="117" customWidth="1"/>
    <col min="2562" max="2562" width="19" style="117" customWidth="1"/>
    <col min="2563" max="2563" width="14.42578125" style="117" bestFit="1" customWidth="1"/>
    <col min="2564" max="2564" width="21.28515625" style="117" customWidth="1"/>
    <col min="2565" max="2565" width="17.42578125" style="117" customWidth="1"/>
    <col min="2566" max="2567" width="21" style="117" customWidth="1"/>
    <col min="2568" max="2568" width="19.140625" style="117" customWidth="1"/>
    <col min="2569" max="2816" width="9.140625" style="117"/>
    <col min="2817" max="2817" width="33.140625" style="117" customWidth="1"/>
    <col min="2818" max="2818" width="19" style="117" customWidth="1"/>
    <col min="2819" max="2819" width="14.42578125" style="117" bestFit="1" customWidth="1"/>
    <col min="2820" max="2820" width="21.28515625" style="117" customWidth="1"/>
    <col min="2821" max="2821" width="17.42578125" style="117" customWidth="1"/>
    <col min="2822" max="2823" width="21" style="117" customWidth="1"/>
    <col min="2824" max="2824" width="19.140625" style="117" customWidth="1"/>
    <col min="2825" max="3072" width="9.140625" style="117"/>
    <col min="3073" max="3073" width="33.140625" style="117" customWidth="1"/>
    <col min="3074" max="3074" width="19" style="117" customWidth="1"/>
    <col min="3075" max="3075" width="14.42578125" style="117" bestFit="1" customWidth="1"/>
    <col min="3076" max="3076" width="21.28515625" style="117" customWidth="1"/>
    <col min="3077" max="3077" width="17.42578125" style="117" customWidth="1"/>
    <col min="3078" max="3079" width="21" style="117" customWidth="1"/>
    <col min="3080" max="3080" width="19.140625" style="117" customWidth="1"/>
    <col min="3081" max="3328" width="9.140625" style="117"/>
    <col min="3329" max="3329" width="33.140625" style="117" customWidth="1"/>
    <col min="3330" max="3330" width="19" style="117" customWidth="1"/>
    <col min="3331" max="3331" width="14.42578125" style="117" bestFit="1" customWidth="1"/>
    <col min="3332" max="3332" width="21.28515625" style="117" customWidth="1"/>
    <col min="3333" max="3333" width="17.42578125" style="117" customWidth="1"/>
    <col min="3334" max="3335" width="21" style="117" customWidth="1"/>
    <col min="3336" max="3336" width="19.140625" style="117" customWidth="1"/>
    <col min="3337" max="3584" width="9.140625" style="117"/>
    <col min="3585" max="3585" width="33.140625" style="117" customWidth="1"/>
    <col min="3586" max="3586" width="19" style="117" customWidth="1"/>
    <col min="3587" max="3587" width="14.42578125" style="117" bestFit="1" customWidth="1"/>
    <col min="3588" max="3588" width="21.28515625" style="117" customWidth="1"/>
    <col min="3589" max="3589" width="17.42578125" style="117" customWidth="1"/>
    <col min="3590" max="3591" width="21" style="117" customWidth="1"/>
    <col min="3592" max="3592" width="19.140625" style="117" customWidth="1"/>
    <col min="3593" max="3840" width="9.140625" style="117"/>
    <col min="3841" max="3841" width="33.140625" style="117" customWidth="1"/>
    <col min="3842" max="3842" width="19" style="117" customWidth="1"/>
    <col min="3843" max="3843" width="14.42578125" style="117" bestFit="1" customWidth="1"/>
    <col min="3844" max="3844" width="21.28515625" style="117" customWidth="1"/>
    <col min="3845" max="3845" width="17.42578125" style="117" customWidth="1"/>
    <col min="3846" max="3847" width="21" style="117" customWidth="1"/>
    <col min="3848" max="3848" width="19.140625" style="117" customWidth="1"/>
    <col min="3849" max="4096" width="9.140625" style="117"/>
    <col min="4097" max="4097" width="33.140625" style="117" customWidth="1"/>
    <col min="4098" max="4098" width="19" style="117" customWidth="1"/>
    <col min="4099" max="4099" width="14.42578125" style="117" bestFit="1" customWidth="1"/>
    <col min="4100" max="4100" width="21.28515625" style="117" customWidth="1"/>
    <col min="4101" max="4101" width="17.42578125" style="117" customWidth="1"/>
    <col min="4102" max="4103" width="21" style="117" customWidth="1"/>
    <col min="4104" max="4104" width="19.140625" style="117" customWidth="1"/>
    <col min="4105" max="4352" width="9.140625" style="117"/>
    <col min="4353" max="4353" width="33.140625" style="117" customWidth="1"/>
    <col min="4354" max="4354" width="19" style="117" customWidth="1"/>
    <col min="4355" max="4355" width="14.42578125" style="117" bestFit="1" customWidth="1"/>
    <col min="4356" max="4356" width="21.28515625" style="117" customWidth="1"/>
    <col min="4357" max="4357" width="17.42578125" style="117" customWidth="1"/>
    <col min="4358" max="4359" width="21" style="117" customWidth="1"/>
    <col min="4360" max="4360" width="19.140625" style="117" customWidth="1"/>
    <col min="4361" max="4608" width="9.140625" style="117"/>
    <col min="4609" max="4609" width="33.140625" style="117" customWidth="1"/>
    <col min="4610" max="4610" width="19" style="117" customWidth="1"/>
    <col min="4611" max="4611" width="14.42578125" style="117" bestFit="1" customWidth="1"/>
    <col min="4612" max="4612" width="21.28515625" style="117" customWidth="1"/>
    <col min="4613" max="4613" width="17.42578125" style="117" customWidth="1"/>
    <col min="4614" max="4615" width="21" style="117" customWidth="1"/>
    <col min="4616" max="4616" width="19.140625" style="117" customWidth="1"/>
    <col min="4617" max="4864" width="9.140625" style="117"/>
    <col min="4865" max="4865" width="33.140625" style="117" customWidth="1"/>
    <col min="4866" max="4866" width="19" style="117" customWidth="1"/>
    <col min="4867" max="4867" width="14.42578125" style="117" bestFit="1" customWidth="1"/>
    <col min="4868" max="4868" width="21.28515625" style="117" customWidth="1"/>
    <col min="4869" max="4869" width="17.42578125" style="117" customWidth="1"/>
    <col min="4870" max="4871" width="21" style="117" customWidth="1"/>
    <col min="4872" max="4872" width="19.140625" style="117" customWidth="1"/>
    <col min="4873" max="5120" width="9.140625" style="117"/>
    <col min="5121" max="5121" width="33.140625" style="117" customWidth="1"/>
    <col min="5122" max="5122" width="19" style="117" customWidth="1"/>
    <col min="5123" max="5123" width="14.42578125" style="117" bestFit="1" customWidth="1"/>
    <col min="5124" max="5124" width="21.28515625" style="117" customWidth="1"/>
    <col min="5125" max="5125" width="17.42578125" style="117" customWidth="1"/>
    <col min="5126" max="5127" width="21" style="117" customWidth="1"/>
    <col min="5128" max="5128" width="19.140625" style="117" customWidth="1"/>
    <col min="5129" max="5376" width="9.140625" style="117"/>
    <col min="5377" max="5377" width="33.140625" style="117" customWidth="1"/>
    <col min="5378" max="5378" width="19" style="117" customWidth="1"/>
    <col min="5379" max="5379" width="14.42578125" style="117" bestFit="1" customWidth="1"/>
    <col min="5380" max="5380" width="21.28515625" style="117" customWidth="1"/>
    <col min="5381" max="5381" width="17.42578125" style="117" customWidth="1"/>
    <col min="5382" max="5383" width="21" style="117" customWidth="1"/>
    <col min="5384" max="5384" width="19.140625" style="117" customWidth="1"/>
    <col min="5385" max="5632" width="9.140625" style="117"/>
    <col min="5633" max="5633" width="33.140625" style="117" customWidth="1"/>
    <col min="5634" max="5634" width="19" style="117" customWidth="1"/>
    <col min="5635" max="5635" width="14.42578125" style="117" bestFit="1" customWidth="1"/>
    <col min="5636" max="5636" width="21.28515625" style="117" customWidth="1"/>
    <col min="5637" max="5637" width="17.42578125" style="117" customWidth="1"/>
    <col min="5638" max="5639" width="21" style="117" customWidth="1"/>
    <col min="5640" max="5640" width="19.140625" style="117" customWidth="1"/>
    <col min="5641" max="5888" width="9.140625" style="117"/>
    <col min="5889" max="5889" width="33.140625" style="117" customWidth="1"/>
    <col min="5890" max="5890" width="19" style="117" customWidth="1"/>
    <col min="5891" max="5891" width="14.42578125" style="117" bestFit="1" customWidth="1"/>
    <col min="5892" max="5892" width="21.28515625" style="117" customWidth="1"/>
    <col min="5893" max="5893" width="17.42578125" style="117" customWidth="1"/>
    <col min="5894" max="5895" width="21" style="117" customWidth="1"/>
    <col min="5896" max="5896" width="19.140625" style="117" customWidth="1"/>
    <col min="5897" max="6144" width="9.140625" style="117"/>
    <col min="6145" max="6145" width="33.140625" style="117" customWidth="1"/>
    <col min="6146" max="6146" width="19" style="117" customWidth="1"/>
    <col min="6147" max="6147" width="14.42578125" style="117" bestFit="1" customWidth="1"/>
    <col min="6148" max="6148" width="21.28515625" style="117" customWidth="1"/>
    <col min="6149" max="6149" width="17.42578125" style="117" customWidth="1"/>
    <col min="6150" max="6151" width="21" style="117" customWidth="1"/>
    <col min="6152" max="6152" width="19.140625" style="117" customWidth="1"/>
    <col min="6153" max="6400" width="9.140625" style="117"/>
    <col min="6401" max="6401" width="33.140625" style="117" customWidth="1"/>
    <col min="6402" max="6402" width="19" style="117" customWidth="1"/>
    <col min="6403" max="6403" width="14.42578125" style="117" bestFit="1" customWidth="1"/>
    <col min="6404" max="6404" width="21.28515625" style="117" customWidth="1"/>
    <col min="6405" max="6405" width="17.42578125" style="117" customWidth="1"/>
    <col min="6406" max="6407" width="21" style="117" customWidth="1"/>
    <col min="6408" max="6408" width="19.140625" style="117" customWidth="1"/>
    <col min="6409" max="6656" width="9.140625" style="117"/>
    <col min="6657" max="6657" width="33.140625" style="117" customWidth="1"/>
    <col min="6658" max="6658" width="19" style="117" customWidth="1"/>
    <col min="6659" max="6659" width="14.42578125" style="117" bestFit="1" customWidth="1"/>
    <col min="6660" max="6660" width="21.28515625" style="117" customWidth="1"/>
    <col min="6661" max="6661" width="17.42578125" style="117" customWidth="1"/>
    <col min="6662" max="6663" width="21" style="117" customWidth="1"/>
    <col min="6664" max="6664" width="19.140625" style="117" customWidth="1"/>
    <col min="6665" max="6912" width="9.140625" style="117"/>
    <col min="6913" max="6913" width="33.140625" style="117" customWidth="1"/>
    <col min="6914" max="6914" width="19" style="117" customWidth="1"/>
    <col min="6915" max="6915" width="14.42578125" style="117" bestFit="1" customWidth="1"/>
    <col min="6916" max="6916" width="21.28515625" style="117" customWidth="1"/>
    <col min="6917" max="6917" width="17.42578125" style="117" customWidth="1"/>
    <col min="6918" max="6919" width="21" style="117" customWidth="1"/>
    <col min="6920" max="6920" width="19.140625" style="117" customWidth="1"/>
    <col min="6921" max="7168" width="9.140625" style="117"/>
    <col min="7169" max="7169" width="33.140625" style="117" customWidth="1"/>
    <col min="7170" max="7170" width="19" style="117" customWidth="1"/>
    <col min="7171" max="7171" width="14.42578125" style="117" bestFit="1" customWidth="1"/>
    <col min="7172" max="7172" width="21.28515625" style="117" customWidth="1"/>
    <col min="7173" max="7173" width="17.42578125" style="117" customWidth="1"/>
    <col min="7174" max="7175" width="21" style="117" customWidth="1"/>
    <col min="7176" max="7176" width="19.140625" style="117" customWidth="1"/>
    <col min="7177" max="7424" width="9.140625" style="117"/>
    <col min="7425" max="7425" width="33.140625" style="117" customWidth="1"/>
    <col min="7426" max="7426" width="19" style="117" customWidth="1"/>
    <col min="7427" max="7427" width="14.42578125" style="117" bestFit="1" customWidth="1"/>
    <col min="7428" max="7428" width="21.28515625" style="117" customWidth="1"/>
    <col min="7429" max="7429" width="17.42578125" style="117" customWidth="1"/>
    <col min="7430" max="7431" width="21" style="117" customWidth="1"/>
    <col min="7432" max="7432" width="19.140625" style="117" customWidth="1"/>
    <col min="7433" max="7680" width="9.140625" style="117"/>
    <col min="7681" max="7681" width="33.140625" style="117" customWidth="1"/>
    <col min="7682" max="7682" width="19" style="117" customWidth="1"/>
    <col min="7683" max="7683" width="14.42578125" style="117" bestFit="1" customWidth="1"/>
    <col min="7684" max="7684" width="21.28515625" style="117" customWidth="1"/>
    <col min="7685" max="7685" width="17.42578125" style="117" customWidth="1"/>
    <col min="7686" max="7687" width="21" style="117" customWidth="1"/>
    <col min="7688" max="7688" width="19.140625" style="117" customWidth="1"/>
    <col min="7689" max="7936" width="9.140625" style="117"/>
    <col min="7937" max="7937" width="33.140625" style="117" customWidth="1"/>
    <col min="7938" max="7938" width="19" style="117" customWidth="1"/>
    <col min="7939" max="7939" width="14.42578125" style="117" bestFit="1" customWidth="1"/>
    <col min="7940" max="7940" width="21.28515625" style="117" customWidth="1"/>
    <col min="7941" max="7941" width="17.42578125" style="117" customWidth="1"/>
    <col min="7942" max="7943" width="21" style="117" customWidth="1"/>
    <col min="7944" max="7944" width="19.140625" style="117" customWidth="1"/>
    <col min="7945" max="8192" width="9.140625" style="117"/>
    <col min="8193" max="8193" width="33.140625" style="117" customWidth="1"/>
    <col min="8194" max="8194" width="19" style="117" customWidth="1"/>
    <col min="8195" max="8195" width="14.42578125" style="117" bestFit="1" customWidth="1"/>
    <col min="8196" max="8196" width="21.28515625" style="117" customWidth="1"/>
    <col min="8197" max="8197" width="17.42578125" style="117" customWidth="1"/>
    <col min="8198" max="8199" width="21" style="117" customWidth="1"/>
    <col min="8200" max="8200" width="19.140625" style="117" customWidth="1"/>
    <col min="8201" max="8448" width="9.140625" style="117"/>
    <col min="8449" max="8449" width="33.140625" style="117" customWidth="1"/>
    <col min="8450" max="8450" width="19" style="117" customWidth="1"/>
    <col min="8451" max="8451" width="14.42578125" style="117" bestFit="1" customWidth="1"/>
    <col min="8452" max="8452" width="21.28515625" style="117" customWidth="1"/>
    <col min="8453" max="8453" width="17.42578125" style="117" customWidth="1"/>
    <col min="8454" max="8455" width="21" style="117" customWidth="1"/>
    <col min="8456" max="8456" width="19.140625" style="117" customWidth="1"/>
    <col min="8457" max="8704" width="9.140625" style="117"/>
    <col min="8705" max="8705" width="33.140625" style="117" customWidth="1"/>
    <col min="8706" max="8706" width="19" style="117" customWidth="1"/>
    <col min="8707" max="8707" width="14.42578125" style="117" bestFit="1" customWidth="1"/>
    <col min="8708" max="8708" width="21.28515625" style="117" customWidth="1"/>
    <col min="8709" max="8709" width="17.42578125" style="117" customWidth="1"/>
    <col min="8710" max="8711" width="21" style="117" customWidth="1"/>
    <col min="8712" max="8712" width="19.140625" style="117" customWidth="1"/>
    <col min="8713" max="8960" width="9.140625" style="117"/>
    <col min="8961" max="8961" width="33.140625" style="117" customWidth="1"/>
    <col min="8962" max="8962" width="19" style="117" customWidth="1"/>
    <col min="8963" max="8963" width="14.42578125" style="117" bestFit="1" customWidth="1"/>
    <col min="8964" max="8964" width="21.28515625" style="117" customWidth="1"/>
    <col min="8965" max="8965" width="17.42578125" style="117" customWidth="1"/>
    <col min="8966" max="8967" width="21" style="117" customWidth="1"/>
    <col min="8968" max="8968" width="19.140625" style="117" customWidth="1"/>
    <col min="8969" max="9216" width="9.140625" style="117"/>
    <col min="9217" max="9217" width="33.140625" style="117" customWidth="1"/>
    <col min="9218" max="9218" width="19" style="117" customWidth="1"/>
    <col min="9219" max="9219" width="14.42578125" style="117" bestFit="1" customWidth="1"/>
    <col min="9220" max="9220" width="21.28515625" style="117" customWidth="1"/>
    <col min="9221" max="9221" width="17.42578125" style="117" customWidth="1"/>
    <col min="9222" max="9223" width="21" style="117" customWidth="1"/>
    <col min="9224" max="9224" width="19.140625" style="117" customWidth="1"/>
    <col min="9225" max="9472" width="9.140625" style="117"/>
    <col min="9473" max="9473" width="33.140625" style="117" customWidth="1"/>
    <col min="9474" max="9474" width="19" style="117" customWidth="1"/>
    <col min="9475" max="9475" width="14.42578125" style="117" bestFit="1" customWidth="1"/>
    <col min="9476" max="9476" width="21.28515625" style="117" customWidth="1"/>
    <col min="9477" max="9477" width="17.42578125" style="117" customWidth="1"/>
    <col min="9478" max="9479" width="21" style="117" customWidth="1"/>
    <col min="9480" max="9480" width="19.140625" style="117" customWidth="1"/>
    <col min="9481" max="9728" width="9.140625" style="117"/>
    <col min="9729" max="9729" width="33.140625" style="117" customWidth="1"/>
    <col min="9730" max="9730" width="19" style="117" customWidth="1"/>
    <col min="9731" max="9731" width="14.42578125" style="117" bestFit="1" customWidth="1"/>
    <col min="9732" max="9732" width="21.28515625" style="117" customWidth="1"/>
    <col min="9733" max="9733" width="17.42578125" style="117" customWidth="1"/>
    <col min="9734" max="9735" width="21" style="117" customWidth="1"/>
    <col min="9736" max="9736" width="19.140625" style="117" customWidth="1"/>
    <col min="9737" max="9984" width="9.140625" style="117"/>
    <col min="9985" max="9985" width="33.140625" style="117" customWidth="1"/>
    <col min="9986" max="9986" width="19" style="117" customWidth="1"/>
    <col min="9987" max="9987" width="14.42578125" style="117" bestFit="1" customWidth="1"/>
    <col min="9988" max="9988" width="21.28515625" style="117" customWidth="1"/>
    <col min="9989" max="9989" width="17.42578125" style="117" customWidth="1"/>
    <col min="9990" max="9991" width="21" style="117" customWidth="1"/>
    <col min="9992" max="9992" width="19.140625" style="117" customWidth="1"/>
    <col min="9993" max="10240" width="9.140625" style="117"/>
    <col min="10241" max="10241" width="33.140625" style="117" customWidth="1"/>
    <col min="10242" max="10242" width="19" style="117" customWidth="1"/>
    <col min="10243" max="10243" width="14.42578125" style="117" bestFit="1" customWidth="1"/>
    <col min="10244" max="10244" width="21.28515625" style="117" customWidth="1"/>
    <col min="10245" max="10245" width="17.42578125" style="117" customWidth="1"/>
    <col min="10246" max="10247" width="21" style="117" customWidth="1"/>
    <col min="10248" max="10248" width="19.140625" style="117" customWidth="1"/>
    <col min="10249" max="10496" width="9.140625" style="117"/>
    <col min="10497" max="10497" width="33.140625" style="117" customWidth="1"/>
    <col min="10498" max="10498" width="19" style="117" customWidth="1"/>
    <col min="10499" max="10499" width="14.42578125" style="117" bestFit="1" customWidth="1"/>
    <col min="10500" max="10500" width="21.28515625" style="117" customWidth="1"/>
    <col min="10501" max="10501" width="17.42578125" style="117" customWidth="1"/>
    <col min="10502" max="10503" width="21" style="117" customWidth="1"/>
    <col min="10504" max="10504" width="19.140625" style="117" customWidth="1"/>
    <col min="10505" max="10752" width="9.140625" style="117"/>
    <col min="10753" max="10753" width="33.140625" style="117" customWidth="1"/>
    <col min="10754" max="10754" width="19" style="117" customWidth="1"/>
    <col min="10755" max="10755" width="14.42578125" style="117" bestFit="1" customWidth="1"/>
    <col min="10756" max="10756" width="21.28515625" style="117" customWidth="1"/>
    <col min="10757" max="10757" width="17.42578125" style="117" customWidth="1"/>
    <col min="10758" max="10759" width="21" style="117" customWidth="1"/>
    <col min="10760" max="10760" width="19.140625" style="117" customWidth="1"/>
    <col min="10761" max="11008" width="9.140625" style="117"/>
    <col min="11009" max="11009" width="33.140625" style="117" customWidth="1"/>
    <col min="11010" max="11010" width="19" style="117" customWidth="1"/>
    <col min="11011" max="11011" width="14.42578125" style="117" bestFit="1" customWidth="1"/>
    <col min="11012" max="11012" width="21.28515625" style="117" customWidth="1"/>
    <col min="11013" max="11013" width="17.42578125" style="117" customWidth="1"/>
    <col min="11014" max="11015" width="21" style="117" customWidth="1"/>
    <col min="11016" max="11016" width="19.140625" style="117" customWidth="1"/>
    <col min="11017" max="11264" width="9.140625" style="117"/>
    <col min="11265" max="11265" width="33.140625" style="117" customWidth="1"/>
    <col min="11266" max="11266" width="19" style="117" customWidth="1"/>
    <col min="11267" max="11267" width="14.42578125" style="117" bestFit="1" customWidth="1"/>
    <col min="11268" max="11268" width="21.28515625" style="117" customWidth="1"/>
    <col min="11269" max="11269" width="17.42578125" style="117" customWidth="1"/>
    <col min="11270" max="11271" width="21" style="117" customWidth="1"/>
    <col min="11272" max="11272" width="19.140625" style="117" customWidth="1"/>
    <col min="11273" max="11520" width="9.140625" style="117"/>
    <col min="11521" max="11521" width="33.140625" style="117" customWidth="1"/>
    <col min="11522" max="11522" width="19" style="117" customWidth="1"/>
    <col min="11523" max="11523" width="14.42578125" style="117" bestFit="1" customWidth="1"/>
    <col min="11524" max="11524" width="21.28515625" style="117" customWidth="1"/>
    <col min="11525" max="11525" width="17.42578125" style="117" customWidth="1"/>
    <col min="11526" max="11527" width="21" style="117" customWidth="1"/>
    <col min="11528" max="11528" width="19.140625" style="117" customWidth="1"/>
    <col min="11529" max="11776" width="9.140625" style="117"/>
    <col min="11777" max="11777" width="33.140625" style="117" customWidth="1"/>
    <col min="11778" max="11778" width="19" style="117" customWidth="1"/>
    <col min="11779" max="11779" width="14.42578125" style="117" bestFit="1" customWidth="1"/>
    <col min="11780" max="11780" width="21.28515625" style="117" customWidth="1"/>
    <col min="11781" max="11781" width="17.42578125" style="117" customWidth="1"/>
    <col min="11782" max="11783" width="21" style="117" customWidth="1"/>
    <col min="11784" max="11784" width="19.140625" style="117" customWidth="1"/>
    <col min="11785" max="12032" width="9.140625" style="117"/>
    <col min="12033" max="12033" width="33.140625" style="117" customWidth="1"/>
    <col min="12034" max="12034" width="19" style="117" customWidth="1"/>
    <col min="12035" max="12035" width="14.42578125" style="117" bestFit="1" customWidth="1"/>
    <col min="12036" max="12036" width="21.28515625" style="117" customWidth="1"/>
    <col min="12037" max="12037" width="17.42578125" style="117" customWidth="1"/>
    <col min="12038" max="12039" width="21" style="117" customWidth="1"/>
    <col min="12040" max="12040" width="19.140625" style="117" customWidth="1"/>
    <col min="12041" max="12288" width="9.140625" style="117"/>
    <col min="12289" max="12289" width="33.140625" style="117" customWidth="1"/>
    <col min="12290" max="12290" width="19" style="117" customWidth="1"/>
    <col min="12291" max="12291" width="14.42578125" style="117" bestFit="1" customWidth="1"/>
    <col min="12292" max="12292" width="21.28515625" style="117" customWidth="1"/>
    <col min="12293" max="12293" width="17.42578125" style="117" customWidth="1"/>
    <col min="12294" max="12295" width="21" style="117" customWidth="1"/>
    <col min="12296" max="12296" width="19.140625" style="117" customWidth="1"/>
    <col min="12297" max="12544" width="9.140625" style="117"/>
    <col min="12545" max="12545" width="33.140625" style="117" customWidth="1"/>
    <col min="12546" max="12546" width="19" style="117" customWidth="1"/>
    <col min="12547" max="12547" width="14.42578125" style="117" bestFit="1" customWidth="1"/>
    <col min="12548" max="12548" width="21.28515625" style="117" customWidth="1"/>
    <col min="12549" max="12549" width="17.42578125" style="117" customWidth="1"/>
    <col min="12550" max="12551" width="21" style="117" customWidth="1"/>
    <col min="12552" max="12552" width="19.140625" style="117" customWidth="1"/>
    <col min="12553" max="12800" width="9.140625" style="117"/>
    <col min="12801" max="12801" width="33.140625" style="117" customWidth="1"/>
    <col min="12802" max="12802" width="19" style="117" customWidth="1"/>
    <col min="12803" max="12803" width="14.42578125" style="117" bestFit="1" customWidth="1"/>
    <col min="12804" max="12804" width="21.28515625" style="117" customWidth="1"/>
    <col min="12805" max="12805" width="17.42578125" style="117" customWidth="1"/>
    <col min="12806" max="12807" width="21" style="117" customWidth="1"/>
    <col min="12808" max="12808" width="19.140625" style="117" customWidth="1"/>
    <col min="12809" max="13056" width="9.140625" style="117"/>
    <col min="13057" max="13057" width="33.140625" style="117" customWidth="1"/>
    <col min="13058" max="13058" width="19" style="117" customWidth="1"/>
    <col min="13059" max="13059" width="14.42578125" style="117" bestFit="1" customWidth="1"/>
    <col min="13060" max="13060" width="21.28515625" style="117" customWidth="1"/>
    <col min="13061" max="13061" width="17.42578125" style="117" customWidth="1"/>
    <col min="13062" max="13063" width="21" style="117" customWidth="1"/>
    <col min="13064" max="13064" width="19.140625" style="117" customWidth="1"/>
    <col min="13065" max="13312" width="9.140625" style="117"/>
    <col min="13313" max="13313" width="33.140625" style="117" customWidth="1"/>
    <col min="13314" max="13314" width="19" style="117" customWidth="1"/>
    <col min="13315" max="13315" width="14.42578125" style="117" bestFit="1" customWidth="1"/>
    <col min="13316" max="13316" width="21.28515625" style="117" customWidth="1"/>
    <col min="13317" max="13317" width="17.42578125" style="117" customWidth="1"/>
    <col min="13318" max="13319" width="21" style="117" customWidth="1"/>
    <col min="13320" max="13320" width="19.140625" style="117" customWidth="1"/>
    <col min="13321" max="13568" width="9.140625" style="117"/>
    <col min="13569" max="13569" width="33.140625" style="117" customWidth="1"/>
    <col min="13570" max="13570" width="19" style="117" customWidth="1"/>
    <col min="13571" max="13571" width="14.42578125" style="117" bestFit="1" customWidth="1"/>
    <col min="13572" max="13572" width="21.28515625" style="117" customWidth="1"/>
    <col min="13573" max="13573" width="17.42578125" style="117" customWidth="1"/>
    <col min="13574" max="13575" width="21" style="117" customWidth="1"/>
    <col min="13576" max="13576" width="19.140625" style="117" customWidth="1"/>
    <col min="13577" max="13824" width="9.140625" style="117"/>
    <col min="13825" max="13825" width="33.140625" style="117" customWidth="1"/>
    <col min="13826" max="13826" width="19" style="117" customWidth="1"/>
    <col min="13827" max="13827" width="14.42578125" style="117" bestFit="1" customWidth="1"/>
    <col min="13828" max="13828" width="21.28515625" style="117" customWidth="1"/>
    <col min="13829" max="13829" width="17.42578125" style="117" customWidth="1"/>
    <col min="13830" max="13831" width="21" style="117" customWidth="1"/>
    <col min="13832" max="13832" width="19.140625" style="117" customWidth="1"/>
    <col min="13833" max="14080" width="9.140625" style="117"/>
    <col min="14081" max="14081" width="33.140625" style="117" customWidth="1"/>
    <col min="14082" max="14082" width="19" style="117" customWidth="1"/>
    <col min="14083" max="14083" width="14.42578125" style="117" bestFit="1" customWidth="1"/>
    <col min="14084" max="14084" width="21.28515625" style="117" customWidth="1"/>
    <col min="14085" max="14085" width="17.42578125" style="117" customWidth="1"/>
    <col min="14086" max="14087" width="21" style="117" customWidth="1"/>
    <col min="14088" max="14088" width="19.140625" style="117" customWidth="1"/>
    <col min="14089" max="14336" width="9.140625" style="117"/>
    <col min="14337" max="14337" width="33.140625" style="117" customWidth="1"/>
    <col min="14338" max="14338" width="19" style="117" customWidth="1"/>
    <col min="14339" max="14339" width="14.42578125" style="117" bestFit="1" customWidth="1"/>
    <col min="14340" max="14340" width="21.28515625" style="117" customWidth="1"/>
    <col min="14341" max="14341" width="17.42578125" style="117" customWidth="1"/>
    <col min="14342" max="14343" width="21" style="117" customWidth="1"/>
    <col min="14344" max="14344" width="19.140625" style="117" customWidth="1"/>
    <col min="14345" max="14592" width="9.140625" style="117"/>
    <col min="14593" max="14593" width="33.140625" style="117" customWidth="1"/>
    <col min="14594" max="14594" width="19" style="117" customWidth="1"/>
    <col min="14595" max="14595" width="14.42578125" style="117" bestFit="1" customWidth="1"/>
    <col min="14596" max="14596" width="21.28515625" style="117" customWidth="1"/>
    <col min="14597" max="14597" width="17.42578125" style="117" customWidth="1"/>
    <col min="14598" max="14599" width="21" style="117" customWidth="1"/>
    <col min="14600" max="14600" width="19.140625" style="117" customWidth="1"/>
    <col min="14601" max="14848" width="9.140625" style="117"/>
    <col min="14849" max="14849" width="33.140625" style="117" customWidth="1"/>
    <col min="14850" max="14850" width="19" style="117" customWidth="1"/>
    <col min="14851" max="14851" width="14.42578125" style="117" bestFit="1" customWidth="1"/>
    <col min="14852" max="14852" width="21.28515625" style="117" customWidth="1"/>
    <col min="14853" max="14853" width="17.42578125" style="117" customWidth="1"/>
    <col min="14854" max="14855" width="21" style="117" customWidth="1"/>
    <col min="14856" max="14856" width="19.140625" style="117" customWidth="1"/>
    <col min="14857" max="15104" width="9.140625" style="117"/>
    <col min="15105" max="15105" width="33.140625" style="117" customWidth="1"/>
    <col min="15106" max="15106" width="19" style="117" customWidth="1"/>
    <col min="15107" max="15107" width="14.42578125" style="117" bestFit="1" customWidth="1"/>
    <col min="15108" max="15108" width="21.28515625" style="117" customWidth="1"/>
    <col min="15109" max="15109" width="17.42578125" style="117" customWidth="1"/>
    <col min="15110" max="15111" width="21" style="117" customWidth="1"/>
    <col min="15112" max="15112" width="19.140625" style="117" customWidth="1"/>
    <col min="15113" max="15360" width="9.140625" style="117"/>
    <col min="15361" max="15361" width="33.140625" style="117" customWidth="1"/>
    <col min="15362" max="15362" width="19" style="117" customWidth="1"/>
    <col min="15363" max="15363" width="14.42578125" style="117" bestFit="1" customWidth="1"/>
    <col min="15364" max="15364" width="21.28515625" style="117" customWidth="1"/>
    <col min="15365" max="15365" width="17.42578125" style="117" customWidth="1"/>
    <col min="15366" max="15367" width="21" style="117" customWidth="1"/>
    <col min="15368" max="15368" width="19.140625" style="117" customWidth="1"/>
    <col min="15369" max="15616" width="9.140625" style="117"/>
    <col min="15617" max="15617" width="33.140625" style="117" customWidth="1"/>
    <col min="15618" max="15618" width="19" style="117" customWidth="1"/>
    <col min="15619" max="15619" width="14.42578125" style="117" bestFit="1" customWidth="1"/>
    <col min="15620" max="15620" width="21.28515625" style="117" customWidth="1"/>
    <col min="15621" max="15621" width="17.42578125" style="117" customWidth="1"/>
    <col min="15622" max="15623" width="21" style="117" customWidth="1"/>
    <col min="15624" max="15624" width="19.140625" style="117" customWidth="1"/>
    <col min="15625" max="15872" width="9.140625" style="117"/>
    <col min="15873" max="15873" width="33.140625" style="117" customWidth="1"/>
    <col min="15874" max="15874" width="19" style="117" customWidth="1"/>
    <col min="15875" max="15875" width="14.42578125" style="117" bestFit="1" customWidth="1"/>
    <col min="15876" max="15876" width="21.28515625" style="117" customWidth="1"/>
    <col min="15877" max="15877" width="17.42578125" style="117" customWidth="1"/>
    <col min="15878" max="15879" width="21" style="117" customWidth="1"/>
    <col min="15880" max="15880" width="19.140625" style="117" customWidth="1"/>
    <col min="15881" max="16128" width="9.140625" style="117"/>
    <col min="16129" max="16129" width="33.140625" style="117" customWidth="1"/>
    <col min="16130" max="16130" width="19" style="117" customWidth="1"/>
    <col min="16131" max="16131" width="14.42578125" style="117" bestFit="1" customWidth="1"/>
    <col min="16132" max="16132" width="21.28515625" style="117" customWidth="1"/>
    <col min="16133" max="16133" width="17.42578125" style="117" customWidth="1"/>
    <col min="16134" max="16135" width="21" style="117" customWidth="1"/>
    <col min="16136" max="16136" width="19.140625" style="117" customWidth="1"/>
    <col min="16137" max="16384" width="9.140625" style="117"/>
  </cols>
  <sheetData>
    <row r="1" spans="1:8" x14ac:dyDescent="0.25">
      <c r="A1" s="164" t="s">
        <v>208</v>
      </c>
      <c r="B1" s="164"/>
      <c r="C1" s="164"/>
      <c r="D1" s="164"/>
      <c r="E1" s="164"/>
      <c r="F1" s="164"/>
      <c r="G1" s="116"/>
      <c r="H1" s="116"/>
    </row>
    <row r="2" spans="1:8" x14ac:dyDescent="0.25">
      <c r="A2" s="118"/>
      <c r="B2" s="118"/>
      <c r="C2" s="118"/>
      <c r="D2" s="118"/>
      <c r="E2" s="118"/>
      <c r="F2" s="118"/>
      <c r="G2" s="118"/>
      <c r="H2" s="118"/>
    </row>
    <row r="3" spans="1:8" s="119" customFormat="1" ht="15" x14ac:dyDescent="0.25">
      <c r="A3" s="165" t="s">
        <v>209</v>
      </c>
      <c r="B3" s="165"/>
      <c r="C3" s="165"/>
      <c r="D3" s="165"/>
      <c r="E3" s="165"/>
      <c r="F3" s="165"/>
    </row>
    <row r="4" spans="1:8" s="122" customFormat="1" ht="110.25" x14ac:dyDescent="0.25">
      <c r="A4" s="120"/>
      <c r="B4" s="121" t="s">
        <v>210</v>
      </c>
      <c r="C4" s="121" t="s">
        <v>211</v>
      </c>
      <c r="D4" s="121" t="s">
        <v>212</v>
      </c>
      <c r="E4" s="121" t="s">
        <v>213</v>
      </c>
      <c r="F4" s="121" t="s">
        <v>214</v>
      </c>
    </row>
    <row r="5" spans="1:8" s="122" customFormat="1" ht="15.75" customHeight="1" x14ac:dyDescent="0.25">
      <c r="A5" s="123" t="s">
        <v>215</v>
      </c>
      <c r="B5" s="123"/>
      <c r="C5" s="124"/>
      <c r="D5" s="125"/>
      <c r="E5" s="125"/>
      <c r="F5" s="125"/>
      <c r="G5" s="126"/>
    </row>
    <row r="6" spans="1:8" s="122" customFormat="1" x14ac:dyDescent="0.25">
      <c r="A6" s="127" t="s">
        <v>216</v>
      </c>
      <c r="B6" s="128">
        <v>4080122.6400000006</v>
      </c>
      <c r="C6" s="129">
        <v>33</v>
      </c>
      <c r="D6" s="129">
        <v>128344.09</v>
      </c>
      <c r="E6" s="130">
        <f>C6*D6</f>
        <v>4235354.97</v>
      </c>
      <c r="F6" s="130">
        <f>E6-B6</f>
        <v>155232.32999999914</v>
      </c>
      <c r="G6" s="131"/>
      <c r="H6" s="131"/>
    </row>
    <row r="7" spans="1:8" s="122" customFormat="1" x14ac:dyDescent="0.25">
      <c r="A7" s="127" t="s">
        <v>217</v>
      </c>
      <c r="B7" s="128">
        <v>5431908</v>
      </c>
      <c r="C7" s="129">
        <v>49</v>
      </c>
      <c r="D7" s="129">
        <v>115559.28</v>
      </c>
      <c r="E7" s="130">
        <f>ROUND(C7*D7,0)</f>
        <v>5662405</v>
      </c>
      <c r="F7" s="130">
        <f>E7-B7</f>
        <v>230497</v>
      </c>
      <c r="G7" s="131"/>
      <c r="H7" s="131"/>
    </row>
    <row r="8" spans="1:8" s="122" customFormat="1" x14ac:dyDescent="0.25">
      <c r="A8" s="132" t="s">
        <v>75</v>
      </c>
      <c r="B8" s="133">
        <f>B6+B7</f>
        <v>9512030.6400000006</v>
      </c>
      <c r="C8" s="130"/>
      <c r="D8" s="134"/>
      <c r="E8" s="130">
        <f>SUM(E6:E7)</f>
        <v>9897759.9699999988</v>
      </c>
      <c r="F8" s="130">
        <f>SUM(F6:F7)</f>
        <v>385729.32999999914</v>
      </c>
      <c r="G8" s="131"/>
      <c r="H8" s="131"/>
    </row>
    <row r="9" spans="1:8" s="122" customFormat="1" x14ac:dyDescent="0.25">
      <c r="B9" s="131"/>
      <c r="E9" s="131"/>
    </row>
    <row r="10" spans="1:8" s="122" customFormat="1" x14ac:dyDescent="0.25">
      <c r="A10" s="166"/>
      <c r="B10" s="167" t="s">
        <v>218</v>
      </c>
      <c r="C10" s="167" t="s">
        <v>213</v>
      </c>
      <c r="D10" s="167" t="s">
        <v>214</v>
      </c>
      <c r="E10" s="135"/>
    </row>
    <row r="11" spans="1:8" s="122" customFormat="1" x14ac:dyDescent="0.25">
      <c r="A11" s="166"/>
      <c r="B11" s="167"/>
      <c r="C11" s="167"/>
      <c r="D11" s="167"/>
    </row>
    <row r="12" spans="1:8" s="122" customFormat="1" x14ac:dyDescent="0.25">
      <c r="A12" s="136" t="s">
        <v>219</v>
      </c>
      <c r="B12" s="137">
        <v>185460.12000000002</v>
      </c>
      <c r="C12" s="138">
        <v>192516.13500000001</v>
      </c>
      <c r="D12" s="139">
        <f>C12-B12</f>
        <v>7056.0149999999849</v>
      </c>
    </row>
    <row r="13" spans="1:8" s="122" customFormat="1" x14ac:dyDescent="0.25">
      <c r="A13" s="136" t="s">
        <v>220</v>
      </c>
      <c r="B13" s="137">
        <v>277138.17499999999</v>
      </c>
      <c r="C13" s="138">
        <v>288898.2</v>
      </c>
      <c r="D13" s="139">
        <f>C13-B13</f>
        <v>11760.025000000023</v>
      </c>
    </row>
    <row r="14" spans="1:8" s="122" customFormat="1" x14ac:dyDescent="0.25">
      <c r="A14" s="132" t="s">
        <v>75</v>
      </c>
      <c r="B14" s="139">
        <f>B12+B13</f>
        <v>462598.29500000004</v>
      </c>
      <c r="C14" s="139">
        <f>C12+C13</f>
        <v>481414.33500000002</v>
      </c>
      <c r="D14" s="139">
        <f>D12+D13</f>
        <v>18816.040000000008</v>
      </c>
    </row>
    <row r="15" spans="1:8" s="122" customFormat="1" x14ac:dyDescent="0.25"/>
    <row r="16" spans="1:8" s="122" customFormat="1" x14ac:dyDescent="0.25">
      <c r="A16" s="120" t="s">
        <v>221</v>
      </c>
      <c r="B16" s="140">
        <f>F8+D14</f>
        <v>404545.36999999918</v>
      </c>
      <c r="C16" s="141"/>
      <c r="D16" s="131"/>
      <c r="E16" s="131"/>
    </row>
    <row r="19" spans="3:5" x14ac:dyDescent="0.25">
      <c r="C19" s="142"/>
      <c r="D19" s="143"/>
      <c r="E19" s="143"/>
    </row>
  </sheetData>
  <mergeCells count="6">
    <mergeCell ref="A1:F1"/>
    <mergeCell ref="A3:F3"/>
    <mergeCell ref="A10:A11"/>
    <mergeCell ref="B10:B11"/>
    <mergeCell ref="C10:C11"/>
    <mergeCell ref="D10:D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8"/>
  <sheetViews>
    <sheetView workbookViewId="0">
      <selection activeCell="F35" sqref="F35"/>
    </sheetView>
  </sheetViews>
  <sheetFormatPr defaultRowHeight="15" x14ac:dyDescent="0.25"/>
  <cols>
    <col min="1" max="1" width="19.7109375" customWidth="1"/>
    <col min="2" max="2" width="59.85546875" customWidth="1"/>
    <col min="4" max="4" width="10.28515625" customWidth="1"/>
    <col min="6" max="6" width="14.7109375" customWidth="1"/>
    <col min="7" max="7" width="13.85546875" customWidth="1"/>
    <col min="8" max="8" width="16.42578125" customWidth="1"/>
  </cols>
  <sheetData>
    <row r="2" spans="1:10" x14ac:dyDescent="0.25">
      <c r="A2" s="21" t="s">
        <v>161</v>
      </c>
    </row>
    <row r="3" spans="1:10" x14ac:dyDescent="0.25">
      <c r="A3" s="21"/>
    </row>
    <row r="4" spans="1:10" ht="45" x14ac:dyDescent="0.25">
      <c r="A4" s="15"/>
      <c r="B4" s="15"/>
      <c r="C4" s="30" t="s">
        <v>88</v>
      </c>
      <c r="D4" s="31" t="s">
        <v>110</v>
      </c>
      <c r="E4" s="31" t="s">
        <v>164</v>
      </c>
      <c r="F4" s="30" t="s">
        <v>5</v>
      </c>
      <c r="G4" s="30" t="s">
        <v>6</v>
      </c>
      <c r="H4" s="30" t="s">
        <v>8</v>
      </c>
    </row>
    <row r="5" spans="1:10" s="21" customFormat="1" x14ac:dyDescent="0.25">
      <c r="A5" s="22">
        <v>1000</v>
      </c>
      <c r="B5" s="23" t="s">
        <v>67</v>
      </c>
      <c r="C5" s="23"/>
      <c r="D5" s="23"/>
      <c r="E5" s="24">
        <f>E6+E10</f>
        <v>0</v>
      </c>
      <c r="F5" s="24">
        <f>F6+F10</f>
        <v>0</v>
      </c>
      <c r="G5" s="24">
        <f>G6+G10</f>
        <v>0</v>
      </c>
      <c r="H5" s="24">
        <f>H6+H10</f>
        <v>0</v>
      </c>
    </row>
    <row r="6" spans="1:10" x14ac:dyDescent="0.25">
      <c r="A6" s="29">
        <v>1100</v>
      </c>
      <c r="B6" s="15" t="s">
        <v>68</v>
      </c>
      <c r="C6" s="15"/>
      <c r="D6" s="15"/>
      <c r="E6" s="16">
        <f>E7+E8+E9</f>
        <v>0</v>
      </c>
      <c r="F6" s="16">
        <f>F7+F8+F9</f>
        <v>0</v>
      </c>
      <c r="G6" s="16">
        <f>G7+G8+G9</f>
        <v>0</v>
      </c>
      <c r="H6" s="16">
        <f>H7+H8+H9</f>
        <v>0</v>
      </c>
    </row>
    <row r="7" spans="1:10" x14ac:dyDescent="0.25">
      <c r="A7" s="15">
        <v>1110</v>
      </c>
      <c r="B7" s="17" t="s">
        <v>69</v>
      </c>
      <c r="C7" s="15"/>
      <c r="D7" s="15"/>
      <c r="E7" s="16">
        <v>0</v>
      </c>
      <c r="F7" s="16">
        <v>0</v>
      </c>
      <c r="G7" s="16">
        <v>0</v>
      </c>
      <c r="H7" s="16">
        <v>0</v>
      </c>
    </row>
    <row r="8" spans="1:10" x14ac:dyDescent="0.25">
      <c r="A8" s="15">
        <v>1140</v>
      </c>
      <c r="B8" s="17" t="s">
        <v>71</v>
      </c>
      <c r="C8" s="15"/>
      <c r="D8" s="15"/>
      <c r="E8" s="16">
        <f>F8</f>
        <v>0</v>
      </c>
      <c r="F8" s="15">
        <f>F7*0.15</f>
        <v>0</v>
      </c>
      <c r="G8" s="15">
        <f>G7*0.15</f>
        <v>0</v>
      </c>
      <c r="H8" s="15">
        <f>H7*0.15</f>
        <v>0</v>
      </c>
      <c r="J8" s="55"/>
    </row>
    <row r="9" spans="1:10" x14ac:dyDescent="0.25">
      <c r="A9" s="15">
        <v>1150</v>
      </c>
      <c r="B9" s="17" t="s">
        <v>147</v>
      </c>
      <c r="C9" s="15"/>
      <c r="D9" s="15"/>
      <c r="E9" s="16">
        <v>0</v>
      </c>
      <c r="F9" s="16">
        <v>0</v>
      </c>
      <c r="G9" s="16">
        <v>0</v>
      </c>
      <c r="H9" s="16">
        <v>0</v>
      </c>
      <c r="J9" s="55"/>
    </row>
    <row r="10" spans="1:10" x14ac:dyDescent="0.25">
      <c r="A10" s="29">
        <v>1200</v>
      </c>
      <c r="B10" s="15" t="s">
        <v>129</v>
      </c>
      <c r="C10" s="15"/>
      <c r="D10" s="15"/>
      <c r="E10" s="16">
        <f>E11+E12</f>
        <v>0</v>
      </c>
      <c r="F10" s="16">
        <f>F11+F12</f>
        <v>0</v>
      </c>
      <c r="G10" s="16">
        <f t="shared" ref="G10:H10" si="0">G11+G12</f>
        <v>0</v>
      </c>
      <c r="H10" s="16">
        <f t="shared" si="0"/>
        <v>0</v>
      </c>
    </row>
    <row r="11" spans="1:10" x14ac:dyDescent="0.25">
      <c r="A11" s="17">
        <v>1210</v>
      </c>
      <c r="B11" s="17" t="s">
        <v>127</v>
      </c>
      <c r="C11" s="15"/>
      <c r="D11" s="15"/>
      <c r="E11" s="16">
        <f>(E7+E8+E9)*0.2409</f>
        <v>0</v>
      </c>
      <c r="F11" s="16">
        <f>(F7+F8+F9)*0.2409</f>
        <v>0</v>
      </c>
      <c r="G11" s="16">
        <f>(G7+G8+G9)*0.2409</f>
        <v>0</v>
      </c>
      <c r="H11" s="16">
        <f>(H7+H8+H9)*0.2409</f>
        <v>0</v>
      </c>
    </row>
    <row r="12" spans="1:10" x14ac:dyDescent="0.25">
      <c r="A12" s="17">
        <v>1220</v>
      </c>
      <c r="B12" s="17" t="s">
        <v>128</v>
      </c>
      <c r="C12" s="15"/>
      <c r="D12" s="15"/>
      <c r="E12" s="16">
        <f>D12*C12</f>
        <v>0</v>
      </c>
      <c r="F12" s="16">
        <f>E12</f>
        <v>0</v>
      </c>
      <c r="G12" s="15">
        <f>(C12+15)*D12</f>
        <v>0</v>
      </c>
      <c r="H12" s="15">
        <f>G12</f>
        <v>0</v>
      </c>
    </row>
    <row r="13" spans="1:10" s="62" customFormat="1" x14ac:dyDescent="0.25">
      <c r="A13" s="59">
        <v>2000</v>
      </c>
      <c r="B13" s="60" t="s">
        <v>72</v>
      </c>
      <c r="C13" s="60"/>
      <c r="D13" s="60"/>
      <c r="E13" s="61">
        <f>E14+E15+E20+E22</f>
        <v>40000</v>
      </c>
      <c r="F13" s="61">
        <f t="shared" ref="F13:H13" si="1">F14+F15+F20+F22</f>
        <v>10000</v>
      </c>
      <c r="G13" s="61">
        <f t="shared" si="1"/>
        <v>30000</v>
      </c>
      <c r="H13" s="61">
        <f t="shared" si="1"/>
        <v>0</v>
      </c>
      <c r="J13" s="63"/>
    </row>
    <row r="14" spans="1:10" s="2" customFormat="1" x14ac:dyDescent="0.25">
      <c r="A14" s="65">
        <v>2100</v>
      </c>
      <c r="B14" s="66" t="s">
        <v>76</v>
      </c>
      <c r="C14" s="66"/>
      <c r="D14" s="66"/>
      <c r="E14" s="53">
        <f>D14*C14</f>
        <v>0</v>
      </c>
      <c r="F14" s="53">
        <f>E14</f>
        <v>0</v>
      </c>
      <c r="G14" s="53">
        <f>E14</f>
        <v>0</v>
      </c>
      <c r="H14" s="53">
        <f>E14</f>
        <v>0</v>
      </c>
    </row>
    <row r="15" spans="1:10" s="2" customFormat="1" x14ac:dyDescent="0.25">
      <c r="A15" s="65">
        <v>2200</v>
      </c>
      <c r="B15" s="66" t="s">
        <v>77</v>
      </c>
      <c r="C15" s="66"/>
      <c r="D15" s="66"/>
      <c r="E15" s="53">
        <f>E16+E17+E18+E19</f>
        <v>0</v>
      </c>
      <c r="F15" s="53">
        <f>F16+F17+F18+F19</f>
        <v>0</v>
      </c>
      <c r="G15" s="53">
        <f>G16+G17+G18+G19</f>
        <v>0</v>
      </c>
      <c r="H15" s="53">
        <f>H16+H17+H18+H19</f>
        <v>0</v>
      </c>
    </row>
    <row r="16" spans="1:10" s="2" customFormat="1" hidden="1" x14ac:dyDescent="0.25">
      <c r="A16" s="67">
        <v>2210</v>
      </c>
      <c r="B16" s="67" t="s">
        <v>111</v>
      </c>
      <c r="C16" s="66"/>
      <c r="D16" s="66"/>
      <c r="E16" s="53">
        <f>D16*C16</f>
        <v>0</v>
      </c>
      <c r="F16" s="53">
        <f>E16</f>
        <v>0</v>
      </c>
      <c r="G16" s="53">
        <f>E16</f>
        <v>0</v>
      </c>
      <c r="H16" s="53">
        <f>E16</f>
        <v>0</v>
      </c>
      <c r="J16" s="68"/>
    </row>
    <row r="17" spans="1:8" s="2" customFormat="1" hidden="1" x14ac:dyDescent="0.25">
      <c r="A17" s="67">
        <v>2230</v>
      </c>
      <c r="B17" s="67" t="s">
        <v>113</v>
      </c>
      <c r="C17" s="66"/>
      <c r="D17" s="66"/>
      <c r="E17" s="53">
        <v>0</v>
      </c>
      <c r="F17" s="53">
        <f>E17</f>
        <v>0</v>
      </c>
      <c r="G17" s="53">
        <f>E17</f>
        <v>0</v>
      </c>
      <c r="H17" s="53">
        <f>E17</f>
        <v>0</v>
      </c>
    </row>
    <row r="18" spans="1:8" s="2" customFormat="1" hidden="1" x14ac:dyDescent="0.25">
      <c r="A18" s="67">
        <v>2250</v>
      </c>
      <c r="B18" s="67" t="s">
        <v>115</v>
      </c>
      <c r="C18" s="66"/>
      <c r="D18" s="66"/>
      <c r="E18" s="53">
        <f t="shared" ref="E18" si="2">D18*C18</f>
        <v>0</v>
      </c>
      <c r="F18" s="53">
        <f>E18</f>
        <v>0</v>
      </c>
      <c r="G18" s="53">
        <f>F18</f>
        <v>0</v>
      </c>
      <c r="H18" s="53">
        <f>G18</f>
        <v>0</v>
      </c>
    </row>
    <row r="19" spans="1:8" s="2" customFormat="1" hidden="1" x14ac:dyDescent="0.25">
      <c r="A19" s="67">
        <v>2270</v>
      </c>
      <c r="B19" s="67" t="s">
        <v>117</v>
      </c>
      <c r="C19" s="66"/>
      <c r="D19" s="66"/>
      <c r="E19" s="53">
        <f>D19*C19</f>
        <v>0</v>
      </c>
      <c r="F19" s="66">
        <v>0</v>
      </c>
      <c r="G19" s="66">
        <v>0</v>
      </c>
      <c r="H19" s="66">
        <v>0</v>
      </c>
    </row>
    <row r="20" spans="1:8" s="2" customFormat="1" ht="14.25" customHeight="1" x14ac:dyDescent="0.25">
      <c r="A20" s="65">
        <v>2300</v>
      </c>
      <c r="B20" s="66" t="s">
        <v>78</v>
      </c>
      <c r="C20" s="66"/>
      <c r="D20" s="66"/>
      <c r="E20" s="53">
        <f>E21</f>
        <v>0</v>
      </c>
      <c r="F20" s="53">
        <f t="shared" ref="F20:H20" si="3">F21</f>
        <v>0</v>
      </c>
      <c r="G20" s="53">
        <f t="shared" si="3"/>
        <v>0</v>
      </c>
      <c r="H20" s="53">
        <f t="shared" si="3"/>
        <v>0</v>
      </c>
    </row>
    <row r="21" spans="1:8" s="2" customFormat="1" hidden="1" x14ac:dyDescent="0.25">
      <c r="A21" s="67">
        <v>2310</v>
      </c>
      <c r="B21" s="67" t="s">
        <v>121</v>
      </c>
      <c r="C21" s="66"/>
      <c r="D21" s="66"/>
      <c r="E21" s="53">
        <f>D21*C21</f>
        <v>0</v>
      </c>
      <c r="F21" s="53">
        <f>E21</f>
        <v>0</v>
      </c>
      <c r="G21" s="66">
        <f>C21*D21</f>
        <v>0</v>
      </c>
      <c r="H21" s="66">
        <f>G21</f>
        <v>0</v>
      </c>
    </row>
    <row r="22" spans="1:8" s="2" customFormat="1" ht="30" x14ac:dyDescent="0.25">
      <c r="A22" s="65">
        <v>2800</v>
      </c>
      <c r="B22" s="145" t="s">
        <v>226</v>
      </c>
      <c r="C22" s="66">
        <v>1</v>
      </c>
      <c r="D22" s="66">
        <v>40000</v>
      </c>
      <c r="E22" s="53">
        <f>D22*C22</f>
        <v>40000</v>
      </c>
      <c r="F22" s="53">
        <v>10000</v>
      </c>
      <c r="G22" s="66">
        <v>30000</v>
      </c>
      <c r="H22" s="66">
        <v>0</v>
      </c>
    </row>
    <row r="23" spans="1:8" s="21" customFormat="1" x14ac:dyDescent="0.25">
      <c r="A23" s="25">
        <v>3000</v>
      </c>
      <c r="B23" s="26" t="s">
        <v>79</v>
      </c>
      <c r="C23" s="26"/>
      <c r="D23" s="26"/>
      <c r="E23" s="27">
        <v>0</v>
      </c>
      <c r="F23" s="26">
        <v>0</v>
      </c>
      <c r="G23" s="26">
        <v>0</v>
      </c>
      <c r="H23" s="26">
        <v>0</v>
      </c>
    </row>
    <row r="24" spans="1:8" s="21" customFormat="1" x14ac:dyDescent="0.25">
      <c r="A24" s="25">
        <v>4000</v>
      </c>
      <c r="B24" s="26" t="s">
        <v>80</v>
      </c>
      <c r="C24" s="26"/>
      <c r="D24" s="26"/>
      <c r="E24" s="27">
        <v>0</v>
      </c>
      <c r="F24" s="26">
        <v>0</v>
      </c>
      <c r="G24" s="26">
        <v>0</v>
      </c>
      <c r="H24" s="26">
        <v>0</v>
      </c>
    </row>
    <row r="25" spans="1:8" s="21" customFormat="1" x14ac:dyDescent="0.25">
      <c r="A25" s="25">
        <v>5000</v>
      </c>
      <c r="B25" s="26" t="s">
        <v>73</v>
      </c>
      <c r="C25" s="26"/>
      <c r="D25" s="26"/>
      <c r="E25" s="27">
        <f>E26+E27+E30</f>
        <v>0</v>
      </c>
      <c r="F25" s="27">
        <f>F26+F27+F30</f>
        <v>0</v>
      </c>
      <c r="G25" s="27">
        <f>G26+G27+G30</f>
        <v>0</v>
      </c>
      <c r="H25" s="27">
        <f>H26+H27+H30</f>
        <v>0</v>
      </c>
    </row>
    <row r="26" spans="1:8" x14ac:dyDescent="0.25">
      <c r="A26" s="29">
        <v>5100</v>
      </c>
      <c r="B26" s="15" t="s">
        <v>81</v>
      </c>
      <c r="C26" s="15"/>
      <c r="D26" s="15"/>
      <c r="E26" s="16">
        <v>0</v>
      </c>
      <c r="F26" s="15">
        <v>0</v>
      </c>
      <c r="G26" s="15">
        <v>0</v>
      </c>
      <c r="H26" s="15">
        <v>0</v>
      </c>
    </row>
    <row r="27" spans="1:8" ht="13.5" customHeight="1" x14ac:dyDescent="0.25">
      <c r="A27" s="29">
        <v>5200</v>
      </c>
      <c r="B27" s="15" t="s">
        <v>82</v>
      </c>
      <c r="C27" s="15"/>
      <c r="D27" s="15"/>
      <c r="E27" s="16">
        <f>E28+E29</f>
        <v>0</v>
      </c>
      <c r="F27" s="16">
        <f>F28+F29</f>
        <v>0</v>
      </c>
      <c r="G27" s="16">
        <f>G28+G29</f>
        <v>0</v>
      </c>
      <c r="H27" s="16">
        <f>H28+H29</f>
        <v>0</v>
      </c>
    </row>
    <row r="28" spans="1:8" hidden="1" x14ac:dyDescent="0.25">
      <c r="A28" s="15">
        <v>5238</v>
      </c>
      <c r="B28" s="17" t="s">
        <v>104</v>
      </c>
      <c r="C28" s="15"/>
      <c r="D28" s="15"/>
      <c r="E28" s="15">
        <v>0</v>
      </c>
      <c r="F28" s="15">
        <v>0</v>
      </c>
      <c r="G28" s="15">
        <v>0</v>
      </c>
      <c r="H28" s="15">
        <v>0</v>
      </c>
    </row>
    <row r="29" spans="1:8" hidden="1" x14ac:dyDescent="0.25">
      <c r="A29" s="15">
        <v>5239</v>
      </c>
      <c r="B29" s="17" t="s">
        <v>102</v>
      </c>
      <c r="C29" s="15"/>
      <c r="D29" s="15"/>
      <c r="E29" s="15">
        <v>0</v>
      </c>
      <c r="F29" s="15">
        <v>0</v>
      </c>
      <c r="G29" s="15">
        <v>0</v>
      </c>
      <c r="H29" s="15">
        <v>0</v>
      </c>
    </row>
    <row r="30" spans="1:8" x14ac:dyDescent="0.25">
      <c r="A30" s="29">
        <v>5300</v>
      </c>
      <c r="B30" s="17" t="s">
        <v>83</v>
      </c>
      <c r="C30" s="15"/>
      <c r="D30" s="15"/>
      <c r="E30" s="15">
        <v>0</v>
      </c>
      <c r="F30" s="15">
        <v>0</v>
      </c>
      <c r="G30" s="15">
        <v>0</v>
      </c>
      <c r="H30" s="15">
        <v>0</v>
      </c>
    </row>
    <row r="31" spans="1:8" s="21" customFormat="1" x14ac:dyDescent="0.25">
      <c r="A31" s="25">
        <v>6000</v>
      </c>
      <c r="B31" s="25" t="s">
        <v>84</v>
      </c>
      <c r="C31" s="26"/>
      <c r="D31" s="26"/>
      <c r="E31" s="26">
        <v>0</v>
      </c>
      <c r="F31" s="26">
        <v>0</v>
      </c>
      <c r="G31" s="26">
        <v>0</v>
      </c>
      <c r="H31" s="26">
        <v>0</v>
      </c>
    </row>
    <row r="32" spans="1:8" s="21" customFormat="1" ht="30" x14ac:dyDescent="0.25">
      <c r="A32" s="25">
        <v>7000</v>
      </c>
      <c r="B32" s="28" t="s">
        <v>85</v>
      </c>
      <c r="C32" s="26"/>
      <c r="D32" s="26"/>
      <c r="E32" s="26">
        <v>0</v>
      </c>
      <c r="F32" s="26">
        <v>0</v>
      </c>
      <c r="G32" s="26">
        <v>0</v>
      </c>
      <c r="H32" s="26">
        <v>0</v>
      </c>
    </row>
    <row r="33" spans="1:8" s="21" customFormat="1" ht="30" x14ac:dyDescent="0.25">
      <c r="A33" s="25">
        <v>8000</v>
      </c>
      <c r="B33" s="28" t="s">
        <v>87</v>
      </c>
      <c r="C33" s="26"/>
      <c r="D33" s="26"/>
      <c r="E33" s="26">
        <v>0</v>
      </c>
      <c r="F33" s="26">
        <v>0</v>
      </c>
      <c r="G33" s="26">
        <v>0</v>
      </c>
      <c r="H33" s="26">
        <v>0</v>
      </c>
    </row>
    <row r="34" spans="1:8" s="21" customFormat="1" x14ac:dyDescent="0.25">
      <c r="A34" s="25">
        <v>9000</v>
      </c>
      <c r="B34" s="25" t="s">
        <v>86</v>
      </c>
      <c r="C34" s="26"/>
      <c r="D34" s="26"/>
      <c r="E34" s="26">
        <v>0</v>
      </c>
      <c r="F34" s="26">
        <v>0</v>
      </c>
      <c r="G34" s="26">
        <v>0</v>
      </c>
      <c r="H34" s="26">
        <v>0</v>
      </c>
    </row>
    <row r="35" spans="1:8" x14ac:dyDescent="0.25">
      <c r="A35" s="18"/>
      <c r="B35" s="19" t="s">
        <v>75</v>
      </c>
      <c r="C35" s="19"/>
      <c r="D35" s="19"/>
      <c r="E35" s="20">
        <f>E25+E13+E5+E23+E24+E31+E32+E33+E34</f>
        <v>40000</v>
      </c>
      <c r="F35" s="20">
        <f>F25+F13+F5+F23+F24+F31+F32+F33+F34</f>
        <v>10000</v>
      </c>
      <c r="G35" s="20">
        <f>G25+G13+G5+G23+G24+G31+G32+G33+G34</f>
        <v>30000</v>
      </c>
      <c r="H35" s="20">
        <f>H25+H13+H5+H23+H24+H31+H32+H33+H34</f>
        <v>0</v>
      </c>
    </row>
    <row r="38" spans="1:8" ht="51.75" customHeight="1" x14ac:dyDescent="0.25">
      <c r="A38" s="163" t="s">
        <v>238</v>
      </c>
      <c r="B38" s="163"/>
      <c r="C38" s="163"/>
      <c r="D38" s="163"/>
      <c r="E38" s="163"/>
      <c r="F38" s="163"/>
      <c r="G38" s="163"/>
      <c r="H38" s="163"/>
    </row>
  </sheetData>
  <mergeCells count="1">
    <mergeCell ref="A38:H38"/>
  </mergeCells>
  <pageMargins left="0.7" right="0.7" top="0.75" bottom="0.75" header="0.3" footer="0.3"/>
  <pageSetup paperSize="9" scale="85"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8"/>
  <sheetViews>
    <sheetView workbookViewId="0">
      <selection activeCell="F23" sqref="F23"/>
    </sheetView>
  </sheetViews>
  <sheetFormatPr defaultRowHeight="15" x14ac:dyDescent="0.25"/>
  <cols>
    <col min="1" max="1" width="19.7109375" customWidth="1"/>
    <col min="2" max="2" width="59.85546875" customWidth="1"/>
    <col min="4" max="4" width="10.28515625" customWidth="1"/>
    <col min="6" max="6" width="14.7109375" customWidth="1"/>
    <col min="7" max="7" width="13.85546875" customWidth="1"/>
    <col min="8" max="8" width="16.42578125" customWidth="1"/>
  </cols>
  <sheetData>
    <row r="2" spans="1:10" x14ac:dyDescent="0.25">
      <c r="A2" s="21" t="s">
        <v>162</v>
      </c>
    </row>
    <row r="3" spans="1:10" x14ac:dyDescent="0.25">
      <c r="A3" s="21"/>
    </row>
    <row r="4" spans="1:10" ht="45" x14ac:dyDescent="0.25">
      <c r="A4" s="15"/>
      <c r="B4" s="15"/>
      <c r="C4" s="30" t="s">
        <v>88</v>
      </c>
      <c r="D4" s="31" t="s">
        <v>110</v>
      </c>
      <c r="E4" s="31" t="s">
        <v>164</v>
      </c>
      <c r="F4" s="30" t="s">
        <v>5</v>
      </c>
      <c r="G4" s="30" t="s">
        <v>6</v>
      </c>
      <c r="H4" s="30" t="s">
        <v>8</v>
      </c>
    </row>
    <row r="5" spans="1:10" s="21" customFormat="1" x14ac:dyDescent="0.25">
      <c r="A5" s="22">
        <v>1000</v>
      </c>
      <c r="B5" s="23" t="s">
        <v>67</v>
      </c>
      <c r="C5" s="23"/>
      <c r="D5" s="23"/>
      <c r="E5" s="24">
        <f>E6+E10</f>
        <v>0</v>
      </c>
      <c r="F5" s="24">
        <f>F6+F10</f>
        <v>0</v>
      </c>
      <c r="G5" s="24">
        <f>G6+G10</f>
        <v>0</v>
      </c>
      <c r="H5" s="24">
        <f>H6+H10</f>
        <v>0</v>
      </c>
    </row>
    <row r="6" spans="1:10" x14ac:dyDescent="0.25">
      <c r="A6" s="29">
        <v>1100</v>
      </c>
      <c r="B6" s="15" t="s">
        <v>68</v>
      </c>
      <c r="C6" s="15"/>
      <c r="D6" s="15"/>
      <c r="E6" s="16">
        <f>E7+E8+E9</f>
        <v>0</v>
      </c>
      <c r="F6" s="16">
        <f>F7+F8+F9</f>
        <v>0</v>
      </c>
      <c r="G6" s="16">
        <f>G7+G8+G9</f>
        <v>0</v>
      </c>
      <c r="H6" s="16">
        <f>H7+H8+H9</f>
        <v>0</v>
      </c>
    </row>
    <row r="7" spans="1:10" x14ac:dyDescent="0.25">
      <c r="A7" s="15">
        <v>1110</v>
      </c>
      <c r="B7" s="17" t="s">
        <v>69</v>
      </c>
      <c r="C7" s="15"/>
      <c r="D7" s="15"/>
      <c r="E7" s="16">
        <v>0</v>
      </c>
      <c r="F7" s="16">
        <v>0</v>
      </c>
      <c r="G7" s="16">
        <v>0</v>
      </c>
      <c r="H7" s="16">
        <v>0</v>
      </c>
    </row>
    <row r="8" spans="1:10" x14ac:dyDescent="0.25">
      <c r="A8" s="15">
        <v>1140</v>
      </c>
      <c r="B8" s="17" t="s">
        <v>71</v>
      </c>
      <c r="C8" s="15"/>
      <c r="D8" s="15"/>
      <c r="E8" s="16">
        <f>F8</f>
        <v>0</v>
      </c>
      <c r="F8" s="15">
        <f>F7*0.15</f>
        <v>0</v>
      </c>
      <c r="G8" s="15">
        <f>G7*0.15</f>
        <v>0</v>
      </c>
      <c r="H8" s="15">
        <f>H7*0.15</f>
        <v>0</v>
      </c>
      <c r="J8" s="55"/>
    </row>
    <row r="9" spans="1:10" x14ac:dyDescent="0.25">
      <c r="A9" s="15">
        <v>1150</v>
      </c>
      <c r="B9" s="17" t="s">
        <v>147</v>
      </c>
      <c r="C9" s="15"/>
      <c r="D9" s="15"/>
      <c r="E9" s="16">
        <v>0</v>
      </c>
      <c r="F9" s="16">
        <v>0</v>
      </c>
      <c r="G9" s="16">
        <v>0</v>
      </c>
      <c r="H9" s="16">
        <v>0</v>
      </c>
      <c r="J9" s="55"/>
    </row>
    <row r="10" spans="1:10" x14ac:dyDescent="0.25">
      <c r="A10" s="29">
        <v>1200</v>
      </c>
      <c r="B10" s="15" t="s">
        <v>129</v>
      </c>
      <c r="C10" s="15"/>
      <c r="D10" s="15"/>
      <c r="E10" s="16">
        <f>E11+E12</f>
        <v>0</v>
      </c>
      <c r="F10" s="16">
        <f>F11+F12</f>
        <v>0</v>
      </c>
      <c r="G10" s="16">
        <f t="shared" ref="G10:H10" si="0">G11+G12</f>
        <v>0</v>
      </c>
      <c r="H10" s="16">
        <f t="shared" si="0"/>
        <v>0</v>
      </c>
    </row>
    <row r="11" spans="1:10" x14ac:dyDescent="0.25">
      <c r="A11" s="17">
        <v>1210</v>
      </c>
      <c r="B11" s="17" t="s">
        <v>127</v>
      </c>
      <c r="C11" s="15"/>
      <c r="D11" s="15"/>
      <c r="E11" s="16">
        <f>(E7+E8+E9)*0.2409</f>
        <v>0</v>
      </c>
      <c r="F11" s="16">
        <f>(F7+F8+F9)*0.2409</f>
        <v>0</v>
      </c>
      <c r="G11" s="16">
        <f>(G7+G8+G9)*0.2409</f>
        <v>0</v>
      </c>
      <c r="H11" s="16">
        <f>(H7+H8+H9)*0.2409</f>
        <v>0</v>
      </c>
    </row>
    <row r="12" spans="1:10" x14ac:dyDescent="0.25">
      <c r="A12" s="17">
        <v>1220</v>
      </c>
      <c r="B12" s="17" t="s">
        <v>128</v>
      </c>
      <c r="C12" s="15"/>
      <c r="D12" s="15"/>
      <c r="E12" s="16">
        <f>D12*C12</f>
        <v>0</v>
      </c>
      <c r="F12" s="16">
        <f>E12</f>
        <v>0</v>
      </c>
      <c r="G12" s="15">
        <f>(C12+15)*D12</f>
        <v>0</v>
      </c>
      <c r="H12" s="15">
        <f>G12</f>
        <v>0</v>
      </c>
    </row>
    <row r="13" spans="1:10" s="62" customFormat="1" x14ac:dyDescent="0.25">
      <c r="A13" s="59">
        <v>2000</v>
      </c>
      <c r="B13" s="60" t="s">
        <v>72</v>
      </c>
      <c r="C13" s="60"/>
      <c r="D13" s="60"/>
      <c r="E13" s="61">
        <f>E14+E15+E20+E22</f>
        <v>40000</v>
      </c>
      <c r="F13" s="61">
        <f t="shared" ref="F13:H13" si="1">F14+F15+F20+F22</f>
        <v>10000</v>
      </c>
      <c r="G13" s="61">
        <f t="shared" si="1"/>
        <v>30000</v>
      </c>
      <c r="H13" s="61">
        <f t="shared" si="1"/>
        <v>0</v>
      </c>
      <c r="J13" s="63"/>
    </row>
    <row r="14" spans="1:10" s="2" customFormat="1" x14ac:dyDescent="0.25">
      <c r="A14" s="65">
        <v>2100</v>
      </c>
      <c r="B14" s="66" t="s">
        <v>76</v>
      </c>
      <c r="C14" s="66"/>
      <c r="D14" s="66"/>
      <c r="E14" s="53">
        <f>D14*C14</f>
        <v>0</v>
      </c>
      <c r="F14" s="53">
        <f>E14</f>
        <v>0</v>
      </c>
      <c r="G14" s="53">
        <f>E14</f>
        <v>0</v>
      </c>
      <c r="H14" s="53">
        <f>E14</f>
        <v>0</v>
      </c>
    </row>
    <row r="15" spans="1:10" s="2" customFormat="1" ht="13.5" customHeight="1" x14ac:dyDescent="0.25">
      <c r="A15" s="65">
        <v>2200</v>
      </c>
      <c r="B15" s="66" t="s">
        <v>77</v>
      </c>
      <c r="C15" s="66"/>
      <c r="D15" s="66"/>
      <c r="E15" s="53">
        <f>E16+E17+E18+E19</f>
        <v>0</v>
      </c>
      <c r="F15" s="53">
        <f>F16+F17+F18+F19</f>
        <v>0</v>
      </c>
      <c r="G15" s="53">
        <f>G16+G17+G18+G19</f>
        <v>0</v>
      </c>
      <c r="H15" s="53">
        <f>H16+H17+H18+H19</f>
        <v>0</v>
      </c>
    </row>
    <row r="16" spans="1:10" s="2" customFormat="1" hidden="1" x14ac:dyDescent="0.25">
      <c r="A16" s="67">
        <v>2210</v>
      </c>
      <c r="B16" s="67" t="s">
        <v>111</v>
      </c>
      <c r="C16" s="66"/>
      <c r="D16" s="66"/>
      <c r="E16" s="53">
        <f>D16*C16</f>
        <v>0</v>
      </c>
      <c r="F16" s="53">
        <f>E16</f>
        <v>0</v>
      </c>
      <c r="G16" s="53">
        <f>E16</f>
        <v>0</v>
      </c>
      <c r="H16" s="53">
        <f>E16</f>
        <v>0</v>
      </c>
      <c r="J16" s="68"/>
    </row>
    <row r="17" spans="1:8" s="2" customFormat="1" hidden="1" x14ac:dyDescent="0.25">
      <c r="A17" s="67">
        <v>2230</v>
      </c>
      <c r="B17" s="67" t="s">
        <v>113</v>
      </c>
      <c r="C17" s="66"/>
      <c r="D17" s="66"/>
      <c r="E17" s="53">
        <v>0</v>
      </c>
      <c r="F17" s="53">
        <f>E17</f>
        <v>0</v>
      </c>
      <c r="G17" s="53">
        <f>E17</f>
        <v>0</v>
      </c>
      <c r="H17" s="53">
        <f>E17</f>
        <v>0</v>
      </c>
    </row>
    <row r="18" spans="1:8" s="2" customFormat="1" hidden="1" x14ac:dyDescent="0.25">
      <c r="A18" s="67">
        <v>2250</v>
      </c>
      <c r="B18" s="67" t="s">
        <v>115</v>
      </c>
      <c r="C18" s="66"/>
      <c r="D18" s="66"/>
      <c r="E18" s="53">
        <f t="shared" ref="E18" si="2">D18*C18</f>
        <v>0</v>
      </c>
      <c r="F18" s="53">
        <f>E18</f>
        <v>0</v>
      </c>
      <c r="G18" s="53">
        <f>F18</f>
        <v>0</v>
      </c>
      <c r="H18" s="53">
        <f>G18</f>
        <v>0</v>
      </c>
    </row>
    <row r="19" spans="1:8" s="2" customFormat="1" hidden="1" x14ac:dyDescent="0.25">
      <c r="A19" s="67">
        <v>2270</v>
      </c>
      <c r="B19" s="67" t="s">
        <v>117</v>
      </c>
      <c r="C19" s="66"/>
      <c r="D19" s="66"/>
      <c r="E19" s="53">
        <f>D19*C19</f>
        <v>0</v>
      </c>
      <c r="F19" s="66">
        <v>0</v>
      </c>
      <c r="G19" s="66">
        <v>0</v>
      </c>
      <c r="H19" s="66">
        <v>0</v>
      </c>
    </row>
    <row r="20" spans="1:8" s="2" customFormat="1" ht="13.5" customHeight="1" x14ac:dyDescent="0.25">
      <c r="A20" s="65">
        <v>2300</v>
      </c>
      <c r="B20" s="66" t="s">
        <v>78</v>
      </c>
      <c r="C20" s="66"/>
      <c r="D20" s="66"/>
      <c r="E20" s="53">
        <f>E21</f>
        <v>0</v>
      </c>
      <c r="F20" s="53">
        <f t="shared" ref="F20:H20" si="3">F21</f>
        <v>0</v>
      </c>
      <c r="G20" s="53">
        <f t="shared" si="3"/>
        <v>0</v>
      </c>
      <c r="H20" s="53">
        <f t="shared" si="3"/>
        <v>0</v>
      </c>
    </row>
    <row r="21" spans="1:8" s="2" customFormat="1" hidden="1" x14ac:dyDescent="0.25">
      <c r="A21" s="67">
        <v>2310</v>
      </c>
      <c r="B21" s="67" t="s">
        <v>121</v>
      </c>
      <c r="C21" s="66"/>
      <c r="D21" s="66"/>
      <c r="E21" s="53">
        <f>D21*C21</f>
        <v>0</v>
      </c>
      <c r="F21" s="53">
        <f>E21</f>
        <v>0</v>
      </c>
      <c r="G21" s="66">
        <f>C21*D21</f>
        <v>0</v>
      </c>
      <c r="H21" s="66">
        <f>G21</f>
        <v>0</v>
      </c>
    </row>
    <row r="22" spans="1:8" s="2" customFormat="1" ht="30" x14ac:dyDescent="0.25">
      <c r="A22" s="65">
        <v>2800</v>
      </c>
      <c r="B22" s="145" t="s">
        <v>241</v>
      </c>
      <c r="C22" s="66">
        <v>1</v>
      </c>
      <c r="D22" s="66">
        <v>40000</v>
      </c>
      <c r="E22" s="53">
        <f>D22*C22</f>
        <v>40000</v>
      </c>
      <c r="F22" s="53">
        <v>10000</v>
      </c>
      <c r="G22" s="53">
        <v>30000</v>
      </c>
      <c r="H22" s="66">
        <v>0</v>
      </c>
    </row>
    <row r="23" spans="1:8" s="21" customFormat="1" x14ac:dyDescent="0.25">
      <c r="A23" s="25">
        <v>3000</v>
      </c>
      <c r="B23" s="26" t="s">
        <v>79</v>
      </c>
      <c r="C23" s="26"/>
      <c r="D23" s="26"/>
      <c r="E23" s="27">
        <v>0</v>
      </c>
      <c r="F23" s="26">
        <v>0</v>
      </c>
      <c r="G23" s="26">
        <v>0</v>
      </c>
      <c r="H23" s="26">
        <v>0</v>
      </c>
    </row>
    <row r="24" spans="1:8" s="21" customFormat="1" x14ac:dyDescent="0.25">
      <c r="A24" s="25">
        <v>4000</v>
      </c>
      <c r="B24" s="26" t="s">
        <v>80</v>
      </c>
      <c r="C24" s="26"/>
      <c r="D24" s="26"/>
      <c r="E24" s="27">
        <v>0</v>
      </c>
      <c r="F24" s="26">
        <v>0</v>
      </c>
      <c r="G24" s="26">
        <v>0</v>
      </c>
      <c r="H24" s="26">
        <v>0</v>
      </c>
    </row>
    <row r="25" spans="1:8" s="21" customFormat="1" x14ac:dyDescent="0.25">
      <c r="A25" s="25">
        <v>5000</v>
      </c>
      <c r="B25" s="26" t="s">
        <v>73</v>
      </c>
      <c r="C25" s="26"/>
      <c r="D25" s="26"/>
      <c r="E25" s="27">
        <f>E26+E27+E30</f>
        <v>0</v>
      </c>
      <c r="F25" s="27">
        <f>F26+F27+F30</f>
        <v>0</v>
      </c>
      <c r="G25" s="27">
        <f>G26+G27+G30</f>
        <v>0</v>
      </c>
      <c r="H25" s="27">
        <f>H26+H27+H30</f>
        <v>0</v>
      </c>
    </row>
    <row r="26" spans="1:8" x14ac:dyDescent="0.25">
      <c r="A26" s="29">
        <v>5100</v>
      </c>
      <c r="B26" s="15" t="s">
        <v>81</v>
      </c>
      <c r="C26" s="15"/>
      <c r="D26" s="15"/>
      <c r="E26" s="16">
        <v>0</v>
      </c>
      <c r="F26" s="15">
        <v>0</v>
      </c>
      <c r="G26" s="15">
        <v>0</v>
      </c>
      <c r="H26" s="15">
        <v>0</v>
      </c>
    </row>
    <row r="27" spans="1:8" ht="14.25" customHeight="1" x14ac:dyDescent="0.25">
      <c r="A27" s="29">
        <v>5200</v>
      </c>
      <c r="B27" s="15" t="s">
        <v>82</v>
      </c>
      <c r="C27" s="15"/>
      <c r="D27" s="15"/>
      <c r="E27" s="16">
        <f>E28+E29</f>
        <v>0</v>
      </c>
      <c r="F27" s="16">
        <f>F28+F29</f>
        <v>0</v>
      </c>
      <c r="G27" s="16">
        <f>G28+G29</f>
        <v>0</v>
      </c>
      <c r="H27" s="16">
        <f>H28+H29</f>
        <v>0</v>
      </c>
    </row>
    <row r="28" spans="1:8" hidden="1" x14ac:dyDescent="0.25">
      <c r="A28" s="15">
        <v>5238</v>
      </c>
      <c r="B28" s="17" t="s">
        <v>104</v>
      </c>
      <c r="C28" s="15"/>
      <c r="D28" s="15"/>
      <c r="E28" s="15">
        <v>0</v>
      </c>
      <c r="F28" s="15">
        <v>0</v>
      </c>
      <c r="G28" s="15">
        <v>0</v>
      </c>
      <c r="H28" s="15">
        <v>0</v>
      </c>
    </row>
    <row r="29" spans="1:8" hidden="1" x14ac:dyDescent="0.25">
      <c r="A29" s="15">
        <v>5239</v>
      </c>
      <c r="B29" s="17" t="s">
        <v>102</v>
      </c>
      <c r="C29" s="15"/>
      <c r="D29" s="15"/>
      <c r="E29" s="15">
        <v>0</v>
      </c>
      <c r="F29" s="15">
        <v>0</v>
      </c>
      <c r="G29" s="15">
        <v>0</v>
      </c>
      <c r="H29" s="15">
        <v>0</v>
      </c>
    </row>
    <row r="30" spans="1:8" x14ac:dyDescent="0.25">
      <c r="A30" s="29">
        <v>5300</v>
      </c>
      <c r="B30" s="17" t="s">
        <v>83</v>
      </c>
      <c r="C30" s="15"/>
      <c r="D30" s="15"/>
      <c r="E30" s="15">
        <v>0</v>
      </c>
      <c r="F30" s="15">
        <v>0</v>
      </c>
      <c r="G30" s="15">
        <v>0</v>
      </c>
      <c r="H30" s="15">
        <v>0</v>
      </c>
    </row>
    <row r="31" spans="1:8" s="21" customFormat="1" x14ac:dyDescent="0.25">
      <c r="A31" s="25">
        <v>6000</v>
      </c>
      <c r="B31" s="25" t="s">
        <v>84</v>
      </c>
      <c r="C31" s="26"/>
      <c r="D31" s="26"/>
      <c r="E31" s="26">
        <v>0</v>
      </c>
      <c r="F31" s="26">
        <v>0</v>
      </c>
      <c r="G31" s="26">
        <v>0</v>
      </c>
      <c r="H31" s="26">
        <v>0</v>
      </c>
    </row>
    <row r="32" spans="1:8" s="21" customFormat="1" ht="30" x14ac:dyDescent="0.25">
      <c r="A32" s="25">
        <v>7000</v>
      </c>
      <c r="B32" s="28" t="s">
        <v>85</v>
      </c>
      <c r="C32" s="26"/>
      <c r="D32" s="26"/>
      <c r="E32" s="26">
        <v>0</v>
      </c>
      <c r="F32" s="26">
        <v>0</v>
      </c>
      <c r="G32" s="26">
        <v>0</v>
      </c>
      <c r="H32" s="26">
        <v>0</v>
      </c>
    </row>
    <row r="33" spans="1:8" s="21" customFormat="1" ht="30" x14ac:dyDescent="0.25">
      <c r="A33" s="25">
        <v>8000</v>
      </c>
      <c r="B33" s="28" t="s">
        <v>87</v>
      </c>
      <c r="C33" s="26"/>
      <c r="D33" s="26"/>
      <c r="E33" s="26">
        <v>0</v>
      </c>
      <c r="F33" s="26">
        <v>0</v>
      </c>
      <c r="G33" s="26">
        <v>0</v>
      </c>
      <c r="H33" s="26">
        <v>0</v>
      </c>
    </row>
    <row r="34" spans="1:8" s="21" customFormat="1" x14ac:dyDescent="0.25">
      <c r="A34" s="25">
        <v>9000</v>
      </c>
      <c r="B34" s="25" t="s">
        <v>86</v>
      </c>
      <c r="C34" s="26"/>
      <c r="D34" s="26"/>
      <c r="E34" s="26">
        <v>0</v>
      </c>
      <c r="F34" s="26">
        <v>0</v>
      </c>
      <c r="G34" s="26">
        <v>0</v>
      </c>
      <c r="H34" s="26">
        <v>0</v>
      </c>
    </row>
    <row r="35" spans="1:8" x14ac:dyDescent="0.25">
      <c r="A35" s="18"/>
      <c r="B35" s="19" t="s">
        <v>75</v>
      </c>
      <c r="C35" s="19"/>
      <c r="D35" s="19"/>
      <c r="E35" s="20">
        <f>E25+E13+E5+E23+E24+E31+E32+E33+E34</f>
        <v>40000</v>
      </c>
      <c r="F35" s="20">
        <f>F25+F13+F5+F23+F24+F31+F32+F33+F34</f>
        <v>10000</v>
      </c>
      <c r="G35" s="20">
        <f>G25+G13+G5+G23+G24+G31+G32+G33+G34</f>
        <v>30000</v>
      </c>
      <c r="H35" s="20">
        <f>H25+H13+H5+H23+H24+H31+H32+H33+H34</f>
        <v>0</v>
      </c>
    </row>
    <row r="38" spans="1:8" ht="35.25" customHeight="1" x14ac:dyDescent="0.25">
      <c r="A38" s="163" t="s">
        <v>242</v>
      </c>
      <c r="B38" s="163"/>
      <c r="C38" s="163"/>
      <c r="D38" s="163"/>
      <c r="E38" s="163"/>
      <c r="F38" s="163"/>
      <c r="G38" s="163"/>
      <c r="H38" s="163"/>
    </row>
  </sheetData>
  <mergeCells count="1">
    <mergeCell ref="A38:H38"/>
  </mergeCells>
  <pageMargins left="0.7" right="0.7" top="0.75" bottom="0.75" header="0.3" footer="0.3"/>
  <pageSetup paperSize="9" scale="8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election activeCell="B34" sqref="B34"/>
    </sheetView>
  </sheetViews>
  <sheetFormatPr defaultRowHeight="15" x14ac:dyDescent="0.25"/>
  <cols>
    <col min="1" max="1" width="19.7109375" customWidth="1"/>
    <col min="2" max="2" width="59.85546875" customWidth="1"/>
    <col min="4" max="4" width="10.28515625" customWidth="1"/>
    <col min="6" max="6" width="14.7109375" customWidth="1"/>
    <col min="7" max="7" width="13.85546875" customWidth="1"/>
    <col min="8" max="8" width="16.42578125" customWidth="1"/>
  </cols>
  <sheetData>
    <row r="1" spans="1:10" ht="8.25" customHeight="1" x14ac:dyDescent="0.25"/>
    <row r="2" spans="1:10" ht="27" customHeight="1" x14ac:dyDescent="0.25">
      <c r="A2" s="162" t="s">
        <v>163</v>
      </c>
      <c r="B2" s="162"/>
      <c r="C2" s="162"/>
      <c r="D2" s="162"/>
      <c r="E2" s="162"/>
      <c r="F2" s="162"/>
      <c r="G2" s="162"/>
      <c r="H2" s="162"/>
    </row>
    <row r="3" spans="1:10" x14ac:dyDescent="0.25">
      <c r="A3" s="21"/>
    </row>
    <row r="4" spans="1:10" ht="45" x14ac:dyDescent="0.25">
      <c r="A4" s="15"/>
      <c r="B4" s="15"/>
      <c r="C4" s="30" t="s">
        <v>88</v>
      </c>
      <c r="D4" s="31" t="s">
        <v>110</v>
      </c>
      <c r="E4" s="31" t="s">
        <v>164</v>
      </c>
      <c r="F4" s="30" t="s">
        <v>5</v>
      </c>
      <c r="G4" s="30" t="s">
        <v>6</v>
      </c>
      <c r="H4" s="30" t="s">
        <v>8</v>
      </c>
    </row>
    <row r="5" spans="1:10" s="21" customFormat="1" x14ac:dyDescent="0.25">
      <c r="A5" s="22">
        <v>1000</v>
      </c>
      <c r="B5" s="23" t="s">
        <v>67</v>
      </c>
      <c r="C5" s="23"/>
      <c r="D5" s="23"/>
      <c r="E5" s="24">
        <f>E6+E10</f>
        <v>0</v>
      </c>
      <c r="F5" s="24">
        <f>F6+F10</f>
        <v>0</v>
      </c>
      <c r="G5" s="24">
        <f>G6+G10</f>
        <v>0</v>
      </c>
      <c r="H5" s="24">
        <f>H6+H10</f>
        <v>0</v>
      </c>
    </row>
    <row r="6" spans="1:10" x14ac:dyDescent="0.25">
      <c r="A6" s="29">
        <v>1100</v>
      </c>
      <c r="B6" s="15" t="s">
        <v>68</v>
      </c>
      <c r="C6" s="15"/>
      <c r="D6" s="15"/>
      <c r="E6" s="16">
        <f>E7+E8+E9</f>
        <v>0</v>
      </c>
      <c r="F6" s="16">
        <f>F7+F8+F9</f>
        <v>0</v>
      </c>
      <c r="G6" s="16">
        <f>G7+G8+G9</f>
        <v>0</v>
      </c>
      <c r="H6" s="16">
        <f>H7+H8+H9</f>
        <v>0</v>
      </c>
    </row>
    <row r="7" spans="1:10" x14ac:dyDescent="0.25">
      <c r="A7" s="15">
        <v>1110</v>
      </c>
      <c r="B7" s="17" t="s">
        <v>69</v>
      </c>
      <c r="C7" s="15"/>
      <c r="D7" s="15"/>
      <c r="E7" s="16">
        <v>0</v>
      </c>
      <c r="F7" s="16">
        <v>0</v>
      </c>
      <c r="G7" s="16">
        <v>0</v>
      </c>
      <c r="H7" s="16">
        <v>0</v>
      </c>
    </row>
    <row r="8" spans="1:10" x14ac:dyDescent="0.25">
      <c r="A8" s="15">
        <v>1140</v>
      </c>
      <c r="B8" s="17" t="s">
        <v>71</v>
      </c>
      <c r="C8" s="15"/>
      <c r="D8" s="15"/>
      <c r="E8" s="16">
        <f>F8</f>
        <v>0</v>
      </c>
      <c r="F8" s="15">
        <f>F7*0.15</f>
        <v>0</v>
      </c>
      <c r="G8" s="15">
        <f>G7*0.15</f>
        <v>0</v>
      </c>
      <c r="H8" s="15">
        <f>H7*0.15</f>
        <v>0</v>
      </c>
      <c r="J8" s="55"/>
    </row>
    <row r="9" spans="1:10" x14ac:dyDescent="0.25">
      <c r="A9" s="15">
        <v>1150</v>
      </c>
      <c r="B9" s="17" t="s">
        <v>147</v>
      </c>
      <c r="C9" s="15"/>
      <c r="D9" s="15"/>
      <c r="E9" s="16">
        <v>0</v>
      </c>
      <c r="F9" s="16">
        <v>0</v>
      </c>
      <c r="G9" s="16">
        <v>0</v>
      </c>
      <c r="H9" s="16">
        <v>0</v>
      </c>
      <c r="J9" s="55"/>
    </row>
    <row r="10" spans="1:10" x14ac:dyDescent="0.25">
      <c r="A10" s="29">
        <v>1200</v>
      </c>
      <c r="B10" s="15" t="s">
        <v>129</v>
      </c>
      <c r="C10" s="15"/>
      <c r="D10" s="15"/>
      <c r="E10" s="16">
        <f>E11+E12</f>
        <v>0</v>
      </c>
      <c r="F10" s="16">
        <f>F11+F12</f>
        <v>0</v>
      </c>
      <c r="G10" s="16">
        <f t="shared" ref="G10:H10" si="0">G11+G12</f>
        <v>0</v>
      </c>
      <c r="H10" s="16">
        <f t="shared" si="0"/>
        <v>0</v>
      </c>
    </row>
    <row r="11" spans="1:10" x14ac:dyDescent="0.25">
      <c r="A11" s="17">
        <v>1210</v>
      </c>
      <c r="B11" s="17" t="s">
        <v>127</v>
      </c>
      <c r="C11" s="15"/>
      <c r="D11" s="15"/>
      <c r="E11" s="16">
        <f>(E7+E8+E9)*0.2409</f>
        <v>0</v>
      </c>
      <c r="F11" s="16">
        <f>(F7+F8+F9)*0.2409</f>
        <v>0</v>
      </c>
      <c r="G11" s="16">
        <f>(G7+G8+G9)*0.2409</f>
        <v>0</v>
      </c>
      <c r="H11" s="16">
        <f>(H7+H8+H9)*0.2409</f>
        <v>0</v>
      </c>
    </row>
    <row r="12" spans="1:10" x14ac:dyDescent="0.25">
      <c r="A12" s="17">
        <v>1220</v>
      </c>
      <c r="B12" s="17" t="s">
        <v>128</v>
      </c>
      <c r="C12" s="15"/>
      <c r="D12" s="15"/>
      <c r="E12" s="16">
        <f>D12*C12</f>
        <v>0</v>
      </c>
      <c r="F12" s="16">
        <f>E12</f>
        <v>0</v>
      </c>
      <c r="G12" s="15">
        <f>(C12+15)*D12</f>
        <v>0</v>
      </c>
      <c r="H12" s="15">
        <f>G12</f>
        <v>0</v>
      </c>
    </row>
    <row r="13" spans="1:10" s="62" customFormat="1" x14ac:dyDescent="0.25">
      <c r="A13" s="59">
        <v>2000</v>
      </c>
      <c r="B13" s="60" t="s">
        <v>72</v>
      </c>
      <c r="C13" s="60"/>
      <c r="D13" s="60"/>
      <c r="E13" s="61">
        <f>E14+E15+E20+E22</f>
        <v>40000</v>
      </c>
      <c r="F13" s="61">
        <f t="shared" ref="F13:H13" si="1">F14+F15+F20+F22</f>
        <v>10000</v>
      </c>
      <c r="G13" s="61">
        <f t="shared" si="1"/>
        <v>30000</v>
      </c>
      <c r="H13" s="61">
        <f t="shared" si="1"/>
        <v>0</v>
      </c>
      <c r="J13" s="63"/>
    </row>
    <row r="14" spans="1:10" s="2" customFormat="1" x14ac:dyDescent="0.25">
      <c r="A14" s="65">
        <v>2100</v>
      </c>
      <c r="B14" s="66" t="s">
        <v>76</v>
      </c>
      <c r="C14" s="66"/>
      <c r="D14" s="66"/>
      <c r="E14" s="53">
        <f>D14*C14</f>
        <v>0</v>
      </c>
      <c r="F14" s="53">
        <f>E14</f>
        <v>0</v>
      </c>
      <c r="G14" s="53">
        <f>E14</f>
        <v>0</v>
      </c>
      <c r="H14" s="53">
        <f>E14</f>
        <v>0</v>
      </c>
    </row>
    <row r="15" spans="1:10" s="2" customFormat="1" ht="12.75" customHeight="1" x14ac:dyDescent="0.25">
      <c r="A15" s="65">
        <v>2200</v>
      </c>
      <c r="B15" s="66" t="s">
        <v>77</v>
      </c>
      <c r="C15" s="66"/>
      <c r="D15" s="66"/>
      <c r="E15" s="53">
        <f>E16+E17+E18+E19</f>
        <v>0</v>
      </c>
      <c r="F15" s="53">
        <f>F16+F17+F18+F19</f>
        <v>0</v>
      </c>
      <c r="G15" s="53">
        <f>G16+G17+G18+G19</f>
        <v>0</v>
      </c>
      <c r="H15" s="53">
        <f>H16+H17+H18+H19</f>
        <v>0</v>
      </c>
    </row>
    <row r="16" spans="1:10" s="2" customFormat="1" hidden="1" x14ac:dyDescent="0.25">
      <c r="A16" s="67">
        <v>2210</v>
      </c>
      <c r="B16" s="67" t="s">
        <v>111</v>
      </c>
      <c r="C16" s="66"/>
      <c r="D16" s="66"/>
      <c r="E16" s="53">
        <f>D16*C16</f>
        <v>0</v>
      </c>
      <c r="F16" s="53">
        <f>E16</f>
        <v>0</v>
      </c>
      <c r="G16" s="53">
        <f>E16</f>
        <v>0</v>
      </c>
      <c r="H16" s="53">
        <f>E16</f>
        <v>0</v>
      </c>
      <c r="J16" s="68"/>
    </row>
    <row r="17" spans="1:8" s="2" customFormat="1" hidden="1" x14ac:dyDescent="0.25">
      <c r="A17" s="67">
        <v>2230</v>
      </c>
      <c r="B17" s="67" t="s">
        <v>113</v>
      </c>
      <c r="C17" s="66"/>
      <c r="D17" s="66"/>
      <c r="E17" s="53">
        <v>0</v>
      </c>
      <c r="F17" s="53">
        <f>E17</f>
        <v>0</v>
      </c>
      <c r="G17" s="53">
        <f>E17</f>
        <v>0</v>
      </c>
      <c r="H17" s="53">
        <f>E17</f>
        <v>0</v>
      </c>
    </row>
    <row r="18" spans="1:8" s="2" customFormat="1" hidden="1" x14ac:dyDescent="0.25">
      <c r="A18" s="67">
        <v>2250</v>
      </c>
      <c r="B18" s="67" t="s">
        <v>115</v>
      </c>
      <c r="C18" s="66"/>
      <c r="D18" s="66"/>
      <c r="E18" s="53">
        <f t="shared" ref="E18" si="2">D18*C18</f>
        <v>0</v>
      </c>
      <c r="F18" s="53">
        <f>E18</f>
        <v>0</v>
      </c>
      <c r="G18" s="53">
        <f>F18</f>
        <v>0</v>
      </c>
      <c r="H18" s="53">
        <f>G18</f>
        <v>0</v>
      </c>
    </row>
    <row r="19" spans="1:8" s="2" customFormat="1" hidden="1" x14ac:dyDescent="0.25">
      <c r="A19" s="67">
        <v>2270</v>
      </c>
      <c r="B19" s="67" t="s">
        <v>117</v>
      </c>
      <c r="C19" s="66"/>
      <c r="D19" s="66"/>
      <c r="E19" s="53">
        <f>D19*C19</f>
        <v>0</v>
      </c>
      <c r="F19" s="66">
        <v>0</v>
      </c>
      <c r="G19" s="66">
        <v>0</v>
      </c>
      <c r="H19" s="66">
        <v>0</v>
      </c>
    </row>
    <row r="20" spans="1:8" s="2" customFormat="1" ht="14.25" customHeight="1" x14ac:dyDescent="0.25">
      <c r="A20" s="65">
        <v>2300</v>
      </c>
      <c r="B20" s="66" t="s">
        <v>78</v>
      </c>
      <c r="C20" s="66"/>
      <c r="D20" s="66"/>
      <c r="E20" s="53">
        <f>E21</f>
        <v>0</v>
      </c>
      <c r="F20" s="53">
        <f t="shared" ref="F20:H20" si="3">F21</f>
        <v>0</v>
      </c>
      <c r="G20" s="53">
        <f t="shared" si="3"/>
        <v>0</v>
      </c>
      <c r="H20" s="53">
        <f t="shared" si="3"/>
        <v>0</v>
      </c>
    </row>
    <row r="21" spans="1:8" s="2" customFormat="1" hidden="1" x14ac:dyDescent="0.25">
      <c r="A21" s="67">
        <v>2310</v>
      </c>
      <c r="B21" s="67" t="s">
        <v>121</v>
      </c>
      <c r="C21" s="66"/>
      <c r="D21" s="66"/>
      <c r="E21" s="53">
        <f>D21*C21</f>
        <v>0</v>
      </c>
      <c r="F21" s="53">
        <f>E21</f>
        <v>0</v>
      </c>
      <c r="G21" s="66">
        <f>C21*D21</f>
        <v>0</v>
      </c>
      <c r="H21" s="66">
        <f>G21</f>
        <v>0</v>
      </c>
    </row>
    <row r="22" spans="1:8" s="2" customFormat="1" ht="30" x14ac:dyDescent="0.25">
      <c r="A22" s="65">
        <v>2800</v>
      </c>
      <c r="B22" s="145" t="s">
        <v>226</v>
      </c>
      <c r="C22" s="66">
        <v>1</v>
      </c>
      <c r="D22" s="66">
        <v>40000</v>
      </c>
      <c r="E22" s="53">
        <f>D22*C22</f>
        <v>40000</v>
      </c>
      <c r="F22" s="53">
        <v>10000</v>
      </c>
      <c r="G22" s="53">
        <v>30000</v>
      </c>
      <c r="H22" s="66">
        <v>0</v>
      </c>
    </row>
    <row r="23" spans="1:8" s="21" customFormat="1" x14ac:dyDescent="0.25">
      <c r="A23" s="25">
        <v>3000</v>
      </c>
      <c r="B23" s="26" t="s">
        <v>79</v>
      </c>
      <c r="C23" s="26"/>
      <c r="D23" s="26"/>
      <c r="E23" s="27">
        <v>0</v>
      </c>
      <c r="F23" s="26">
        <v>0</v>
      </c>
      <c r="G23" s="26">
        <v>0</v>
      </c>
      <c r="H23" s="26">
        <v>0</v>
      </c>
    </row>
    <row r="24" spans="1:8" s="21" customFormat="1" x14ac:dyDescent="0.25">
      <c r="A24" s="25">
        <v>4000</v>
      </c>
      <c r="B24" s="26" t="s">
        <v>80</v>
      </c>
      <c r="C24" s="26"/>
      <c r="D24" s="26"/>
      <c r="E24" s="27">
        <v>0</v>
      </c>
      <c r="F24" s="26">
        <v>0</v>
      </c>
      <c r="G24" s="26">
        <v>0</v>
      </c>
      <c r="H24" s="26">
        <v>0</v>
      </c>
    </row>
    <row r="25" spans="1:8" s="21" customFormat="1" x14ac:dyDescent="0.25">
      <c r="A25" s="25">
        <v>5000</v>
      </c>
      <c r="B25" s="26" t="s">
        <v>73</v>
      </c>
      <c r="C25" s="26"/>
      <c r="D25" s="26"/>
      <c r="E25" s="27">
        <f>E26+E27+E30</f>
        <v>0</v>
      </c>
      <c r="F25" s="27">
        <f>F26+F27+F30</f>
        <v>0</v>
      </c>
      <c r="G25" s="27">
        <f>G26+G27+G30</f>
        <v>0</v>
      </c>
      <c r="H25" s="27">
        <f>H26+H27+H30</f>
        <v>0</v>
      </c>
    </row>
    <row r="26" spans="1:8" x14ac:dyDescent="0.25">
      <c r="A26" s="29">
        <v>5100</v>
      </c>
      <c r="B26" s="15" t="s">
        <v>81</v>
      </c>
      <c r="C26" s="15"/>
      <c r="D26" s="15"/>
      <c r="E26" s="16">
        <v>0</v>
      </c>
      <c r="F26" s="15">
        <v>0</v>
      </c>
      <c r="G26" s="15">
        <v>0</v>
      </c>
      <c r="H26" s="15">
        <v>0</v>
      </c>
    </row>
    <row r="27" spans="1:8" x14ac:dyDescent="0.25">
      <c r="A27" s="29">
        <v>5200</v>
      </c>
      <c r="B27" s="15" t="s">
        <v>82</v>
      </c>
      <c r="C27" s="15"/>
      <c r="D27" s="15"/>
      <c r="E27" s="16">
        <f>E28+E29</f>
        <v>0</v>
      </c>
      <c r="F27" s="16">
        <f>F28+F29</f>
        <v>0</v>
      </c>
      <c r="G27" s="16">
        <f>G28+G29</f>
        <v>0</v>
      </c>
      <c r="H27" s="16">
        <f>H28+H29</f>
        <v>0</v>
      </c>
    </row>
    <row r="28" spans="1:8" hidden="1" x14ac:dyDescent="0.25">
      <c r="A28" s="15">
        <v>5238</v>
      </c>
      <c r="B28" s="17" t="s">
        <v>104</v>
      </c>
      <c r="C28" s="15"/>
      <c r="D28" s="15"/>
      <c r="E28" s="15">
        <v>0</v>
      </c>
      <c r="F28" s="15">
        <v>0</v>
      </c>
      <c r="G28" s="15">
        <v>0</v>
      </c>
      <c r="H28" s="15">
        <v>0</v>
      </c>
    </row>
    <row r="29" spans="1:8" hidden="1" x14ac:dyDescent="0.25">
      <c r="A29" s="15">
        <v>5239</v>
      </c>
      <c r="B29" s="17" t="s">
        <v>102</v>
      </c>
      <c r="C29" s="15"/>
      <c r="D29" s="15"/>
      <c r="E29" s="15">
        <v>0</v>
      </c>
      <c r="F29" s="15">
        <v>0</v>
      </c>
      <c r="G29" s="15">
        <v>0</v>
      </c>
      <c r="H29" s="15">
        <v>0</v>
      </c>
    </row>
    <row r="30" spans="1:8" x14ac:dyDescent="0.25">
      <c r="A30" s="29">
        <v>5300</v>
      </c>
      <c r="B30" s="17" t="s">
        <v>83</v>
      </c>
      <c r="C30" s="15"/>
      <c r="D30" s="15"/>
      <c r="E30" s="15">
        <v>0</v>
      </c>
      <c r="F30" s="15">
        <v>0</v>
      </c>
      <c r="G30" s="15">
        <v>0</v>
      </c>
      <c r="H30" s="15">
        <v>0</v>
      </c>
    </row>
    <row r="31" spans="1:8" s="21" customFormat="1" x14ac:dyDescent="0.25">
      <c r="A31" s="25">
        <v>6000</v>
      </c>
      <c r="B31" s="25" t="s">
        <v>84</v>
      </c>
      <c r="C31" s="26"/>
      <c r="D31" s="26"/>
      <c r="E31" s="26">
        <v>0</v>
      </c>
      <c r="F31" s="26">
        <v>0</v>
      </c>
      <c r="G31" s="26">
        <v>0</v>
      </c>
      <c r="H31" s="26">
        <v>0</v>
      </c>
    </row>
    <row r="32" spans="1:8" s="21" customFormat="1" ht="30" x14ac:dyDescent="0.25">
      <c r="A32" s="25">
        <v>7000</v>
      </c>
      <c r="B32" s="28" t="s">
        <v>85</v>
      </c>
      <c r="C32" s="26"/>
      <c r="D32" s="26"/>
      <c r="E32" s="26">
        <v>0</v>
      </c>
      <c r="F32" s="26">
        <v>0</v>
      </c>
      <c r="G32" s="26">
        <v>0</v>
      </c>
      <c r="H32" s="26">
        <v>0</v>
      </c>
    </row>
    <row r="33" spans="1:8" s="21" customFormat="1" ht="30" x14ac:dyDescent="0.25">
      <c r="A33" s="25">
        <v>8000</v>
      </c>
      <c r="B33" s="28" t="s">
        <v>87</v>
      </c>
      <c r="C33" s="26"/>
      <c r="D33" s="26"/>
      <c r="E33" s="26">
        <v>0</v>
      </c>
      <c r="F33" s="26">
        <v>0</v>
      </c>
      <c r="G33" s="26">
        <v>0</v>
      </c>
      <c r="H33" s="26">
        <v>0</v>
      </c>
    </row>
    <row r="34" spans="1:8" s="21" customFormat="1" x14ac:dyDescent="0.25">
      <c r="A34" s="25">
        <v>9000</v>
      </c>
      <c r="B34" s="25" t="s">
        <v>86</v>
      </c>
      <c r="C34" s="26"/>
      <c r="D34" s="26"/>
      <c r="E34" s="26">
        <v>0</v>
      </c>
      <c r="F34" s="26">
        <v>0</v>
      </c>
      <c r="G34" s="26">
        <v>0</v>
      </c>
      <c r="H34" s="26">
        <v>0</v>
      </c>
    </row>
    <row r="35" spans="1:8" x14ac:dyDescent="0.25">
      <c r="A35" s="18"/>
      <c r="B35" s="19" t="s">
        <v>75</v>
      </c>
      <c r="C35" s="19"/>
      <c r="D35" s="19"/>
      <c r="E35" s="20">
        <f>E25+E13+E5+E23+E24+E31+E32+E33+E34</f>
        <v>40000</v>
      </c>
      <c r="F35" s="20">
        <f>F25+F13+F5+F23+F24+F31+F32+F33+F34</f>
        <v>10000</v>
      </c>
      <c r="G35" s="20">
        <f>G25+G13+G5+G23+G24+G31+G32+G33+G34</f>
        <v>30000</v>
      </c>
      <c r="H35" s="20">
        <f>H25+H13+H5+H23+H24+H31+H32+H33+H34</f>
        <v>0</v>
      </c>
    </row>
    <row r="38" spans="1:8" ht="39" customHeight="1" x14ac:dyDescent="0.25">
      <c r="A38" s="163" t="s">
        <v>239</v>
      </c>
      <c r="B38" s="163"/>
      <c r="C38" s="163"/>
      <c r="D38" s="163"/>
      <c r="E38" s="163"/>
      <c r="F38" s="163"/>
      <c r="G38" s="163"/>
      <c r="H38" s="163"/>
    </row>
  </sheetData>
  <mergeCells count="2">
    <mergeCell ref="A2:H2"/>
    <mergeCell ref="A38:H38"/>
  </mergeCells>
  <pageMargins left="0.7" right="0.7" top="0.75" bottom="0.75" header="0.3" footer="0.3"/>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Sheet1</vt:lpstr>
      <vt:lpstr>1.2</vt:lpstr>
      <vt:lpstr>1.3</vt:lpstr>
      <vt:lpstr>1.9</vt:lpstr>
      <vt:lpstr>1.10</vt:lpstr>
      <vt:lpstr>1.15</vt:lpstr>
      <vt:lpstr>1.20</vt:lpstr>
      <vt:lpstr>1.21</vt:lpstr>
      <vt:lpstr>1.22</vt:lpstr>
      <vt:lpstr>1.23</vt:lpstr>
      <vt:lpstr>1.25</vt:lpstr>
      <vt:lpstr>1.26</vt:lpstr>
      <vt:lpstr>2.9</vt:lpstr>
      <vt:lpstr>2.10</vt:lpstr>
      <vt:lpstr>2.11</vt:lpstr>
      <vt:lpstr>2.12</vt:lpstr>
      <vt:lpstr>2.14</vt:lpstr>
      <vt:lpstr>2.16</vt:lpstr>
      <vt:lpstr>2.18</vt:lpstr>
      <vt:lpstr>2.19</vt:lpstr>
      <vt:lpstr>2.24</vt:lpstr>
      <vt:lpstr>2.26</vt:lpstr>
      <vt:lpstr>2.27</vt:lpstr>
      <vt:lpstr>3.2</vt:lpstr>
      <vt:lpstr>3.7</vt:lpstr>
      <vt:lpstr>3.8</vt:lpstr>
      <vt:lpstr>3.9</vt:lpstr>
      <vt:lpstr>3.10</vt:lpstr>
    </vt:vector>
  </TitlesOfParts>
  <Company>Pārresoru koordinācijas centrs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Konceptuālais ziņojums “Starpnozaru sadarbības un atbalsta sistēmas pilnveide bērnu attīstības, uzvedības un psihisko traucējumu veidošanās risku mazināšanai"</dc:title>
  <dc:subject>Finanšu aprēķini</dc:subject>
  <dc:creator>Sigita Sniķere</dc:creator>
  <dc:description>Sigita Sniķere, 67082992, sigita.snikere@pkc.mk.gov.lv</dc:description>
  <cp:lastModifiedBy>Dace Valte-Rancāne</cp:lastModifiedBy>
  <cp:lastPrinted>2019-08-20T08:32:39Z</cp:lastPrinted>
  <dcterms:created xsi:type="dcterms:W3CDTF">2019-01-02T09:20:00Z</dcterms:created>
  <dcterms:modified xsi:type="dcterms:W3CDTF">2019-08-22T07:24:42Z</dcterms:modified>
  <cp:category>Konceptuālais ziņojums</cp:category>
</cp:coreProperties>
</file>