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842" activeTab="0"/>
  </bookViews>
  <sheets>
    <sheet name="1_pielikums_TPL" sheetId="1" r:id="rId1"/>
    <sheet name="2.1_pielikums_Aistenti_2019" sheetId="2" r:id="rId2"/>
    <sheet name="2.2_pielik_Asistenti_prognoze" sheetId="3" r:id="rId3"/>
    <sheet name="3_VSAC_papildu_fin" sheetId="4" r:id="rId4"/>
  </sheets>
  <definedNames>
    <definedName name="_xlnm.Print_Titles" localSheetId="3">'3_VSAC_papildu_fin'!$5:$5</definedName>
  </definedNames>
  <calcPr fullCalcOnLoad="1"/>
</workbook>
</file>

<file path=xl/comments2.xml><?xml version="1.0" encoding="utf-8"?>
<comments xmlns="http://schemas.openxmlformats.org/spreadsheetml/2006/main">
  <authors>
    <author>Sandra Strele</author>
    <author>Inese Kise</author>
  </authors>
  <commentList>
    <comment ref="H39" authorId="0">
      <text>
        <r>
          <rPr>
            <b/>
            <sz val="9"/>
            <rFont val="Tahoma"/>
            <family val="2"/>
          </rPr>
          <t>Sandra Strele:</t>
        </r>
        <r>
          <rPr>
            <sz val="9"/>
            <rFont val="Tahoma"/>
            <family val="2"/>
          </rPr>
          <t xml:space="preserve">
vidēji gadā</t>
        </r>
      </text>
    </comment>
    <comment ref="K31" authorId="1">
      <text>
        <r>
          <rPr>
            <b/>
            <sz val="9"/>
            <rFont val="Tahoma"/>
            <family val="2"/>
          </rPr>
          <t>Inese Kise:</t>
        </r>
        <r>
          <rPr>
            <sz val="9"/>
            <rFont val="Tahoma"/>
            <family val="2"/>
          </rPr>
          <t xml:space="preserve">
kāpēc tieši maijs</t>
        </r>
      </text>
    </comment>
  </commentList>
</comments>
</file>

<file path=xl/sharedStrings.xml><?xml version="1.0" encoding="utf-8"?>
<sst xmlns="http://schemas.openxmlformats.org/spreadsheetml/2006/main" count="1097" uniqueCount="565">
  <si>
    <t>mēnesī</t>
  </si>
  <si>
    <t>Atlīdzība</t>
  </si>
  <si>
    <t>Transports</t>
  </si>
  <si>
    <t>Admin.  izdevumi</t>
  </si>
  <si>
    <t>KOPĀ</t>
  </si>
  <si>
    <t>janvāris</t>
  </si>
  <si>
    <t>marts</t>
  </si>
  <si>
    <t>aprīlis</t>
  </si>
  <si>
    <t>maijs</t>
  </si>
  <si>
    <t>jūnijs</t>
  </si>
  <si>
    <t>jūlijs</t>
  </si>
  <si>
    <t>augusts</t>
  </si>
  <si>
    <t>septembris</t>
  </si>
  <si>
    <t>oktobris</t>
  </si>
  <si>
    <t>novembris</t>
  </si>
  <si>
    <t>decembris</t>
  </si>
  <si>
    <t>februāris</t>
  </si>
  <si>
    <t>fakts</t>
  </si>
  <si>
    <t>mēnesis</t>
  </si>
  <si>
    <t>Bērni invalīdi</t>
  </si>
  <si>
    <t>I grupas invalīdi</t>
  </si>
  <si>
    <t>II grupas invalīdi</t>
  </si>
  <si>
    <t>x</t>
  </si>
  <si>
    <t>Pakalpojumu saņēmušo skaits</t>
  </si>
  <si>
    <t>no gada sākuma</t>
  </si>
  <si>
    <t>Pakalpojumu saņēmušo personu skaits</t>
  </si>
  <si>
    <t>Invalīdu skaits kopā</t>
  </si>
  <si>
    <t>Pakalpojuma saņēmēju skaits mēnesī</t>
  </si>
  <si>
    <t>Pakalpojuma apjoms, h</t>
  </si>
  <si>
    <t>Izdevumi, euro</t>
  </si>
  <si>
    <t>vid./mēn/KOPĀ</t>
  </si>
  <si>
    <t>Asistenta pakalpojuma rezulatatīvā rādītāja izpildes prognoze 2019.gadam</t>
  </si>
  <si>
    <t>Asistenta pakalpojuma rezulatatīvā rādītāja izpilde 2018.gadā</t>
  </si>
  <si>
    <t>Asistenta pakalpojuma rezulatatīvā rādītāja izpilde 2017.gadā</t>
  </si>
  <si>
    <r>
      <t xml:space="preserve">Asistenta pakalpojuma rezulatatīvā rādītāja </t>
    </r>
    <r>
      <rPr>
        <b/>
        <sz val="12"/>
        <color indexed="10"/>
        <rFont val="Arial"/>
        <family val="2"/>
      </rPr>
      <t>izpildes prognoze</t>
    </r>
    <r>
      <rPr>
        <b/>
        <sz val="12"/>
        <rFont val="Arial"/>
        <family val="2"/>
      </rPr>
      <t xml:space="preserve"> 2019.gadā</t>
    </r>
  </si>
  <si>
    <r>
      <t xml:space="preserve">janvāris </t>
    </r>
    <r>
      <rPr>
        <sz val="8"/>
        <rFont val="Times New Roman"/>
        <family val="1"/>
      </rPr>
      <t>(norēķins par 2018.g.dec)</t>
    </r>
  </si>
  <si>
    <t>pieaugums pret 2017. gadu</t>
  </si>
  <si>
    <t>pieaugums pret 2018. gadu</t>
  </si>
  <si>
    <t>%</t>
  </si>
  <si>
    <t>kopā</t>
  </si>
  <si>
    <t>plāns</t>
  </si>
  <si>
    <t>Pakalpojuma saņēmēju skaita pieaugums</t>
  </si>
  <si>
    <t>Faktiskie izdevumi par 1 h</t>
  </si>
  <si>
    <t>Pakalpojuma saņēmēju skaita pieaugums %</t>
  </si>
  <si>
    <t>personas</t>
  </si>
  <si>
    <t>Vidēji h mēn./ viens pakalpojuma saņēmējs</t>
  </si>
  <si>
    <t>vidēji uz 1 pakalpojuma saņēmēju</t>
  </si>
  <si>
    <t>starpība</t>
  </si>
  <si>
    <t>septembris*</t>
  </si>
  <si>
    <t>oktobris**</t>
  </si>
  <si>
    <t>novembris***</t>
  </si>
  <si>
    <t>Faktiski izmaksātā h likme % no plānotā ****</t>
  </si>
  <si>
    <t>*septembrī pakalpojuma skaita pieaugums plānots 1.5%, t.i. 132 personas. Pieauguma apjoms % plānots atbilstoši faktsikajam pakalpojuma saņēmēju skaita pieaugumam 2018. gada septembrī, pakalpojuma apjoms vidēji uz personu plānots atbilstoši faktiskajam pakalpojuma apjomam uz 1 pakalpojuma saņēmēju 2018. gada septembrī, t.i. vidēji 43.9h;</t>
  </si>
  <si>
    <t>**oktobrī pakalpojuma skaita pieaugums plānots 1.2%, t.i., 109 personas. Pieauguma apjoms % plānots atbilstoši faktsikajam pakalpojuma saņēmēju skaita pieaugumam 2018. gada oktobrī, pakalpojuma apjoms vidēji uz personu plānots atbilstoši faktiskajam pakalpojuma apjomam uz 1 pakalpojuma saņēmēju 2018. gada oktobrī, t.i. vidēji 48.9h;</t>
  </si>
  <si>
    <t>***novembrī pakalpojuma skaita pieaugums plānots 1.2%, t.i., 104 personas. Pieauguma apjoms % plānots atbilstoši faktsikajam pakalpojuma saņēmēju skaita pieaugumam 2018. gada novembrī, pakalpojuma apjoms vidēji uz personu plānots atbilstoši faktiskajam pakalpojuma apjomam uz 1 pakalpojuma saņēmēju 2018. gada novembrī, t.i. vidēji 46.8h;</t>
  </si>
  <si>
    <t>Likme mēnesī/ 1h</t>
  </si>
  <si>
    <t xml:space="preserve">Admin.  Izdevumi 8% </t>
  </si>
  <si>
    <t>Transports *****</t>
  </si>
  <si>
    <t>****faktiskie atlīdzības izdevumi par 1 pakalpojuma stundu plānoti 96.5% apmērā no valstī aprēķinātās minimālā stundas tarifa likme mēnesim (ar darba devēja VSAOI 24.09%). Aprēķins: jūnijā 96.5%, jūlijā 96.5%, augustā 96.4%, vidēji 96.5%;</t>
  </si>
  <si>
    <t xml:space="preserve">***** izdevumi par transportu mēnesī vidēji uz vienu pakalpojuma saņēmēju, periodā septembris - decembris, plānoti atbilstoši faktiskajiem transporta  izdevumiem š.g. maija mēnesī vidēji uz 1 pakalpojuma saņēmēju, t.i., 42 681 euro / 8 605 personas = vidēji  4.96 euro/1 pakalpojuma saņēmējs mēnesī.. </t>
  </si>
  <si>
    <t>Asistenti 2019 - faktiski sniegtais pakalpojums:</t>
  </si>
  <si>
    <t>Asistenta pakalpojuma saņēmēju skaita un vidēji saņemtā pakalpojuma apjoma faktiskais pieaugums 2018. gada peeriodā septembris - novembris:</t>
  </si>
  <si>
    <t>Asistenti 2019 - Naudas plūsmas prognoze:</t>
  </si>
  <si>
    <t>finansējums</t>
  </si>
  <si>
    <t>Labklājības ministre</t>
  </si>
  <si>
    <t>R.Petraviča</t>
  </si>
  <si>
    <t>S.Strēle, 64331831, Sandra.Strele@lm.gov.lv</t>
  </si>
  <si>
    <t>23.09.2019. 9:59</t>
  </si>
  <si>
    <t>1.pielikums</t>
  </si>
  <si>
    <t>Ministru kabineta rīkojuma projekts "Par apropriācijas pārdali neatliekamu pasākumu īstenošanai labklājības nozarē"</t>
  </si>
  <si>
    <t>Papildus nepieciešamā finansējuma aprēķins Asistenta pakalpojumam 2019.gadam</t>
  </si>
  <si>
    <r>
      <t xml:space="preserve">decembris </t>
    </r>
    <r>
      <rPr>
        <i/>
        <sz val="8"/>
        <color indexed="60"/>
        <rFont val="Times New Roman"/>
        <family val="1"/>
      </rPr>
      <t>(norēķins tiks veikts 2020.g. janv.)</t>
    </r>
  </si>
  <si>
    <t>2.1.pielikums</t>
  </si>
  <si>
    <t>03.10.2019. 9:59</t>
  </si>
  <si>
    <t>Papildus nepieciešamā finansējuma aprēķins tehniskajiem palīglīdzekļiem 2019.gadam</t>
  </si>
  <si>
    <t>Nr. p. k.</t>
  </si>
  <si>
    <t>Iestādes/ TPL nosaukums</t>
  </si>
  <si>
    <t>faktiskais personu skaits rindā uz 01.01.2019.</t>
  </si>
  <si>
    <t>plānotais personu skaits, kas 2019. gadā stājās rindā pēc TPL</t>
  </si>
  <si>
    <t>Personu skaits, kuru plānots nodrošināt ar TPL atbilstoši spēkā esošajam līgumam (pieejamajam finansējumam)**</t>
  </si>
  <si>
    <t>4.kolonnā minētajam personu skaitam izsniegto TPL vienību skaits**</t>
  </si>
  <si>
    <t>plānotais personu skaits rindā uz 01.01.2020.</t>
  </si>
  <si>
    <t>personu skaits, kuru iespējams papildus nodrošināt ar TPL (ar papildu finansējuma piesaisti)</t>
  </si>
  <si>
    <t>TPL skaits, kurš izsniedzams 7.kolonā minētajām personām (ar papildu finansējuma piesaisti)</t>
  </si>
  <si>
    <t>plānotais personu skaits rindā uz 01.01.2020. (ar papildu finansējuma piesaisti)</t>
  </si>
  <si>
    <t>vidēji 1 TPL vienības izmaksas</t>
  </si>
  <si>
    <t>Finansējums atbilstoši spēkā esošam līgumam</t>
  </si>
  <si>
    <t>Nepieciešamais finansējums gadā KOPĀ</t>
  </si>
  <si>
    <t xml:space="preserve">Nepieciešamais finansējums PAPILDU </t>
  </si>
  <si>
    <t>Plānotais gaidīšanas laiks rindā vidēji 1 personai 2019. gadā (atbilstoši spēkā esošam līgumam, t.i., pieejamajam finansējumam)</t>
  </si>
  <si>
    <t>Plānotais gaidīšanas laiks rindā vidēji 1 personai 2019. gadā (ar 13.kolonnā minēto papildu finansējumu)</t>
  </si>
  <si>
    <t>VSIA "Nacionālais rehabilitācijas centrs "Vaivari""</t>
  </si>
  <si>
    <t>TPL nosaukums</t>
  </si>
  <si>
    <t>TPL skaits</t>
  </si>
  <si>
    <t>euro</t>
  </si>
  <si>
    <t>mēneši</t>
  </si>
  <si>
    <t>6=2+3-4</t>
  </si>
  <si>
    <t>9=6-7</t>
  </si>
  <si>
    <t>11=5*10</t>
  </si>
  <si>
    <t>12=(5+8)*10</t>
  </si>
  <si>
    <t>13=12-11</t>
  </si>
  <si>
    <t>Protēzes (krūšu, modulārās augšējo un apakšējo ekstremitāšu, ādas stieņu un koka)</t>
  </si>
  <si>
    <t>Ortozes (ādas stieņu, mīkstās, cietās)</t>
  </si>
  <si>
    <t>Ortopēdiskie apavu pāri (individuāli izgatavojamie, rūpnieciski izgatavojamie)</t>
  </si>
  <si>
    <t>Personīgie pārvietošanās palīglīdzekļi</t>
  </si>
  <si>
    <t>Personīgie aprūpes palīglīdzekļi</t>
  </si>
  <si>
    <t>Alternatīvās un "vieglās" komunikācijas palīgierīces</t>
  </si>
  <si>
    <t>Elpošanas tehniskie palīglīdzekļi</t>
  </si>
  <si>
    <t>Funkcionālās gultas</t>
  </si>
  <si>
    <t>Pretizgulējuma matrači</t>
  </si>
  <si>
    <t>NRC "Vaivari" KOPĀ</t>
  </si>
  <si>
    <t>X</t>
  </si>
  <si>
    <t>A</t>
  </si>
  <si>
    <t>Latvijas Nedzirdīgo Savienība</t>
  </si>
  <si>
    <t>Dzirdes aparāti (iepirkšana un pielāgošana)</t>
  </si>
  <si>
    <t>Dzirdes aparāti (pielāgošana)</t>
  </si>
  <si>
    <t>...</t>
  </si>
  <si>
    <t>LNS KOPĀ</t>
  </si>
  <si>
    <t>B</t>
  </si>
  <si>
    <t>Papildus 2019</t>
  </si>
  <si>
    <t>2019.g. tehnisko palīglīdzekļu iegādes izmaksas plānots segt no ieņēmumiem ar līdzmaksājumu/ NRC "VAIVARI"</t>
  </si>
  <si>
    <t>C</t>
  </si>
  <si>
    <t>Papildus nepieciešamie līdzekļi TPL iegādei</t>
  </si>
  <si>
    <t>D=A+B-C</t>
  </si>
  <si>
    <t>Papildus nepieciešamie līdzekļi TPL pakalpojuma nodrošināšanai</t>
  </si>
  <si>
    <t>E</t>
  </si>
  <si>
    <t>Papildus nepieciešamie līdzekļi KOPĀ</t>
  </si>
  <si>
    <t>F = D+E</t>
  </si>
  <si>
    <t>2.2.pielikums</t>
  </si>
  <si>
    <t>Summa, euro</t>
  </si>
  <si>
    <t>EKK 2000</t>
  </si>
  <si>
    <t>EKK 5000</t>
  </si>
  <si>
    <t>KOPĀ VSAC</t>
  </si>
  <si>
    <t>VSAC Latgale</t>
  </si>
  <si>
    <t>filiāle "Krastiņi"</t>
  </si>
  <si>
    <t>Krēslveida svari-platforma</t>
  </si>
  <si>
    <t>Gulta</t>
  </si>
  <si>
    <t>Skapis 2-durvju</t>
  </si>
  <si>
    <t>Sēžammaisi</t>
  </si>
  <si>
    <t>Veļas žāvētājs</t>
  </si>
  <si>
    <t>Bocce spēle ( komplekts)</t>
  </si>
  <si>
    <t>Spēle Hasbro Twister ( komplekts)</t>
  </si>
  <si>
    <t>Mikrofona statīvs</t>
  </si>
  <si>
    <t>Garie zābaki sievietēm</t>
  </si>
  <si>
    <t>Sieviešu kleitas svētkiem</t>
  </si>
  <si>
    <t>Kombinēts kokapstrādes darba galds klientu darbnīcai</t>
  </si>
  <si>
    <t xml:space="preserve">filiāle "Mēmele" </t>
  </si>
  <si>
    <t xml:space="preserve">Apkures veida maiņa no sašķidrinātās naftas gāzes uz granulām: 2 granulu katlu uzstādīšana, katlu apsaiste, izbūvēt granulu tvertni (Siltummezglu atjaunošana aprūpes centra ēkās) </t>
  </si>
  <si>
    <t>Dinamiskie pretizgulējumu matrači ar kompresoru</t>
  </si>
  <si>
    <t xml:space="preserve">Plastmasas krēsli </t>
  </si>
  <si>
    <t xml:space="preserve">Divdurvju drēbju skapji </t>
  </si>
  <si>
    <t>Metāla garderobes skapis ar 2 nodalījumiem , divām durvīm ,aizslēdzams.</t>
  </si>
  <si>
    <t xml:space="preserve">Gultas -2gb., skapis, galds, naktsskapītis-2 gb., - komplekts </t>
  </si>
  <si>
    <t>Pleca soma</t>
  </si>
  <si>
    <t>Atslēgas kaula saites</t>
  </si>
  <si>
    <t>Muguras josta</t>
  </si>
  <si>
    <t>Pleds</t>
  </si>
  <si>
    <t>Ziemas zābaki sievietēm</t>
  </si>
  <si>
    <t>Istabas čības sievietēm</t>
  </si>
  <si>
    <t>Pidžamas vīriešiem</t>
  </si>
  <si>
    <t xml:space="preserve">Peldhalāti vīriešiem </t>
  </si>
  <si>
    <t>Cimdi pirkstaini vīriešu</t>
  </si>
  <si>
    <t>Sporta bikses siltās</t>
  </si>
  <si>
    <t>Blenderis ar krūzi</t>
  </si>
  <si>
    <t>Šujmašīna</t>
  </si>
  <si>
    <t>Televizori</t>
  </si>
  <si>
    <t xml:space="preserve">Mūzikas centrs </t>
  </si>
  <si>
    <t>Pastalas</t>
  </si>
  <si>
    <t>Dimantu mozaīkas komplekts</t>
  </si>
  <si>
    <t>Kleitas</t>
  </si>
  <si>
    <t>Apavi</t>
  </si>
  <si>
    <t>Alumīnija katls 30l</t>
  </si>
  <si>
    <t>Trījkājis čuguna katlam virs ugunskura</t>
  </si>
  <si>
    <t>Skatuves gaismas</t>
  </si>
  <si>
    <t>Figūrzāģis</t>
  </si>
  <si>
    <t>Figūrzāģis elektriskais</t>
  </si>
  <si>
    <t>Cirkulārais zāģis</t>
  </si>
  <si>
    <t>Kaltu komplekts</t>
  </si>
  <si>
    <t>Rokas zāģis</t>
  </si>
  <si>
    <t>Renovators</t>
  </si>
  <si>
    <t>Magnētiskās tāfeles 90x120</t>
  </si>
  <si>
    <t>Magnēti</t>
  </si>
  <si>
    <t>filiāle "Kalupe"</t>
  </si>
  <si>
    <t>Skapis ar plauktiem</t>
  </si>
  <si>
    <t xml:space="preserve">Galds ar spoguli </t>
  </si>
  <si>
    <t xml:space="preserve">Kumode </t>
  </si>
  <si>
    <t>Kondicionieris</t>
  </si>
  <si>
    <t>Seguma atjaunošana gājēju celiņiem un laukumiem</t>
  </si>
  <si>
    <t>Matraču remonts</t>
  </si>
  <si>
    <t>Jaunu matraču izgatavošana</t>
  </si>
  <si>
    <t>Šujmašīna Husqvarna Viking H|Class E20</t>
  </si>
  <si>
    <t xml:space="preserve">Šujmašīna Brother M343D overloks </t>
  </si>
  <si>
    <t>Kvarca lampa Saulīte OUFB-04 (universālā)</t>
  </si>
  <si>
    <t>Sēžammaiss</t>
  </si>
  <si>
    <t>Burbuļu caurule</t>
  </si>
  <si>
    <t>Spīdošās šķiedras</t>
  </si>
  <si>
    <t>Perkolātors- ūdens sildītājs 20L</t>
  </si>
  <si>
    <t>filiāle "Litene"</t>
  </si>
  <si>
    <t>Krēsli ar mākslīgās ādas apdari ar/bez atzveltnes
(klientu dzīvojamos korpusos)</t>
  </si>
  <si>
    <t>Āra soli</t>
  </si>
  <si>
    <t>Ratiņi ( galdiņi uz riteņiem)</t>
  </si>
  <si>
    <t>Plaukti  ( metāla)</t>
  </si>
  <si>
    <t>Standarta veste ar gurnu siksnu pacienta pieturēšanai , L izmērs ar līpklipsi</t>
  </si>
  <si>
    <t>Pieturēšanas siksna Comfort, M izmērs</t>
  </si>
  <si>
    <t>Pieturēšanas siksna Comfort, L izmērs</t>
  </si>
  <si>
    <t>Papēžu aizsargs Molly, izmērs S</t>
  </si>
  <si>
    <t>Papēžu aizsardzība Molly, izmērs M</t>
  </si>
  <si>
    <t>Papēžu aizsargs Molly, izmērs L</t>
  </si>
  <si>
    <t>Pozicionēšanas rullis 20X125cm ar pārvalku</t>
  </si>
  <si>
    <t>Pozicionēšanas spilventiņš 50x85 cm ar pārvalku</t>
  </si>
  <si>
    <t>Optimal spilvens ar higiēnisko pārvalku 50X60cm</t>
  </si>
  <si>
    <t>Pozicionēšanas spilventiņš ar mitrumnecaurlaidīgu pārvalku 25X80cm</t>
  </si>
  <si>
    <t>Pārcelšanas dēlītis EasyGlide</t>
  </si>
  <si>
    <t>Elkoņu kruķi</t>
  </si>
  <si>
    <t>Grozīšanas palags TurnSheet</t>
  </si>
  <si>
    <t>Pārvietošanas palags MoveMaster 47x120cm</t>
  </si>
  <si>
    <t>velotrenežieris</t>
  </si>
  <si>
    <t>filiāle "Kalkūni"</t>
  </si>
  <si>
    <t>Elektriskais pacēlājs COMPACT</t>
  </si>
  <si>
    <t>Funkcionāla gulta Elbur+matracis ar med. pārvalku.</t>
  </si>
  <si>
    <t>Garderobes skapis</t>
  </si>
  <si>
    <t>Mobilā vanna</t>
  </si>
  <si>
    <t>Gastrostoma</t>
  </si>
  <si>
    <t>Enteralās barošanas sistēma</t>
  </si>
  <si>
    <t>Augšdelma asinsspiediena mērītājs Omron M2 (Tonometrs)</t>
  </si>
  <si>
    <t>Spilveni  50/70 cm</t>
  </si>
  <si>
    <t>Segas 135/200 cm</t>
  </si>
  <si>
    <t>Pretizgulējumu, dinamiskais matracis ar kompresoru VCM202</t>
  </si>
  <si>
    <t>Magnētiskais dēlis</t>
  </si>
  <si>
    <t>Spoguļveida attīstošā tāfele ar magnētiskām koka figūrām</t>
  </si>
  <si>
    <t>Gaismas galds</t>
  </si>
  <si>
    <t>Mūzikas grāmatas ar skaņām</t>
  </si>
  <si>
    <t>Celšanas siksna</t>
  </si>
  <si>
    <t>visas VSAC Latgale filiāles</t>
  </si>
  <si>
    <t>Energoefektīva LED apgaismojuma iegāde</t>
  </si>
  <si>
    <t>VSAC Vidzeme</t>
  </si>
  <si>
    <t>visas VSAC Vidzeme filiāles</t>
  </si>
  <si>
    <t>Filiāle "Rūja"</t>
  </si>
  <si>
    <t>Neliels ledusskapis</t>
  </si>
  <si>
    <t xml:space="preserve">Aizslietnis(divdaļīgi, trīsdaļīgi) </t>
  </si>
  <si>
    <t>Universāla tipa invalīdu ratiņkrēsls</t>
  </si>
  <si>
    <t>Ergonomiskas krūzītes</t>
  </si>
  <si>
    <t>Slīdpalagu komplekts</t>
  </si>
  <si>
    <t>Pasīvais pretizgulējumu matracis</t>
  </si>
  <si>
    <t>Mainīga spiediena pretizgulējumu matrači</t>
  </si>
  <si>
    <t>Īpaši brūču pārsēji</t>
  </si>
  <si>
    <t xml:space="preserve">Pārsēji izgulējumu profilaksei (dažādi pēc lieluma un pēc problēmas lokalizācijas vietas) </t>
  </si>
  <si>
    <t>filiāle Ropaži</t>
  </si>
  <si>
    <t>Skapīši ar barošanas galdiņu</t>
  </si>
  <si>
    <t>Pozicionēšanas jostas</t>
  </si>
  <si>
    <t>Pozicionēšanas ruļļi</t>
  </si>
  <si>
    <t>Pretizgulējumu kāju balsti</t>
  </si>
  <si>
    <t>Inkotences pidžamas</t>
  </si>
  <si>
    <t>Spilvendrānas ar ūdens necaurlaidīgu virsmu</t>
  </si>
  <si>
    <t>Bumbiņas bumbu baseinam</t>
  </si>
  <si>
    <t>Interaktīvā taktilā siena</t>
  </si>
  <si>
    <t>Interaktīvā tāfele</t>
  </si>
  <si>
    <t>Vingrošanas paklājs 160x200</t>
  </si>
  <si>
    <t>Sēžammaisi (pufi)</t>
  </si>
  <si>
    <t>Pretizgulējumu sēžamspilveni</t>
  </si>
  <si>
    <t>filiāle Valka</t>
  </si>
  <si>
    <t>Dārza soli</t>
  </si>
  <si>
    <t xml:space="preserve">Klientu istabiņu labiekārtošana ( sienu, griestu kosmētiskais remonts ~12 000 euro, grīdas klajuma maiņa~6 000 euro, durvju maiņa~1 500 euro, sanitārā mezgla remonts~13 500 euro, stāvvadu nomaiņa~ 6 000 euro, elektroinstalācijas nomaiņa~3 000 euro) </t>
  </si>
  <si>
    <t xml:space="preserve">Aktivitāšu istabas remonts ( sienu, griestu kosmētiskais remonts~ 2 000 euro, grīdas klajuma maiņa~1 000 euro, durvju maiņa~250 euro, mēbeles~ 1 250 euro) </t>
  </si>
  <si>
    <t xml:space="preserve">Klientu mācību virtuves / nodarbību telpas kosmētiskais remonts, virtuves iekārtas iebūve (sienu, griestu kosmētiskais remonts~2 000 euro, grīdas klajuma maiņa~1 000 euro, durvju maiņa~250 euro, Mēbeles~1 250 euro, iebūvēta virtuves iekārta~2 000 euro, elektroinstalācijas nomaiņa~500 euro) </t>
  </si>
  <si>
    <t>VSAC "Zemgale"</t>
  </si>
  <si>
    <t>filiāle "Jelgava"</t>
  </si>
  <si>
    <t xml:space="preserve">Funkcionālās gultas </t>
  </si>
  <si>
    <t xml:space="preserve">Matrači </t>
  </si>
  <si>
    <t>Gaisa jonizētāji</t>
  </si>
  <si>
    <t>Granulu starptvertnes izbūve un granulu degļu automātikas modernizācija</t>
  </si>
  <si>
    <t>filiāle "Ziedkalne"</t>
  </si>
  <si>
    <t>Invalīdu pacēlājs mikroautobusam</t>
  </si>
  <si>
    <t>Veļas mazgājamā mašīnas</t>
  </si>
  <si>
    <t>Skapis</t>
  </si>
  <si>
    <t>Veļas plaukti</t>
  </si>
  <si>
    <t>Nakts skapīši</t>
  </si>
  <si>
    <t>Taburetes</t>
  </si>
  <si>
    <t>filiāle "Lielbērze"</t>
  </si>
  <si>
    <t>Krēsli ēdamzālei</t>
  </si>
  <si>
    <t>filiāle "Iecava"</t>
  </si>
  <si>
    <t>Koka gultas</t>
  </si>
  <si>
    <t>Matrači ar atsperēm</t>
  </si>
  <si>
    <t>Gāzes apkures katla nomaiņa</t>
  </si>
  <si>
    <t>filiāle "Ķīši"</t>
  </si>
  <si>
    <t>Veļas mazgājamā mašīna</t>
  </si>
  <si>
    <t>Katlu mājas  jumta seguma atjaunošana + katlu nomaiņa</t>
  </si>
  <si>
    <t>Ledusskapis - saldētava</t>
  </si>
  <si>
    <t>visas VSAC Zemgale filiāles</t>
  </si>
  <si>
    <t>VSAC Kurzeme</t>
  </si>
  <si>
    <t>filiāle "Veģi"</t>
  </si>
  <si>
    <t>Metāla garderobes skapji ar 3 durvīm</t>
  </si>
  <si>
    <t>Drēbju skapis divdurvju (1800x1200x600)</t>
  </si>
  <si>
    <t>Funkcionālās gultas ar matračiem</t>
  </si>
  <si>
    <t xml:space="preserve">Dīvāni 3 vietīgi, auduma </t>
  </si>
  <si>
    <t xml:space="preserve">Saliekami galdi ēdamzālei </t>
  </si>
  <si>
    <t xml:space="preserve">Krēsli ar atzveltni, ādas imitācija  </t>
  </si>
  <si>
    <t>Krēsli aktu zālei ar atzveltni, koka, ar rokturiem</t>
  </si>
  <si>
    <t>Apavi, apģērbs</t>
  </si>
  <si>
    <t>Matrači</t>
  </si>
  <si>
    <t>TV</t>
  </si>
  <si>
    <t>filiāle "Liepāja"</t>
  </si>
  <si>
    <t xml:space="preserve">Skapji, četrdurvju </t>
  </si>
  <si>
    <t xml:space="preserve">Gultas ar veļas kasti 2000x900, no masīvkoka </t>
  </si>
  <si>
    <t>Matrači ar atsperbloku, 2000x900</t>
  </si>
  <si>
    <t>Naktskapīši ar plauktu (400x480x660)</t>
  </si>
  <si>
    <t xml:space="preserve">Krēsli pie ēdamgalda, presēta koka forma </t>
  </si>
  <si>
    <t xml:space="preserve">Krēsli pie ēdamgalda, presēta plastmasa </t>
  </si>
  <si>
    <t>Ēdamgaldi grupiņās</t>
  </si>
  <si>
    <t>Ēdamgaldi grupiņās (lai var piesēsties ar ratiņkrēslu)</t>
  </si>
  <si>
    <t>Galdiņš uz riteņiem.</t>
  </si>
  <si>
    <t xml:space="preserve">Virtuves taburetes koka ar plastikāta virsmu </t>
  </si>
  <si>
    <t>Aspirācijas sūknis</t>
  </si>
  <si>
    <t>Aizslietņi uz riteņiem</t>
  </si>
  <si>
    <t>Regulējami galdi</t>
  </si>
  <si>
    <t>Barošanas sūknis</t>
  </si>
  <si>
    <t xml:space="preserve">Žalūzijas tumšas </t>
  </si>
  <si>
    <t>filiāle "Iļģi" +pusceļa māja</t>
  </si>
  <si>
    <t>Kumodes</t>
  </si>
  <si>
    <t xml:space="preserve">Galdi, 4vietīgi </t>
  </si>
  <si>
    <t xml:space="preserve">Krēsli ar šūprāmi </t>
  </si>
  <si>
    <t>Atpūtas dīvāni</t>
  </si>
  <si>
    <t>Norādes</t>
  </si>
  <si>
    <t>Ratiņkrēsls</t>
  </si>
  <si>
    <t>Klubkrēsls</t>
  </si>
  <si>
    <t>filiāle "Dundaga"</t>
  </si>
  <si>
    <t>Masīvkoka gultas (2000 x 900)</t>
  </si>
  <si>
    <t>Matracis at atsperbloku (2000x900x170)</t>
  </si>
  <si>
    <t xml:space="preserve">Galds ēdamzālei (1800x800) </t>
  </si>
  <si>
    <t>filiāle "Aizvīķi"</t>
  </si>
  <si>
    <t>Krēsli 3-savienoti plastikāti</t>
  </si>
  <si>
    <t>Velosipēdi</t>
  </si>
  <si>
    <t>filiāle "Gudenieki"</t>
  </si>
  <si>
    <t>Vienvietīgs galds ( 650 x 500mm)</t>
  </si>
  <si>
    <t>vienvietīgs izvelkams dīvāns</t>
  </si>
  <si>
    <t>divvietīgs izvelkams dīvāns</t>
  </si>
  <si>
    <t>Virtuves skapītis pie sienas stiprināms</t>
  </si>
  <si>
    <t>Virtuves skapis ar plauktu</t>
  </si>
  <si>
    <t>visas VSAC Kurzeme filiāles</t>
  </si>
  <si>
    <t>VSAC Rīga</t>
  </si>
  <si>
    <t>filiāle "Teika"</t>
  </si>
  <si>
    <t>Veļas mazgājamā mašīna ar žāvētāju</t>
  </si>
  <si>
    <t>Trauku mazgājamā mašīna</t>
  </si>
  <si>
    <t>Indukcijas plīts ar cepeškrāsni</t>
  </si>
  <si>
    <t>Tvaika nosūcējs</t>
  </si>
  <si>
    <t>Trauki indukcijas plīts virsmām</t>
  </si>
  <si>
    <t>Ārsta biroja licenču noma</t>
  </si>
  <si>
    <t>filiāle "Pļavnieki"</t>
  </si>
  <si>
    <t xml:space="preserve">Perfuzors </t>
  </si>
  <si>
    <t xml:space="preserve">Ergonomiskie trauki </t>
  </si>
  <si>
    <t>Pozicionēšanas līdzekļi</t>
  </si>
  <si>
    <t xml:space="preserve">filiāle "Rīga" </t>
  </si>
  <si>
    <t>Vakumsūknis</t>
  </si>
  <si>
    <t>Krēsli</t>
  </si>
  <si>
    <t xml:space="preserve">Dīvāni </t>
  </si>
  <si>
    <t>Saimniecības preces dažādas</t>
  </si>
  <si>
    <t>Laminators</t>
  </si>
  <si>
    <t xml:space="preserve">Nakts skapīši </t>
  </si>
  <si>
    <t>Skapji dokumentiem</t>
  </si>
  <si>
    <t>Skapji drēbju</t>
  </si>
  <si>
    <t xml:space="preserve">Rakstāmgalds </t>
  </si>
  <si>
    <t>Žalūzijas</t>
  </si>
  <si>
    <t xml:space="preserve">Virtuves skapji </t>
  </si>
  <si>
    <t>Šūnu plaukts ar durtiņām</t>
  </si>
  <si>
    <t>Bērnu drēbju skapji</t>
  </si>
  <si>
    <t>Galds ēdamistabai</t>
  </si>
  <si>
    <t xml:space="preserve">Apkures katla degļa nomaiņa </t>
  </si>
  <si>
    <t>filiāle "Ezerkrsati"</t>
  </si>
  <si>
    <t>Skursteņa demontāžas darbi</t>
  </si>
  <si>
    <t>Attīstošas spēles un materiāli</t>
  </si>
  <si>
    <t xml:space="preserve">Pufi </t>
  </si>
  <si>
    <t>Vaskadrānas matračiem</t>
  </si>
  <si>
    <t>Krūzītes ar snīpīti</t>
  </si>
  <si>
    <t>Gultas veļas komplekti</t>
  </si>
  <si>
    <t>filiāle "Jugla"</t>
  </si>
  <si>
    <t>Avārijas stāvoklī esošās ārējās kanalizācijas posma nomaiņa</t>
  </si>
  <si>
    <t>visas VSAC Rīga filiāles</t>
  </si>
  <si>
    <t>Kopā Valsts sociālās aprūpes centri</t>
  </si>
  <si>
    <t>infrastruktūra</t>
  </si>
  <si>
    <t>materiāltehniskā bāze</t>
  </si>
  <si>
    <t>Kopsavilkums sadalījumā pa ekonomiskās klasifikācijas kodiem</t>
  </si>
  <si>
    <t xml:space="preserve"> EKK</t>
  </si>
  <si>
    <t>Preces un pakalpojumi (2000 kods)</t>
  </si>
  <si>
    <t>Pavisam</t>
  </si>
  <si>
    <t>3. pielikums</t>
  </si>
  <si>
    <t>03.10.2019.11:59</t>
  </si>
  <si>
    <t>G.Tuča, 67021624, Guna.Tuca@lm.gov.lv</t>
  </si>
  <si>
    <t>Nepieciešamības pamatojums</t>
  </si>
  <si>
    <t>Skaits</t>
  </si>
  <si>
    <t>Cena par 1 vienību, euro</t>
  </si>
  <si>
    <t xml:space="preserve">Nepieciešams žāvētājs, lai nodrošinātu veļas žāvēšanu, īpaši ziemas periodā, kā arī atvieglotu darbu veļas mazgātājai (liels darba apjoms un laika ietilpība veļas izkāršanai āra apstākļos). </t>
  </si>
  <si>
    <t xml:space="preserve">Mazkustīgo un guļošo klientu gultiņām, jo esošie matrači ir iegādāti 2009. gadā un ir  nolietojušies, kompresori netur gaisu vai nemaina to pa matrača objektiem. </t>
  </si>
  <si>
    <t xml:space="preserve">Paredzēta nestabilu pacientu, kuri noslīd no ratiņkrēsla vai krēsla, piestiprināšanai. Šajā gadījumā īpaši svarīgi insulta pacienta pozicionēšanai ratiņkrēslā.  </t>
  </si>
  <si>
    <t xml:space="preserve">Paredzēta nestabilu pacientu, kuri noslīd no ratiņkrēsla, pieturēšanai. Fiksācija pie ratiņkrēsla ar palagiem ir aizliegta. Pieturēšanas siksnu trūkst. Klienti ratiņkrēslos nav droši fiksēti.  </t>
  </si>
  <si>
    <t>Paredzēts, lai pasargātu pacienta papēžus no izgulējumu izveidošanās.</t>
  </si>
  <si>
    <t xml:space="preserve">Paredzēts, lai pasargātu pacienta papēžus no izgulējumu izveidošanās. </t>
  </si>
  <si>
    <t xml:space="preserve">Dēlītis piemērots pacientu pārvietošanai vai pašiem pacientiem pārvietoties no riteņkrēsla uz gultu, uz tualetes krēslu vai uz automobili. Šāda palīgierīce ikdienā uzlabotu drošību pārsēžoties no vienas virsmas uz otru. </t>
  </si>
  <si>
    <t>Traumu gadījumā (lūzumi, sastiepumi, mežģījumi kad cietusi kāja, mugura vai gūža)  imobilizācijas un pēc imobilizācijas laiks ir jāpavada saudzīgā režīmā</t>
  </si>
  <si>
    <t>Paredzēts pacienta grozīšanai gultā, kā arī lai atvieglotu pacienta apgriešanos. Īpaši piemērots gulošiem pacientiem ar izgulējumu rašanās risku, liela svara pacientiem. Palaga virsma samazina berzi zem pacienta gurniem, lāpstiņām, pakauša un papēžiem, tādējādi pacienti ir pasargāti no izgulējumu rašanās.</t>
  </si>
  <si>
    <t>Lietojams dažādās pārvietošanas situācijās: lai pārvietotu pacientus sēdēšanas pozīcijā, pacientu grozīšanai gultā, pacelšanai gultā uz augšu. Svarīgi aprūpes personālam pārceļot klientu uz citas virsmas . (īpaši izbraukumos: ārsta vizītēm, izmeklējumiem, rtg utt.)</t>
  </si>
  <si>
    <t>Filiāles āra teritorijā soli nolietojušies, nepieciešams klientiem atpūsties pastaigu laikā.</t>
  </si>
  <si>
    <t xml:space="preserve"> Darba vides apstākļu uzlabošanai veļas mazgātuvē, jo karstā laikā telpā temperatūra sasniedz +37 grādus.</t>
  </si>
  <si>
    <t>Sistēma nodrošinātu pozicionētu sēdēšanu riteņkrēslā un aizkavētu deformāciju veidošanos (ar inkontinences pārklājumu un ziemas starpliku)</t>
  </si>
  <si>
    <t>Sēdošu un guļošu klientu celšanai un pārcelšanai</t>
  </si>
  <si>
    <t>Atvieglo aprūpi un nodrošina pacientam komfortu. Klientu  drošībai nepieciešami funkcionālas gultas ar sānu balstiem.</t>
  </si>
  <si>
    <t>Pacientu mazgāšanai un transportēšanai guļošā pozīcijā</t>
  </si>
  <si>
    <t>Klientiem atvieglo un atbalsta ģipsēto ekstremitāti rehabilitācijas laikā.</t>
  </si>
  <si>
    <t>Atslēgas kaula saite kā atbalsta terapija pie deģeneratīviem procesiem un pēc ķirurģiskām operācijām.</t>
  </si>
  <si>
    <t>Muguras atbalsts, kas paredzēta, lai stabilizētu un palīdzētu mazināt un novērst akūtas un hroniskas muguras sāpes.</t>
  </si>
  <si>
    <t>Klientu aprūpei, labbūtības nodrošināšanai</t>
  </si>
  <si>
    <t>Virtuvei, klientu ēdienu smalcināšanai</t>
  </si>
  <si>
    <t>Klientiem brīvā laika pavadīšanai, informācijas iegūšanai</t>
  </si>
  <si>
    <t>Klientiem brīvā laika pavadīšanai, pasākumu nodrošināšanai</t>
  </si>
  <si>
    <t>Klientiem -pašdarbības kolektīvam</t>
  </si>
  <si>
    <t>Klientiem brīvā laika pavadīšanai</t>
  </si>
  <si>
    <t xml:space="preserve">Klientiem brīvā laika pavadīšanai, pasākumiem brīvā dabā </t>
  </si>
  <si>
    <t>Klientiem informācijas par nodarbībām  izvietošana -interaktīvās tāfeles</t>
  </si>
  <si>
    <t>Klientu brīvā laika pavadīšanai</t>
  </si>
  <si>
    <t>Pasākumu organizēšanai klientiem</t>
  </si>
  <si>
    <t>Individuāli klientiem piemeklēti apavi, kam nepieciešama uzmērīšana.</t>
  </si>
  <si>
    <t>Klientiem kultūras pasākumiem, individuāli pielāgotiem.</t>
  </si>
  <si>
    <t>Klientu nodarbībām kokapstrādes darbnīcā</t>
  </si>
  <si>
    <t>Klientu šūšanas prasmju apgūšanai, apģērba un aizkaru šūšanai</t>
  </si>
  <si>
    <t>Ādas slimību, čūlu ārstēšanai un profilaksei.</t>
  </si>
  <si>
    <t>Klientu relaksācijas istabas aprīkojums</t>
  </si>
  <si>
    <t>Klientu relaksācijas istabas ierīkošanai. Klientu relaksācijai, uzmanības attīstībai.</t>
  </si>
  <si>
    <t>Klientu relaksācijas istabas ierīkošanai. Klientu relaksācijai, taktilo sajūtu attīstībai</t>
  </si>
  <si>
    <t>Klientiem karstā, dzeramā ūdens nodrošināšanai 24 h diennaktī</t>
  </si>
  <si>
    <t>Klientu speciālās ēdināšanas procesa nodrošināšanai</t>
  </si>
  <si>
    <t>Spilveni nolietojušies. Nepieciešams nomainīt , lai uzlabotu klientu labsajūtu, radītu komforta sajūtu.</t>
  </si>
  <si>
    <t>Segas nolietojušies. Nepieciešams nomainīt , lai uzlabotu klientu labsajūtu, radītu komforta sajūtu.</t>
  </si>
  <si>
    <t>Izgulējumu profilaksei (ātri nolietojas)</t>
  </si>
  <si>
    <t>Roku un pirkstu koordinācijai klientu kreatīvo spēju attīstīšanai logopēdijā</t>
  </si>
  <si>
    <t>Klientu roku kustību, iztēles, emocionālas sfēras stabilizācijai - logopēdija.</t>
  </si>
  <si>
    <t>Klientu sensoro iemaņu attīstīšanai.</t>
  </si>
  <si>
    <t>Tiek izmantots kopā ar elektrisko pacēlāju, lai celtu uz/no sēdošas daļēji sēdošās un gulošas pozīcijas (esošās nolietojušās)</t>
  </si>
  <si>
    <t>Klientu istabiņu iekārtošanai</t>
  </si>
  <si>
    <t>Psihologa nodarbību telpām,  klientu labsajūtas uzlabošanai relaksējošajās nodarbībās.</t>
  </si>
  <si>
    <t>Nepieciešami klientu istabiņās - sadzīvei, dzīves kvalitātes nodrošināšanai.</t>
  </si>
  <si>
    <t xml:space="preserve">Virtuvē darbinieku darba apģērbiem, pēc noteikumiem personīgās drēbes nevar būt kopā ar darba drēbēm </t>
  </si>
  <si>
    <t>Iekārtot klientu istabas, ievērojot individualizācijas principu, lai istabā būtu vienādas mēbeles.</t>
  </si>
  <si>
    <t>Psihologa kabineta aprīkošanai</t>
  </si>
  <si>
    <t>Friziera kabineta aprīkošanai</t>
  </si>
  <si>
    <t>Mitrumizturīgi plaukti pārtikas bloka sakņu ceham</t>
  </si>
  <si>
    <t>Medicīnas māsām medikamentu  pārvadāšanai un procedūru veikšanai</t>
  </si>
  <si>
    <t>3. grupas aprīkojums (pieaugušie)</t>
  </si>
  <si>
    <t>Klientiem dzīvojamajās telpās</t>
  </si>
  <si>
    <t xml:space="preserve">Paliatīvajās aprūpes nodaļas klientiem personīgās pārtikas uzglabāšanai </t>
  </si>
  <si>
    <t>Klientu norobežošanai istabā manipulāciju laikā</t>
  </si>
  <si>
    <t>Paredzēts patstāvīgai braukšanai vai ar pavadoni, piemērots lietošanai gan iekštelpās, gan ārā</t>
  </si>
  <si>
    <t xml:space="preserve">Gulošu klientu ērtai un saudzīgai pozicionēšanai, pagriešanai, pārvietošanai </t>
  </si>
  <si>
    <t>Klientiem izgulējumu novēršanai</t>
  </si>
  <si>
    <t>Klientiem ar hroniskām/ilgi dzīstošām brūcēm</t>
  </si>
  <si>
    <t xml:space="preserve">Paliatīvās aprūpes klientiem izgulējumu profilakse </t>
  </si>
  <si>
    <t>Gulošu klientu kvalitatīvai aprūpei. Gultai iespējams automātiski izveidot pozīcijas, kas samazina izgulējumu rašanās risku</t>
  </si>
  <si>
    <t xml:space="preserve">Paredzēts ļoti augsta izgulējuma riska pacientiem un tiek izmantots izgulējumu novēršanai un izgulējumu ārstēšanai </t>
  </si>
  <si>
    <t>Klientu aprūpei</t>
  </si>
  <si>
    <t>Aktivitāšu istabā nepieciešams kosmētiskais remonts, kas ietver grīdas seguma nomaiņu , sienu kosmētisko remontu, kā arī mēbeļu ( krēslu, mākslīgās ādas dīvānu iegādi)</t>
  </si>
  <si>
    <t>Remonts 6 divvietīgās klientu istabiņās, kas ietver  kanalizācijas stāvvadu, ūdensvada un elektroinstalācijas nomaiņu, san. hig. mezgla pārbūve un remonts gan san. hig. mezglā , gan istabiņā.</t>
  </si>
  <si>
    <t>Nodarbību telpā filiālei "Valka" nepieciešams kosmētiskais remonts, elektroinstalācijas pārbūve, virtuves iekārtas uzstādīšana. Mēbeļu nomaiņa.</t>
  </si>
  <si>
    <t>Klientu nodarbībām</t>
  </si>
  <si>
    <t>Klientam, kurš guļ uz grīdas</t>
  </si>
  <si>
    <t>Klientu brīvā laika telpai</t>
  </si>
  <si>
    <t>Ratiņkrēsliem</t>
  </si>
  <si>
    <t>Gulošu klientu mazgāšanai</t>
  </si>
  <si>
    <t>Guļošo klientu vajadzībām</t>
  </si>
  <si>
    <t xml:space="preserve">Ģeneratori nepieciešami, lai nodrošinātu filiāles darbu elektrības pārtraukumu laikā (apkures un ūdens nodrošināšanai). </t>
  </si>
  <si>
    <t>Lai nodrošinātu klientu riteņkrēslos pārvadāšanu, nepieciešams  aprīkot mikroautobusu ar invalīdu pacēlāju.</t>
  </si>
  <si>
    <t>Lai nodrošinātu klientu riteņkrēslos pārvadāšanu, nepieciešams  aprīkot mikroautobusu ar invalīdu pacēlāju</t>
  </si>
  <si>
    <t>Ģeneratori nepieciešami, lai nodrošinātu filiāles darbu elektrības pārtraukumu laikā (apkures un ūdens nodrošināšanai)</t>
  </si>
  <si>
    <t>Klientu drēbju mazgāšanai</t>
  </si>
  <si>
    <t>Klientu ēdamzālē ir krēsli bez atzveltnes, kas nav droši. Nepieciešams iegādāties ēdamzāles krēslus ar atzveltnēm.</t>
  </si>
  <si>
    <t>Nepieciešams nomainīt vecās tahtas pret higiēnas prasību atbilstošām gultām.</t>
  </si>
  <si>
    <t>Klientu ēdamzālē ir nolietoti, grūti kopjami krēsli. Nepieciešams iegādāties ēdamzāles krēslus ar atzveltnēm.</t>
  </si>
  <si>
    <t>Matrači jaunajām gultām.</t>
  </si>
  <si>
    <t>Veļas mašīna, ar kuru tiek nodrošināta veļas mazgāšana filiālē, ir no 2001.gada. Tā ir nolietojusies un bieži nepieciešami remonti (nepieciešama profesionālā veļas mazgājamā mašīna).</t>
  </si>
  <si>
    <t>Veļas žāvētājs, ar kuru tiek nodrošināta veļas žāvēšana filiālē, ir no 1985.gada. Tas ir nolietojies un bieži nepieciešami remonti (nepieciešams profesionālais veļas žāvētājs)</t>
  </si>
  <si>
    <t>Šobrīd filiālē nav pietiekams ledusskapju skaits produktu glabāšanai, tādēļ regulāri nākas glabāt vienā ledusskapī nesaderīgus produktus</t>
  </si>
  <si>
    <t>Veicot telpu remontus filiālē "Ziedklane" bija jādemontē iebūvētie "veco laiku" drēbju skapji, kurus nav iespējams salikt atpakaļ.</t>
  </si>
  <si>
    <t>Nepieciešami veļas plaukti veļas mājā, kur glabāt nesezonas klientu apģērbu.</t>
  </si>
  <si>
    <t>Izremontētajam 3.stāvam jaunus nakts skapīšus, jo vecie ir fiziski nolietojušies.</t>
  </si>
  <si>
    <t>Izremontētajam 3.stāvam jaunas taburetes, jo vecie ir fiziski nolietojušies.</t>
  </si>
  <si>
    <t>Filiāles pakalpojumu uzlabošanai klientu guļamzonai</t>
  </si>
  <si>
    <t>Filiāles pakalpojumu uzlabošanai klientu ēdamzonai</t>
  </si>
  <si>
    <t>Ziemas zābaki un apģērbs</t>
  </si>
  <si>
    <t>Brīvā laika pavadīšanai vasarā</t>
  </si>
  <si>
    <t>Pretizgulējuma, funkcionālie matrači klientu ērtībai</t>
  </si>
  <si>
    <t>Klientu siekalu atsūkšanai</t>
  </si>
  <si>
    <t>Intimitātes nodrošināšanai</t>
  </si>
  <si>
    <t>Nodrošina ērtu piekļūšanu ar ratiņkrēsliem</t>
  </si>
  <si>
    <t>Elpceļu atsūkšanai</t>
  </si>
  <si>
    <t>Kontrolē un regulē uztura ievadīšanu organismā</t>
  </si>
  <si>
    <t>Telpu temperatūras nodrošināšanai</t>
  </si>
  <si>
    <t>Esošie dīvāni nav estētiski un ērti lietošanai</t>
  </si>
  <si>
    <t>Klientu dzīvojamo istabiņu plāksnes</t>
  </si>
  <si>
    <t>Klientu vajadzību nodrošināšanai, lai klients atrastos ērtā un drošā vidē un tiktu izpildītas normatīvo aktu prasības</t>
  </si>
  <si>
    <t>Higiēnas prasību izpildei</t>
  </si>
  <si>
    <t>Higiēnas prasību nodrošināšanai</t>
  </si>
  <si>
    <t>Nolietotā inventāra atjaunošana</t>
  </si>
  <si>
    <t>Gulošo klientu ēdināšanai</t>
  </si>
  <si>
    <t>Klientu atpūtas telpu iekārtošanai</t>
  </si>
  <si>
    <t>Klientu pozicionēšanas nodrošināšanai</t>
  </si>
  <si>
    <t>Brīvā laika aktivitāšu nodrošināšanai</t>
  </si>
  <si>
    <t>Enterālās barošanas nodrošināšanai Paliatīviem bērniem, kas nodrošina lēnu, vienmērīgu uztura uzņemšanu.</t>
  </si>
  <si>
    <t>Bērnu vajadzību nodrošināšanai</t>
  </si>
  <si>
    <t>Enterālās barošanas nodrošināšanai paliatīviem bērniem, kas nodrošina lēnu, vienmērīgu uztura uzņemšanu.</t>
  </si>
  <si>
    <t>Sekrēta atsūkšanai no traheostomas</t>
  </si>
  <si>
    <t>Ģimeniskas vides iekārtošanai</t>
  </si>
  <si>
    <t>Inventārs nepieciešams, lai nodrošinātu ģimeniskai videi  pietuvinātu pakalpojumu,  atbilstoši bērnu individuālajām vajadzībām un labākajām interesēm</t>
  </si>
  <si>
    <t>Inventārs nepieciešams, lai nodrošinātu ģimeniskai videi  pietuvinātu pakalpojumu atbilstoši bērnu individuālajām vajadzībām un labākajām interesēm</t>
  </si>
  <si>
    <t>Indukcijas virsmām nepieciešami speciāli katli un pannas</t>
  </si>
  <si>
    <t>Indukcijas virsmām nepieciešami speciālie katli un pannas, katrai virsmai rēķinot 2 pannas un 3 dažāda tilpuma katlus</t>
  </si>
  <si>
    <t>Indukcijas virsmām nepieciešami speciāli katli un pannas, katrai virsmai rēķinot 2 vienības.</t>
  </si>
  <si>
    <t>Papildus nepieciešamais finansējums Valsts sociālās aprūpes centru neatliekamu infrastruktūras sakārtošanas pasākumu un materiāltehniskās bāzes atjaunošanas pasākumu izdevumu segšanai</t>
  </si>
  <si>
    <t>Esošo kabeļu demontāža ~ 8 000, durvju magnētu un to kontrolieru montāža ~ 5 000, izpilddokumentācijas sagatavošana ~ 2 000</t>
  </si>
  <si>
    <t>Granulu uzglabāšanas tvertnes, padeves šneku un cauruļu montāža ~ 57 000, skursteņa un stiprinājuma masta izbūve ~ 27 600, siltummezgla un automātikas montāža ~ 62 000, siltummaiņu, automātikas un cirkulācijas sūkņu nomaiņa siltummezglos ~ 30 000, ciklonu un dūmsūkņu montāžas darbi ~ 7 000)</t>
  </si>
  <si>
    <t>Esošā seguma demontāža ~ 10 000, kanalizācijas aku un lietus ūdens novadīšanas sistēmas atjaunošana ~ 10 000, asfaltbetona seguma ieklāšana ~ 40 000</t>
  </si>
  <si>
    <t>Bruģakmens un betona apmaļu iegāde (platība ~ 3 000 m2)</t>
  </si>
  <si>
    <t>Starptvertne un tās montāža ~ 10 000, granulu degļa automātikas modernizācija 14 000</t>
  </si>
  <si>
    <t>Katls un tā montāža ~ 10 000, dūmvada izbūve ~ 5 000, apkures katla automātikas izbūve un modernizācija ~ 9 000.</t>
  </si>
  <si>
    <t>Jumta seguma atjaunošana (jumta seguma demontāža ~ 3 000; jumta seguma montāža ~ 13 000)
Katlu nomaiņa (esošās sistēmas demontāža ~ 5 000, granulu apkures katlu, degļu, dūmsūkņu, ciklonu montāža ~ 114 000, granulu uzglabāšanas tvertnes, padeves šneku un cauruļu montāža ~ 60 000, skursteņa un stiprinājuma masta izbūve ~ 25 000, siltummezgla, automātikas un citu iekārtu montāža ~ 73 880, būvuzraudzība un autoruzraudzība ~ 9 652).</t>
  </si>
  <si>
    <t>Bruģakmens un betona apmaļu iegāde vides pieejamības nodrošināšanai (platība ~500 m2)</t>
  </si>
  <si>
    <t>Gāzes apkures deglis, tā montāža un programmēšana~7 000 euro</t>
  </si>
  <si>
    <t>Ģenerators</t>
  </si>
  <si>
    <t>Pārnēsājamais vakuuma sūknis</t>
  </si>
  <si>
    <t>Šūnu skapji nodarbību telpām materiālu izvietošanai (kvadrāts, 16 šūnas)</t>
  </si>
  <si>
    <t>Indukcijas plīts ar diviem riņķiem</t>
  </si>
  <si>
    <t>Kapitālie izdevumi (5000 kods)</t>
  </si>
  <si>
    <t>Detalizēti pa pasākumiem</t>
  </si>
  <si>
    <t>Pacientu svēršanai verificētu mērīšanas līdzekļu izmantošanu, atbilstoši MK noteikumu Nr.60 p. 10. prasībām</t>
  </si>
  <si>
    <t>Evakuācijas durvju pieslēgšanas ugunsdrošības signalizācijas sistēmai un ugunsdrošības paneļa nomaiņai</t>
  </si>
  <si>
    <t>Sieviešu kurpes pasākumiem</t>
  </si>
  <si>
    <t>Vīriešu kurpes pasākumiem</t>
  </si>
  <si>
    <t xml:space="preserve">Atvilktņu bloki </t>
  </si>
  <si>
    <t>Pirtī, klientiem ģērbtuvē - 4 gb., klientiem 2.korpusā - 10 gb</t>
  </si>
  <si>
    <t xml:space="preserve">Ziemas zābaki vīriešiem </t>
  </si>
  <si>
    <t>Klientu nodarbībām radošajās darbnīcas</t>
  </si>
  <si>
    <t>Pozicionēšanas rullis piemērots ķermeņa stāvokļa maiņai, kā arī aizsargā no izgulējumiem, palīdz precīzāk un ērtāk pozicionēt guļošos klientus, tādejādi izvairoties no berzes un bīdes spēku iedarbības. Esošie pozicionējamie palīglīdzekļi laika gaitā nolietojas, ir bieži šūti un laboti.</t>
  </si>
  <si>
    <t>Pozicionēšanas spilvens paredzēts ķermeņa stāvokļa maiņai, kā arī aizsargā no izgulējumiem, palīdz precīzāk un ērtāk pozicionēt guļošos klientus, tādejādi izvairoties no berzes un bīdes spēku iedarbības. Esošie pozicionējamie palīglīdzekļi laika gaitā nolietojas, ir bieži šūti un laboti.</t>
  </si>
  <si>
    <t>Elpošanas sistēmas attīstībai, elpošanas efektivitātes uzlabošanai un plaušu kapacitātes attīstībai.  Kardiovaskulārās sistēmas stiprināšanai, sirds un asinsvadu treniņam. Fiziskās izturības attīstībai un uzturēšanai. Uzlabo locītavu kustību gan profilaktiski, gan akūti pēc dažādām traumām. Uzlabo garastāvokli. Vecais velotrenežieris ir nolietojies un neatbilst prasībām</t>
  </si>
  <si>
    <t>Sēdēšanas sistēmas iegāde klientam</t>
  </si>
  <si>
    <t>Šļirces 20 ml enterālai barošanai( kompl.)</t>
  </si>
  <si>
    <t>Šļirces 60 ml enterālai barošanai( kompl.)</t>
  </si>
  <si>
    <t>Veselības punktam -asinsspiediena mērīšanai</t>
  </si>
  <si>
    <t>Attīstīšanas veicināšanai logopēdijas nodarbībās.</t>
  </si>
  <si>
    <t>Mūzikas instruments -Muzikālās trubas "Diatoniskais komplekts</t>
  </si>
  <si>
    <t>Klientiem muzikālām nodarbībām, palīdz apgūt notis, kā arī eksperimentēt ar skaņām.</t>
  </si>
  <si>
    <t>Paredzētas klientiem ar novājinātām plaukstas funkcijām. Ļoti vieglas, ērtas turēšanai. Vāciņa dizains ļauj dzert guļus stāvoklī</t>
  </si>
  <si>
    <t>Mobilā vanna hidrauliskā</t>
  </si>
  <si>
    <t>Gaisa attīrīšanai un kvalitātes uzlabošanai</t>
  </si>
  <si>
    <t>Ārsta biroja licenču noma  nepieciešama, lai veidotu klientu medicīniskās kartes elektroniskā formā.</t>
  </si>
  <si>
    <t>Klientu brīvā laika telpām</t>
  </si>
  <si>
    <t>Skursteņa demontāžas darbi ~20 000 euro</t>
  </si>
  <si>
    <t>Avārījas stāvoklī esošās ārējās kanalizācijas posma nomaiņa ~3 000 euro</t>
  </si>
  <si>
    <t>Lai nodrošinātu kvalitatīvu apgaismojumu aprūpes centra ēkas telpās (~ 500 LED paneļu iegāde un uzstādīšana)</t>
  </si>
  <si>
    <t>Lai nodrošinātu kvalitatīvu apgaismojumu aprūpes centra ēkas telpās (~ 250 LED paneļu iegāde un uzstādīšana)</t>
  </si>
  <si>
    <t>Lai nodrošinātu kvalitatīvu apgaismojumu aprūpes centra ēkas telpās (~ 750 LED paneļu iegāde un uzstādīšana)</t>
  </si>
  <si>
    <t>Ģimeniskas vides iekārtošanai (dažādas virtuves un saimniecības preces- tējkannas, bļodas, katli, pannas, mikseris, blenderis, sulu spiede, multivārāmais katls, virtuves piederumi- lāpstiņas, naži, delīši, mērtrauki u.c.)</t>
  </si>
  <si>
    <t>Veļas mazgātavai, vecais nolietojies</t>
  </si>
  <si>
    <t>Pasākuma ,,Latgales balsis'' dalībnieku moderna apģērba nodrošināšanai.</t>
  </si>
  <si>
    <t>Pasākuma ,,Latgales balsis'' dalībnieku modernu apavu nodrošināšanai.</t>
  </si>
  <si>
    <t>Matrači ir izgulēti,  nepieciešams veikt matraču remontu, klientu pamatvajadzību nodrošināšanai</t>
  </si>
  <si>
    <t>Matrači ir izgulēti, nolietojušās atsperes. Ir nepieciešams veikt matraču nomaiņu (matraču remonts nav iespējams), klientu pamatvajadzību nodrošināšanai</t>
  </si>
  <si>
    <t>Televizors</t>
  </si>
  <si>
    <t>Sadzīves un pašapkalpošanās prasmju un iemaņu apguvei    un nostiprināšanu, lai veicinātu klientu turpmāko integrēšanos sabiedrībā</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</si>
</sst>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quot;&quot;"/>
    <numFmt numFmtId="171" formatCode="#,##0.00;\-#,##0.00;&quot;&quot;"/>
    <numFmt numFmtId="172" formatCode="#,##0.0"/>
    <numFmt numFmtId="173" formatCode="0.0"/>
    <numFmt numFmtId="174" formatCode="#,##0.000"/>
    <numFmt numFmtId="175" formatCode="0.0000"/>
    <numFmt numFmtId="176" formatCode="0.000"/>
    <numFmt numFmtId="177" formatCode="#,##0.000000000000"/>
    <numFmt numFmtId="178" formatCode="#,##0.00000000000"/>
    <numFmt numFmtId="179" formatCode="#,##0.0000000000"/>
    <numFmt numFmtId="180" formatCode="#,##0.0000000000000"/>
    <numFmt numFmtId="181" formatCode="#,##0.00000000000000"/>
    <numFmt numFmtId="182" formatCode="#,##0.000000000000000"/>
    <numFmt numFmtId="183" formatCode="#,##0.000000000"/>
    <numFmt numFmtId="184" formatCode="#,##0.00000000"/>
    <numFmt numFmtId="185" formatCode="#,##0.0000000"/>
    <numFmt numFmtId="186" formatCode="#,##0.000000"/>
    <numFmt numFmtId="187" formatCode="#,##0.00000"/>
    <numFmt numFmtId="188" formatCode="#,##0.0000"/>
    <numFmt numFmtId="189" formatCode="0.000000"/>
    <numFmt numFmtId="190" formatCode="0.00000"/>
    <numFmt numFmtId="191" formatCode="0.0000000"/>
    <numFmt numFmtId="192" formatCode="&quot;Yes&quot;;&quot;Yes&quot;;&quot;No&quot;"/>
    <numFmt numFmtId="193" formatCode="&quot;True&quot;;&quot;True&quot;;&quot;False&quot;"/>
    <numFmt numFmtId="194" formatCode="&quot;On&quot;;&quot;On&quot;;&quot;Off&quot;"/>
    <numFmt numFmtId="195" formatCode="[$€-2]\ #,##0.00_);[Red]\([$€-2]\ #,##0.00\)"/>
    <numFmt numFmtId="196" formatCode="0.0000000000"/>
    <numFmt numFmtId="197" formatCode="0.00000000000"/>
    <numFmt numFmtId="198" formatCode="0.000000000000"/>
    <numFmt numFmtId="199" formatCode="0.0000000000000"/>
    <numFmt numFmtId="200" formatCode="0.000000000"/>
    <numFmt numFmtId="201" formatCode="0.00000000"/>
    <numFmt numFmtId="202" formatCode="[$-426]dddd\,\ yyyy&quot;. gada &quot;d\.\ mmmm"/>
    <numFmt numFmtId="203" formatCode="&quot;€&quot;\ #,##0.00"/>
    <numFmt numFmtId="204" formatCode="[$-10409]0.00"/>
    <numFmt numFmtId="205" formatCode="[$-10409]0.0"/>
    <numFmt numFmtId="206" formatCode="[$-10409]0"/>
    <numFmt numFmtId="207" formatCode="&quot;€&quot;\ #,##0.0"/>
    <numFmt numFmtId="208" formatCode="&quot;€&quot;\ #,##0"/>
    <numFmt numFmtId="209" formatCode="[$-10409]#,##0;\-#,##0"/>
    <numFmt numFmtId="210" formatCode="#\ ##0.0"/>
    <numFmt numFmtId="211" formatCode="[$-10409]#,##0.00;\-#,##0.00"/>
  </numFmts>
  <fonts count="144">
    <font>
      <sz val="10"/>
      <name val="Arial"/>
      <family val="0"/>
    </font>
    <font>
      <sz val="10"/>
      <name val="Times New Roman"/>
      <family val="1"/>
    </font>
    <font>
      <b/>
      <sz val="10"/>
      <name val="Times New Roman"/>
      <family val="1"/>
    </font>
    <font>
      <b/>
      <sz val="14"/>
      <name val="Times New Roman"/>
      <family val="1"/>
    </font>
    <font>
      <i/>
      <sz val="10"/>
      <name val="Times New Roman"/>
      <family val="1"/>
    </font>
    <font>
      <b/>
      <sz val="10"/>
      <name val="Arial"/>
      <family val="2"/>
    </font>
    <font>
      <b/>
      <sz val="14"/>
      <name val="Arial"/>
      <family val="2"/>
    </font>
    <font>
      <sz val="9"/>
      <name val="Tahoma"/>
      <family val="2"/>
    </font>
    <font>
      <b/>
      <sz val="9"/>
      <name val="Tahoma"/>
      <family val="2"/>
    </font>
    <font>
      <b/>
      <sz val="12"/>
      <name val="Arial"/>
      <family val="2"/>
    </font>
    <font>
      <b/>
      <sz val="9"/>
      <name val="Arial"/>
      <family val="2"/>
    </font>
    <font>
      <b/>
      <sz val="12"/>
      <color indexed="10"/>
      <name val="Arial"/>
      <family val="2"/>
    </font>
    <font>
      <sz val="8"/>
      <name val="Times New Roman"/>
      <family val="1"/>
    </font>
    <font>
      <i/>
      <sz val="10"/>
      <name val="Arial"/>
      <family val="2"/>
    </font>
    <font>
      <b/>
      <i/>
      <sz val="8"/>
      <name val="Times New Roman"/>
      <family val="1"/>
    </font>
    <font>
      <i/>
      <sz val="8"/>
      <name val="Times New Roman"/>
      <family val="1"/>
    </font>
    <font>
      <b/>
      <u val="single"/>
      <sz val="14"/>
      <name val="Arial"/>
      <family val="2"/>
    </font>
    <font>
      <sz val="12"/>
      <name val="Times New Roman"/>
      <family val="1"/>
    </font>
    <font>
      <sz val="11"/>
      <name val="Times New Roman"/>
      <family val="1"/>
    </font>
    <font>
      <i/>
      <sz val="8"/>
      <color indexed="60"/>
      <name val="Times New Roman"/>
      <family val="1"/>
    </font>
    <font>
      <b/>
      <sz val="11"/>
      <name val="Times New Roman"/>
      <family val="1"/>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color indexed="10"/>
      <name val="Arial"/>
      <family val="2"/>
    </font>
    <font>
      <b/>
      <sz val="10"/>
      <color indexed="10"/>
      <name val="Times New Roman"/>
      <family val="1"/>
    </font>
    <font>
      <sz val="10"/>
      <color indexed="10"/>
      <name val="Times New Roman"/>
      <family val="1"/>
    </font>
    <font>
      <i/>
      <sz val="8"/>
      <color indexed="23"/>
      <name val="Times New Roman"/>
      <family val="1"/>
    </font>
    <font>
      <i/>
      <sz val="8"/>
      <color indexed="10"/>
      <name val="Times New Roman"/>
      <family val="1"/>
    </font>
    <font>
      <i/>
      <sz val="8"/>
      <color indexed="8"/>
      <name val="Times New Roman"/>
      <family val="1"/>
    </font>
    <font>
      <b/>
      <i/>
      <sz val="8"/>
      <color indexed="8"/>
      <name val="Times New Roman"/>
      <family val="1"/>
    </font>
    <font>
      <sz val="10"/>
      <color indexed="12"/>
      <name val="Times New Roman"/>
      <family val="1"/>
    </font>
    <font>
      <b/>
      <sz val="10"/>
      <color indexed="12"/>
      <name val="Times New Roman"/>
      <family val="1"/>
    </font>
    <font>
      <i/>
      <sz val="10"/>
      <color indexed="12"/>
      <name val="Times New Roman"/>
      <family val="1"/>
    </font>
    <font>
      <b/>
      <i/>
      <sz val="10"/>
      <color indexed="12"/>
      <name val="Times New Roman"/>
      <family val="1"/>
    </font>
    <font>
      <i/>
      <sz val="10"/>
      <color indexed="55"/>
      <name val="Times New Roman"/>
      <family val="1"/>
    </font>
    <font>
      <sz val="10"/>
      <color indexed="12"/>
      <name val="Arial"/>
      <family val="2"/>
    </font>
    <font>
      <b/>
      <sz val="10"/>
      <color indexed="12"/>
      <name val="Arial"/>
      <family val="2"/>
    </font>
    <font>
      <b/>
      <sz val="9"/>
      <color indexed="12"/>
      <name val="Arial"/>
      <family val="2"/>
    </font>
    <font>
      <b/>
      <sz val="14"/>
      <color indexed="12"/>
      <name val="Arial"/>
      <family val="2"/>
    </font>
    <font>
      <b/>
      <u val="single"/>
      <sz val="14"/>
      <color indexed="12"/>
      <name val="Arial"/>
      <family val="2"/>
    </font>
    <font>
      <sz val="14"/>
      <color indexed="8"/>
      <name val="Times New Roman"/>
      <family val="1"/>
    </font>
    <font>
      <sz val="14"/>
      <color indexed="8"/>
      <name val="Calibri"/>
      <family val="2"/>
    </font>
    <font>
      <sz val="11"/>
      <color indexed="8"/>
      <name val="Times New Roman"/>
      <family val="1"/>
    </font>
    <font>
      <sz val="10"/>
      <color indexed="44"/>
      <name val="Times New Roman"/>
      <family val="1"/>
    </font>
    <font>
      <b/>
      <sz val="10"/>
      <color indexed="44"/>
      <name val="Times New Roman"/>
      <family val="1"/>
    </font>
    <font>
      <b/>
      <u val="single"/>
      <sz val="11"/>
      <color indexed="10"/>
      <name val="Times New Roman"/>
      <family val="1"/>
    </font>
    <font>
      <sz val="12"/>
      <color indexed="8"/>
      <name val="Times New Roman"/>
      <family val="1"/>
    </font>
    <font>
      <sz val="12"/>
      <color indexed="10"/>
      <name val="Times New Roman"/>
      <family val="1"/>
    </font>
    <font>
      <i/>
      <sz val="10"/>
      <color indexed="60"/>
      <name val="Times New Roman"/>
      <family val="1"/>
    </font>
    <font>
      <b/>
      <i/>
      <sz val="10"/>
      <color indexed="60"/>
      <name val="Times New Roman"/>
      <family val="1"/>
    </font>
    <font>
      <i/>
      <sz val="11"/>
      <color indexed="8"/>
      <name val="Times New Roman"/>
      <family val="1"/>
    </font>
    <font>
      <i/>
      <sz val="9"/>
      <color indexed="8"/>
      <name val="Times New Roman"/>
      <family val="1"/>
    </font>
    <font>
      <sz val="9"/>
      <color indexed="8"/>
      <name val="Times New Roman"/>
      <family val="1"/>
    </font>
    <font>
      <b/>
      <i/>
      <sz val="9"/>
      <color indexed="8"/>
      <name val="Times New Roman"/>
      <family val="1"/>
    </font>
    <font>
      <sz val="10"/>
      <color indexed="8"/>
      <name val="Times New Roman"/>
      <family val="1"/>
    </font>
    <font>
      <i/>
      <sz val="10"/>
      <color indexed="8"/>
      <name val="Times New Roman"/>
      <family val="1"/>
    </font>
    <font>
      <b/>
      <i/>
      <sz val="11"/>
      <color indexed="8"/>
      <name val="Times New Roman"/>
      <family val="1"/>
    </font>
    <font>
      <b/>
      <sz val="11"/>
      <color indexed="8"/>
      <name val="Times New Roman"/>
      <family val="1"/>
    </font>
    <font>
      <b/>
      <sz val="14"/>
      <color indexed="8"/>
      <name val="Times New Roman"/>
      <family val="1"/>
    </font>
    <font>
      <b/>
      <i/>
      <sz val="14"/>
      <color indexed="8"/>
      <name val="Times New Roman"/>
      <family val="1"/>
    </font>
    <font>
      <sz val="11"/>
      <color indexed="10"/>
      <name val="Times New Roman"/>
      <family val="1"/>
    </font>
    <font>
      <sz val="11"/>
      <color indexed="49"/>
      <name val="Times New Roman"/>
      <family val="1"/>
    </font>
    <font>
      <b/>
      <sz val="16"/>
      <color indexed="8"/>
      <name val="Times New Roman"/>
      <family val="1"/>
    </font>
    <font>
      <b/>
      <sz val="10"/>
      <color indexed="10"/>
      <name val="Arial"/>
      <family val="2"/>
    </font>
    <font>
      <i/>
      <sz val="11"/>
      <color indexed="10"/>
      <name val="Times New Roman"/>
      <family val="1"/>
    </font>
    <font>
      <b/>
      <i/>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FF0000"/>
      <name val="Arial"/>
      <family val="2"/>
    </font>
    <font>
      <b/>
      <sz val="10"/>
      <color rgb="FFFF0000"/>
      <name val="Times New Roman"/>
      <family val="1"/>
    </font>
    <font>
      <sz val="10"/>
      <color rgb="FFFF0000"/>
      <name val="Times New Roman"/>
      <family val="1"/>
    </font>
    <font>
      <i/>
      <sz val="8"/>
      <color theme="0" tint="-0.4999699890613556"/>
      <name val="Times New Roman"/>
      <family val="1"/>
    </font>
    <font>
      <i/>
      <sz val="8"/>
      <color rgb="FFFF0000"/>
      <name val="Times New Roman"/>
      <family val="1"/>
    </font>
    <font>
      <i/>
      <sz val="8"/>
      <color theme="1"/>
      <name val="Times New Roman"/>
      <family val="1"/>
    </font>
    <font>
      <b/>
      <i/>
      <sz val="8"/>
      <color theme="1"/>
      <name val="Times New Roman"/>
      <family val="1"/>
    </font>
    <font>
      <sz val="10"/>
      <color rgb="FF0000CC"/>
      <name val="Times New Roman"/>
      <family val="1"/>
    </font>
    <font>
      <b/>
      <sz val="10"/>
      <color rgb="FF0000CC"/>
      <name val="Times New Roman"/>
      <family val="1"/>
    </font>
    <font>
      <i/>
      <sz val="10"/>
      <color rgb="FF0000CC"/>
      <name val="Times New Roman"/>
      <family val="1"/>
    </font>
    <font>
      <b/>
      <i/>
      <sz val="10"/>
      <color rgb="FF0000CC"/>
      <name val="Times New Roman"/>
      <family val="1"/>
    </font>
    <font>
      <i/>
      <sz val="10"/>
      <color theme="0" tint="-0.3499799966812134"/>
      <name val="Times New Roman"/>
      <family val="1"/>
    </font>
    <font>
      <sz val="10"/>
      <color rgb="FF0000CC"/>
      <name val="Arial"/>
      <family val="2"/>
    </font>
    <font>
      <b/>
      <sz val="10"/>
      <color rgb="FF0000CC"/>
      <name val="Arial"/>
      <family val="2"/>
    </font>
    <font>
      <b/>
      <sz val="9"/>
      <color rgb="FF0000CC"/>
      <name val="Arial"/>
      <family val="2"/>
    </font>
    <font>
      <b/>
      <sz val="14"/>
      <color rgb="FF0000CC"/>
      <name val="Arial"/>
      <family val="2"/>
    </font>
    <font>
      <b/>
      <u val="single"/>
      <sz val="14"/>
      <color rgb="FF0000CC"/>
      <name val="Arial"/>
      <family val="2"/>
    </font>
    <font>
      <sz val="14"/>
      <color theme="1"/>
      <name val="Times New Roman"/>
      <family val="1"/>
    </font>
    <font>
      <sz val="14"/>
      <color theme="1"/>
      <name val="Calibri"/>
      <family val="2"/>
    </font>
    <font>
      <sz val="11"/>
      <color theme="1"/>
      <name val="Times New Roman"/>
      <family val="1"/>
    </font>
    <font>
      <sz val="10"/>
      <color theme="3" tint="0.5999900102615356"/>
      <name val="Times New Roman"/>
      <family val="1"/>
    </font>
    <font>
      <b/>
      <sz val="10"/>
      <color theme="3" tint="0.5999900102615356"/>
      <name val="Times New Roman"/>
      <family val="1"/>
    </font>
    <font>
      <b/>
      <u val="single"/>
      <sz val="11"/>
      <color rgb="FFFF0000"/>
      <name val="Times New Roman"/>
      <family val="1"/>
    </font>
    <font>
      <sz val="12"/>
      <color theme="1"/>
      <name val="Times New Roman"/>
      <family val="1"/>
    </font>
    <font>
      <sz val="12"/>
      <color rgb="FFFF0000"/>
      <name val="Times New Roman"/>
      <family val="1"/>
    </font>
    <font>
      <i/>
      <sz val="10"/>
      <color rgb="FFC00000"/>
      <name val="Times New Roman"/>
      <family val="1"/>
    </font>
    <font>
      <b/>
      <i/>
      <sz val="10"/>
      <color rgb="FFC00000"/>
      <name val="Times New Roman"/>
      <family val="1"/>
    </font>
    <font>
      <i/>
      <sz val="11"/>
      <color theme="1"/>
      <name val="Times New Roman"/>
      <family val="1"/>
    </font>
    <font>
      <i/>
      <sz val="9"/>
      <color theme="1"/>
      <name val="Times New Roman"/>
      <family val="1"/>
    </font>
    <font>
      <sz val="9"/>
      <color theme="1"/>
      <name val="Times New Roman"/>
      <family val="1"/>
    </font>
    <font>
      <b/>
      <i/>
      <sz val="9"/>
      <color theme="1"/>
      <name val="Times New Roman"/>
      <family val="1"/>
    </font>
    <font>
      <sz val="10"/>
      <color theme="1"/>
      <name val="Times New Roman"/>
      <family val="1"/>
    </font>
    <font>
      <i/>
      <sz val="10"/>
      <color theme="1"/>
      <name val="Times New Roman"/>
      <family val="1"/>
    </font>
    <font>
      <b/>
      <i/>
      <sz val="11"/>
      <color theme="1"/>
      <name val="Times New Roman"/>
      <family val="1"/>
    </font>
    <font>
      <b/>
      <sz val="11"/>
      <color theme="1"/>
      <name val="Times New Roman"/>
      <family val="1"/>
    </font>
    <font>
      <b/>
      <sz val="14"/>
      <color theme="1"/>
      <name val="Times New Roman"/>
      <family val="1"/>
    </font>
    <font>
      <b/>
      <i/>
      <sz val="14"/>
      <color theme="1"/>
      <name val="Times New Roman"/>
      <family val="1"/>
    </font>
    <font>
      <sz val="11"/>
      <color rgb="FFFF0000"/>
      <name val="Times New Roman"/>
      <family val="1"/>
    </font>
    <font>
      <sz val="11"/>
      <color theme="8"/>
      <name val="Times New Roman"/>
      <family val="1"/>
    </font>
    <font>
      <i/>
      <sz val="11"/>
      <color rgb="FFFF0000"/>
      <name val="Times New Roman"/>
      <family val="1"/>
    </font>
    <font>
      <b/>
      <sz val="16"/>
      <color theme="1"/>
      <name val="Times New Roman"/>
      <family val="1"/>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right/>
      <top style="thin"/>
      <bottom/>
    </border>
    <border>
      <left/>
      <right style="thin"/>
      <top/>
      <bottom/>
    </border>
    <border>
      <left>
        <color indexed="63"/>
      </left>
      <right>
        <color indexed="63"/>
      </right>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83" fillId="0" borderId="0">
      <alignment/>
      <protection/>
    </xf>
    <xf numFmtId="0" fontId="17" fillId="0" borderId="0">
      <alignment/>
      <protection/>
    </xf>
    <xf numFmtId="0" fontId="0" fillId="32" borderId="7" applyNumberFormat="0" applyFont="0" applyAlignment="0" applyProtection="0"/>
    <xf numFmtId="0" fontId="96" fillId="27" borderId="8" applyNumberFormat="0" applyAlignment="0" applyProtection="0"/>
    <xf numFmtId="0" fontId="0" fillId="0" borderId="0">
      <alignment/>
      <protection/>
    </xf>
    <xf numFmtId="9" fontId="0" fillId="0" borderId="0" applyFont="0" applyFill="0" applyBorder="0" applyAlignment="0" applyProtection="0"/>
    <xf numFmtId="9" fontId="83"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354">
    <xf numFmtId="0" fontId="0" fillId="0" borderId="0" xfId="0" applyAlignment="1">
      <alignment/>
    </xf>
    <xf numFmtId="0" fontId="1" fillId="0" borderId="0" xfId="0" applyFont="1" applyAlignment="1">
      <alignment wrapText="1"/>
    </xf>
    <xf numFmtId="0" fontId="2" fillId="0" borderId="10" xfId="0" applyFont="1" applyBorder="1" applyAlignment="1">
      <alignment horizont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1" fillId="0" borderId="10" xfId="0" applyFont="1" applyBorder="1" applyAlignment="1">
      <alignment horizontal="center" wrapText="1"/>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horizontal="center"/>
    </xf>
    <xf numFmtId="3" fontId="1" fillId="0" borderId="10" xfId="0" applyNumberFormat="1" applyFont="1" applyBorder="1" applyAlignment="1">
      <alignment/>
    </xf>
    <xf numFmtId="3" fontId="2" fillId="0" borderId="10" xfId="0" applyNumberFormat="1" applyFont="1" applyBorder="1" applyAlignment="1">
      <alignment/>
    </xf>
    <xf numFmtId="0" fontId="1" fillId="0" borderId="0" xfId="0" applyFont="1" applyAlignment="1">
      <alignment horizontal="center"/>
    </xf>
    <xf numFmtId="3" fontId="0" fillId="0" borderId="0" xfId="0" applyNumberFormat="1" applyAlignment="1">
      <alignment/>
    </xf>
    <xf numFmtId="0" fontId="5" fillId="0" borderId="10" xfId="0" applyFont="1" applyBorder="1" applyAlignment="1">
      <alignment horizontal="center" wrapText="1"/>
    </xf>
    <xf numFmtId="3" fontId="0" fillId="0" borderId="10" xfId="0" applyNumberFormat="1" applyBorder="1" applyAlignment="1">
      <alignment/>
    </xf>
    <xf numFmtId="3" fontId="5" fillId="0" borderId="10" xfId="0" applyNumberFormat="1" applyFont="1" applyBorder="1" applyAlignment="1">
      <alignment/>
    </xf>
    <xf numFmtId="0" fontId="0" fillId="0" borderId="10" xfId="0" applyFont="1" applyBorder="1" applyAlignment="1">
      <alignment horizontal="right"/>
    </xf>
    <xf numFmtId="3" fontId="5" fillId="33" borderId="10" xfId="0" applyNumberFormat="1" applyFont="1" applyFill="1" applyBorder="1" applyAlignment="1">
      <alignment horizontal="center"/>
    </xf>
    <xf numFmtId="0" fontId="0" fillId="0" borderId="0" xfId="0" applyAlignment="1">
      <alignment/>
    </xf>
    <xf numFmtId="0" fontId="10" fillId="33" borderId="10" xfId="0" applyFont="1" applyFill="1" applyBorder="1" applyAlignment="1">
      <alignment horizontal="right"/>
    </xf>
    <xf numFmtId="3" fontId="0" fillId="0" borderId="10" xfId="0" applyNumberFormat="1" applyFont="1" applyBorder="1" applyAlignment="1">
      <alignment/>
    </xf>
    <xf numFmtId="3" fontId="5" fillId="13" borderId="10" xfId="0" applyNumberFormat="1" applyFont="1" applyFill="1" applyBorder="1" applyAlignment="1">
      <alignment horizontal="center"/>
    </xf>
    <xf numFmtId="0" fontId="100" fillId="0" borderId="11" xfId="0" applyFont="1" applyFill="1" applyBorder="1" applyAlignment="1">
      <alignment vertical="center" wrapText="1"/>
    </xf>
    <xf numFmtId="0" fontId="101" fillId="0" borderId="11" xfId="0" applyFont="1" applyFill="1" applyBorder="1" applyAlignment="1">
      <alignment vertical="center" wrapText="1"/>
    </xf>
    <xf numFmtId="0" fontId="0" fillId="0" borderId="0" xfId="0" applyFont="1" applyAlignment="1">
      <alignment/>
    </xf>
    <xf numFmtId="0" fontId="13" fillId="0" borderId="0" xfId="0" applyFont="1" applyAlignment="1">
      <alignment/>
    </xf>
    <xf numFmtId="3" fontId="13" fillId="0" borderId="0" xfId="0" applyNumberFormat="1" applyFont="1" applyAlignment="1">
      <alignment/>
    </xf>
    <xf numFmtId="3" fontId="13" fillId="0" borderId="0" xfId="0" applyNumberFormat="1" applyFont="1" applyAlignment="1">
      <alignment horizontal="right"/>
    </xf>
    <xf numFmtId="3" fontId="13" fillId="0" borderId="0" xfId="0" applyNumberFormat="1" applyFont="1" applyAlignment="1">
      <alignment horizontal="center"/>
    </xf>
    <xf numFmtId="3" fontId="0" fillId="0" borderId="10" xfId="0" applyNumberFormat="1" applyFont="1" applyFill="1" applyBorder="1" applyAlignment="1">
      <alignment/>
    </xf>
    <xf numFmtId="172" fontId="1" fillId="0" borderId="10" xfId="0" applyNumberFormat="1" applyFont="1" applyBorder="1" applyAlignment="1">
      <alignment horizontal="center"/>
    </xf>
    <xf numFmtId="4" fontId="1" fillId="0" borderId="10" xfId="0" applyNumberFormat="1" applyFont="1" applyBorder="1" applyAlignment="1">
      <alignment horizontal="center"/>
    </xf>
    <xf numFmtId="0" fontId="4" fillId="0" borderId="10" xfId="0" applyFont="1" applyBorder="1" applyAlignment="1">
      <alignment horizontal="center" wrapText="1"/>
    </xf>
    <xf numFmtId="4" fontId="4" fillId="0" borderId="10" xfId="0" applyNumberFormat="1" applyFont="1" applyBorder="1" applyAlignment="1">
      <alignment horizontal="center"/>
    </xf>
    <xf numFmtId="172" fontId="102" fillId="0" borderId="10" xfId="0" applyNumberFormat="1" applyFont="1" applyBorder="1" applyAlignment="1">
      <alignment horizontal="center"/>
    </xf>
    <xf numFmtId="172" fontId="103" fillId="0" borderId="10" xfId="0" applyNumberFormat="1" applyFont="1" applyBorder="1" applyAlignment="1">
      <alignment horizontal="center"/>
    </xf>
    <xf numFmtId="3" fontId="1" fillId="0" borderId="12" xfId="0" applyNumberFormat="1" applyFont="1" applyBorder="1" applyAlignment="1">
      <alignment horizontal="center"/>
    </xf>
    <xf numFmtId="172" fontId="1" fillId="0" borderId="12" xfId="0" applyNumberFormat="1" applyFont="1" applyBorder="1" applyAlignment="1">
      <alignment horizontal="center"/>
    </xf>
    <xf numFmtId="172" fontId="103" fillId="0" borderId="13" xfId="0" applyNumberFormat="1" applyFont="1" applyBorder="1" applyAlignment="1">
      <alignment horizontal="center"/>
    </xf>
    <xf numFmtId="172" fontId="103" fillId="0" borderId="14" xfId="0" applyNumberFormat="1" applyFont="1" applyBorder="1" applyAlignment="1">
      <alignment horizontal="center"/>
    </xf>
    <xf numFmtId="3" fontId="104" fillId="0" borderId="15" xfId="0" applyNumberFormat="1" applyFont="1" applyBorder="1" applyAlignment="1">
      <alignment horizontal="center"/>
    </xf>
    <xf numFmtId="172" fontId="104" fillId="0" borderId="15" xfId="0" applyNumberFormat="1" applyFont="1" applyBorder="1" applyAlignment="1">
      <alignment horizontal="center"/>
    </xf>
    <xf numFmtId="0" fontId="15" fillId="0" borderId="10" xfId="0" applyFont="1" applyBorder="1" applyAlignment="1">
      <alignment horizontal="center" wrapText="1"/>
    </xf>
    <xf numFmtId="0" fontId="15" fillId="0" borderId="10" xfId="0" applyFont="1" applyBorder="1" applyAlignment="1">
      <alignment horizontal="right"/>
    </xf>
    <xf numFmtId="3" fontId="15" fillId="0" borderId="10" xfId="0" applyNumberFormat="1" applyFont="1" applyBorder="1" applyAlignment="1">
      <alignment horizontal="center"/>
    </xf>
    <xf numFmtId="172" fontId="15" fillId="0" borderId="10" xfId="0" applyNumberFormat="1" applyFont="1" applyBorder="1" applyAlignment="1">
      <alignment horizontal="center"/>
    </xf>
    <xf numFmtId="0" fontId="15" fillId="0" borderId="12" xfId="0" applyFont="1" applyBorder="1" applyAlignment="1">
      <alignment horizontal="right"/>
    </xf>
    <xf numFmtId="3" fontId="15" fillId="0" borderId="12" xfId="0" applyNumberFormat="1" applyFont="1" applyBorder="1" applyAlignment="1">
      <alignment horizontal="center"/>
    </xf>
    <xf numFmtId="172" fontId="15" fillId="0" borderId="12" xfId="0" applyNumberFormat="1" applyFont="1" applyBorder="1" applyAlignment="1">
      <alignment horizontal="center"/>
    </xf>
    <xf numFmtId="0" fontId="105" fillId="0" borderId="16" xfId="0" applyFont="1" applyBorder="1" applyAlignment="1">
      <alignment horizontal="right"/>
    </xf>
    <xf numFmtId="3" fontId="106" fillId="0" borderId="13" xfId="0" applyNumberFormat="1" applyFont="1" applyBorder="1" applyAlignment="1">
      <alignment horizontal="center"/>
    </xf>
    <xf numFmtId="172" fontId="105" fillId="0" borderId="13" xfId="0" applyNumberFormat="1" applyFont="1" applyBorder="1" applyAlignment="1">
      <alignment horizontal="center"/>
    </xf>
    <xf numFmtId="172" fontId="105" fillId="0" borderId="17" xfId="0" applyNumberFormat="1" applyFont="1" applyBorder="1" applyAlignment="1">
      <alignment horizontal="center"/>
    </xf>
    <xf numFmtId="0" fontId="105" fillId="0" borderId="18" xfId="0" applyFont="1" applyBorder="1" applyAlignment="1">
      <alignment horizontal="right"/>
    </xf>
    <xf numFmtId="3" fontId="106" fillId="0" borderId="10" xfId="0" applyNumberFormat="1" applyFont="1" applyBorder="1" applyAlignment="1">
      <alignment horizontal="center"/>
    </xf>
    <xf numFmtId="172" fontId="105" fillId="0" borderId="10" xfId="0" applyNumberFormat="1" applyFont="1" applyBorder="1" applyAlignment="1">
      <alignment horizontal="center"/>
    </xf>
    <xf numFmtId="172" fontId="105" fillId="0" borderId="19" xfId="0" applyNumberFormat="1" applyFont="1" applyBorder="1" applyAlignment="1">
      <alignment horizontal="center"/>
    </xf>
    <xf numFmtId="0" fontId="105" fillId="0" borderId="20" xfId="0" applyFont="1" applyBorder="1" applyAlignment="1">
      <alignment horizontal="right"/>
    </xf>
    <xf numFmtId="3" fontId="106" fillId="0" borderId="14" xfId="0" applyNumberFormat="1" applyFont="1" applyBorder="1" applyAlignment="1">
      <alignment horizontal="center"/>
    </xf>
    <xf numFmtId="172" fontId="105" fillId="0" borderId="14" xfId="0" applyNumberFormat="1" applyFont="1" applyBorder="1" applyAlignment="1">
      <alignment horizontal="center"/>
    </xf>
    <xf numFmtId="172" fontId="105" fillId="0" borderId="21" xfId="0" applyNumberFormat="1" applyFont="1" applyBorder="1" applyAlignment="1">
      <alignment horizontal="center"/>
    </xf>
    <xf numFmtId="0" fontId="15" fillId="0" borderId="15" xfId="0" applyFont="1" applyBorder="1" applyAlignment="1">
      <alignment horizontal="right"/>
    </xf>
    <xf numFmtId="3" fontId="15" fillId="0" borderId="15" xfId="0" applyNumberFormat="1" applyFont="1" applyBorder="1" applyAlignment="1">
      <alignment horizontal="center"/>
    </xf>
    <xf numFmtId="172" fontId="15" fillId="0" borderId="15" xfId="0" applyNumberFormat="1" applyFont="1" applyBorder="1" applyAlignment="1">
      <alignment horizontal="center"/>
    </xf>
    <xf numFmtId="0" fontId="107" fillId="34" borderId="10" xfId="0" applyFont="1" applyFill="1" applyBorder="1" applyAlignment="1">
      <alignment horizontal="right"/>
    </xf>
    <xf numFmtId="3" fontId="107" fillId="34" borderId="10" xfId="0" applyNumberFormat="1" applyFont="1" applyFill="1" applyBorder="1" applyAlignment="1">
      <alignment horizontal="center"/>
    </xf>
    <xf numFmtId="172" fontId="107" fillId="34" borderId="10" xfId="0" applyNumberFormat="1" applyFont="1" applyFill="1" applyBorder="1" applyAlignment="1">
      <alignment horizontal="center"/>
    </xf>
    <xf numFmtId="0" fontId="108" fillId="0" borderId="10" xfId="0" applyFont="1" applyBorder="1" applyAlignment="1">
      <alignment/>
    </xf>
    <xf numFmtId="3" fontId="108" fillId="0" borderId="10" xfId="0" applyNumberFormat="1" applyFont="1" applyBorder="1" applyAlignment="1">
      <alignment horizontal="center"/>
    </xf>
    <xf numFmtId="3" fontId="108" fillId="0" borderId="10" xfId="0" applyNumberFormat="1" applyFont="1" applyBorder="1" applyAlignment="1">
      <alignment/>
    </xf>
    <xf numFmtId="3" fontId="109" fillId="0" borderId="10" xfId="0" applyNumberFormat="1" applyFont="1" applyBorder="1" applyAlignment="1">
      <alignment/>
    </xf>
    <xf numFmtId="0" fontId="109" fillId="0" borderId="10" xfId="0" applyFont="1" applyBorder="1" applyAlignment="1">
      <alignment/>
    </xf>
    <xf numFmtId="3" fontId="109" fillId="0" borderId="10" xfId="0" applyNumberFormat="1" applyFont="1" applyBorder="1" applyAlignment="1">
      <alignment horizontal="center"/>
    </xf>
    <xf numFmtId="3" fontId="109" fillId="35" borderId="10" xfId="0" applyNumberFormat="1" applyFont="1" applyFill="1" applyBorder="1" applyAlignment="1">
      <alignment/>
    </xf>
    <xf numFmtId="4" fontId="110" fillId="0" borderId="10" xfId="0" applyNumberFormat="1" applyFont="1" applyBorder="1" applyAlignment="1">
      <alignment horizontal="center"/>
    </xf>
    <xf numFmtId="4" fontId="108" fillId="0" borderId="10" xfId="0" applyNumberFormat="1" applyFont="1" applyBorder="1" applyAlignment="1">
      <alignment horizontal="center"/>
    </xf>
    <xf numFmtId="172" fontId="108" fillId="0" borderId="10" xfId="0" applyNumberFormat="1" applyFont="1" applyBorder="1" applyAlignment="1">
      <alignment horizontal="center"/>
    </xf>
    <xf numFmtId="3" fontId="108" fillId="0" borderId="10" xfId="0" applyNumberFormat="1" applyFont="1" applyBorder="1" applyAlignment="1">
      <alignment horizontal="right"/>
    </xf>
    <xf numFmtId="4" fontId="111" fillId="0" borderId="10" xfId="0" applyNumberFormat="1" applyFont="1" applyBorder="1" applyAlignment="1">
      <alignment horizontal="center"/>
    </xf>
    <xf numFmtId="4" fontId="109" fillId="0" borderId="10" xfId="0" applyNumberFormat="1" applyFont="1" applyBorder="1" applyAlignment="1">
      <alignment horizontal="center"/>
    </xf>
    <xf numFmtId="172" fontId="109" fillId="0" borderId="10" xfId="0" applyNumberFormat="1" applyFont="1" applyBorder="1" applyAlignment="1">
      <alignment horizontal="center"/>
    </xf>
    <xf numFmtId="0" fontId="109" fillId="0" borderId="0" xfId="0" applyFont="1" applyAlignment="1">
      <alignment/>
    </xf>
    <xf numFmtId="0" fontId="112" fillId="0" borderId="0" xfId="0" applyFont="1" applyAlignment="1">
      <alignment/>
    </xf>
    <xf numFmtId="0" fontId="1" fillId="0" borderId="12" xfId="0" applyFont="1" applyBorder="1" applyAlignment="1">
      <alignment/>
    </xf>
    <xf numFmtId="3" fontId="1" fillId="0" borderId="12" xfId="0" applyNumberFormat="1" applyFont="1" applyBorder="1" applyAlignment="1">
      <alignment/>
    </xf>
    <xf numFmtId="4" fontId="4" fillId="0" borderId="12" xfId="0" applyNumberFormat="1" applyFont="1" applyBorder="1" applyAlignment="1">
      <alignment horizontal="center"/>
    </xf>
    <xf numFmtId="4" fontId="1" fillId="0" borderId="12" xfId="0" applyNumberFormat="1" applyFont="1" applyBorder="1" applyAlignment="1">
      <alignment horizontal="center"/>
    </xf>
    <xf numFmtId="172" fontId="102" fillId="0" borderId="12" xfId="0" applyNumberFormat="1" applyFont="1" applyBorder="1" applyAlignment="1">
      <alignment horizontal="center"/>
    </xf>
    <xf numFmtId="3" fontId="2" fillId="0" borderId="12" xfId="0" applyNumberFormat="1" applyFont="1" applyBorder="1" applyAlignment="1">
      <alignment/>
    </xf>
    <xf numFmtId="0" fontId="108" fillId="0" borderId="16" xfId="0" applyFont="1" applyBorder="1" applyAlignment="1">
      <alignment/>
    </xf>
    <xf numFmtId="3" fontId="108" fillId="0" borderId="13" xfId="0" applyNumberFormat="1" applyFont="1" applyBorder="1" applyAlignment="1">
      <alignment horizontal="center"/>
    </xf>
    <xf numFmtId="3" fontId="108" fillId="0" borderId="13" xfId="0" applyNumberFormat="1" applyFont="1" applyBorder="1" applyAlignment="1">
      <alignment/>
    </xf>
    <xf numFmtId="4" fontId="110" fillId="0" borderId="13" xfId="0" applyNumberFormat="1" applyFont="1" applyBorder="1" applyAlignment="1">
      <alignment horizontal="center"/>
    </xf>
    <xf numFmtId="4" fontId="108" fillId="0" borderId="13" xfId="0" applyNumberFormat="1" applyFont="1" applyBorder="1" applyAlignment="1">
      <alignment horizontal="center"/>
    </xf>
    <xf numFmtId="172" fontId="108" fillId="0" borderId="13" xfId="0" applyNumberFormat="1" applyFont="1" applyBorder="1" applyAlignment="1">
      <alignment horizontal="center"/>
    </xf>
    <xf numFmtId="3" fontId="108" fillId="0" borderId="13" xfId="0" applyNumberFormat="1" applyFont="1" applyBorder="1" applyAlignment="1">
      <alignment horizontal="right"/>
    </xf>
    <xf numFmtId="3" fontId="109" fillId="0" borderId="17" xfId="0" applyNumberFormat="1" applyFont="1" applyBorder="1" applyAlignment="1">
      <alignment/>
    </xf>
    <xf numFmtId="0" fontId="108" fillId="0" borderId="18" xfId="0" applyFont="1" applyBorder="1" applyAlignment="1">
      <alignment/>
    </xf>
    <xf numFmtId="3" fontId="109" fillId="0" borderId="19" xfId="0" applyNumberFormat="1" applyFont="1" applyBorder="1" applyAlignment="1">
      <alignment/>
    </xf>
    <xf numFmtId="0" fontId="108" fillId="0" borderId="20" xfId="0" applyFont="1" applyBorder="1" applyAlignment="1">
      <alignment/>
    </xf>
    <xf numFmtId="3" fontId="108" fillId="0" borderId="14" xfId="0" applyNumberFormat="1" applyFont="1" applyBorder="1" applyAlignment="1">
      <alignment horizontal="center"/>
    </xf>
    <xf numFmtId="3" fontId="108" fillId="0" borderId="14" xfId="0" applyNumberFormat="1" applyFont="1" applyBorder="1" applyAlignment="1">
      <alignment/>
    </xf>
    <xf numFmtId="4" fontId="110" fillId="0" borderId="14" xfId="0" applyNumberFormat="1" applyFont="1" applyBorder="1" applyAlignment="1">
      <alignment horizontal="center"/>
    </xf>
    <xf numFmtId="4" fontId="108" fillId="0" borderId="14" xfId="0" applyNumberFormat="1" applyFont="1" applyBorder="1" applyAlignment="1">
      <alignment horizontal="center"/>
    </xf>
    <xf numFmtId="172" fontId="108" fillId="0" borderId="14" xfId="0" applyNumberFormat="1" applyFont="1" applyBorder="1" applyAlignment="1">
      <alignment horizontal="center"/>
    </xf>
    <xf numFmtId="3" fontId="108" fillId="0" borderId="14" xfId="0" applyNumberFormat="1" applyFont="1" applyBorder="1" applyAlignment="1">
      <alignment horizontal="right"/>
    </xf>
    <xf numFmtId="3" fontId="109" fillId="0" borderId="21" xfId="0" applyNumberFormat="1" applyFont="1" applyBorder="1" applyAlignment="1">
      <alignment/>
    </xf>
    <xf numFmtId="0" fontId="113" fillId="0" borderId="10" xfId="0" applyFont="1" applyBorder="1" applyAlignment="1">
      <alignment horizontal="right"/>
    </xf>
    <xf numFmtId="3" fontId="113" fillId="0" borderId="10" xfId="0" applyNumberFormat="1" applyFont="1" applyBorder="1" applyAlignment="1">
      <alignment/>
    </xf>
    <xf numFmtId="3" fontId="114" fillId="0" borderId="10" xfId="0" applyNumberFormat="1" applyFont="1" applyBorder="1" applyAlignment="1">
      <alignment/>
    </xf>
    <xf numFmtId="0" fontId="115" fillId="33" borderId="10" xfId="0" applyFont="1" applyFill="1" applyBorder="1" applyAlignment="1">
      <alignment horizontal="right"/>
    </xf>
    <xf numFmtId="3" fontId="114" fillId="33" borderId="10" xfId="0" applyNumberFormat="1" applyFont="1" applyFill="1" applyBorder="1" applyAlignment="1">
      <alignment horizontal="center"/>
    </xf>
    <xf numFmtId="3" fontId="114" fillId="13" borderId="10" xfId="0" applyNumberFormat="1" applyFont="1" applyFill="1" applyBorder="1" applyAlignment="1">
      <alignment horizontal="center"/>
    </xf>
    <xf numFmtId="3" fontId="116" fillId="33" borderId="10" xfId="0" applyNumberFormat="1" applyFont="1" applyFill="1" applyBorder="1" applyAlignment="1">
      <alignment horizontal="center"/>
    </xf>
    <xf numFmtId="3" fontId="117" fillId="33" borderId="10" xfId="0" applyNumberFormat="1" applyFont="1" applyFill="1" applyBorder="1" applyAlignment="1">
      <alignment horizontal="center"/>
    </xf>
    <xf numFmtId="3" fontId="6" fillId="33" borderId="10" xfId="0" applyNumberFormat="1" applyFont="1" applyFill="1" applyBorder="1" applyAlignment="1">
      <alignment horizontal="center"/>
    </xf>
    <xf numFmtId="3" fontId="16" fillId="33" borderId="10" xfId="0" applyNumberFormat="1" applyFont="1" applyFill="1" applyBorder="1" applyAlignment="1">
      <alignment horizontal="center"/>
    </xf>
    <xf numFmtId="3" fontId="0" fillId="0" borderId="0" xfId="0" applyNumberFormat="1" applyFont="1" applyAlignment="1">
      <alignment/>
    </xf>
    <xf numFmtId="0" fontId="118" fillId="36" borderId="0" xfId="0" applyFont="1" applyFill="1" applyAlignment="1">
      <alignment/>
    </xf>
    <xf numFmtId="0" fontId="118" fillId="36" borderId="0" xfId="55" applyFont="1" applyFill="1">
      <alignment/>
      <protection/>
    </xf>
    <xf numFmtId="0" fontId="119" fillId="36" borderId="0" xfId="55" applyFont="1" applyFill="1">
      <alignment/>
      <protection/>
    </xf>
    <xf numFmtId="0" fontId="118" fillId="36" borderId="0" xfId="55" applyFont="1" applyFill="1" applyAlignment="1">
      <alignment horizontal="right"/>
      <protection/>
    </xf>
    <xf numFmtId="0" fontId="118" fillId="36" borderId="0" xfId="0" applyFont="1" applyFill="1" applyAlignment="1">
      <alignment horizontal="center"/>
    </xf>
    <xf numFmtId="0" fontId="118" fillId="0" borderId="0" xfId="0" applyFont="1" applyAlignment="1">
      <alignment/>
    </xf>
    <xf numFmtId="0" fontId="120" fillId="36" borderId="0" xfId="0" applyFont="1" applyFill="1" applyAlignment="1">
      <alignment/>
    </xf>
    <xf numFmtId="0" fontId="18" fillId="36" borderId="0" xfId="57" applyFont="1" applyFill="1" applyAlignment="1">
      <alignment vertical="center"/>
      <protection/>
    </xf>
    <xf numFmtId="0" fontId="0" fillId="36" borderId="0" xfId="55" applyFill="1" applyAlignment="1">
      <alignment/>
      <protection/>
    </xf>
    <xf numFmtId="0" fontId="0" fillId="36" borderId="0" xfId="55" applyFill="1">
      <alignment/>
      <protection/>
    </xf>
    <xf numFmtId="0" fontId="120" fillId="36" borderId="0" xfId="0" applyFont="1" applyFill="1" applyAlignment="1">
      <alignment horizontal="center"/>
    </xf>
    <xf numFmtId="0" fontId="120" fillId="0" borderId="0" xfId="0" applyFont="1" applyAlignment="1">
      <alignment/>
    </xf>
    <xf numFmtId="0" fontId="1" fillId="36" borderId="0" xfId="55" applyFont="1" applyFill="1">
      <alignment/>
      <protection/>
    </xf>
    <xf numFmtId="0" fontId="1" fillId="36" borderId="0" xfId="0" applyFont="1" applyFill="1" applyAlignment="1">
      <alignment/>
    </xf>
    <xf numFmtId="0" fontId="1" fillId="36" borderId="0" xfId="0" applyFont="1" applyFill="1" applyAlignment="1">
      <alignment horizontal="center"/>
    </xf>
    <xf numFmtId="0" fontId="1" fillId="36" borderId="0" xfId="0" applyFont="1" applyFill="1" applyBorder="1" applyAlignment="1">
      <alignment wrapText="1"/>
    </xf>
    <xf numFmtId="0" fontId="1" fillId="36" borderId="0" xfId="0" applyFont="1" applyFill="1" applyBorder="1" applyAlignment="1">
      <alignment/>
    </xf>
    <xf numFmtId="0" fontId="1" fillId="36" borderId="0" xfId="0" applyFont="1" applyFill="1" applyBorder="1" applyAlignment="1">
      <alignment horizontal="center" wrapText="1"/>
    </xf>
    <xf numFmtId="3" fontId="4" fillId="36" borderId="0" xfId="0" applyNumberFormat="1" applyFont="1" applyFill="1" applyBorder="1" applyAlignment="1">
      <alignment/>
    </xf>
    <xf numFmtId="3" fontId="1" fillId="36" borderId="0" xfId="0" applyNumberFormat="1" applyFont="1" applyFill="1" applyBorder="1" applyAlignment="1">
      <alignment/>
    </xf>
    <xf numFmtId="0" fontId="110" fillId="36" borderId="0" xfId="0" applyFont="1" applyFill="1" applyBorder="1" applyAlignment="1">
      <alignment/>
    </xf>
    <xf numFmtId="3" fontId="121" fillId="36" borderId="0" xfId="0" applyNumberFormat="1" applyFont="1" applyFill="1" applyBorder="1" applyAlignment="1">
      <alignment/>
    </xf>
    <xf numFmtId="3" fontId="122" fillId="36" borderId="0" xfId="0" applyNumberFormat="1" applyFont="1" applyFill="1" applyBorder="1" applyAlignment="1">
      <alignment/>
    </xf>
    <xf numFmtId="0" fontId="1" fillId="36" borderId="0" xfId="0" applyFont="1" applyFill="1" applyAlignment="1">
      <alignment horizontal="right"/>
    </xf>
    <xf numFmtId="3" fontId="1" fillId="36" borderId="0" xfId="0" applyNumberFormat="1" applyFont="1" applyFill="1" applyAlignment="1">
      <alignment/>
    </xf>
    <xf numFmtId="0" fontId="103" fillId="36" borderId="0" xfId="0" applyFont="1" applyFill="1" applyAlignment="1">
      <alignment horizontal="right"/>
    </xf>
    <xf numFmtId="3" fontId="123" fillId="36" borderId="0" xfId="0" applyNumberFormat="1" applyFont="1" applyFill="1" applyAlignment="1">
      <alignment/>
    </xf>
    <xf numFmtId="0" fontId="1" fillId="36" borderId="0" xfId="0" applyFont="1" applyFill="1" applyAlignment="1">
      <alignment wrapText="1"/>
    </xf>
    <xf numFmtId="0" fontId="4" fillId="36" borderId="0" xfId="0" applyFont="1" applyFill="1" applyAlignment="1">
      <alignment/>
    </xf>
    <xf numFmtId="0" fontId="110" fillId="36" borderId="0" xfId="0" applyFont="1" applyFill="1" applyAlignment="1">
      <alignment/>
    </xf>
    <xf numFmtId="0" fontId="111" fillId="36" borderId="0" xfId="0" applyFont="1" applyFill="1" applyAlignment="1">
      <alignment/>
    </xf>
    <xf numFmtId="0" fontId="124" fillId="36" borderId="0" xfId="0" applyFont="1" applyFill="1" applyAlignment="1">
      <alignment/>
    </xf>
    <xf numFmtId="0" fontId="17" fillId="0" borderId="0" xfId="0" applyFont="1" applyAlignment="1">
      <alignment wrapText="1"/>
    </xf>
    <xf numFmtId="0" fontId="125" fillId="36" borderId="0" xfId="55" applyFont="1" applyFill="1" applyAlignment="1">
      <alignment/>
      <protection/>
    </xf>
    <xf numFmtId="0" fontId="126" fillId="0" borderId="15" xfId="0" applyFont="1" applyBorder="1" applyAlignment="1">
      <alignment/>
    </xf>
    <xf numFmtId="3" fontId="126" fillId="0" borderId="15" xfId="0" applyNumberFormat="1" applyFont="1" applyBorder="1" applyAlignment="1">
      <alignment horizontal="center"/>
    </xf>
    <xf numFmtId="172" fontId="126" fillId="0" borderId="15" xfId="0" applyNumberFormat="1" applyFont="1" applyBorder="1" applyAlignment="1">
      <alignment horizontal="center"/>
    </xf>
    <xf numFmtId="4" fontId="126" fillId="0" borderId="15" xfId="0" applyNumberFormat="1" applyFont="1" applyBorder="1" applyAlignment="1">
      <alignment horizontal="center"/>
    </xf>
    <xf numFmtId="3" fontId="126" fillId="0" borderId="15" xfId="0" applyNumberFormat="1" applyFont="1" applyBorder="1" applyAlignment="1">
      <alignment horizontal="right"/>
    </xf>
    <xf numFmtId="3" fontId="126" fillId="0" borderId="15" xfId="0" applyNumberFormat="1" applyFont="1" applyBorder="1" applyAlignment="1">
      <alignment/>
    </xf>
    <xf numFmtId="3" fontId="127" fillId="0" borderId="15" xfId="0" applyNumberFormat="1" applyFont="1" applyBorder="1" applyAlignment="1">
      <alignment/>
    </xf>
    <xf numFmtId="0" fontId="126" fillId="36" borderId="0" xfId="0" applyFont="1" applyFill="1" applyAlignment="1">
      <alignment/>
    </xf>
    <xf numFmtId="0" fontId="17" fillId="36" borderId="0" xfId="55" applyFont="1" applyFill="1" applyAlignment="1">
      <alignment/>
      <protection/>
    </xf>
    <xf numFmtId="0" fontId="0" fillId="36" borderId="0" xfId="55" applyFill="1" applyAlignment="1">
      <alignment horizontal="left"/>
      <protection/>
    </xf>
    <xf numFmtId="0" fontId="128" fillId="36" borderId="10" xfId="0" applyFont="1" applyFill="1" applyBorder="1" applyAlignment="1">
      <alignment wrapText="1"/>
    </xf>
    <xf numFmtId="0" fontId="129" fillId="36" borderId="10" xfId="0" applyFont="1" applyFill="1" applyBorder="1" applyAlignment="1">
      <alignment horizontal="center"/>
    </xf>
    <xf numFmtId="4" fontId="130" fillId="36" borderId="10" xfId="0" applyNumberFormat="1" applyFont="1" applyFill="1" applyBorder="1" applyAlignment="1">
      <alignment horizontal="center" wrapText="1"/>
    </xf>
    <xf numFmtId="0" fontId="130" fillId="36" borderId="10" xfId="0" applyFont="1" applyFill="1" applyBorder="1" applyAlignment="1">
      <alignment horizontal="center" wrapText="1"/>
    </xf>
    <xf numFmtId="4" fontId="130" fillId="36" borderId="22" xfId="0" applyNumberFormat="1" applyFont="1" applyFill="1" applyBorder="1" applyAlignment="1">
      <alignment horizontal="left" wrapText="1"/>
    </xf>
    <xf numFmtId="4" fontId="129" fillId="36" borderId="23" xfId="0" applyNumberFormat="1" applyFont="1" applyFill="1" applyBorder="1" applyAlignment="1">
      <alignment horizontal="center" wrapText="1"/>
    </xf>
    <xf numFmtId="4" fontId="129" fillId="36" borderId="10" xfId="0" applyNumberFormat="1" applyFont="1" applyFill="1" applyBorder="1" applyAlignment="1">
      <alignment horizontal="center" wrapText="1"/>
    </xf>
    <xf numFmtId="0" fontId="128" fillId="0" borderId="0" xfId="0" applyFont="1" applyAlignment="1">
      <alignment/>
    </xf>
    <xf numFmtId="4" fontId="131" fillId="36" borderId="10" xfId="0" applyNumberFormat="1" applyFont="1" applyFill="1" applyBorder="1" applyAlignment="1">
      <alignment horizontal="center" wrapText="1"/>
    </xf>
    <xf numFmtId="0" fontId="131" fillId="36" borderId="10" xfId="0" applyFont="1" applyFill="1" applyBorder="1" applyAlignment="1">
      <alignment horizontal="center" wrapText="1"/>
    </xf>
    <xf numFmtId="0" fontId="131" fillId="36" borderId="22" xfId="0" applyFont="1" applyFill="1" applyBorder="1" applyAlignment="1">
      <alignment horizontal="left" wrapText="1"/>
    </xf>
    <xf numFmtId="4" fontId="131" fillId="36" borderId="23" xfId="0" applyNumberFormat="1" applyFont="1" applyFill="1" applyBorder="1" applyAlignment="1">
      <alignment horizontal="center" wrapText="1"/>
    </xf>
    <xf numFmtId="3" fontId="132" fillId="36" borderId="10" xfId="0" applyNumberFormat="1" applyFont="1" applyFill="1" applyBorder="1" applyAlignment="1">
      <alignment horizontal="center" vertical="center"/>
    </xf>
    <xf numFmtId="3" fontId="132" fillId="36" borderId="10" xfId="0" applyNumberFormat="1" applyFont="1" applyFill="1" applyBorder="1" applyAlignment="1">
      <alignment horizontal="center" vertical="center" wrapText="1"/>
    </xf>
    <xf numFmtId="3" fontId="132" fillId="36" borderId="22" xfId="0" applyNumberFormat="1" applyFont="1" applyFill="1" applyBorder="1" applyAlignment="1">
      <alignment horizontal="left" vertical="center" wrapText="1"/>
    </xf>
    <xf numFmtId="3" fontId="133" fillId="36" borderId="23" xfId="0" applyNumberFormat="1" applyFont="1" applyFill="1" applyBorder="1" applyAlignment="1">
      <alignment horizontal="center" vertical="center" wrapText="1"/>
    </xf>
    <xf numFmtId="3" fontId="133" fillId="36" borderId="10" xfId="0" applyNumberFormat="1" applyFont="1" applyFill="1" applyBorder="1" applyAlignment="1">
      <alignment horizontal="center" vertical="center" wrapText="1"/>
    </xf>
    <xf numFmtId="0" fontId="128" fillId="0" borderId="0" xfId="0" applyFont="1" applyAlignment="1">
      <alignment vertical="center"/>
    </xf>
    <xf numFmtId="0" fontId="120" fillId="36" borderId="10" xfId="0" applyFont="1" applyFill="1" applyBorder="1" applyAlignment="1">
      <alignment horizontal="center" vertical="center"/>
    </xf>
    <xf numFmtId="0" fontId="120" fillId="36" borderId="10" xfId="0" applyFont="1" applyFill="1" applyBorder="1" applyAlignment="1">
      <alignment horizontal="left" vertical="center" wrapText="1"/>
    </xf>
    <xf numFmtId="4" fontId="120" fillId="36" borderId="10" xfId="0" applyNumberFormat="1" applyFont="1" applyFill="1" applyBorder="1" applyAlignment="1">
      <alignment horizontal="right" vertical="center"/>
    </xf>
    <xf numFmtId="4" fontId="120" fillId="36" borderId="22" xfId="0" applyNumberFormat="1" applyFont="1" applyFill="1" applyBorder="1" applyAlignment="1">
      <alignment horizontal="left" vertical="center"/>
    </xf>
    <xf numFmtId="0" fontId="128" fillId="36" borderId="23" xfId="0" applyFont="1" applyFill="1" applyBorder="1" applyAlignment="1">
      <alignment horizontal="center" vertical="center"/>
    </xf>
    <xf numFmtId="0" fontId="128" fillId="36" borderId="10" xfId="0" applyFont="1" applyFill="1" applyBorder="1" applyAlignment="1">
      <alignment horizontal="center" vertical="center"/>
    </xf>
    <xf numFmtId="0" fontId="120" fillId="36" borderId="10" xfId="0" applyFont="1" applyFill="1" applyBorder="1" applyAlignment="1">
      <alignment horizontal="left" vertical="center"/>
    </xf>
    <xf numFmtId="0" fontId="120" fillId="36" borderId="10" xfId="0" applyFont="1" applyFill="1" applyBorder="1" applyAlignment="1">
      <alignment/>
    </xf>
    <xf numFmtId="0" fontId="134" fillId="36" borderId="10" xfId="0" applyFont="1" applyFill="1" applyBorder="1" applyAlignment="1">
      <alignment horizontal="right"/>
    </xf>
    <xf numFmtId="0" fontId="135" fillId="36" borderId="10" xfId="0" applyFont="1" applyFill="1" applyBorder="1" applyAlignment="1">
      <alignment horizontal="center" vertical="center"/>
    </xf>
    <xf numFmtId="0" fontId="20" fillId="36" borderId="10" xfId="0" applyFont="1" applyFill="1" applyBorder="1" applyAlignment="1">
      <alignment horizontal="center" vertical="center"/>
    </xf>
    <xf numFmtId="4" fontId="135" fillId="36" borderId="10" xfId="0" applyNumberFormat="1" applyFont="1" applyFill="1" applyBorder="1" applyAlignment="1">
      <alignment horizontal="center" vertical="center"/>
    </xf>
    <xf numFmtId="4" fontId="135" fillId="36" borderId="10" xfId="0" applyNumberFormat="1" applyFont="1" applyFill="1" applyBorder="1" applyAlignment="1">
      <alignment horizontal="right" vertical="center"/>
    </xf>
    <xf numFmtId="4" fontId="135" fillId="36" borderId="10" xfId="0" applyNumberFormat="1" applyFont="1" applyFill="1" applyBorder="1" applyAlignment="1">
      <alignment vertical="center"/>
    </xf>
    <xf numFmtId="4" fontId="135" fillId="36" borderId="22" xfId="0" applyNumberFormat="1" applyFont="1" applyFill="1" applyBorder="1" applyAlignment="1">
      <alignment horizontal="left" vertical="center"/>
    </xf>
    <xf numFmtId="0" fontId="134" fillId="36" borderId="23" xfId="0" applyFont="1" applyFill="1" applyBorder="1" applyAlignment="1">
      <alignment horizontal="center" vertical="center"/>
    </xf>
    <xf numFmtId="0" fontId="134" fillId="36" borderId="10" xfId="0" applyFont="1" applyFill="1" applyBorder="1" applyAlignment="1">
      <alignment horizontal="center" vertical="center"/>
    </xf>
    <xf numFmtId="0" fontId="120" fillId="36" borderId="10" xfId="0" applyFont="1" applyFill="1" applyBorder="1" applyAlignment="1">
      <alignment horizontal="left"/>
    </xf>
    <xf numFmtId="0" fontId="120" fillId="36" borderId="10" xfId="0" applyFont="1" applyFill="1" applyBorder="1" applyAlignment="1">
      <alignment horizontal="center"/>
    </xf>
    <xf numFmtId="2" fontId="120" fillId="36" borderId="10" xfId="0" applyNumberFormat="1" applyFont="1" applyFill="1" applyBorder="1" applyAlignment="1">
      <alignment horizontal="right"/>
    </xf>
    <xf numFmtId="4" fontId="120" fillId="36" borderId="10" xfId="0" applyNumberFormat="1" applyFont="1" applyFill="1" applyBorder="1" applyAlignment="1">
      <alignment horizontal="right"/>
    </xf>
    <xf numFmtId="4" fontId="120" fillId="36" borderId="22" xfId="0" applyNumberFormat="1" applyFont="1" applyFill="1" applyBorder="1" applyAlignment="1">
      <alignment horizontal="left"/>
    </xf>
    <xf numFmtId="0" fontId="128" fillId="36" borderId="10" xfId="0" applyFont="1" applyFill="1" applyBorder="1" applyAlignment="1">
      <alignment horizontal="center"/>
    </xf>
    <xf numFmtId="0" fontId="128" fillId="36" borderId="23" xfId="0" applyFont="1" applyFill="1" applyBorder="1" applyAlignment="1">
      <alignment/>
    </xf>
    <xf numFmtId="0" fontId="135" fillId="36" borderId="10" xfId="0" applyFont="1" applyFill="1" applyBorder="1" applyAlignment="1">
      <alignment/>
    </xf>
    <xf numFmtId="0" fontId="135" fillId="36" borderId="10" xfId="0" applyFont="1" applyFill="1" applyBorder="1" applyAlignment="1">
      <alignment horizontal="center"/>
    </xf>
    <xf numFmtId="2" fontId="135" fillId="36" borderId="10" xfId="0" applyNumberFormat="1" applyFont="1" applyFill="1" applyBorder="1" applyAlignment="1">
      <alignment horizontal="center"/>
    </xf>
    <xf numFmtId="4" fontId="135" fillId="36" borderId="10" xfId="0" applyNumberFormat="1" applyFont="1" applyFill="1" applyBorder="1" applyAlignment="1">
      <alignment horizontal="right"/>
    </xf>
    <xf numFmtId="4" fontId="135" fillId="36" borderId="22" xfId="0" applyNumberFormat="1" applyFont="1" applyFill="1" applyBorder="1" applyAlignment="1">
      <alignment horizontal="left"/>
    </xf>
    <xf numFmtId="0" fontId="134" fillId="36" borderId="23" xfId="0" applyFont="1" applyFill="1" applyBorder="1" applyAlignment="1">
      <alignment horizontal="center"/>
    </xf>
    <xf numFmtId="0" fontId="134" fillId="36" borderId="10" xfId="0" applyFont="1" applyFill="1" applyBorder="1" applyAlignment="1">
      <alignment horizontal="center"/>
    </xf>
    <xf numFmtId="0" fontId="135" fillId="0" borderId="0" xfId="0" applyFont="1" applyAlignment="1">
      <alignment/>
    </xf>
    <xf numFmtId="0" fontId="135" fillId="36" borderId="0" xfId="0" applyFont="1" applyFill="1" applyBorder="1" applyAlignment="1">
      <alignment/>
    </xf>
    <xf numFmtId="0" fontId="135" fillId="36" borderId="0" xfId="0" applyFont="1" applyFill="1" applyBorder="1" applyAlignment="1">
      <alignment horizontal="right"/>
    </xf>
    <xf numFmtId="0" fontId="135" fillId="36" borderId="0" xfId="0" applyFont="1" applyFill="1" applyBorder="1" applyAlignment="1">
      <alignment horizontal="center"/>
    </xf>
    <xf numFmtId="2" fontId="135" fillId="36" borderId="0" xfId="0" applyNumberFormat="1" applyFont="1" applyFill="1" applyBorder="1" applyAlignment="1">
      <alignment horizontal="center"/>
    </xf>
    <xf numFmtId="4" fontId="135" fillId="36" borderId="0" xfId="0" applyNumberFormat="1" applyFont="1" applyFill="1" applyBorder="1" applyAlignment="1">
      <alignment horizontal="right"/>
    </xf>
    <xf numFmtId="4" fontId="135" fillId="36" borderId="24" xfId="0" applyNumberFormat="1" applyFont="1" applyFill="1" applyBorder="1" applyAlignment="1">
      <alignment horizontal="right"/>
    </xf>
    <xf numFmtId="4" fontId="135" fillId="36" borderId="0" xfId="0" applyNumberFormat="1" applyFont="1" applyFill="1" applyBorder="1" applyAlignment="1">
      <alignment horizontal="left"/>
    </xf>
    <xf numFmtId="0" fontId="134" fillId="36" borderId="0" xfId="0" applyFont="1" applyFill="1" applyBorder="1" applyAlignment="1">
      <alignment horizontal="center"/>
    </xf>
    <xf numFmtId="4" fontId="135" fillId="36" borderId="0" xfId="0" applyNumberFormat="1" applyFont="1" applyFill="1" applyBorder="1" applyAlignment="1">
      <alignment horizontal="center"/>
    </xf>
    <xf numFmtId="4" fontId="128" fillId="36" borderId="0" xfId="0" applyNumberFormat="1" applyFont="1" applyFill="1" applyBorder="1" applyAlignment="1">
      <alignment horizontal="right"/>
    </xf>
    <xf numFmtId="0" fontId="120" fillId="36" borderId="0" xfId="0" applyFont="1" applyFill="1" applyBorder="1" applyAlignment="1">
      <alignment horizontal="right"/>
    </xf>
    <xf numFmtId="0" fontId="120" fillId="36" borderId="0" xfId="0" applyFont="1" applyFill="1" applyBorder="1" applyAlignment="1">
      <alignment horizontal="center"/>
    </xf>
    <xf numFmtId="2" fontId="120" fillId="36" borderId="0" xfId="0" applyNumberFormat="1" applyFont="1" applyFill="1" applyBorder="1" applyAlignment="1">
      <alignment horizontal="center"/>
    </xf>
    <xf numFmtId="4" fontId="120" fillId="36" borderId="0" xfId="0" applyNumberFormat="1" applyFont="1" applyFill="1" applyBorder="1" applyAlignment="1">
      <alignment horizontal="right"/>
    </xf>
    <xf numFmtId="0" fontId="136" fillId="36" borderId="0" xfId="0" applyFont="1" applyFill="1" applyBorder="1" applyAlignment="1">
      <alignment/>
    </xf>
    <xf numFmtId="0" fontId="136" fillId="36" borderId="0" xfId="0" applyFont="1" applyFill="1" applyBorder="1" applyAlignment="1">
      <alignment horizontal="right"/>
    </xf>
    <xf numFmtId="0" fontId="136" fillId="36" borderId="0" xfId="0" applyFont="1" applyFill="1" applyBorder="1" applyAlignment="1">
      <alignment horizontal="center"/>
    </xf>
    <xf numFmtId="2" fontId="136" fillId="36" borderId="0" xfId="0" applyNumberFormat="1" applyFont="1" applyFill="1" applyBorder="1" applyAlignment="1">
      <alignment horizontal="center"/>
    </xf>
    <xf numFmtId="4" fontId="136" fillId="36" borderId="0" xfId="0" applyNumberFormat="1" applyFont="1" applyFill="1" applyBorder="1" applyAlignment="1">
      <alignment horizontal="right"/>
    </xf>
    <xf numFmtId="3" fontId="136" fillId="36" borderId="10" xfId="0" applyNumberFormat="1" applyFont="1" applyFill="1" applyBorder="1" applyAlignment="1">
      <alignment horizontal="right"/>
    </xf>
    <xf numFmtId="0" fontId="137" fillId="36" borderId="0" xfId="0" applyFont="1" applyFill="1" applyBorder="1" applyAlignment="1">
      <alignment horizontal="center"/>
    </xf>
    <xf numFmtId="0" fontId="136" fillId="0" borderId="0" xfId="0" applyFont="1" applyAlignment="1">
      <alignment/>
    </xf>
    <xf numFmtId="3" fontId="136" fillId="36" borderId="0" xfId="0" applyNumberFormat="1" applyFont="1" applyFill="1" applyBorder="1" applyAlignment="1">
      <alignment horizontal="right"/>
    </xf>
    <xf numFmtId="0" fontId="118" fillId="36" borderId="0" xfId="0" applyFont="1" applyFill="1" applyAlignment="1">
      <alignment horizontal="left"/>
    </xf>
    <xf numFmtId="0" fontId="120" fillId="36" borderId="0" xfId="0" applyFont="1" applyFill="1" applyAlignment="1">
      <alignment horizontal="left"/>
    </xf>
    <xf numFmtId="0" fontId="17" fillId="0" borderId="0" xfId="55" applyFont="1">
      <alignment/>
      <protection/>
    </xf>
    <xf numFmtId="0" fontId="17" fillId="0" borderId="0" xfId="55" applyFont="1" applyAlignment="1">
      <alignment vertical="center"/>
      <protection/>
    </xf>
    <xf numFmtId="0" fontId="0" fillId="0" borderId="0" xfId="55">
      <alignment/>
      <protection/>
    </xf>
    <xf numFmtId="0" fontId="120" fillId="0" borderId="0" xfId="0" applyFont="1" applyAlignment="1">
      <alignment horizontal="center"/>
    </xf>
    <xf numFmtId="0" fontId="120" fillId="0" borderId="0" xfId="0" applyFont="1" applyAlignment="1">
      <alignment horizontal="left"/>
    </xf>
    <xf numFmtId="0" fontId="124" fillId="36" borderId="0" xfId="55" applyFont="1" applyFill="1" applyAlignment="1">
      <alignment vertical="top" wrapText="1"/>
      <protection/>
    </xf>
    <xf numFmtId="0" fontId="134" fillId="7" borderId="22" xfId="0" applyFont="1" applyFill="1" applyBorder="1" applyAlignment="1">
      <alignment horizontal="center" vertical="center"/>
    </xf>
    <xf numFmtId="4" fontId="134" fillId="7" borderId="10" xfId="0" applyNumberFormat="1" applyFont="1" applyFill="1" applyBorder="1" applyAlignment="1">
      <alignment horizontal="center" vertical="center"/>
    </xf>
    <xf numFmtId="0" fontId="134" fillId="7" borderId="10" xfId="0" applyFont="1" applyFill="1" applyBorder="1" applyAlignment="1">
      <alignment horizontal="center" vertical="center"/>
    </xf>
    <xf numFmtId="4" fontId="134" fillId="7" borderId="10" xfId="0" applyNumberFormat="1" applyFont="1" applyFill="1" applyBorder="1" applyAlignment="1">
      <alignment horizontal="right" vertical="center"/>
    </xf>
    <xf numFmtId="0" fontId="135" fillId="37" borderId="22" xfId="0" applyFont="1" applyFill="1" applyBorder="1" applyAlignment="1">
      <alignment horizontal="center" vertical="center"/>
    </xf>
    <xf numFmtId="4" fontId="135" fillId="37" borderId="10" xfId="0" applyNumberFormat="1" applyFont="1" applyFill="1" applyBorder="1" applyAlignment="1">
      <alignment vertical="center"/>
    </xf>
    <xf numFmtId="0" fontId="134" fillId="37" borderId="10" xfId="0" applyFont="1" applyFill="1" applyBorder="1" applyAlignment="1">
      <alignment vertical="center"/>
    </xf>
    <xf numFmtId="4" fontId="135" fillId="37" borderId="23" xfId="0" applyNumberFormat="1" applyFont="1" applyFill="1" applyBorder="1" applyAlignment="1">
      <alignment vertical="center"/>
    </xf>
    <xf numFmtId="0" fontId="18" fillId="0" borderId="10" xfId="0" applyFont="1" applyBorder="1" applyAlignment="1">
      <alignment horizontal="left" vertical="center" wrapText="1" indent="1"/>
    </xf>
    <xf numFmtId="4" fontId="18" fillId="0" borderId="10" xfId="0" applyNumberFormat="1" applyFont="1" applyBorder="1" applyAlignment="1">
      <alignment vertical="center"/>
    </xf>
    <xf numFmtId="0" fontId="120" fillId="0" borderId="10" xfId="0" applyFont="1" applyBorder="1" applyAlignment="1">
      <alignment/>
    </xf>
    <xf numFmtId="4" fontId="120" fillId="0" borderId="10" xfId="0" applyNumberFormat="1" applyFont="1" applyBorder="1" applyAlignment="1">
      <alignment/>
    </xf>
    <xf numFmtId="0" fontId="18" fillId="3" borderId="10" xfId="0" applyFont="1" applyFill="1" applyBorder="1" applyAlignment="1">
      <alignment horizontal="left" vertical="center" wrapText="1" indent="1"/>
    </xf>
    <xf numFmtId="4" fontId="18" fillId="3" borderId="23" xfId="0" applyNumberFormat="1" applyFont="1" applyFill="1" applyBorder="1" applyAlignment="1">
      <alignment vertical="center"/>
    </xf>
    <xf numFmtId="0" fontId="18" fillId="3" borderId="10" xfId="0" applyFont="1" applyFill="1" applyBorder="1" applyAlignment="1">
      <alignment/>
    </xf>
    <xf numFmtId="4" fontId="18" fillId="3" borderId="10" xfId="0" applyNumberFormat="1" applyFont="1" applyFill="1" applyBorder="1" applyAlignment="1">
      <alignment/>
    </xf>
    <xf numFmtId="4" fontId="18" fillId="0" borderId="23" xfId="0" applyNumberFormat="1" applyFont="1" applyBorder="1" applyAlignment="1">
      <alignment vertical="center"/>
    </xf>
    <xf numFmtId="0" fontId="21" fillId="37" borderId="10" xfId="0" applyFont="1" applyFill="1" applyBorder="1" applyAlignment="1">
      <alignment vertical="center"/>
    </xf>
    <xf numFmtId="4" fontId="20" fillId="37" borderId="23" xfId="0" applyNumberFormat="1" applyFont="1" applyFill="1" applyBorder="1" applyAlignment="1">
      <alignment vertical="center"/>
    </xf>
    <xf numFmtId="0" fontId="18" fillId="3" borderId="10" xfId="0" applyFont="1" applyFill="1" applyBorder="1" applyAlignment="1">
      <alignment horizontal="left" wrapText="1" indent="1"/>
    </xf>
    <xf numFmtId="0" fontId="18" fillId="0" borderId="10" xfId="0" applyFont="1" applyBorder="1" applyAlignment="1">
      <alignment horizontal="left" wrapText="1" indent="1"/>
    </xf>
    <xf numFmtId="4" fontId="18" fillId="0" borderId="10" xfId="0" applyNumberFormat="1" applyFont="1" applyBorder="1" applyAlignment="1">
      <alignment/>
    </xf>
    <xf numFmtId="4" fontId="18" fillId="3" borderId="23" xfId="0" applyNumberFormat="1" applyFont="1" applyFill="1" applyBorder="1" applyAlignment="1">
      <alignment/>
    </xf>
    <xf numFmtId="0" fontId="120" fillId="3" borderId="10" xfId="0" applyFont="1" applyFill="1" applyBorder="1" applyAlignment="1">
      <alignment/>
    </xf>
    <xf numFmtId="4" fontId="18" fillId="0" borderId="23" xfId="0" applyNumberFormat="1" applyFont="1" applyBorder="1" applyAlignment="1">
      <alignment/>
    </xf>
    <xf numFmtId="0" fontId="20" fillId="37" borderId="22" xfId="0" applyFont="1" applyFill="1" applyBorder="1" applyAlignment="1">
      <alignment horizontal="center" vertical="center"/>
    </xf>
    <xf numFmtId="4" fontId="20" fillId="37" borderId="10" xfId="0" applyNumberFormat="1" applyFont="1" applyFill="1" applyBorder="1" applyAlignment="1">
      <alignment vertical="center"/>
    </xf>
    <xf numFmtId="0" fontId="18" fillId="0" borderId="22" xfId="0" applyFont="1" applyBorder="1" applyAlignment="1">
      <alignment horizontal="left" vertical="center" wrapText="1" indent="1"/>
    </xf>
    <xf numFmtId="0" fontId="18" fillId="3" borderId="22" xfId="0" applyFont="1" applyFill="1" applyBorder="1" applyAlignment="1">
      <alignment horizontal="left" vertical="center" wrapText="1" indent="1"/>
    </xf>
    <xf numFmtId="0" fontId="138" fillId="36" borderId="10" xfId="0" applyFont="1" applyFill="1" applyBorder="1" applyAlignment="1">
      <alignment horizontal="left" vertical="center" wrapText="1" indent="1"/>
    </xf>
    <xf numFmtId="4" fontId="138" fillId="36" borderId="10" xfId="0" applyNumberFormat="1" applyFont="1" applyFill="1" applyBorder="1" applyAlignment="1">
      <alignment/>
    </xf>
    <xf numFmtId="4" fontId="120" fillId="3" borderId="10" xfId="0" applyNumberFormat="1" applyFont="1" applyFill="1" applyBorder="1" applyAlignment="1">
      <alignment/>
    </xf>
    <xf numFmtId="0" fontId="139" fillId="0" borderId="10" xfId="0" applyFont="1" applyBorder="1" applyAlignment="1">
      <alignment/>
    </xf>
    <xf numFmtId="0" fontId="139" fillId="3" borderId="10" xfId="0" applyFont="1" applyFill="1" applyBorder="1" applyAlignment="1">
      <alignment/>
    </xf>
    <xf numFmtId="0" fontId="20" fillId="37" borderId="22" xfId="0" applyFont="1" applyFill="1" applyBorder="1" applyAlignment="1">
      <alignment horizontal="right" vertical="center"/>
    </xf>
    <xf numFmtId="4" fontId="20" fillId="37" borderId="10" xfId="0" applyNumberFormat="1" applyFont="1" applyFill="1" applyBorder="1" applyAlignment="1">
      <alignment horizontal="right" vertical="center"/>
    </xf>
    <xf numFmtId="0" fontId="135" fillId="0" borderId="10" xfId="0" applyFont="1" applyBorder="1" applyAlignment="1">
      <alignment horizontal="center"/>
    </xf>
    <xf numFmtId="4" fontId="135" fillId="0" borderId="10" xfId="0" applyNumberFormat="1" applyFont="1" applyBorder="1" applyAlignment="1">
      <alignment horizontal="center"/>
    </xf>
    <xf numFmtId="0" fontId="128" fillId="3" borderId="10" xfId="0" applyFont="1" applyFill="1" applyBorder="1" applyAlignment="1">
      <alignment/>
    </xf>
    <xf numFmtId="4" fontId="128" fillId="3" borderId="10" xfId="0" applyNumberFormat="1" applyFont="1" applyFill="1" applyBorder="1" applyAlignment="1">
      <alignment/>
    </xf>
    <xf numFmtId="0" fontId="128" fillId="0" borderId="10" xfId="0" applyFont="1" applyBorder="1" applyAlignment="1">
      <alignment/>
    </xf>
    <xf numFmtId="4" fontId="128" fillId="0" borderId="10" xfId="0" applyNumberFormat="1" applyFont="1" applyBorder="1" applyAlignment="1">
      <alignment/>
    </xf>
    <xf numFmtId="0" fontId="135" fillId="34" borderId="10" xfId="0" applyFont="1" applyFill="1" applyBorder="1" applyAlignment="1">
      <alignment/>
    </xf>
    <xf numFmtId="0" fontId="135" fillId="0" borderId="10" xfId="0" applyFont="1" applyBorder="1" applyAlignment="1">
      <alignment/>
    </xf>
    <xf numFmtId="4" fontId="128" fillId="0" borderId="10" xfId="0" applyNumberFormat="1" applyFont="1" applyBorder="1" applyAlignment="1">
      <alignment horizontal="center"/>
    </xf>
    <xf numFmtId="4" fontId="135" fillId="0" borderId="10" xfId="0" applyNumberFormat="1" applyFont="1" applyBorder="1" applyAlignment="1">
      <alignment/>
    </xf>
    <xf numFmtId="0" fontId="124" fillId="0" borderId="0" xfId="0" applyFont="1" applyAlignment="1">
      <alignment horizontal="right"/>
    </xf>
    <xf numFmtId="4" fontId="138" fillId="36" borderId="10" xfId="0" applyNumberFormat="1" applyFont="1" applyFill="1" applyBorder="1" applyAlignment="1">
      <alignment horizontal="right"/>
    </xf>
    <xf numFmtId="0" fontId="18" fillId="3" borderId="23" xfId="0" applyFont="1" applyFill="1" applyBorder="1" applyAlignment="1">
      <alignment horizontal="left" vertical="center" wrapText="1" indent="1"/>
    </xf>
    <xf numFmtId="0" fontId="134" fillId="7" borderId="22" xfId="0" applyFont="1" applyFill="1" applyBorder="1" applyAlignment="1">
      <alignment horizontal="center" vertical="center" wrapText="1"/>
    </xf>
    <xf numFmtId="0" fontId="1" fillId="0" borderId="10" xfId="0" applyFont="1" applyBorder="1" applyAlignment="1">
      <alignment vertical="center" wrapText="1"/>
    </xf>
    <xf numFmtId="0" fontId="18" fillId="0" borderId="10" xfId="0" applyFont="1" applyBorder="1" applyAlignment="1">
      <alignment horizontal="center" vertical="center" wrapText="1"/>
    </xf>
    <xf numFmtId="0" fontId="18" fillId="3" borderId="10" xfId="0" applyFont="1" applyFill="1" applyBorder="1" applyAlignment="1">
      <alignment horizontal="center" vertical="center" wrapText="1"/>
    </xf>
    <xf numFmtId="4" fontId="18" fillId="3" borderId="10" xfId="0" applyNumberFormat="1" applyFont="1" applyFill="1" applyBorder="1" applyAlignment="1">
      <alignment vertical="center"/>
    </xf>
    <xf numFmtId="0" fontId="134" fillId="37" borderId="23" xfId="0" applyFont="1" applyFill="1" applyBorder="1" applyAlignment="1">
      <alignment horizontal="center" vertical="center"/>
    </xf>
    <xf numFmtId="0" fontId="1" fillId="3" borderId="10" xfId="0" applyFont="1" applyFill="1" applyBorder="1" applyAlignment="1">
      <alignment wrapText="1"/>
    </xf>
    <xf numFmtId="1" fontId="0" fillId="0" borderId="0" xfId="0" applyNumberFormat="1" applyAlignment="1">
      <alignment/>
    </xf>
    <xf numFmtId="0" fontId="1" fillId="3" borderId="22" xfId="0" applyFont="1" applyFill="1" applyBorder="1" applyAlignment="1">
      <alignment vertical="center" wrapText="1"/>
    </xf>
    <xf numFmtId="1" fontId="18" fillId="3" borderId="22" xfId="0" applyNumberFormat="1" applyFont="1" applyFill="1" applyBorder="1" applyAlignment="1">
      <alignment horizontal="center" vertical="center" wrapText="1"/>
    </xf>
    <xf numFmtId="4" fontId="18" fillId="3" borderId="22" xfId="0" applyNumberFormat="1" applyFont="1" applyFill="1" applyBorder="1" applyAlignment="1">
      <alignment vertical="center" wrapText="1"/>
    </xf>
    <xf numFmtId="0" fontId="21" fillId="37" borderId="23" xfId="0" applyFont="1" applyFill="1" applyBorder="1" applyAlignment="1">
      <alignment horizontal="center" vertical="center"/>
    </xf>
    <xf numFmtId="0" fontId="1" fillId="3" borderId="23" xfId="0" applyFont="1" applyFill="1" applyBorder="1" applyAlignment="1">
      <alignment vertical="center" wrapText="1"/>
    </xf>
    <xf numFmtId="4" fontId="0" fillId="0" borderId="0" xfId="0" applyNumberFormat="1" applyAlignment="1">
      <alignment/>
    </xf>
    <xf numFmtId="1" fontId="18" fillId="3" borderId="23" xfId="0" applyNumberFormat="1" applyFont="1" applyFill="1" applyBorder="1" applyAlignment="1">
      <alignment horizontal="center" vertical="center" wrapText="1"/>
    </xf>
    <xf numFmtId="4" fontId="18" fillId="3" borderId="23" xfId="0" applyNumberFormat="1" applyFont="1" applyFill="1" applyBorder="1" applyAlignment="1">
      <alignment vertical="center" wrapText="1"/>
    </xf>
    <xf numFmtId="0" fontId="1" fillId="3" borderId="10" xfId="0" applyFont="1" applyFill="1" applyBorder="1" applyAlignment="1">
      <alignment vertical="center" wrapText="1"/>
    </xf>
    <xf numFmtId="4" fontId="18" fillId="3" borderId="10" xfId="0" applyNumberFormat="1" applyFont="1" applyFill="1" applyBorder="1" applyAlignment="1">
      <alignment vertical="center" wrapText="1"/>
    </xf>
    <xf numFmtId="0" fontId="1" fillId="3" borderId="23" xfId="0" applyFont="1" applyFill="1" applyBorder="1" applyAlignment="1">
      <alignment wrapText="1"/>
    </xf>
    <xf numFmtId="4" fontId="18" fillId="3" borderId="23" xfId="0" applyNumberFormat="1" applyFont="1" applyFill="1" applyBorder="1" applyAlignment="1">
      <alignment horizontal="right" vertical="center"/>
    </xf>
    <xf numFmtId="4" fontId="18" fillId="36" borderId="10" xfId="0" applyNumberFormat="1" applyFont="1" applyFill="1" applyBorder="1" applyAlignment="1">
      <alignment horizontal="right"/>
    </xf>
    <xf numFmtId="0" fontId="128" fillId="36" borderId="23" xfId="0" applyFont="1" applyFill="1" applyBorder="1" applyAlignment="1">
      <alignment horizontal="center"/>
    </xf>
    <xf numFmtId="0" fontId="140" fillId="36" borderId="0" xfId="0" applyFont="1" applyFill="1" applyAlignment="1">
      <alignment/>
    </xf>
    <xf numFmtId="0" fontId="135" fillId="36" borderId="24" xfId="0" applyFont="1" applyFill="1" applyBorder="1" applyAlignment="1">
      <alignment horizontal="right" wrapText="1"/>
    </xf>
    <xf numFmtId="0" fontId="135" fillId="36" borderId="0" xfId="0" applyFont="1" applyFill="1" applyBorder="1" applyAlignment="1">
      <alignment horizontal="right" wrapText="1"/>
    </xf>
    <xf numFmtId="0" fontId="124" fillId="36" borderId="0" xfId="55" applyFont="1" applyFill="1" applyAlignment="1">
      <alignment horizontal="left" vertical="top" wrapText="1"/>
      <protection/>
    </xf>
    <xf numFmtId="0" fontId="17" fillId="36" borderId="0" xfId="55" applyFont="1" applyFill="1" applyAlignment="1">
      <alignment horizontal="right"/>
      <protection/>
    </xf>
    <xf numFmtId="0" fontId="141" fillId="36" borderId="0" xfId="55" applyFont="1" applyFill="1" applyAlignment="1">
      <alignment horizontal="center" vertical="center" wrapText="1"/>
      <protection/>
    </xf>
    <xf numFmtId="0" fontId="134" fillId="36" borderId="11" xfId="0" applyFont="1" applyFill="1" applyBorder="1" applyAlignment="1">
      <alignment horizontal="left" wrapText="1"/>
    </xf>
    <xf numFmtId="0" fontId="134" fillId="36" borderId="0" xfId="0" applyFont="1" applyFill="1" applyBorder="1" applyAlignment="1">
      <alignment horizontal="left" wrapText="1"/>
    </xf>
    <xf numFmtId="0" fontId="134" fillId="36" borderId="25" xfId="0" applyFont="1" applyFill="1" applyBorder="1" applyAlignment="1">
      <alignment horizontal="left" wrapText="1"/>
    </xf>
    <xf numFmtId="0" fontId="128" fillId="36" borderId="10" xfId="0" applyFont="1" applyFill="1" applyBorder="1" applyAlignment="1">
      <alignment horizontal="center" wrapText="1"/>
    </xf>
    <xf numFmtId="0" fontId="17" fillId="36" borderId="0" xfId="55" applyFont="1" applyFill="1" applyAlignment="1">
      <alignment horizontal="center"/>
      <protection/>
    </xf>
    <xf numFmtId="0" fontId="17" fillId="0" borderId="0" xfId="0" applyFont="1" applyAlignment="1">
      <alignment horizontal="left" wrapText="1"/>
    </xf>
    <xf numFmtId="0" fontId="124" fillId="36" borderId="0" xfId="55" applyFont="1" applyFill="1" applyAlignment="1">
      <alignment horizontal="right" vertical="top" wrapText="1"/>
      <protection/>
    </xf>
    <xf numFmtId="0" fontId="2" fillId="36" borderId="0" xfId="0" applyFont="1" applyFill="1" applyBorder="1" applyAlignment="1">
      <alignment horizontal="left"/>
    </xf>
    <xf numFmtId="0" fontId="1" fillId="0" borderId="10" xfId="0" applyFont="1" applyBorder="1" applyAlignment="1">
      <alignment horizontal="center" wrapText="1"/>
    </xf>
    <xf numFmtId="0" fontId="1" fillId="0" borderId="12" xfId="0" applyFont="1" applyBorder="1" applyAlignment="1">
      <alignment horizontal="center" wrapText="1"/>
    </xf>
    <xf numFmtId="0" fontId="1" fillId="0" borderId="15" xfId="0" applyFont="1" applyBorder="1" applyAlignment="1">
      <alignment horizontal="center" wrapText="1"/>
    </xf>
    <xf numFmtId="0" fontId="2" fillId="36" borderId="26" xfId="0" applyFont="1" applyFill="1" applyBorder="1" applyAlignment="1">
      <alignment horizontal="left"/>
    </xf>
    <xf numFmtId="0" fontId="3" fillId="36" borderId="0" xfId="0" applyFont="1" applyFill="1" applyAlignment="1">
      <alignment horizontal="center" vertical="center" wrapText="1"/>
    </xf>
    <xf numFmtId="0" fontId="4" fillId="36" borderId="0" xfId="0" applyFont="1" applyFill="1" applyBorder="1" applyAlignment="1">
      <alignment horizontal="left" vertical="top" wrapText="1"/>
    </xf>
    <xf numFmtId="0" fontId="15" fillId="0" borderId="12" xfId="0" applyFont="1" applyBorder="1" applyAlignment="1">
      <alignment horizontal="center"/>
    </xf>
    <xf numFmtId="0" fontId="15" fillId="0" borderId="15" xfId="0" applyFont="1" applyBorder="1" applyAlignment="1">
      <alignment horizontal="center"/>
    </xf>
    <xf numFmtId="0" fontId="15" fillId="0" borderId="10" xfId="0" applyFont="1" applyBorder="1" applyAlignment="1">
      <alignment horizontal="center" wrapText="1"/>
    </xf>
    <xf numFmtId="0" fontId="14" fillId="36" borderId="0" xfId="0" applyFont="1" applyFill="1" applyBorder="1" applyAlignment="1">
      <alignment horizontal="left" wrapText="1"/>
    </xf>
    <xf numFmtId="0" fontId="0" fillId="0" borderId="10" xfId="0" applyFont="1" applyBorder="1" applyAlignment="1">
      <alignment horizontal="center" wrapText="1"/>
    </xf>
    <xf numFmtId="0" fontId="142" fillId="0" borderId="10" xfId="0" applyFont="1" applyBorder="1" applyAlignment="1">
      <alignment horizontal="center" wrapText="1"/>
    </xf>
    <xf numFmtId="0" fontId="5" fillId="0" borderId="10" xfId="0" applyFont="1" applyBorder="1" applyAlignment="1">
      <alignment horizontal="center" wrapText="1"/>
    </xf>
    <xf numFmtId="0" fontId="9" fillId="0" borderId="0" xfId="0" applyFont="1" applyAlignment="1">
      <alignment horizontal="center" vertical="center"/>
    </xf>
    <xf numFmtId="0" fontId="0" fillId="0" borderId="12" xfId="0" applyFont="1" applyBorder="1" applyAlignment="1">
      <alignment horizontal="center"/>
    </xf>
    <xf numFmtId="0" fontId="0" fillId="0" borderId="27" xfId="0" applyBorder="1" applyAlignment="1">
      <alignment horizontal="center"/>
    </xf>
    <xf numFmtId="0" fontId="0" fillId="0" borderId="15" xfId="0" applyBorder="1" applyAlignment="1">
      <alignment horizontal="center"/>
    </xf>
    <xf numFmtId="0" fontId="0" fillId="0" borderId="27" xfId="0" applyFont="1" applyBorder="1" applyAlignment="1">
      <alignment horizontal="center"/>
    </xf>
    <xf numFmtId="0" fontId="0" fillId="0" borderId="15" xfId="0" applyFont="1" applyBorder="1" applyAlignment="1">
      <alignment horizontal="center"/>
    </xf>
    <xf numFmtId="0" fontId="9" fillId="0" borderId="0" xfId="0" applyFont="1" applyBorder="1" applyAlignment="1">
      <alignment horizontal="center" wrapText="1"/>
    </xf>
    <xf numFmtId="0" fontId="9" fillId="0" borderId="26" xfId="0" applyFont="1" applyBorder="1" applyAlignment="1">
      <alignment horizontal="center"/>
    </xf>
    <xf numFmtId="0" fontId="0" fillId="0" borderId="10" xfId="0" applyBorder="1" applyAlignment="1">
      <alignment horizontal="center" wrapText="1"/>
    </xf>
    <xf numFmtId="0" fontId="136" fillId="0" borderId="0" xfId="0" applyFont="1" applyAlignment="1">
      <alignment horizontal="center" wrapText="1"/>
    </xf>
    <xf numFmtId="0" fontId="17" fillId="0" borderId="0" xfId="0" applyFont="1" applyAlignment="1">
      <alignment horizontal="justify" wrapText="1"/>
    </xf>
    <xf numFmtId="4" fontId="82" fillId="36" borderId="23" xfId="0" applyNumberFormat="1" applyFont="1" applyFill="1" applyBorder="1" applyAlignment="1">
      <alignment horizontal="center" wrapText="1"/>
    </xf>
    <xf numFmtId="4" fontId="82" fillId="36" borderId="10" xfId="0" applyNumberFormat="1" applyFont="1" applyFill="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Sheet1" xfId="57"/>
    <cellStyle name="Note" xfId="58"/>
    <cellStyle name="Output" xfId="59"/>
    <cellStyle name="Parastais 2"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35</xdr:row>
      <xdr:rowOff>85725</xdr:rowOff>
    </xdr:from>
    <xdr:to>
      <xdr:col>3</xdr:col>
      <xdr:colOff>257175</xdr:colOff>
      <xdr:row>57</xdr:row>
      <xdr:rowOff>47625</xdr:rowOff>
    </xdr:to>
    <xdr:sp>
      <xdr:nvSpPr>
        <xdr:cNvPr id="1" name="Straight Arrow Connector 2"/>
        <xdr:cNvSpPr>
          <a:spLocks/>
        </xdr:cNvSpPr>
      </xdr:nvSpPr>
      <xdr:spPr>
        <a:xfrm flipH="1">
          <a:off x="3838575" y="7543800"/>
          <a:ext cx="38100" cy="3914775"/>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190500</xdr:colOff>
      <xdr:row>35</xdr:row>
      <xdr:rowOff>47625</xdr:rowOff>
    </xdr:from>
    <xdr:to>
      <xdr:col>5</xdr:col>
      <xdr:colOff>247650</xdr:colOff>
      <xdr:row>57</xdr:row>
      <xdr:rowOff>9525</xdr:rowOff>
    </xdr:to>
    <xdr:sp>
      <xdr:nvSpPr>
        <xdr:cNvPr id="2" name="Straight Arrow Connector 4"/>
        <xdr:cNvSpPr>
          <a:spLocks/>
        </xdr:cNvSpPr>
      </xdr:nvSpPr>
      <xdr:spPr>
        <a:xfrm flipH="1">
          <a:off x="5334000" y="7505700"/>
          <a:ext cx="57150" cy="3914775"/>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114300</xdr:colOff>
      <xdr:row>31</xdr:row>
      <xdr:rowOff>104775</xdr:rowOff>
    </xdr:from>
    <xdr:to>
      <xdr:col>9</xdr:col>
      <xdr:colOff>123825</xdr:colOff>
      <xdr:row>34</xdr:row>
      <xdr:rowOff>114300</xdr:rowOff>
    </xdr:to>
    <xdr:sp>
      <xdr:nvSpPr>
        <xdr:cNvPr id="3" name="Straight Arrow Connector 5"/>
        <xdr:cNvSpPr>
          <a:spLocks/>
        </xdr:cNvSpPr>
      </xdr:nvSpPr>
      <xdr:spPr>
        <a:xfrm flipH="1">
          <a:off x="7810500" y="6905625"/>
          <a:ext cx="9525" cy="504825"/>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285750</xdr:colOff>
      <xdr:row>30</xdr:row>
      <xdr:rowOff>76200</xdr:rowOff>
    </xdr:from>
    <xdr:to>
      <xdr:col>10</xdr:col>
      <xdr:colOff>285750</xdr:colOff>
      <xdr:row>34</xdr:row>
      <xdr:rowOff>104775</xdr:rowOff>
    </xdr:to>
    <xdr:sp>
      <xdr:nvSpPr>
        <xdr:cNvPr id="4" name="Straight Arrow Connector 8"/>
        <xdr:cNvSpPr>
          <a:spLocks/>
        </xdr:cNvSpPr>
      </xdr:nvSpPr>
      <xdr:spPr>
        <a:xfrm flipH="1">
          <a:off x="8505825" y="6715125"/>
          <a:ext cx="0" cy="68580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9"/>
  <sheetViews>
    <sheetView tabSelected="1" workbookViewId="0" topLeftCell="A1">
      <selection activeCell="B41" sqref="B41"/>
    </sheetView>
  </sheetViews>
  <sheetFormatPr defaultColWidth="9.140625" defaultRowHeight="12.75"/>
  <cols>
    <col min="1" max="1" width="4.57421875" style="129" customWidth="1"/>
    <col min="2" max="2" width="41.7109375" style="129" customWidth="1"/>
    <col min="3" max="10" width="11.00390625" style="129" customWidth="1"/>
    <col min="11" max="11" width="11.00390625" style="240" customWidth="1"/>
    <col min="12" max="14" width="15.8515625" style="129" customWidth="1"/>
    <col min="15" max="15" width="3.00390625" style="241" customWidth="1"/>
    <col min="16" max="16" width="11.00390625" style="129" customWidth="1"/>
    <col min="17" max="17" width="10.8515625" style="129" customWidth="1"/>
    <col min="18" max="16384" width="9.140625" style="129" customWidth="1"/>
  </cols>
  <sheetData>
    <row r="1" spans="1:17" ht="15.75">
      <c r="A1" s="124"/>
      <c r="B1" s="124"/>
      <c r="C1" s="124"/>
      <c r="D1" s="124"/>
      <c r="E1" s="124"/>
      <c r="F1" s="124"/>
      <c r="G1" s="124"/>
      <c r="H1" s="124"/>
      <c r="I1" s="124"/>
      <c r="J1" s="124"/>
      <c r="K1" s="128"/>
      <c r="L1" s="124"/>
      <c r="M1" s="124"/>
      <c r="N1" s="127"/>
      <c r="O1" s="161"/>
      <c r="P1" s="318" t="s">
        <v>68</v>
      </c>
      <c r="Q1" s="318"/>
    </row>
    <row r="2" spans="2:17" ht="34.5" customHeight="1">
      <c r="B2" s="242"/>
      <c r="C2" s="242"/>
      <c r="D2" s="242"/>
      <c r="E2" s="242"/>
      <c r="F2" s="242"/>
      <c r="G2" s="242"/>
      <c r="H2" s="242"/>
      <c r="I2" s="242"/>
      <c r="J2" s="242"/>
      <c r="K2" s="242"/>
      <c r="L2" s="242"/>
      <c r="M2" s="317" t="s">
        <v>69</v>
      </c>
      <c r="N2" s="317"/>
      <c r="O2" s="317"/>
      <c r="P2" s="317"/>
      <c r="Q2" s="317"/>
    </row>
    <row r="3" spans="1:17" ht="21" customHeight="1">
      <c r="A3" s="319" t="s">
        <v>74</v>
      </c>
      <c r="B3" s="319"/>
      <c r="C3" s="319"/>
      <c r="D3" s="319"/>
      <c r="E3" s="319"/>
      <c r="F3" s="319"/>
      <c r="G3" s="319"/>
      <c r="H3" s="319"/>
      <c r="I3" s="319"/>
      <c r="J3" s="319"/>
      <c r="K3" s="319"/>
      <c r="L3" s="319"/>
      <c r="M3" s="319"/>
      <c r="N3" s="319"/>
      <c r="O3" s="319"/>
      <c r="P3" s="319"/>
      <c r="Q3" s="319"/>
    </row>
    <row r="4" spans="1:17" s="169" customFormat="1" ht="186" customHeight="1">
      <c r="A4" s="162" t="s">
        <v>75</v>
      </c>
      <c r="B4" s="163" t="s">
        <v>76</v>
      </c>
      <c r="C4" s="164" t="s">
        <v>77</v>
      </c>
      <c r="D4" s="164" t="s">
        <v>78</v>
      </c>
      <c r="E4" s="164" t="s">
        <v>79</v>
      </c>
      <c r="F4" s="164" t="s">
        <v>80</v>
      </c>
      <c r="G4" s="164" t="s">
        <v>81</v>
      </c>
      <c r="H4" s="164" t="s">
        <v>82</v>
      </c>
      <c r="I4" s="164" t="s">
        <v>83</v>
      </c>
      <c r="J4" s="164" t="s">
        <v>84</v>
      </c>
      <c r="K4" s="165" t="s">
        <v>85</v>
      </c>
      <c r="L4" s="164" t="s">
        <v>86</v>
      </c>
      <c r="M4" s="164" t="s">
        <v>87</v>
      </c>
      <c r="N4" s="164" t="s">
        <v>88</v>
      </c>
      <c r="O4" s="166"/>
      <c r="P4" s="167" t="s">
        <v>89</v>
      </c>
      <c r="Q4" s="168" t="s">
        <v>90</v>
      </c>
    </row>
    <row r="5" spans="1:17" s="169" customFormat="1" ht="15.75" customHeight="1">
      <c r="A5" s="320" t="s">
        <v>91</v>
      </c>
      <c r="B5" s="321"/>
      <c r="C5" s="321"/>
      <c r="D5" s="321"/>
      <c r="E5" s="321"/>
      <c r="F5" s="321"/>
      <c r="G5" s="321"/>
      <c r="H5" s="321"/>
      <c r="I5" s="321"/>
      <c r="J5" s="321"/>
      <c r="K5" s="321"/>
      <c r="L5" s="321"/>
      <c r="M5" s="321"/>
      <c r="N5" s="321"/>
      <c r="O5" s="321"/>
      <c r="P5" s="321"/>
      <c r="Q5" s="322"/>
    </row>
    <row r="6" spans="1:17" s="169" customFormat="1" ht="18" customHeight="1">
      <c r="A6" s="162"/>
      <c r="B6" s="163" t="s">
        <v>92</v>
      </c>
      <c r="C6" s="170" t="s">
        <v>44</v>
      </c>
      <c r="D6" s="170" t="s">
        <v>44</v>
      </c>
      <c r="E6" s="170" t="s">
        <v>44</v>
      </c>
      <c r="F6" s="170" t="s">
        <v>93</v>
      </c>
      <c r="G6" s="170" t="s">
        <v>44</v>
      </c>
      <c r="H6" s="170" t="s">
        <v>44</v>
      </c>
      <c r="I6" s="170" t="s">
        <v>93</v>
      </c>
      <c r="J6" s="170" t="s">
        <v>44</v>
      </c>
      <c r="K6" s="171" t="s">
        <v>94</v>
      </c>
      <c r="L6" s="171" t="s">
        <v>94</v>
      </c>
      <c r="M6" s="171" t="s">
        <v>94</v>
      </c>
      <c r="N6" s="171" t="s">
        <v>94</v>
      </c>
      <c r="O6" s="172"/>
      <c r="P6" s="352" t="s">
        <v>95</v>
      </c>
      <c r="Q6" s="353" t="s">
        <v>44</v>
      </c>
    </row>
    <row r="7" spans="1:17" s="179" customFormat="1" ht="18.75" customHeight="1">
      <c r="A7" s="162"/>
      <c r="B7" s="174">
        <v>1</v>
      </c>
      <c r="C7" s="175">
        <v>2</v>
      </c>
      <c r="D7" s="175">
        <v>3</v>
      </c>
      <c r="E7" s="175">
        <v>4</v>
      </c>
      <c r="F7" s="175">
        <v>5</v>
      </c>
      <c r="G7" s="175" t="s">
        <v>96</v>
      </c>
      <c r="H7" s="175">
        <v>7</v>
      </c>
      <c r="I7" s="175">
        <v>8</v>
      </c>
      <c r="J7" s="175" t="s">
        <v>97</v>
      </c>
      <c r="K7" s="175">
        <v>10</v>
      </c>
      <c r="L7" s="175" t="s">
        <v>98</v>
      </c>
      <c r="M7" s="175" t="s">
        <v>99</v>
      </c>
      <c r="N7" s="175" t="s">
        <v>100</v>
      </c>
      <c r="O7" s="176"/>
      <c r="P7" s="177">
        <v>14</v>
      </c>
      <c r="Q7" s="178">
        <v>15</v>
      </c>
    </row>
    <row r="8" spans="1:17" ht="30">
      <c r="A8" s="180">
        <v>1</v>
      </c>
      <c r="B8" s="181" t="s">
        <v>101</v>
      </c>
      <c r="C8" s="180">
        <v>114</v>
      </c>
      <c r="D8" s="180">
        <v>1040</v>
      </c>
      <c r="E8" s="180">
        <v>1043</v>
      </c>
      <c r="F8" s="180">
        <v>1122</v>
      </c>
      <c r="G8" s="180">
        <f>C8+D8-E8</f>
        <v>111</v>
      </c>
      <c r="H8" s="180">
        <v>0</v>
      </c>
      <c r="I8" s="180">
        <v>0</v>
      </c>
      <c r="J8" s="180">
        <f>G8-H8</f>
        <v>111</v>
      </c>
      <c r="K8" s="182">
        <v>1037.43</v>
      </c>
      <c r="L8" s="182">
        <f aca="true" t="shared" si="0" ref="L8:L16">K8*F8</f>
        <v>1163996.46</v>
      </c>
      <c r="M8" s="182">
        <f aca="true" t="shared" si="1" ref="M8:M16">(F8+I8)*K8</f>
        <v>1163996.46</v>
      </c>
      <c r="N8" s="182">
        <f aca="true" t="shared" si="2" ref="N8:N16">M8-L8</f>
        <v>0</v>
      </c>
      <c r="O8" s="183"/>
      <c r="P8" s="184">
        <v>1</v>
      </c>
      <c r="Q8" s="185">
        <v>1</v>
      </c>
    </row>
    <row r="9" spans="1:17" ht="15">
      <c r="A9" s="180">
        <v>2</v>
      </c>
      <c r="B9" s="186" t="s">
        <v>102</v>
      </c>
      <c r="C9" s="180">
        <v>369</v>
      </c>
      <c r="D9" s="180">
        <v>2821</v>
      </c>
      <c r="E9" s="180">
        <v>2540</v>
      </c>
      <c r="F9" s="180">
        <v>3437</v>
      </c>
      <c r="G9" s="180">
        <f>C9+D9-E9</f>
        <v>650</v>
      </c>
      <c r="H9" s="180">
        <v>299</v>
      </c>
      <c r="I9" s="180">
        <v>389</v>
      </c>
      <c r="J9" s="180">
        <f aca="true" t="shared" si="3" ref="J9:J16">G9-H9</f>
        <v>351</v>
      </c>
      <c r="K9" s="182">
        <v>145.11</v>
      </c>
      <c r="L9" s="182">
        <f t="shared" si="0"/>
        <v>498743.07000000007</v>
      </c>
      <c r="M9" s="182">
        <f t="shared" si="1"/>
        <v>555190.8600000001</v>
      </c>
      <c r="N9" s="182">
        <f t="shared" si="2"/>
        <v>56447.79000000004</v>
      </c>
      <c r="O9" s="183"/>
      <c r="P9" s="184">
        <v>1</v>
      </c>
      <c r="Q9" s="185">
        <v>1</v>
      </c>
    </row>
    <row r="10" spans="1:17" ht="30">
      <c r="A10" s="180">
        <v>3</v>
      </c>
      <c r="B10" s="181" t="s">
        <v>103</v>
      </c>
      <c r="C10" s="180">
        <v>764</v>
      </c>
      <c r="D10" s="180">
        <v>2678</v>
      </c>
      <c r="E10" s="180">
        <v>2759</v>
      </c>
      <c r="F10" s="180">
        <v>2759</v>
      </c>
      <c r="G10" s="180">
        <f>C10+D10-E10</f>
        <v>683</v>
      </c>
      <c r="H10" s="180">
        <v>383</v>
      </c>
      <c r="I10" s="180">
        <v>383</v>
      </c>
      <c r="J10" s="180">
        <f t="shared" si="3"/>
        <v>300</v>
      </c>
      <c r="K10" s="182">
        <v>276.56</v>
      </c>
      <c r="L10" s="182">
        <f t="shared" si="0"/>
        <v>763029.04</v>
      </c>
      <c r="M10" s="182">
        <f t="shared" si="1"/>
        <v>868951.52</v>
      </c>
      <c r="N10" s="182">
        <f t="shared" si="2"/>
        <v>105922.47999999998</v>
      </c>
      <c r="O10" s="183"/>
      <c r="P10" s="184">
        <v>1</v>
      </c>
      <c r="Q10" s="185">
        <v>1</v>
      </c>
    </row>
    <row r="11" spans="1:17" ht="15">
      <c r="A11" s="180">
        <v>4</v>
      </c>
      <c r="B11" s="186" t="s">
        <v>104</v>
      </c>
      <c r="C11" s="180">
        <v>2056</v>
      </c>
      <c r="D11" s="180">
        <v>3177</v>
      </c>
      <c r="E11" s="180">
        <v>3000</v>
      </c>
      <c r="F11" s="180">
        <v>3060</v>
      </c>
      <c r="G11" s="180">
        <f aca="true" t="shared" si="4" ref="G11:G16">C11+D11-E11</f>
        <v>2233</v>
      </c>
      <c r="H11" s="180">
        <v>1133</v>
      </c>
      <c r="I11" s="180">
        <v>1156</v>
      </c>
      <c r="J11" s="180">
        <f t="shared" si="3"/>
        <v>1100</v>
      </c>
      <c r="K11" s="182">
        <v>625.4</v>
      </c>
      <c r="L11" s="182">
        <f t="shared" si="0"/>
        <v>1913724</v>
      </c>
      <c r="M11" s="182">
        <f t="shared" si="1"/>
        <v>2636686.4</v>
      </c>
      <c r="N11" s="182">
        <f t="shared" si="2"/>
        <v>722962.3999999999</v>
      </c>
      <c r="O11" s="183"/>
      <c r="P11" s="184">
        <v>5</v>
      </c>
      <c r="Q11" s="185">
        <v>3</v>
      </c>
    </row>
    <row r="12" spans="1:17" ht="15">
      <c r="A12" s="180">
        <v>5</v>
      </c>
      <c r="B12" s="186" t="s">
        <v>105</v>
      </c>
      <c r="C12" s="180">
        <v>587</v>
      </c>
      <c r="D12" s="180">
        <v>2690</v>
      </c>
      <c r="E12" s="180">
        <v>2103</v>
      </c>
      <c r="F12" s="180">
        <v>2460</v>
      </c>
      <c r="G12" s="180">
        <f t="shared" si="4"/>
        <v>1174</v>
      </c>
      <c r="H12" s="180">
        <v>479</v>
      </c>
      <c r="I12" s="180">
        <v>560</v>
      </c>
      <c r="J12" s="180">
        <f t="shared" si="3"/>
        <v>695</v>
      </c>
      <c r="K12" s="182">
        <v>136.36</v>
      </c>
      <c r="L12" s="182">
        <f t="shared" si="0"/>
        <v>335445.60000000003</v>
      </c>
      <c r="M12" s="182">
        <f t="shared" si="1"/>
        <v>411807.20000000007</v>
      </c>
      <c r="N12" s="182">
        <f t="shared" si="2"/>
        <v>76361.60000000003</v>
      </c>
      <c r="O12" s="183"/>
      <c r="P12" s="184">
        <v>2</v>
      </c>
      <c r="Q12" s="185">
        <v>2</v>
      </c>
    </row>
    <row r="13" spans="1:17" ht="15">
      <c r="A13" s="180">
        <v>6</v>
      </c>
      <c r="B13" s="186" t="s">
        <v>106</v>
      </c>
      <c r="C13" s="180">
        <v>8</v>
      </c>
      <c r="D13" s="180">
        <v>18</v>
      </c>
      <c r="E13" s="180">
        <v>18</v>
      </c>
      <c r="F13" s="180">
        <v>18</v>
      </c>
      <c r="G13" s="180">
        <f t="shared" si="4"/>
        <v>8</v>
      </c>
      <c r="H13" s="180">
        <v>3</v>
      </c>
      <c r="I13" s="180">
        <v>3</v>
      </c>
      <c r="J13" s="180">
        <f t="shared" si="3"/>
        <v>5</v>
      </c>
      <c r="K13" s="182">
        <v>751.22</v>
      </c>
      <c r="L13" s="182">
        <f t="shared" si="0"/>
        <v>13521.960000000001</v>
      </c>
      <c r="M13" s="182">
        <f t="shared" si="1"/>
        <v>15775.62</v>
      </c>
      <c r="N13" s="182">
        <f t="shared" si="2"/>
        <v>2253.66</v>
      </c>
      <c r="O13" s="183"/>
      <c r="P13" s="184">
        <v>1</v>
      </c>
      <c r="Q13" s="185">
        <v>1</v>
      </c>
    </row>
    <row r="14" spans="1:17" ht="17.25" customHeight="1">
      <c r="A14" s="180">
        <v>7</v>
      </c>
      <c r="B14" s="186" t="s">
        <v>107</v>
      </c>
      <c r="C14" s="180">
        <v>29</v>
      </c>
      <c r="D14" s="180">
        <v>388</v>
      </c>
      <c r="E14" s="180">
        <v>237</v>
      </c>
      <c r="F14" s="180">
        <v>237</v>
      </c>
      <c r="G14" s="180">
        <f t="shared" si="4"/>
        <v>180</v>
      </c>
      <c r="H14" s="180">
        <v>130</v>
      </c>
      <c r="I14" s="180">
        <v>130</v>
      </c>
      <c r="J14" s="180">
        <f t="shared" si="3"/>
        <v>50</v>
      </c>
      <c r="K14" s="182">
        <v>861.9</v>
      </c>
      <c r="L14" s="182">
        <f t="shared" si="0"/>
        <v>204270.3</v>
      </c>
      <c r="M14" s="182">
        <f t="shared" si="1"/>
        <v>316317.3</v>
      </c>
      <c r="N14" s="182">
        <f t="shared" si="2"/>
        <v>112047</v>
      </c>
      <c r="O14" s="183"/>
      <c r="P14" s="184">
        <v>2</v>
      </c>
      <c r="Q14" s="185">
        <v>1</v>
      </c>
    </row>
    <row r="15" spans="1:17" ht="15">
      <c r="A15" s="180">
        <v>8</v>
      </c>
      <c r="B15" s="186" t="s">
        <v>108</v>
      </c>
      <c r="C15" s="180">
        <v>59</v>
      </c>
      <c r="D15" s="180">
        <v>235</v>
      </c>
      <c r="E15" s="180">
        <v>194</v>
      </c>
      <c r="F15" s="180">
        <v>194</v>
      </c>
      <c r="G15" s="180">
        <f t="shared" si="4"/>
        <v>100</v>
      </c>
      <c r="H15" s="180">
        <v>54</v>
      </c>
      <c r="I15" s="180">
        <v>54</v>
      </c>
      <c r="J15" s="180">
        <f t="shared" si="3"/>
        <v>46</v>
      </c>
      <c r="K15" s="182">
        <v>950.88</v>
      </c>
      <c r="L15" s="182">
        <f t="shared" si="0"/>
        <v>184470.72</v>
      </c>
      <c r="M15" s="182">
        <f t="shared" si="1"/>
        <v>235818.24</v>
      </c>
      <c r="N15" s="182">
        <f t="shared" si="2"/>
        <v>51347.51999999999</v>
      </c>
      <c r="O15" s="183"/>
      <c r="P15" s="184">
        <v>2</v>
      </c>
      <c r="Q15" s="185">
        <v>1</v>
      </c>
    </row>
    <row r="16" spans="1:17" ht="15">
      <c r="A16" s="180">
        <v>9</v>
      </c>
      <c r="B16" s="186" t="s">
        <v>109</v>
      </c>
      <c r="C16" s="180">
        <v>52</v>
      </c>
      <c r="D16" s="180">
        <v>230</v>
      </c>
      <c r="E16" s="180">
        <v>200</v>
      </c>
      <c r="F16" s="180">
        <v>200</v>
      </c>
      <c r="G16" s="180">
        <f t="shared" si="4"/>
        <v>82</v>
      </c>
      <c r="H16" s="180">
        <v>48</v>
      </c>
      <c r="I16" s="180">
        <v>48</v>
      </c>
      <c r="J16" s="180">
        <f t="shared" si="3"/>
        <v>34</v>
      </c>
      <c r="K16" s="182">
        <v>208.32</v>
      </c>
      <c r="L16" s="182">
        <f t="shared" si="0"/>
        <v>41664</v>
      </c>
      <c r="M16" s="182">
        <f t="shared" si="1"/>
        <v>51663.36</v>
      </c>
      <c r="N16" s="182">
        <f t="shared" si="2"/>
        <v>9999.36</v>
      </c>
      <c r="O16" s="183"/>
      <c r="P16" s="184">
        <v>2</v>
      </c>
      <c r="Q16" s="185">
        <v>1</v>
      </c>
    </row>
    <row r="17" spans="1:17" ht="15">
      <c r="A17" s="187"/>
      <c r="B17" s="188" t="s">
        <v>110</v>
      </c>
      <c r="C17" s="189">
        <f>SUM(C8:C16)</f>
        <v>4038</v>
      </c>
      <c r="D17" s="189">
        <f>SUM(D8:D16)</f>
        <v>13277</v>
      </c>
      <c r="E17" s="189">
        <f>SUM(E8:E16)</f>
        <v>12094</v>
      </c>
      <c r="F17" s="189">
        <f>SUM(F8:F16)</f>
        <v>13487</v>
      </c>
      <c r="G17" s="189">
        <f>C17+D17-E17</f>
        <v>5221</v>
      </c>
      <c r="H17" s="190">
        <f>SUM(H8:H16)</f>
        <v>2529</v>
      </c>
      <c r="I17" s="190">
        <f>SUM(I8:I16)</f>
        <v>2723</v>
      </c>
      <c r="J17" s="190">
        <f>G17-H17</f>
        <v>2692</v>
      </c>
      <c r="K17" s="191" t="s">
        <v>111</v>
      </c>
      <c r="L17" s="192">
        <f>SUM(L8:L16)</f>
        <v>5118865.149999999</v>
      </c>
      <c r="M17" s="192">
        <f>SUM(M8:M16)</f>
        <v>6256206.960000001</v>
      </c>
      <c r="N17" s="193">
        <f>SUM(N8:N16)</f>
        <v>1137341.8100000003</v>
      </c>
      <c r="O17" s="194" t="s">
        <v>112</v>
      </c>
      <c r="P17" s="195" t="s">
        <v>111</v>
      </c>
      <c r="Q17" s="196" t="s">
        <v>111</v>
      </c>
    </row>
    <row r="18" spans="1:17" s="169" customFormat="1" ht="15.75" customHeight="1">
      <c r="A18" s="320" t="s">
        <v>113</v>
      </c>
      <c r="B18" s="321"/>
      <c r="C18" s="321"/>
      <c r="D18" s="321"/>
      <c r="E18" s="321"/>
      <c r="F18" s="321"/>
      <c r="G18" s="321"/>
      <c r="H18" s="321"/>
      <c r="I18" s="321"/>
      <c r="J18" s="321"/>
      <c r="K18" s="321"/>
      <c r="L18" s="321"/>
      <c r="M18" s="321"/>
      <c r="N18" s="321"/>
      <c r="O18" s="321"/>
      <c r="P18" s="321"/>
      <c r="Q18" s="322"/>
    </row>
    <row r="19" spans="1:17" s="169" customFormat="1" ht="18" customHeight="1">
      <c r="A19" s="323" t="str">
        <f>A4</f>
        <v>Nr. p. k.</v>
      </c>
      <c r="B19" s="163" t="str">
        <f>B6</f>
        <v>TPL nosaukums</v>
      </c>
      <c r="C19" s="170" t="s">
        <v>44</v>
      </c>
      <c r="D19" s="170" t="s">
        <v>44</v>
      </c>
      <c r="E19" s="170" t="s">
        <v>44</v>
      </c>
      <c r="F19" s="170" t="s">
        <v>93</v>
      </c>
      <c r="G19" s="170" t="s">
        <v>44</v>
      </c>
      <c r="H19" s="170" t="s">
        <v>44</v>
      </c>
      <c r="I19" s="170" t="s">
        <v>93</v>
      </c>
      <c r="J19" s="170" t="s">
        <v>44</v>
      </c>
      <c r="K19" s="171" t="s">
        <v>94</v>
      </c>
      <c r="L19" s="171" t="s">
        <v>94</v>
      </c>
      <c r="M19" s="171" t="s">
        <v>94</v>
      </c>
      <c r="N19" s="171" t="s">
        <v>94</v>
      </c>
      <c r="O19" s="172"/>
      <c r="P19" s="173" t="s">
        <v>95</v>
      </c>
      <c r="Q19" s="170" t="s">
        <v>44</v>
      </c>
    </row>
    <row r="20" spans="1:17" s="179" customFormat="1" ht="28.5" customHeight="1">
      <c r="A20" s="323"/>
      <c r="B20" s="174">
        <v>1</v>
      </c>
      <c r="C20" s="175">
        <v>2</v>
      </c>
      <c r="D20" s="175">
        <v>3</v>
      </c>
      <c r="E20" s="175">
        <v>4</v>
      </c>
      <c r="F20" s="175">
        <v>5</v>
      </c>
      <c r="G20" s="175" t="s">
        <v>96</v>
      </c>
      <c r="H20" s="175">
        <v>7</v>
      </c>
      <c r="I20" s="175">
        <v>8</v>
      </c>
      <c r="J20" s="175" t="s">
        <v>97</v>
      </c>
      <c r="K20" s="175">
        <v>10</v>
      </c>
      <c r="L20" s="175" t="s">
        <v>98</v>
      </c>
      <c r="M20" s="175" t="s">
        <v>99</v>
      </c>
      <c r="N20" s="175" t="s">
        <v>100</v>
      </c>
      <c r="O20" s="176"/>
      <c r="P20" s="177">
        <v>14</v>
      </c>
      <c r="Q20" s="178">
        <v>15</v>
      </c>
    </row>
    <row r="21" spans="1:18" s="124" customFormat="1" ht="15">
      <c r="A21" s="187">
        <v>1</v>
      </c>
      <c r="B21" s="197" t="s">
        <v>114</v>
      </c>
      <c r="C21" s="198">
        <v>2748</v>
      </c>
      <c r="D21" s="198">
        <v>4950</v>
      </c>
      <c r="E21" s="198">
        <v>4300</v>
      </c>
      <c r="F21" s="198">
        <v>6204</v>
      </c>
      <c r="G21" s="198">
        <f>C21+D21-E21</f>
        <v>3398</v>
      </c>
      <c r="H21" s="198">
        <v>500</v>
      </c>
      <c r="I21" s="198">
        <v>650</v>
      </c>
      <c r="J21" s="198">
        <f>G21-H21</f>
        <v>2898</v>
      </c>
      <c r="K21" s="199">
        <v>217</v>
      </c>
      <c r="L21" s="290">
        <f>(F21-F22)*K21</f>
        <v>452662</v>
      </c>
      <c r="M21" s="200">
        <f>(I21*K21)+L23</f>
        <v>1096808.06</v>
      </c>
      <c r="N21" s="200">
        <f>M21-L23</f>
        <v>141050</v>
      </c>
      <c r="O21" s="201"/>
      <c r="P21" s="313">
        <v>8</v>
      </c>
      <c r="Q21" s="202">
        <v>8</v>
      </c>
      <c r="R21" s="314"/>
    </row>
    <row r="22" spans="1:17" ht="21" customHeight="1">
      <c r="A22" s="187">
        <v>2</v>
      </c>
      <c r="B22" s="197" t="s">
        <v>115</v>
      </c>
      <c r="C22" s="187"/>
      <c r="D22" s="187"/>
      <c r="E22" s="187"/>
      <c r="F22" s="198">
        <v>4118</v>
      </c>
      <c r="G22" s="198">
        <f>C22+D22-E22</f>
        <v>0</v>
      </c>
      <c r="H22" s="187"/>
      <c r="I22" s="187"/>
      <c r="J22" s="198">
        <f>G22-H22</f>
        <v>0</v>
      </c>
      <c r="K22" s="199">
        <v>122.17</v>
      </c>
      <c r="L22" s="200">
        <f>K22*F22</f>
        <v>503096.06</v>
      </c>
      <c r="M22" s="200"/>
      <c r="N22" s="200"/>
      <c r="O22" s="201"/>
      <c r="P22" s="203"/>
      <c r="Q22" s="202"/>
    </row>
    <row r="23" spans="1:17" s="211" customFormat="1" ht="15">
      <c r="A23" s="204" t="s">
        <v>116</v>
      </c>
      <c r="B23" s="188" t="s">
        <v>117</v>
      </c>
      <c r="C23" s="205">
        <f>SUM(C21:C22)</f>
        <v>2748</v>
      </c>
      <c r="D23" s="205">
        <f>SUM(D21:D22)</f>
        <v>4950</v>
      </c>
      <c r="E23" s="205">
        <f>SUM(E21:E22)</f>
        <v>4300</v>
      </c>
      <c r="F23" s="205">
        <f>SUM(F21:F22)</f>
        <v>10322</v>
      </c>
      <c r="G23" s="205">
        <f>C23+D23-E23</f>
        <v>3398</v>
      </c>
      <c r="H23" s="205">
        <f>SUM(H21:H22)</f>
        <v>500</v>
      </c>
      <c r="I23" s="205">
        <f>SUM(I21:I22)</f>
        <v>650</v>
      </c>
      <c r="J23" s="205">
        <f>G23-H23</f>
        <v>2898</v>
      </c>
      <c r="K23" s="206" t="s">
        <v>111</v>
      </c>
      <c r="L23" s="207">
        <f>SUM(L21:L22)</f>
        <v>955758.06</v>
      </c>
      <c r="M23" s="207">
        <f>SUM(M21:M22)</f>
        <v>1096808.06</v>
      </c>
      <c r="N23" s="207">
        <f>SUM(N21:N22)</f>
        <v>141050</v>
      </c>
      <c r="O23" s="208" t="s">
        <v>118</v>
      </c>
      <c r="P23" s="209" t="s">
        <v>111</v>
      </c>
      <c r="Q23" s="210" t="s">
        <v>111</v>
      </c>
    </row>
    <row r="24" spans="1:17" s="211" customFormat="1" ht="15">
      <c r="A24" s="212"/>
      <c r="B24" s="213"/>
      <c r="C24" s="214"/>
      <c r="D24" s="214"/>
      <c r="E24" s="214"/>
      <c r="F24" s="214"/>
      <c r="G24" s="315" t="s">
        <v>119</v>
      </c>
      <c r="H24" s="214">
        <f>H17+H23</f>
        <v>3029</v>
      </c>
      <c r="I24" s="214">
        <f>I17+I23</f>
        <v>3373</v>
      </c>
      <c r="J24" s="214"/>
      <c r="K24" s="215"/>
      <c r="L24" s="216"/>
      <c r="M24" s="216"/>
      <c r="N24" s="217"/>
      <c r="O24" s="218"/>
      <c r="P24" s="219"/>
      <c r="Q24" s="219"/>
    </row>
    <row r="25" spans="1:17" s="211" customFormat="1" ht="15">
      <c r="A25" s="212"/>
      <c r="B25" s="213"/>
      <c r="C25" s="214"/>
      <c r="D25" s="214"/>
      <c r="E25" s="214"/>
      <c r="F25" s="214"/>
      <c r="G25" s="316"/>
      <c r="H25" s="220" t="str">
        <f>H6</f>
        <v>personas</v>
      </c>
      <c r="I25" s="220" t="str">
        <f>I6</f>
        <v>TPL skaits</v>
      </c>
      <c r="J25" s="214"/>
      <c r="K25" s="215"/>
      <c r="L25" s="216"/>
      <c r="M25" s="216"/>
      <c r="N25" s="221" t="s">
        <v>94</v>
      </c>
      <c r="O25" s="218"/>
      <c r="P25" s="219"/>
      <c r="Q25" s="219"/>
    </row>
    <row r="26" spans="1:17" s="211" customFormat="1" ht="15">
      <c r="A26" s="212"/>
      <c r="B26" s="222"/>
      <c r="C26" s="223"/>
      <c r="D26" s="223"/>
      <c r="E26" s="223"/>
      <c r="F26" s="223"/>
      <c r="G26" s="223"/>
      <c r="H26" s="223"/>
      <c r="I26" s="223"/>
      <c r="J26" s="223"/>
      <c r="K26" s="224"/>
      <c r="L26" s="225"/>
      <c r="M26" s="222" t="s">
        <v>120</v>
      </c>
      <c r="N26" s="200">
        <v>236000</v>
      </c>
      <c r="O26" s="218" t="s">
        <v>121</v>
      </c>
      <c r="P26" s="219"/>
      <c r="Q26" s="219"/>
    </row>
    <row r="27" spans="1:17" s="211" customFormat="1" ht="15">
      <c r="A27" s="212"/>
      <c r="B27" s="222"/>
      <c r="C27" s="223"/>
      <c r="D27" s="223"/>
      <c r="E27" s="223"/>
      <c r="F27" s="223"/>
      <c r="G27" s="223"/>
      <c r="H27" s="223"/>
      <c r="I27" s="223"/>
      <c r="J27" s="223"/>
      <c r="K27" s="224"/>
      <c r="L27" s="225"/>
      <c r="M27" s="225" t="s">
        <v>122</v>
      </c>
      <c r="N27" s="200">
        <f>N17+N23-N26</f>
        <v>1042391.8100000003</v>
      </c>
      <c r="O27" s="218" t="s">
        <v>123</v>
      </c>
      <c r="P27" s="219"/>
      <c r="Q27" s="219"/>
    </row>
    <row r="28" spans="1:17" s="211" customFormat="1" ht="15">
      <c r="A28" s="212"/>
      <c r="B28" s="222"/>
      <c r="C28" s="223"/>
      <c r="D28" s="223"/>
      <c r="E28" s="223"/>
      <c r="F28" s="223"/>
      <c r="G28" s="223"/>
      <c r="H28" s="223"/>
      <c r="I28" s="223"/>
      <c r="J28" s="223"/>
      <c r="K28" s="224"/>
      <c r="L28" s="225"/>
      <c r="M28" s="225" t="s">
        <v>124</v>
      </c>
      <c r="N28" s="312">
        <f>13935.39+10801</f>
        <v>24736.39</v>
      </c>
      <c r="O28" s="218" t="s">
        <v>125</v>
      </c>
      <c r="P28" s="219"/>
      <c r="Q28" s="219"/>
    </row>
    <row r="29" spans="1:17" s="233" customFormat="1" ht="19.5">
      <c r="A29" s="226"/>
      <c r="B29" s="227"/>
      <c r="C29" s="228"/>
      <c r="D29" s="228"/>
      <c r="E29" s="228"/>
      <c r="F29" s="228"/>
      <c r="G29" s="228"/>
      <c r="H29" s="228"/>
      <c r="I29" s="228"/>
      <c r="J29" s="228"/>
      <c r="K29" s="229"/>
      <c r="L29" s="230"/>
      <c r="M29" s="230" t="s">
        <v>126</v>
      </c>
      <c r="N29" s="231">
        <f>N27+N28</f>
        <v>1067128.2000000002</v>
      </c>
      <c r="O29" s="218" t="s">
        <v>127</v>
      </c>
      <c r="P29" s="232"/>
      <c r="Q29" s="232"/>
    </row>
    <row r="30" spans="1:17" s="233" customFormat="1" ht="19.5">
      <c r="A30" s="226"/>
      <c r="B30" s="227"/>
      <c r="C30" s="228"/>
      <c r="D30" s="228"/>
      <c r="E30" s="228"/>
      <c r="F30" s="228"/>
      <c r="G30" s="228"/>
      <c r="H30" s="228"/>
      <c r="I30" s="228"/>
      <c r="J30" s="228"/>
      <c r="K30" s="229"/>
      <c r="L30" s="230"/>
      <c r="M30" s="230"/>
      <c r="N30" s="234"/>
      <c r="O30" s="218"/>
      <c r="P30" s="232"/>
      <c r="Q30" s="232"/>
    </row>
    <row r="31" spans="1:17" s="123" customFormat="1" ht="18.75">
      <c r="A31" s="118"/>
      <c r="B31" s="119" t="s">
        <v>64</v>
      </c>
      <c r="C31" s="120"/>
      <c r="E31" s="120"/>
      <c r="F31" s="121" t="s">
        <v>65</v>
      </c>
      <c r="G31" s="118"/>
      <c r="H31" s="118"/>
      <c r="I31" s="118"/>
      <c r="J31" s="118"/>
      <c r="K31" s="122"/>
      <c r="L31" s="118"/>
      <c r="M31" s="118"/>
      <c r="N31" s="118"/>
      <c r="O31" s="235"/>
      <c r="P31" s="118"/>
      <c r="Q31" s="118"/>
    </row>
    <row r="32" spans="1:17" ht="15">
      <c r="A32" s="124"/>
      <c r="B32" s="125"/>
      <c r="C32" s="126"/>
      <c r="D32" s="126"/>
      <c r="E32" s="127"/>
      <c r="F32" s="127"/>
      <c r="G32" s="124"/>
      <c r="H32" s="124"/>
      <c r="I32" s="124"/>
      <c r="J32" s="124"/>
      <c r="K32" s="128"/>
      <c r="L32" s="124"/>
      <c r="M32" s="124"/>
      <c r="N32" s="124"/>
      <c r="O32" s="236"/>
      <c r="P32" s="124"/>
      <c r="Q32" s="124"/>
    </row>
    <row r="33" spans="1:17" ht="15">
      <c r="A33" s="124"/>
      <c r="B33" s="125"/>
      <c r="C33" s="126"/>
      <c r="D33" s="126"/>
      <c r="E33" s="127"/>
      <c r="F33" s="127"/>
      <c r="G33" s="124"/>
      <c r="H33" s="124"/>
      <c r="I33" s="124"/>
      <c r="J33" s="124"/>
      <c r="K33" s="128"/>
      <c r="L33" s="124"/>
      <c r="M33" s="124"/>
      <c r="N33" s="124"/>
      <c r="O33" s="236"/>
      <c r="P33" s="124"/>
      <c r="Q33" s="124"/>
    </row>
    <row r="34" spans="1:17" ht="15">
      <c r="A34" s="124"/>
      <c r="B34" s="130" t="s">
        <v>73</v>
      </c>
      <c r="C34" s="127"/>
      <c r="D34" s="127"/>
      <c r="E34" s="127"/>
      <c r="F34" s="127"/>
      <c r="G34" s="124"/>
      <c r="H34" s="124"/>
      <c r="I34" s="124"/>
      <c r="J34" s="124"/>
      <c r="K34" s="128"/>
      <c r="L34" s="124"/>
      <c r="M34" s="124"/>
      <c r="N34" s="124"/>
      <c r="O34" s="236"/>
      <c r="P34" s="124"/>
      <c r="Q34" s="124"/>
    </row>
    <row r="35" spans="1:17" ht="15">
      <c r="A35" s="124"/>
      <c r="B35" s="130" t="s">
        <v>66</v>
      </c>
      <c r="C35" s="127"/>
      <c r="D35" s="127"/>
      <c r="E35" s="127"/>
      <c r="F35" s="127"/>
      <c r="G35" s="124"/>
      <c r="H35" s="124"/>
      <c r="I35" s="124"/>
      <c r="J35" s="124"/>
      <c r="K35" s="128"/>
      <c r="L35" s="124"/>
      <c r="M35" s="124"/>
      <c r="N35" s="124"/>
      <c r="O35" s="236"/>
      <c r="P35" s="124"/>
      <c r="Q35" s="124"/>
    </row>
    <row r="36" spans="2:6" ht="15.75">
      <c r="B36" s="237"/>
      <c r="C36" s="238"/>
      <c r="D36" s="238"/>
      <c r="E36" s="239"/>
      <c r="F36" s="239"/>
    </row>
    <row r="37" spans="2:6" ht="15">
      <c r="B37" s="239"/>
      <c r="C37" s="239"/>
      <c r="D37" s="239"/>
      <c r="E37" s="239"/>
      <c r="F37" s="239"/>
    </row>
    <row r="38" spans="2:6" ht="15">
      <c r="B38" s="239"/>
      <c r="C38" s="239"/>
      <c r="D38" s="239"/>
      <c r="E38" s="239"/>
      <c r="F38" s="239"/>
    </row>
    <row r="39" spans="2:6" ht="15">
      <c r="B39" s="239"/>
      <c r="C39" s="239"/>
      <c r="D39" s="239"/>
      <c r="E39" s="239"/>
      <c r="F39" s="239"/>
    </row>
  </sheetData>
  <sheetProtection/>
  <mergeCells count="7">
    <mergeCell ref="G24:G25"/>
    <mergeCell ref="M2:Q2"/>
    <mergeCell ref="P1:Q1"/>
    <mergeCell ref="A3:Q3"/>
    <mergeCell ref="A5:Q5"/>
    <mergeCell ref="A18:Q18"/>
    <mergeCell ref="A19:A20"/>
  </mergeCells>
  <printOptions/>
  <pageMargins left="0.11811023622047245" right="0.11811023622047245" top="0.1968503937007874" bottom="0.31496062992125984"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O69"/>
  <sheetViews>
    <sheetView zoomScale="80" zoomScaleNormal="80" workbookViewId="0" topLeftCell="A4">
      <selection activeCell="S34" sqref="S34"/>
    </sheetView>
  </sheetViews>
  <sheetFormatPr defaultColWidth="9.140625" defaultRowHeight="12.75"/>
  <cols>
    <col min="1" max="1" width="31.421875" style="6" customWidth="1"/>
    <col min="2" max="6" width="11.421875" style="11" customWidth="1"/>
    <col min="7" max="7" width="11.140625" style="6" customWidth="1"/>
    <col min="8" max="10" width="7.8515625" style="6" customWidth="1"/>
    <col min="11" max="13" width="11.140625" style="6" customWidth="1"/>
    <col min="14" max="16384" width="9.140625" style="6" customWidth="1"/>
  </cols>
  <sheetData>
    <row r="1" spans="13:15" ht="15.75">
      <c r="M1" s="324" t="s">
        <v>72</v>
      </c>
      <c r="N1" s="324"/>
      <c r="O1" s="151"/>
    </row>
    <row r="2" spans="11:14" ht="58.5" customHeight="1">
      <c r="K2" s="325" t="s">
        <v>69</v>
      </c>
      <c r="L2" s="325"/>
      <c r="M2" s="325"/>
      <c r="N2" s="325"/>
    </row>
    <row r="3" spans="1:12" s="129" customFormat="1" ht="15.75">
      <c r="A3" s="124"/>
      <c r="B3" s="124"/>
      <c r="C3" s="124"/>
      <c r="D3" s="124"/>
      <c r="E3" s="124"/>
      <c r="F3" s="124"/>
      <c r="G3" s="124"/>
      <c r="H3" s="124"/>
      <c r="I3" s="124"/>
      <c r="J3" s="124"/>
      <c r="K3" s="128"/>
      <c r="L3" s="149"/>
    </row>
    <row r="4" spans="1:14" s="129" customFormat="1" ht="21" customHeight="1">
      <c r="A4" s="326" t="s">
        <v>69</v>
      </c>
      <c r="B4" s="326"/>
      <c r="C4" s="326"/>
      <c r="D4" s="326"/>
      <c r="E4" s="326"/>
      <c r="F4" s="326"/>
      <c r="G4" s="326"/>
      <c r="H4" s="326"/>
      <c r="I4" s="326"/>
      <c r="J4" s="326"/>
      <c r="K4" s="326"/>
      <c r="L4" s="326"/>
      <c r="M4" s="326"/>
      <c r="N4" s="326"/>
    </row>
    <row r="5" spans="1:14" ht="21" customHeight="1">
      <c r="A5" s="332" t="s">
        <v>70</v>
      </c>
      <c r="B5" s="332"/>
      <c r="C5" s="332"/>
      <c r="D5" s="332"/>
      <c r="E5" s="332"/>
      <c r="F5" s="332"/>
      <c r="G5" s="332"/>
      <c r="H5" s="332"/>
      <c r="I5" s="332"/>
      <c r="J5" s="332"/>
      <c r="K5" s="332"/>
      <c r="L5" s="332"/>
      <c r="M5" s="332"/>
      <c r="N5" s="332"/>
    </row>
    <row r="6" spans="1:14" ht="12.75">
      <c r="A6" s="331" t="s">
        <v>62</v>
      </c>
      <c r="B6" s="331"/>
      <c r="C6" s="331"/>
      <c r="D6" s="331"/>
      <c r="E6" s="331"/>
      <c r="F6" s="331"/>
      <c r="G6" s="331"/>
      <c r="H6" s="327"/>
      <c r="I6" s="327"/>
      <c r="J6" s="327"/>
      <c r="K6" s="327"/>
      <c r="L6" s="327"/>
      <c r="M6" s="327"/>
      <c r="N6" s="131"/>
    </row>
    <row r="7" spans="1:14" ht="12.75" customHeight="1">
      <c r="A7" s="328"/>
      <c r="B7" s="328" t="s">
        <v>27</v>
      </c>
      <c r="C7" s="328" t="s">
        <v>28</v>
      </c>
      <c r="D7" s="328" t="s">
        <v>29</v>
      </c>
      <c r="E7" s="328"/>
      <c r="F7" s="328"/>
      <c r="G7" s="328"/>
      <c r="H7" s="133"/>
      <c r="I7" s="133"/>
      <c r="J7" s="133"/>
      <c r="K7" s="133"/>
      <c r="L7" s="133"/>
      <c r="M7" s="133"/>
      <c r="N7" s="131"/>
    </row>
    <row r="8" spans="1:14" ht="25.5">
      <c r="A8" s="328"/>
      <c r="B8" s="328"/>
      <c r="C8" s="328"/>
      <c r="D8" s="5" t="s">
        <v>1</v>
      </c>
      <c r="E8" s="5" t="s">
        <v>2</v>
      </c>
      <c r="F8" s="5" t="s">
        <v>3</v>
      </c>
      <c r="G8" s="2" t="s">
        <v>4</v>
      </c>
      <c r="H8" s="134"/>
      <c r="I8" s="135"/>
      <c r="J8" s="135"/>
      <c r="K8" s="134"/>
      <c r="L8" s="134"/>
      <c r="M8" s="134"/>
      <c r="N8" s="131"/>
    </row>
    <row r="9" spans="1:14" ht="12.75">
      <c r="A9" s="7" t="s">
        <v>35</v>
      </c>
      <c r="B9" s="8">
        <v>8403</v>
      </c>
      <c r="C9" s="8">
        <v>357143.38</v>
      </c>
      <c r="D9" s="9">
        <v>1349642.2</v>
      </c>
      <c r="E9" s="9">
        <v>35224.63</v>
      </c>
      <c r="F9" s="9">
        <v>110789.31</v>
      </c>
      <c r="G9" s="10">
        <v>1495656.14</v>
      </c>
      <c r="H9" s="136" t="s">
        <v>17</v>
      </c>
      <c r="I9" s="137"/>
      <c r="J9" s="137"/>
      <c r="K9" s="134"/>
      <c r="L9" s="134"/>
      <c r="M9" s="134"/>
      <c r="N9" s="131"/>
    </row>
    <row r="10" spans="1:14" ht="12.75">
      <c r="A10" s="7" t="s">
        <v>16</v>
      </c>
      <c r="B10" s="8">
        <f aca="true" t="shared" si="0" ref="B10:B20">B27</f>
        <v>8420</v>
      </c>
      <c r="C10" s="8">
        <f aca="true" t="shared" si="1" ref="C10:C20">E27</f>
        <v>399580.78</v>
      </c>
      <c r="D10" s="9">
        <f aca="true" t="shared" si="2" ref="D10:D20">G27</f>
        <v>1167866.69</v>
      </c>
      <c r="E10" s="9">
        <f aca="true" t="shared" si="3" ref="E10:E20">K27</f>
        <v>36212.27</v>
      </c>
      <c r="F10" s="9">
        <f aca="true" t="shared" si="4" ref="F10:F20">L27</f>
        <v>96326.28</v>
      </c>
      <c r="G10" s="10">
        <f aca="true" t="shared" si="5" ref="G10:G20">M27</f>
        <v>1300405.24</v>
      </c>
      <c r="H10" s="136" t="s">
        <v>17</v>
      </c>
      <c r="I10" s="137"/>
      <c r="J10" s="137"/>
      <c r="K10" s="134"/>
      <c r="L10" s="134"/>
      <c r="M10" s="134"/>
      <c r="N10" s="131"/>
    </row>
    <row r="11" spans="1:14" ht="12.75">
      <c r="A11" s="7" t="s">
        <v>6</v>
      </c>
      <c r="B11" s="8">
        <f t="shared" si="0"/>
        <v>8466</v>
      </c>
      <c r="C11" s="8">
        <f t="shared" si="1"/>
        <v>376691.20999999996</v>
      </c>
      <c r="D11" s="9">
        <f t="shared" si="2"/>
        <v>1210654.57</v>
      </c>
      <c r="E11" s="9">
        <f t="shared" si="3"/>
        <v>35703.22</v>
      </c>
      <c r="F11" s="9">
        <f t="shared" si="4"/>
        <v>99708.7</v>
      </c>
      <c r="G11" s="10">
        <f t="shared" si="5"/>
        <v>1346066.49</v>
      </c>
      <c r="H11" s="136" t="s">
        <v>17</v>
      </c>
      <c r="I11" s="137"/>
      <c r="J11" s="137"/>
      <c r="K11" s="134"/>
      <c r="L11" s="134"/>
      <c r="M11" s="134"/>
      <c r="N11" s="131"/>
    </row>
    <row r="12" spans="1:14" ht="12.75">
      <c r="A12" s="7" t="s">
        <v>7</v>
      </c>
      <c r="B12" s="8">
        <f t="shared" si="0"/>
        <v>8555</v>
      </c>
      <c r="C12" s="8">
        <f t="shared" si="1"/>
        <v>398622.5</v>
      </c>
      <c r="D12" s="9">
        <f t="shared" si="2"/>
        <v>1220481.09</v>
      </c>
      <c r="E12" s="9">
        <f t="shared" si="3"/>
        <v>38716.26</v>
      </c>
      <c r="F12" s="9">
        <f t="shared" si="4"/>
        <v>100735.77</v>
      </c>
      <c r="G12" s="10">
        <f t="shared" si="5"/>
        <v>1359933.12</v>
      </c>
      <c r="H12" s="136" t="s">
        <v>17</v>
      </c>
      <c r="I12" s="137"/>
      <c r="J12" s="137"/>
      <c r="K12" s="134"/>
      <c r="L12" s="134"/>
      <c r="M12" s="134"/>
      <c r="N12" s="131"/>
    </row>
    <row r="13" spans="1:14" ht="12.75">
      <c r="A13" s="7" t="s">
        <v>8</v>
      </c>
      <c r="B13" s="8">
        <f t="shared" si="0"/>
        <v>8577</v>
      </c>
      <c r="C13" s="8">
        <f t="shared" si="1"/>
        <v>400899.89</v>
      </c>
      <c r="D13" s="9">
        <f t="shared" si="2"/>
        <v>1305835.36</v>
      </c>
      <c r="E13" s="9">
        <f t="shared" si="3"/>
        <v>41493.19</v>
      </c>
      <c r="F13" s="9">
        <f t="shared" si="4"/>
        <v>107786.22</v>
      </c>
      <c r="G13" s="10">
        <f t="shared" si="5"/>
        <v>1455114.77</v>
      </c>
      <c r="H13" s="136" t="s">
        <v>17</v>
      </c>
      <c r="I13" s="137"/>
      <c r="J13" s="137"/>
      <c r="K13" s="134"/>
      <c r="L13" s="134"/>
      <c r="M13" s="134"/>
      <c r="N13" s="131"/>
    </row>
    <row r="14" spans="1:14" ht="12.75">
      <c r="A14" s="7" t="s">
        <v>9</v>
      </c>
      <c r="B14" s="8">
        <f t="shared" si="0"/>
        <v>8605</v>
      </c>
      <c r="C14" s="8">
        <f t="shared" si="1"/>
        <v>413919.1</v>
      </c>
      <c r="D14" s="9">
        <f t="shared" si="2"/>
        <v>1276372.85</v>
      </c>
      <c r="E14" s="9">
        <f t="shared" si="3"/>
        <v>42681.06</v>
      </c>
      <c r="F14" s="9">
        <f t="shared" si="4"/>
        <v>105524.34</v>
      </c>
      <c r="G14" s="10">
        <f t="shared" si="5"/>
        <v>1424578.2500000002</v>
      </c>
      <c r="H14" s="136" t="s">
        <v>17</v>
      </c>
      <c r="I14" s="137"/>
      <c r="J14" s="137"/>
      <c r="K14" s="134"/>
      <c r="L14" s="134"/>
      <c r="M14" s="134"/>
      <c r="N14" s="131"/>
    </row>
    <row r="15" spans="1:14" ht="12.75">
      <c r="A15" s="7" t="s">
        <v>10</v>
      </c>
      <c r="B15" s="8">
        <f t="shared" si="0"/>
        <v>8503</v>
      </c>
      <c r="C15" s="8">
        <f t="shared" si="1"/>
        <v>360548.38</v>
      </c>
      <c r="D15" s="9">
        <f t="shared" si="2"/>
        <v>1220836.34</v>
      </c>
      <c r="E15" s="9">
        <f t="shared" si="3"/>
        <v>36072.5</v>
      </c>
      <c r="F15" s="9">
        <f t="shared" si="4"/>
        <v>100552.71</v>
      </c>
      <c r="G15" s="10">
        <f t="shared" si="5"/>
        <v>1357461.55</v>
      </c>
      <c r="H15" s="136" t="s">
        <v>17</v>
      </c>
      <c r="I15" s="137"/>
      <c r="J15" s="137"/>
      <c r="K15" s="134"/>
      <c r="L15" s="134"/>
      <c r="M15" s="134"/>
      <c r="N15" s="131"/>
    </row>
    <row r="16" spans="1:14" ht="12.75">
      <c r="A16" s="7" t="s">
        <v>11</v>
      </c>
      <c r="B16" s="8">
        <f t="shared" si="0"/>
        <v>8527</v>
      </c>
      <c r="C16" s="8">
        <f t="shared" si="1"/>
        <v>382230.23</v>
      </c>
      <c r="D16" s="9">
        <f t="shared" si="2"/>
        <v>1069843.69</v>
      </c>
      <c r="E16" s="9">
        <f t="shared" si="3"/>
        <v>36983.33</v>
      </c>
      <c r="F16" s="9">
        <f t="shared" si="4"/>
        <v>88546.16</v>
      </c>
      <c r="G16" s="10">
        <f t="shared" si="5"/>
        <v>1195373.18</v>
      </c>
      <c r="H16" s="136" t="s">
        <v>17</v>
      </c>
      <c r="I16" s="137"/>
      <c r="J16" s="137"/>
      <c r="K16" s="134"/>
      <c r="L16" s="134"/>
      <c r="M16" s="134"/>
      <c r="N16" s="131"/>
    </row>
    <row r="17" spans="1:14" ht="12.75">
      <c r="A17" s="7" t="s">
        <v>12</v>
      </c>
      <c r="B17" s="8">
        <f t="shared" si="0"/>
        <v>8624</v>
      </c>
      <c r="C17" s="8">
        <f t="shared" si="1"/>
        <v>384579.58</v>
      </c>
      <c r="D17" s="9">
        <f t="shared" si="2"/>
        <v>1124261.5099999998</v>
      </c>
      <c r="E17" s="9">
        <f t="shared" si="3"/>
        <v>37434.32</v>
      </c>
      <c r="F17" s="9">
        <f t="shared" si="4"/>
        <v>92935.65999999996</v>
      </c>
      <c r="G17" s="10">
        <f t="shared" si="5"/>
        <v>1254631.4899999998</v>
      </c>
      <c r="H17" s="136" t="s">
        <v>17</v>
      </c>
      <c r="I17" s="137"/>
      <c r="J17" s="137"/>
      <c r="K17" s="134"/>
      <c r="L17" s="134"/>
      <c r="M17" s="134"/>
      <c r="N17" s="131"/>
    </row>
    <row r="18" spans="1:14" ht="12.75">
      <c r="A18" s="67" t="s">
        <v>13</v>
      </c>
      <c r="B18" s="68">
        <f t="shared" si="0"/>
        <v>8756</v>
      </c>
      <c r="C18" s="68">
        <f t="shared" si="1"/>
        <v>384733</v>
      </c>
      <c r="D18" s="69">
        <f t="shared" si="2"/>
        <v>1178820.4896329385</v>
      </c>
      <c r="E18" s="69">
        <f t="shared" si="3"/>
        <v>43430.02456246368</v>
      </c>
      <c r="F18" s="69">
        <f t="shared" si="4"/>
        <v>97780.04113563217</v>
      </c>
      <c r="G18" s="70">
        <f t="shared" si="5"/>
        <v>1320030.5553310344</v>
      </c>
      <c r="H18" s="138" t="s">
        <v>40</v>
      </c>
      <c r="I18" s="139"/>
      <c r="J18" s="139"/>
      <c r="K18" s="134"/>
      <c r="L18" s="134"/>
      <c r="M18" s="134"/>
      <c r="N18" s="131"/>
    </row>
    <row r="19" spans="1:14" ht="12.75">
      <c r="A19" s="67" t="s">
        <v>14</v>
      </c>
      <c r="B19" s="68">
        <f t="shared" si="0"/>
        <v>8865</v>
      </c>
      <c r="C19" s="68">
        <f t="shared" si="1"/>
        <v>433933</v>
      </c>
      <c r="D19" s="69">
        <f t="shared" si="2"/>
        <v>1213954.4027185526</v>
      </c>
      <c r="E19" s="69">
        <f t="shared" si="3"/>
        <v>43970.66785589774</v>
      </c>
      <c r="F19" s="69">
        <f t="shared" si="4"/>
        <v>100634.00564595603</v>
      </c>
      <c r="G19" s="70">
        <f t="shared" si="5"/>
        <v>1358559.0762204062</v>
      </c>
      <c r="H19" s="138" t="s">
        <v>40</v>
      </c>
      <c r="I19" s="139"/>
      <c r="J19" s="139"/>
      <c r="K19" s="134"/>
      <c r="L19" s="134"/>
      <c r="M19" s="134"/>
      <c r="N19" s="131"/>
    </row>
    <row r="20" spans="1:14" ht="12.75">
      <c r="A20" s="67" t="s">
        <v>15</v>
      </c>
      <c r="B20" s="68">
        <f t="shared" si="0"/>
        <v>8969</v>
      </c>
      <c r="C20" s="68">
        <f t="shared" si="1"/>
        <v>420127</v>
      </c>
      <c r="D20" s="69">
        <f t="shared" si="2"/>
        <v>1351630.9535195017</v>
      </c>
      <c r="E20" s="69">
        <f t="shared" si="3"/>
        <v>44486.510998256825</v>
      </c>
      <c r="F20" s="69">
        <f t="shared" si="4"/>
        <v>111689.39716142068</v>
      </c>
      <c r="G20" s="70">
        <f t="shared" si="5"/>
        <v>1507806.8616791791</v>
      </c>
      <c r="H20" s="138" t="s">
        <v>40</v>
      </c>
      <c r="I20" s="139"/>
      <c r="J20" s="139"/>
      <c r="K20" s="134"/>
      <c r="L20" s="134"/>
      <c r="M20" s="134"/>
      <c r="N20" s="131"/>
    </row>
    <row r="21" spans="1:14" ht="12.75">
      <c r="A21" s="71" t="s">
        <v>4</v>
      </c>
      <c r="B21" s="72" t="s">
        <v>22</v>
      </c>
      <c r="C21" s="72" t="s">
        <v>22</v>
      </c>
      <c r="D21" s="70">
        <f>SUM(D9:D20)</f>
        <v>14690200.145870991</v>
      </c>
      <c r="E21" s="70">
        <f>SUM(E9:E20)</f>
        <v>472407.9834166183</v>
      </c>
      <c r="F21" s="70">
        <f>SUM(F9:F20)</f>
        <v>1213008.593943009</v>
      </c>
      <c r="G21" s="73">
        <f>SUM(G9:G20)</f>
        <v>16375616.72323062</v>
      </c>
      <c r="H21" s="138" t="s">
        <v>40</v>
      </c>
      <c r="I21" s="140"/>
      <c r="J21" s="140"/>
      <c r="K21" s="134"/>
      <c r="L21" s="134"/>
      <c r="M21" s="134"/>
      <c r="N21" s="131"/>
    </row>
    <row r="22" spans="1:14" ht="12.75">
      <c r="A22" s="131"/>
      <c r="B22" s="132"/>
      <c r="C22" s="132"/>
      <c r="D22" s="132"/>
      <c r="E22" s="131"/>
      <c r="F22" s="141" t="s">
        <v>63</v>
      </c>
      <c r="G22" s="142">
        <v>15836070</v>
      </c>
      <c r="H22" s="134"/>
      <c r="I22" s="134"/>
      <c r="J22" s="134"/>
      <c r="K22" s="134"/>
      <c r="L22" s="134"/>
      <c r="M22" s="134"/>
      <c r="N22" s="131"/>
    </row>
    <row r="23" spans="1:14" ht="14.25">
      <c r="A23" s="131"/>
      <c r="B23" s="132"/>
      <c r="C23" s="132"/>
      <c r="D23" s="132"/>
      <c r="E23" s="131"/>
      <c r="F23" s="143" t="s">
        <v>47</v>
      </c>
      <c r="G23" s="144">
        <f>G22-G21</f>
        <v>-539546.7232306208</v>
      </c>
      <c r="H23" s="131"/>
      <c r="I23" s="131"/>
      <c r="J23" s="131"/>
      <c r="K23" s="131"/>
      <c r="L23" s="131"/>
      <c r="M23" s="131"/>
      <c r="N23" s="131"/>
    </row>
    <row r="24" spans="1:14" ht="12.75">
      <c r="A24" s="327" t="s">
        <v>60</v>
      </c>
      <c r="B24" s="327"/>
      <c r="C24" s="327"/>
      <c r="D24" s="327"/>
      <c r="E24" s="327"/>
      <c r="F24" s="327"/>
      <c r="G24" s="327"/>
      <c r="H24" s="327"/>
      <c r="I24" s="327"/>
      <c r="J24" s="327"/>
      <c r="K24" s="327"/>
      <c r="L24" s="327"/>
      <c r="M24" s="327"/>
      <c r="N24" s="327"/>
    </row>
    <row r="25" spans="1:14" s="1" customFormat="1" ht="14.25" customHeight="1">
      <c r="A25" s="328"/>
      <c r="B25" s="328" t="s">
        <v>27</v>
      </c>
      <c r="C25" s="329" t="s">
        <v>41</v>
      </c>
      <c r="D25" s="329" t="s">
        <v>43</v>
      </c>
      <c r="E25" s="328" t="s">
        <v>28</v>
      </c>
      <c r="F25" s="329" t="s">
        <v>45</v>
      </c>
      <c r="G25" s="328" t="s">
        <v>29</v>
      </c>
      <c r="H25" s="328"/>
      <c r="I25" s="328"/>
      <c r="J25" s="328"/>
      <c r="K25" s="328"/>
      <c r="L25" s="328"/>
      <c r="M25" s="328"/>
      <c r="N25" s="145"/>
    </row>
    <row r="26" spans="1:14" s="1" customFormat="1" ht="69" customHeight="1">
      <c r="A26" s="328"/>
      <c r="B26" s="328"/>
      <c r="C26" s="330"/>
      <c r="D26" s="330"/>
      <c r="E26" s="328"/>
      <c r="F26" s="330"/>
      <c r="G26" s="5" t="s">
        <v>1</v>
      </c>
      <c r="H26" s="32" t="s">
        <v>55</v>
      </c>
      <c r="I26" s="5" t="s">
        <v>42</v>
      </c>
      <c r="J26" s="5" t="s">
        <v>51</v>
      </c>
      <c r="K26" s="5" t="s">
        <v>57</v>
      </c>
      <c r="L26" s="5" t="s">
        <v>56</v>
      </c>
      <c r="M26" s="2" t="s">
        <v>4</v>
      </c>
      <c r="N26" s="145"/>
    </row>
    <row r="27" spans="1:14" ht="12.75">
      <c r="A27" s="7" t="s">
        <v>5</v>
      </c>
      <c r="B27" s="8">
        <v>8420</v>
      </c>
      <c r="C27" s="8" t="s">
        <v>22</v>
      </c>
      <c r="D27" s="8" t="s">
        <v>22</v>
      </c>
      <c r="E27" s="8">
        <v>399580.78</v>
      </c>
      <c r="F27" s="30">
        <f aca="true" t="shared" si="6" ref="F27:F38">E27/B27</f>
        <v>47.456149643705466</v>
      </c>
      <c r="G27" s="9">
        <v>1167866.69</v>
      </c>
      <c r="H27" s="33">
        <v>3.031744318181818</v>
      </c>
      <c r="I27" s="31">
        <f>G27/E27</f>
        <v>2.922729892063377</v>
      </c>
      <c r="J27" s="30">
        <f>I27*100/H27</f>
        <v>96.40423417421233</v>
      </c>
      <c r="K27" s="9">
        <v>36212.27</v>
      </c>
      <c r="L27" s="9">
        <v>96326.28</v>
      </c>
      <c r="M27" s="10">
        <f>G27+K27+L27</f>
        <v>1300405.24</v>
      </c>
      <c r="N27" s="146" t="s">
        <v>17</v>
      </c>
    </row>
    <row r="28" spans="1:14" ht="12.75">
      <c r="A28" s="7" t="s">
        <v>16</v>
      </c>
      <c r="B28" s="8">
        <v>8466</v>
      </c>
      <c r="C28" s="8">
        <f>B28-B27</f>
        <v>46</v>
      </c>
      <c r="D28" s="30">
        <f>(B28*100/B27)-100</f>
        <v>0.5463182897862282</v>
      </c>
      <c r="E28" s="8">
        <v>376691.20999999996</v>
      </c>
      <c r="F28" s="30">
        <f t="shared" si="6"/>
        <v>44.49459130640207</v>
      </c>
      <c r="G28" s="9">
        <v>1210654.57</v>
      </c>
      <c r="H28" s="33">
        <v>3.33491875</v>
      </c>
      <c r="I28" s="31">
        <f aca="true" t="shared" si="7" ref="I28:I34">G28/E28</f>
        <v>3.213917760385224</v>
      </c>
      <c r="J28" s="30">
        <f aca="true" t="shared" si="8" ref="J28:J38">I28*100/H28</f>
        <v>96.37169602363548</v>
      </c>
      <c r="K28" s="9">
        <v>35703.22</v>
      </c>
      <c r="L28" s="9">
        <v>99708.7</v>
      </c>
      <c r="M28" s="10">
        <f aca="true" t="shared" si="9" ref="M28:M38">G28+K28+L28</f>
        <v>1346066.49</v>
      </c>
      <c r="N28" s="146" t="s">
        <v>17</v>
      </c>
    </row>
    <row r="29" spans="1:14" ht="12.75">
      <c r="A29" s="7" t="s">
        <v>6</v>
      </c>
      <c r="B29" s="8">
        <v>8555</v>
      </c>
      <c r="C29" s="8">
        <f aca="true" t="shared" si="10" ref="C29:C38">B29-B28</f>
        <v>89</v>
      </c>
      <c r="D29" s="30">
        <f aca="true" t="shared" si="11" ref="D29:D38">(B29*100/B28)-100</f>
        <v>1.0512638790455924</v>
      </c>
      <c r="E29" s="8">
        <v>398622.5</v>
      </c>
      <c r="F29" s="30">
        <f t="shared" si="6"/>
        <v>46.595265926358856</v>
      </c>
      <c r="G29" s="9">
        <v>1220481.09</v>
      </c>
      <c r="H29" s="33">
        <v>3.1761130952380947</v>
      </c>
      <c r="I29" s="31">
        <f t="shared" si="7"/>
        <v>3.0617466149050796</v>
      </c>
      <c r="J29" s="30">
        <f t="shared" si="8"/>
        <v>96.39916851498508</v>
      </c>
      <c r="K29" s="9">
        <v>38716.26</v>
      </c>
      <c r="L29" s="9">
        <v>100735.77</v>
      </c>
      <c r="M29" s="10">
        <f t="shared" si="9"/>
        <v>1359933.12</v>
      </c>
      <c r="N29" s="146" t="s">
        <v>17</v>
      </c>
    </row>
    <row r="30" spans="1:14" ht="12.75">
      <c r="A30" s="7" t="s">
        <v>7</v>
      </c>
      <c r="B30" s="8">
        <v>8577</v>
      </c>
      <c r="C30" s="8">
        <f t="shared" si="10"/>
        <v>22</v>
      </c>
      <c r="D30" s="30">
        <f t="shared" si="11"/>
        <v>0.25715955581530636</v>
      </c>
      <c r="E30" s="8">
        <v>400899.89</v>
      </c>
      <c r="F30" s="30">
        <f t="shared" si="6"/>
        <v>46.741272006529094</v>
      </c>
      <c r="G30" s="9">
        <v>1305835.36</v>
      </c>
      <c r="H30" s="33">
        <v>3.3771329113924047</v>
      </c>
      <c r="I30" s="31">
        <f t="shared" si="7"/>
        <v>3.257260459712274</v>
      </c>
      <c r="J30" s="30">
        <f t="shared" si="8"/>
        <v>96.45046686567314</v>
      </c>
      <c r="K30" s="9">
        <v>41493.19</v>
      </c>
      <c r="L30" s="9">
        <v>107786.22</v>
      </c>
      <c r="M30" s="10">
        <f t="shared" si="9"/>
        <v>1455114.77</v>
      </c>
      <c r="N30" s="146" t="s">
        <v>17</v>
      </c>
    </row>
    <row r="31" spans="1:14" ht="12.75">
      <c r="A31" s="7" t="s">
        <v>8</v>
      </c>
      <c r="B31" s="8">
        <v>8605</v>
      </c>
      <c r="C31" s="8">
        <f t="shared" si="10"/>
        <v>28</v>
      </c>
      <c r="D31" s="30">
        <f t="shared" si="11"/>
        <v>0.3264544712603481</v>
      </c>
      <c r="E31" s="8">
        <v>413919.1</v>
      </c>
      <c r="F31" s="30">
        <f t="shared" si="6"/>
        <v>48.10216153399186</v>
      </c>
      <c r="G31" s="9">
        <v>1276372.85</v>
      </c>
      <c r="H31" s="33">
        <v>3.195131736526946</v>
      </c>
      <c r="I31" s="31">
        <f t="shared" si="7"/>
        <v>3.0836287815662535</v>
      </c>
      <c r="J31" s="30">
        <f t="shared" si="8"/>
        <v>96.51022354771844</v>
      </c>
      <c r="K31" s="10">
        <v>42681.06</v>
      </c>
      <c r="L31" s="9">
        <v>105524.34</v>
      </c>
      <c r="M31" s="10">
        <f t="shared" si="9"/>
        <v>1424578.2500000002</v>
      </c>
      <c r="N31" s="146" t="s">
        <v>17</v>
      </c>
    </row>
    <row r="32" spans="1:14" ht="12.75">
      <c r="A32" s="7" t="s">
        <v>9</v>
      </c>
      <c r="B32" s="8">
        <v>8503</v>
      </c>
      <c r="C32" s="8">
        <f t="shared" si="10"/>
        <v>-102</v>
      </c>
      <c r="D32" s="30">
        <f t="shared" si="11"/>
        <v>-1.1853573503776857</v>
      </c>
      <c r="E32" s="8">
        <v>360548.38</v>
      </c>
      <c r="F32" s="30">
        <f t="shared" si="6"/>
        <v>42.4024908855698</v>
      </c>
      <c r="G32" s="9">
        <v>1220836.34</v>
      </c>
      <c r="H32" s="33">
        <v>3.5104407894736838</v>
      </c>
      <c r="I32" s="31">
        <f t="shared" si="7"/>
        <v>3.386054154507642</v>
      </c>
      <c r="J32" s="34">
        <f t="shared" si="8"/>
        <v>96.45666620160567</v>
      </c>
      <c r="K32" s="9">
        <v>36072.5</v>
      </c>
      <c r="L32" s="9">
        <v>100552.71</v>
      </c>
      <c r="M32" s="10">
        <f t="shared" si="9"/>
        <v>1357461.55</v>
      </c>
      <c r="N32" s="146" t="s">
        <v>17</v>
      </c>
    </row>
    <row r="33" spans="1:14" ht="12.75">
      <c r="A33" s="7" t="s">
        <v>10</v>
      </c>
      <c r="B33" s="8">
        <v>8527</v>
      </c>
      <c r="C33" s="8">
        <f t="shared" si="10"/>
        <v>24</v>
      </c>
      <c r="D33" s="30">
        <f t="shared" si="11"/>
        <v>0.28225332235680867</v>
      </c>
      <c r="E33" s="8">
        <v>382230.23</v>
      </c>
      <c r="F33" s="30">
        <f t="shared" si="6"/>
        <v>44.825874281693444</v>
      </c>
      <c r="G33" s="9">
        <v>1069843.69</v>
      </c>
      <c r="H33" s="33">
        <v>2.899929347826087</v>
      </c>
      <c r="I33" s="31">
        <f t="shared" si="7"/>
        <v>2.7989510144187184</v>
      </c>
      <c r="J33" s="34">
        <f t="shared" si="8"/>
        <v>96.51790366951298</v>
      </c>
      <c r="K33" s="9">
        <v>36983.33</v>
      </c>
      <c r="L33" s="9">
        <v>88546.16</v>
      </c>
      <c r="M33" s="10">
        <f t="shared" si="9"/>
        <v>1195373.18</v>
      </c>
      <c r="N33" s="146" t="s">
        <v>17</v>
      </c>
    </row>
    <row r="34" spans="1:14" ht="13.5" thickBot="1">
      <c r="A34" s="83" t="s">
        <v>11</v>
      </c>
      <c r="B34" s="36">
        <v>8624</v>
      </c>
      <c r="C34" s="36">
        <f t="shared" si="10"/>
        <v>97</v>
      </c>
      <c r="D34" s="37">
        <f t="shared" si="11"/>
        <v>1.1375630350650852</v>
      </c>
      <c r="E34" s="36">
        <v>384579.58</v>
      </c>
      <c r="F34" s="37">
        <f t="shared" si="6"/>
        <v>44.59410714285715</v>
      </c>
      <c r="G34" s="84">
        <v>1124261.5099999998</v>
      </c>
      <c r="H34" s="85">
        <v>3.031744318181818</v>
      </c>
      <c r="I34" s="86">
        <f t="shared" si="7"/>
        <v>2.9233520666905917</v>
      </c>
      <c r="J34" s="87">
        <f t="shared" si="8"/>
        <v>96.42475617613326</v>
      </c>
      <c r="K34" s="84">
        <v>37434.32</v>
      </c>
      <c r="L34" s="84">
        <v>92935.65999999996</v>
      </c>
      <c r="M34" s="88">
        <f t="shared" si="9"/>
        <v>1254631.4899999998</v>
      </c>
      <c r="N34" s="146" t="s">
        <v>17</v>
      </c>
    </row>
    <row r="35" spans="1:14" ht="12.75">
      <c r="A35" s="89" t="s">
        <v>48</v>
      </c>
      <c r="B35" s="90">
        <v>8756</v>
      </c>
      <c r="C35" s="90">
        <f t="shared" si="10"/>
        <v>132</v>
      </c>
      <c r="D35" s="38">
        <f t="shared" si="11"/>
        <v>1.5306122448979522</v>
      </c>
      <c r="E35" s="90">
        <v>384733</v>
      </c>
      <c r="F35" s="38">
        <f t="shared" si="6"/>
        <v>43.93935587026039</v>
      </c>
      <c r="G35" s="91">
        <f>E35*I35</f>
        <v>1178820.4896329385</v>
      </c>
      <c r="H35" s="92">
        <v>3.1761130952380947</v>
      </c>
      <c r="I35" s="93">
        <v>3.06399630297619</v>
      </c>
      <c r="J35" s="94">
        <f t="shared" si="8"/>
        <v>96.47</v>
      </c>
      <c r="K35" s="95">
        <f>($K$31/$B$31)*B35</f>
        <v>43430.02456246368</v>
      </c>
      <c r="L35" s="91">
        <f>(K35+G35)*0.08</f>
        <v>97780.04113563217</v>
      </c>
      <c r="M35" s="96">
        <f t="shared" si="9"/>
        <v>1320030.5553310344</v>
      </c>
      <c r="N35" s="147" t="s">
        <v>40</v>
      </c>
    </row>
    <row r="36" spans="1:14" ht="12.75">
      <c r="A36" s="97" t="s">
        <v>49</v>
      </c>
      <c r="B36" s="68">
        <v>8865</v>
      </c>
      <c r="C36" s="68">
        <f t="shared" si="10"/>
        <v>109</v>
      </c>
      <c r="D36" s="35">
        <f t="shared" si="11"/>
        <v>1.2448606669712206</v>
      </c>
      <c r="E36" s="68">
        <v>433933</v>
      </c>
      <c r="F36" s="35">
        <f t="shared" si="6"/>
        <v>48.94901297236323</v>
      </c>
      <c r="G36" s="69">
        <f>E36*I36</f>
        <v>1213954.4027185526</v>
      </c>
      <c r="H36" s="74">
        <v>2.899929347826087</v>
      </c>
      <c r="I36" s="75">
        <v>2.797561841847826</v>
      </c>
      <c r="J36" s="76">
        <f t="shared" si="8"/>
        <v>96.47000000000001</v>
      </c>
      <c r="K36" s="77">
        <f>($K$31/$B$31)*B36</f>
        <v>43970.66785589774</v>
      </c>
      <c r="L36" s="69">
        <f>(K36+G36)*0.08</f>
        <v>100634.00564595603</v>
      </c>
      <c r="M36" s="98">
        <f>G36+K36+L36</f>
        <v>1358559.0762204062</v>
      </c>
      <c r="N36" s="147" t="s">
        <v>40</v>
      </c>
    </row>
    <row r="37" spans="1:14" ht="13.5" thickBot="1">
      <c r="A37" s="99" t="s">
        <v>50</v>
      </c>
      <c r="B37" s="100">
        <v>8969</v>
      </c>
      <c r="C37" s="100">
        <f t="shared" si="10"/>
        <v>104</v>
      </c>
      <c r="D37" s="39">
        <f t="shared" si="11"/>
        <v>1.1731528482797557</v>
      </c>
      <c r="E37" s="100">
        <v>420127</v>
      </c>
      <c r="F37" s="39">
        <f t="shared" si="6"/>
        <v>46.842122867655256</v>
      </c>
      <c r="G37" s="101">
        <f>E37*I37</f>
        <v>1351630.9535195017</v>
      </c>
      <c r="H37" s="102">
        <v>3.33491875</v>
      </c>
      <c r="I37" s="103">
        <v>3.2171961181249995</v>
      </c>
      <c r="J37" s="104">
        <f t="shared" si="8"/>
        <v>96.47</v>
      </c>
      <c r="K37" s="105">
        <f>($K$31/$B$31)*B37</f>
        <v>44486.510998256825</v>
      </c>
      <c r="L37" s="101">
        <f>(K37+G37)*0.08</f>
        <v>111689.39716142068</v>
      </c>
      <c r="M37" s="106">
        <f t="shared" si="9"/>
        <v>1507806.8616791791</v>
      </c>
      <c r="N37" s="147" t="s">
        <v>40</v>
      </c>
    </row>
    <row r="38" spans="1:14" s="82" customFormat="1" ht="13.5">
      <c r="A38" s="152" t="s">
        <v>71</v>
      </c>
      <c r="B38" s="153">
        <v>8911</v>
      </c>
      <c r="C38" s="153">
        <f t="shared" si="10"/>
        <v>-58</v>
      </c>
      <c r="D38" s="154">
        <f t="shared" si="11"/>
        <v>-0.6466718697736695</v>
      </c>
      <c r="E38" s="153">
        <v>379179</v>
      </c>
      <c r="F38" s="154">
        <f t="shared" si="6"/>
        <v>42.551789922567615</v>
      </c>
      <c r="G38" s="153">
        <f>E38*I38</f>
        <v>1374527.5570417119</v>
      </c>
      <c r="H38" s="155">
        <v>3.7576549295774644</v>
      </c>
      <c r="I38" s="155">
        <v>3.62500971056338</v>
      </c>
      <c r="J38" s="154">
        <f t="shared" si="8"/>
        <v>96.47000000000001</v>
      </c>
      <c r="K38" s="156">
        <f>($K$31/$B$31)*B38</f>
        <v>44198.82924578733</v>
      </c>
      <c r="L38" s="157">
        <f>(K38+G38)*0.08</f>
        <v>113498.11090299994</v>
      </c>
      <c r="M38" s="158">
        <f t="shared" si="9"/>
        <v>1532224.4971904992</v>
      </c>
      <c r="N38" s="159" t="s">
        <v>40</v>
      </c>
    </row>
    <row r="39" spans="1:14" s="81" customFormat="1" ht="13.5">
      <c r="A39" s="71" t="s">
        <v>4</v>
      </c>
      <c r="B39" s="72">
        <f>AVERAGE(B27:B38)</f>
        <v>8648.166666666666</v>
      </c>
      <c r="C39" s="72" t="s">
        <v>22</v>
      </c>
      <c r="D39" s="72" t="s">
        <v>22</v>
      </c>
      <c r="E39" s="72">
        <f>SUM(E27:E38)</f>
        <v>4735043.67</v>
      </c>
      <c r="F39" s="80">
        <f>E39/B39/12</f>
        <v>45.62666143113184</v>
      </c>
      <c r="G39" s="70">
        <f>SUM(G27:G38)</f>
        <v>14715085.502912704</v>
      </c>
      <c r="H39" s="78">
        <v>3.227147615788542</v>
      </c>
      <c r="I39" s="79">
        <f>G39/E39</f>
        <v>3.1076979492594003</v>
      </c>
      <c r="J39" s="80">
        <f>I39*100/H39</f>
        <v>96.29859923528926</v>
      </c>
      <c r="K39" s="70">
        <f>SUM(K27:K38)</f>
        <v>481382.18266240566</v>
      </c>
      <c r="L39" s="70">
        <f>SUM(L27:L38)</f>
        <v>1215717.3948460089</v>
      </c>
      <c r="M39" s="70">
        <f>SUM(M27:M38)</f>
        <v>16412185.08042112</v>
      </c>
      <c r="N39" s="148" t="s">
        <v>40</v>
      </c>
    </row>
    <row r="40" spans="1:14" ht="28.5" customHeight="1">
      <c r="A40" s="333" t="s">
        <v>52</v>
      </c>
      <c r="B40" s="333"/>
      <c r="C40" s="333"/>
      <c r="D40" s="333"/>
      <c r="E40" s="333"/>
      <c r="F40" s="333"/>
      <c r="G40" s="333"/>
      <c r="H40" s="333"/>
      <c r="I40" s="333"/>
      <c r="J40" s="333"/>
      <c r="K40" s="333"/>
      <c r="L40" s="333"/>
      <c r="M40" s="333"/>
      <c r="N40" s="333"/>
    </row>
    <row r="41" spans="1:14" ht="27" customHeight="1">
      <c r="A41" s="333" t="s">
        <v>53</v>
      </c>
      <c r="B41" s="333"/>
      <c r="C41" s="333"/>
      <c r="D41" s="333"/>
      <c r="E41" s="333"/>
      <c r="F41" s="333"/>
      <c r="G41" s="333"/>
      <c r="H41" s="333"/>
      <c r="I41" s="333"/>
      <c r="J41" s="333"/>
      <c r="K41" s="333"/>
      <c r="L41" s="333"/>
      <c r="M41" s="333"/>
      <c r="N41" s="333"/>
    </row>
    <row r="42" spans="1:14" ht="27" customHeight="1">
      <c r="A42" s="333" t="s">
        <v>54</v>
      </c>
      <c r="B42" s="333"/>
      <c r="C42" s="333"/>
      <c r="D42" s="333"/>
      <c r="E42" s="333"/>
      <c r="F42" s="333"/>
      <c r="G42" s="333"/>
      <c r="H42" s="333"/>
      <c r="I42" s="333"/>
      <c r="J42" s="333"/>
      <c r="K42" s="333"/>
      <c r="L42" s="333"/>
      <c r="M42" s="333"/>
      <c r="N42" s="333"/>
    </row>
    <row r="43" spans="1:14" ht="27" customHeight="1">
      <c r="A43" s="333" t="s">
        <v>58</v>
      </c>
      <c r="B43" s="333"/>
      <c r="C43" s="333"/>
      <c r="D43" s="333"/>
      <c r="E43" s="333"/>
      <c r="F43" s="333"/>
      <c r="G43" s="333"/>
      <c r="H43" s="333"/>
      <c r="I43" s="333"/>
      <c r="J43" s="333"/>
      <c r="K43" s="333"/>
      <c r="L43" s="333"/>
      <c r="M43" s="333"/>
      <c r="N43" s="333"/>
    </row>
    <row r="44" spans="1:14" ht="27" customHeight="1">
      <c r="A44" s="333" t="s">
        <v>59</v>
      </c>
      <c r="B44" s="333"/>
      <c r="C44" s="333"/>
      <c r="D44" s="333"/>
      <c r="E44" s="333"/>
      <c r="F44" s="333"/>
      <c r="G44" s="333"/>
      <c r="H44" s="333"/>
      <c r="I44" s="333"/>
      <c r="J44" s="333"/>
      <c r="K44" s="333"/>
      <c r="L44" s="333"/>
      <c r="M44" s="333"/>
      <c r="N44" s="333"/>
    </row>
    <row r="45" spans="1:14" ht="15" customHeight="1">
      <c r="A45" s="131"/>
      <c r="B45" s="132"/>
      <c r="C45" s="132"/>
      <c r="D45" s="132"/>
      <c r="E45" s="132"/>
      <c r="F45" s="132"/>
      <c r="G45" s="131"/>
      <c r="H45" s="131"/>
      <c r="I45" s="131"/>
      <c r="J45" s="131"/>
      <c r="K45" s="131"/>
      <c r="L45" s="131"/>
      <c r="M45" s="131"/>
      <c r="N45" s="131"/>
    </row>
    <row r="46" spans="1:14" ht="14.25" customHeight="1">
      <c r="A46" s="337" t="s">
        <v>61</v>
      </c>
      <c r="B46" s="337"/>
      <c r="C46" s="337"/>
      <c r="D46" s="337"/>
      <c r="E46" s="337"/>
      <c r="F46" s="337"/>
      <c r="G46" s="337"/>
      <c r="H46" s="337"/>
      <c r="I46" s="337"/>
      <c r="J46" s="337"/>
      <c r="K46" s="337"/>
      <c r="L46" s="337"/>
      <c r="M46" s="337"/>
      <c r="N46" s="337"/>
    </row>
    <row r="47" spans="1:14" ht="45">
      <c r="A47" s="334" t="s">
        <v>18</v>
      </c>
      <c r="B47" s="42" t="s">
        <v>25</v>
      </c>
      <c r="C47" s="336" t="s">
        <v>41</v>
      </c>
      <c r="D47" s="336"/>
      <c r="E47" s="336" t="s">
        <v>28</v>
      </c>
      <c r="F47" s="336"/>
      <c r="G47" s="131"/>
      <c r="H47" s="131"/>
      <c r="I47" s="131"/>
      <c r="J47" s="131"/>
      <c r="K47" s="131"/>
      <c r="L47" s="131"/>
      <c r="M47" s="131"/>
      <c r="N47" s="131"/>
    </row>
    <row r="48" spans="1:14" ht="34.5" thickBot="1">
      <c r="A48" s="335"/>
      <c r="B48" s="42" t="s">
        <v>26</v>
      </c>
      <c r="C48" s="42" t="s">
        <v>44</v>
      </c>
      <c r="D48" s="42" t="s">
        <v>38</v>
      </c>
      <c r="E48" s="42" t="s">
        <v>39</v>
      </c>
      <c r="F48" s="42" t="s">
        <v>46</v>
      </c>
      <c r="G48" s="131"/>
      <c r="H48" s="131"/>
      <c r="I48" s="131"/>
      <c r="J48" s="131"/>
      <c r="K48" s="131"/>
      <c r="L48" s="131"/>
      <c r="M48" s="131"/>
      <c r="N48" s="131"/>
    </row>
    <row r="49" spans="1:14" ht="13.5" hidden="1" thickBot="1">
      <c r="A49" s="43" t="s">
        <v>5</v>
      </c>
      <c r="B49" s="44">
        <v>7886</v>
      </c>
      <c r="C49" s="44" t="s">
        <v>22</v>
      </c>
      <c r="D49" s="44" t="s">
        <v>22</v>
      </c>
      <c r="E49" s="44">
        <v>370427.05</v>
      </c>
      <c r="F49" s="45">
        <f>E49/B49</f>
        <v>46.97274283540451</v>
      </c>
      <c r="G49" s="131"/>
      <c r="H49" s="131"/>
      <c r="I49" s="131"/>
      <c r="J49" s="131"/>
      <c r="K49" s="131"/>
      <c r="L49" s="131"/>
      <c r="M49" s="131"/>
      <c r="N49" s="131"/>
    </row>
    <row r="50" spans="1:14" ht="13.5" hidden="1" thickBot="1">
      <c r="A50" s="43" t="s">
        <v>16</v>
      </c>
      <c r="B50" s="44">
        <v>7969</v>
      </c>
      <c r="C50" s="44">
        <f>B50-B49</f>
        <v>83</v>
      </c>
      <c r="D50" s="45">
        <f>(B50*100/B49)-100</f>
        <v>1.052498097894997</v>
      </c>
      <c r="E50" s="44">
        <v>350054.51</v>
      </c>
      <c r="F50" s="45">
        <f aca="true" t="shared" si="12" ref="F50:F60">E50/B50</f>
        <v>43.92703099510604</v>
      </c>
      <c r="G50" s="131"/>
      <c r="H50" s="131"/>
      <c r="I50" s="131"/>
      <c r="J50" s="131"/>
      <c r="K50" s="131"/>
      <c r="L50" s="131"/>
      <c r="M50" s="131"/>
      <c r="N50" s="131"/>
    </row>
    <row r="51" spans="1:14" ht="13.5" hidden="1" thickBot="1">
      <c r="A51" s="43" t="s">
        <v>6</v>
      </c>
      <c r="B51" s="44">
        <v>8066</v>
      </c>
      <c r="C51" s="44">
        <f aca="true" t="shared" si="13" ref="C51:C60">B51-B50</f>
        <v>97</v>
      </c>
      <c r="D51" s="45">
        <f aca="true" t="shared" si="14" ref="D51:D60">(B51*100/B50)-100</f>
        <v>1.2172167147697337</v>
      </c>
      <c r="E51" s="44">
        <v>372059.04</v>
      </c>
      <c r="F51" s="45">
        <f t="shared" si="12"/>
        <v>46.12683362261344</v>
      </c>
      <c r="G51" s="131"/>
      <c r="H51" s="131"/>
      <c r="I51" s="131"/>
      <c r="J51" s="131"/>
      <c r="K51" s="131"/>
      <c r="L51" s="131"/>
      <c r="M51" s="131"/>
      <c r="N51" s="131"/>
    </row>
    <row r="52" spans="1:14" ht="13.5" hidden="1" thickBot="1">
      <c r="A52" s="43" t="s">
        <v>7</v>
      </c>
      <c r="B52" s="44">
        <v>8128</v>
      </c>
      <c r="C52" s="44">
        <f t="shared" si="13"/>
        <v>62</v>
      </c>
      <c r="D52" s="45">
        <f t="shared" si="14"/>
        <v>0.7686585668237029</v>
      </c>
      <c r="E52" s="44">
        <v>366902.52</v>
      </c>
      <c r="F52" s="45">
        <f t="shared" si="12"/>
        <v>45.14056594488189</v>
      </c>
      <c r="G52" s="131"/>
      <c r="H52" s="131"/>
      <c r="I52" s="131"/>
      <c r="J52" s="131"/>
      <c r="K52" s="131"/>
      <c r="L52" s="131"/>
      <c r="M52" s="131"/>
      <c r="N52" s="131"/>
    </row>
    <row r="53" spans="1:14" ht="13.5" hidden="1" thickBot="1">
      <c r="A53" s="43" t="s">
        <v>8</v>
      </c>
      <c r="B53" s="44">
        <v>8158</v>
      </c>
      <c r="C53" s="44">
        <f t="shared" si="13"/>
        <v>30</v>
      </c>
      <c r="D53" s="45">
        <f t="shared" si="14"/>
        <v>0.3690944881889777</v>
      </c>
      <c r="E53" s="44">
        <v>387680.15</v>
      </c>
      <c r="F53" s="45">
        <f t="shared" si="12"/>
        <v>47.52146972297132</v>
      </c>
      <c r="G53" s="131"/>
      <c r="H53" s="131"/>
      <c r="I53" s="131"/>
      <c r="J53" s="131"/>
      <c r="K53" s="131"/>
      <c r="L53" s="131"/>
      <c r="M53" s="131"/>
      <c r="N53" s="131"/>
    </row>
    <row r="54" spans="1:14" ht="13.5" hidden="1" thickBot="1">
      <c r="A54" s="43" t="s">
        <v>9</v>
      </c>
      <c r="B54" s="44">
        <v>8127</v>
      </c>
      <c r="C54" s="44">
        <f t="shared" si="13"/>
        <v>-31</v>
      </c>
      <c r="D54" s="45">
        <f t="shared" si="14"/>
        <v>-0.3799950968374617</v>
      </c>
      <c r="E54" s="44">
        <v>351363.64</v>
      </c>
      <c r="F54" s="45">
        <f t="shared" si="12"/>
        <v>43.23411344899717</v>
      </c>
      <c r="G54" s="131"/>
      <c r="H54" s="131"/>
      <c r="I54" s="131"/>
      <c r="J54" s="131"/>
      <c r="K54" s="131"/>
      <c r="L54" s="131"/>
      <c r="M54" s="131"/>
      <c r="N54" s="131"/>
    </row>
    <row r="55" spans="1:14" ht="13.5" hidden="1" thickBot="1">
      <c r="A55" s="43" t="s">
        <v>10</v>
      </c>
      <c r="B55" s="44">
        <v>8053</v>
      </c>
      <c r="C55" s="44">
        <f t="shared" si="13"/>
        <v>-74</v>
      </c>
      <c r="D55" s="45">
        <f t="shared" si="14"/>
        <v>-0.9105450965916049</v>
      </c>
      <c r="E55" s="44">
        <v>342384.76000000007</v>
      </c>
      <c r="F55" s="45">
        <f t="shared" si="12"/>
        <v>42.51642369303366</v>
      </c>
      <c r="G55" s="131"/>
      <c r="H55" s="131"/>
      <c r="I55" s="131"/>
      <c r="J55" s="131"/>
      <c r="K55" s="131"/>
      <c r="L55" s="131"/>
      <c r="M55" s="131"/>
      <c r="N55" s="131"/>
    </row>
    <row r="56" spans="1:14" ht="13.5" hidden="1" thickBot="1">
      <c r="A56" s="46" t="s">
        <v>11</v>
      </c>
      <c r="B56" s="47">
        <v>8131</v>
      </c>
      <c r="C56" s="47">
        <f t="shared" si="13"/>
        <v>78</v>
      </c>
      <c r="D56" s="48">
        <f t="shared" si="14"/>
        <v>0.9685831367192321</v>
      </c>
      <c r="E56" s="47">
        <v>362299.06</v>
      </c>
      <c r="F56" s="48">
        <f t="shared" si="12"/>
        <v>44.55774935432296</v>
      </c>
      <c r="G56" s="131"/>
      <c r="H56" s="131"/>
      <c r="I56" s="131"/>
      <c r="J56" s="131"/>
      <c r="K56" s="131"/>
      <c r="L56" s="131"/>
      <c r="M56" s="131"/>
      <c r="N56" s="131"/>
    </row>
    <row r="57" spans="1:14" ht="12.75">
      <c r="A57" s="49" t="s">
        <v>12</v>
      </c>
      <c r="B57" s="50">
        <v>8257</v>
      </c>
      <c r="C57" s="50">
        <f t="shared" si="13"/>
        <v>126</v>
      </c>
      <c r="D57" s="51">
        <f t="shared" si="14"/>
        <v>1.5496248923871576</v>
      </c>
      <c r="E57" s="50">
        <v>362465.83</v>
      </c>
      <c r="F57" s="52">
        <f t="shared" si="12"/>
        <v>43.89800532881192</v>
      </c>
      <c r="G57" s="131"/>
      <c r="H57" s="131"/>
      <c r="I57" s="131"/>
      <c r="J57" s="131"/>
      <c r="K57" s="131"/>
      <c r="L57" s="131"/>
      <c r="M57" s="131"/>
      <c r="N57" s="131"/>
    </row>
    <row r="58" spans="1:14" ht="12.75">
      <c r="A58" s="53" t="s">
        <v>13</v>
      </c>
      <c r="B58" s="54">
        <v>8360</v>
      </c>
      <c r="C58" s="54">
        <f t="shared" si="13"/>
        <v>103</v>
      </c>
      <c r="D58" s="55">
        <f t="shared" si="14"/>
        <v>1.2474264260627308</v>
      </c>
      <c r="E58" s="54">
        <v>408791.76</v>
      </c>
      <c r="F58" s="56">
        <f t="shared" si="12"/>
        <v>48.89853588516746</v>
      </c>
      <c r="G58" s="131"/>
      <c r="H58" s="131"/>
      <c r="I58" s="131"/>
      <c r="J58" s="131"/>
      <c r="K58" s="131"/>
      <c r="L58" s="131"/>
      <c r="M58" s="131"/>
      <c r="N58" s="131"/>
    </row>
    <row r="59" spans="1:14" ht="13.5" thickBot="1">
      <c r="A59" s="57" t="s">
        <v>14</v>
      </c>
      <c r="B59" s="58">
        <v>8458</v>
      </c>
      <c r="C59" s="58">
        <f t="shared" si="13"/>
        <v>98</v>
      </c>
      <c r="D59" s="59">
        <f t="shared" si="14"/>
        <v>1.172248803827756</v>
      </c>
      <c r="E59" s="58">
        <v>395739.13000000006</v>
      </c>
      <c r="F59" s="60">
        <f t="shared" si="12"/>
        <v>46.788736107826914</v>
      </c>
      <c r="G59" s="131"/>
      <c r="H59" s="131"/>
      <c r="I59" s="131"/>
      <c r="J59" s="131"/>
      <c r="K59" s="131"/>
      <c r="L59" s="131"/>
      <c r="M59" s="131"/>
      <c r="N59" s="131"/>
    </row>
    <row r="60" spans="1:14" ht="12.75" hidden="1">
      <c r="A60" s="61" t="s">
        <v>15</v>
      </c>
      <c r="B60" s="62">
        <v>8403</v>
      </c>
      <c r="C60" s="40">
        <f t="shared" si="13"/>
        <v>-55</v>
      </c>
      <c r="D60" s="41">
        <f t="shared" si="14"/>
        <v>-0.6502719318988</v>
      </c>
      <c r="E60" s="62">
        <v>357143.38</v>
      </c>
      <c r="F60" s="63">
        <f t="shared" si="12"/>
        <v>42.501889801261456</v>
      </c>
      <c r="G60" s="131"/>
      <c r="H60" s="131"/>
      <c r="I60" s="131"/>
      <c r="J60" s="131"/>
      <c r="K60" s="131"/>
      <c r="L60" s="131"/>
      <c r="M60" s="131"/>
      <c r="N60" s="131"/>
    </row>
    <row r="61" spans="1:14" ht="12.75" hidden="1">
      <c r="A61" s="64" t="s">
        <v>30</v>
      </c>
      <c r="B61" s="65">
        <f>AVERAGE(B49:B60)</f>
        <v>8166.333333333333</v>
      </c>
      <c r="C61" s="65" t="s">
        <v>22</v>
      </c>
      <c r="D61" s="65" t="s">
        <v>22</v>
      </c>
      <c r="E61" s="65">
        <f>SUM(E49:E60)</f>
        <v>4427310.83</v>
      </c>
      <c r="F61" s="66">
        <f>E61/B61/12</f>
        <v>45.17848514225071</v>
      </c>
      <c r="G61" s="131"/>
      <c r="H61" s="131"/>
      <c r="I61" s="131"/>
      <c r="J61" s="131"/>
      <c r="K61" s="131"/>
      <c r="L61" s="131"/>
      <c r="M61" s="131"/>
      <c r="N61" s="131"/>
    </row>
    <row r="62" spans="1:14" ht="12.75">
      <c r="A62" s="131"/>
      <c r="B62" s="131"/>
      <c r="C62" s="131"/>
      <c r="D62" s="131"/>
      <c r="E62" s="131"/>
      <c r="F62" s="131"/>
      <c r="G62" s="131"/>
      <c r="H62" s="131"/>
      <c r="I62" s="131"/>
      <c r="J62" s="131"/>
      <c r="K62" s="131"/>
      <c r="L62" s="131"/>
      <c r="M62" s="131"/>
      <c r="N62" s="131"/>
    </row>
    <row r="63" spans="1:14" ht="12.75">
      <c r="A63" s="131"/>
      <c r="B63" s="131"/>
      <c r="C63" s="131"/>
      <c r="D63" s="131"/>
      <c r="E63" s="131"/>
      <c r="F63" s="131"/>
      <c r="G63" s="131"/>
      <c r="H63" s="131"/>
      <c r="I63" s="131"/>
      <c r="J63" s="131"/>
      <c r="K63" s="131"/>
      <c r="L63" s="131"/>
      <c r="M63" s="131"/>
      <c r="N63" s="131"/>
    </row>
    <row r="64" spans="1:14" s="123" customFormat="1" ht="18.75">
      <c r="A64" s="119" t="s">
        <v>64</v>
      </c>
      <c r="B64" s="118"/>
      <c r="C64" s="120"/>
      <c r="D64" s="121" t="s">
        <v>65</v>
      </c>
      <c r="E64" s="120"/>
      <c r="F64" s="120"/>
      <c r="G64" s="118"/>
      <c r="H64" s="118"/>
      <c r="I64" s="118"/>
      <c r="J64" s="118"/>
      <c r="K64" s="122"/>
      <c r="L64" s="118"/>
      <c r="M64" s="118"/>
      <c r="N64" s="118"/>
    </row>
    <row r="65" spans="1:14" s="129" customFormat="1" ht="15">
      <c r="A65" s="125"/>
      <c r="B65" s="124"/>
      <c r="C65" s="126"/>
      <c r="D65" s="126"/>
      <c r="E65" s="127"/>
      <c r="F65" s="127"/>
      <c r="G65" s="124"/>
      <c r="H65" s="124"/>
      <c r="I65" s="124"/>
      <c r="J65" s="124"/>
      <c r="K65" s="128"/>
      <c r="L65" s="124"/>
      <c r="M65" s="124"/>
      <c r="N65" s="124"/>
    </row>
    <row r="66" spans="1:14" s="129" customFormat="1" ht="15">
      <c r="A66" s="125"/>
      <c r="B66" s="124"/>
      <c r="C66" s="126"/>
      <c r="D66" s="126"/>
      <c r="E66" s="127"/>
      <c r="F66" s="127"/>
      <c r="G66" s="124"/>
      <c r="H66" s="124"/>
      <c r="I66" s="124"/>
      <c r="J66" s="124"/>
      <c r="K66" s="128"/>
      <c r="L66" s="124"/>
      <c r="M66" s="124"/>
      <c r="N66" s="124"/>
    </row>
    <row r="67" spans="1:14" s="129" customFormat="1" ht="15">
      <c r="A67" s="130" t="s">
        <v>67</v>
      </c>
      <c r="B67" s="124"/>
      <c r="C67" s="127"/>
      <c r="D67" s="127"/>
      <c r="E67" s="127"/>
      <c r="F67" s="127"/>
      <c r="G67" s="124"/>
      <c r="H67" s="124"/>
      <c r="I67" s="124"/>
      <c r="J67" s="124"/>
      <c r="K67" s="128"/>
      <c r="L67" s="124"/>
      <c r="M67" s="124"/>
      <c r="N67" s="124"/>
    </row>
    <row r="68" spans="1:14" s="129" customFormat="1" ht="15">
      <c r="A68" s="130" t="s">
        <v>66</v>
      </c>
      <c r="B68" s="124"/>
      <c r="C68" s="127"/>
      <c r="D68" s="127"/>
      <c r="E68" s="127"/>
      <c r="F68" s="127"/>
      <c r="G68" s="124"/>
      <c r="H68" s="124"/>
      <c r="I68" s="124"/>
      <c r="J68" s="124"/>
      <c r="K68" s="128"/>
      <c r="L68" s="124"/>
      <c r="M68" s="124"/>
      <c r="N68" s="124"/>
    </row>
    <row r="69" spans="1:14" ht="12.75">
      <c r="A69" s="131"/>
      <c r="B69" s="132"/>
      <c r="C69" s="132"/>
      <c r="D69" s="132"/>
      <c r="E69" s="132"/>
      <c r="F69" s="132"/>
      <c r="G69" s="131"/>
      <c r="H69" s="131"/>
      <c r="I69" s="131"/>
      <c r="J69" s="131"/>
      <c r="K69" s="131"/>
      <c r="L69" s="131"/>
      <c r="M69" s="131"/>
      <c r="N69" s="131"/>
    </row>
  </sheetData>
  <sheetProtection/>
  <mergeCells count="26">
    <mergeCell ref="A5:N5"/>
    <mergeCell ref="A40:N40"/>
    <mergeCell ref="A41:N41"/>
    <mergeCell ref="A42:N42"/>
    <mergeCell ref="A43:N43"/>
    <mergeCell ref="A47:A48"/>
    <mergeCell ref="C47:D47"/>
    <mergeCell ref="E47:F47"/>
    <mergeCell ref="A44:N44"/>
    <mergeCell ref="A46:N46"/>
    <mergeCell ref="D25:D26"/>
    <mergeCell ref="A6:M6"/>
    <mergeCell ref="A7:A8"/>
    <mergeCell ref="B7:B8"/>
    <mergeCell ref="C7:C8"/>
    <mergeCell ref="D7:G7"/>
    <mergeCell ref="M1:N1"/>
    <mergeCell ref="K2:N2"/>
    <mergeCell ref="A4:N4"/>
    <mergeCell ref="A24:N24"/>
    <mergeCell ref="A25:A26"/>
    <mergeCell ref="B25:B26"/>
    <mergeCell ref="E25:E26"/>
    <mergeCell ref="G25:M25"/>
    <mergeCell ref="F25:F26"/>
    <mergeCell ref="C25:C26"/>
  </mergeCells>
  <printOptions/>
  <pageMargins left="0.1968503937007874" right="0.1968503937007874" top="0.1968503937007874" bottom="0.31496062992125984" header="0.31496062992125984" footer="0.31496062992125984"/>
  <pageSetup horizontalDpi="600" verticalDpi="600" orientation="landscape"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1:AD26"/>
  <sheetViews>
    <sheetView view="pageLayout" zoomScaleNormal="80" workbookViewId="0" topLeftCell="D9">
      <selection activeCell="AE40" sqref="AE40"/>
    </sheetView>
  </sheetViews>
  <sheetFormatPr defaultColWidth="9.140625" defaultRowHeight="12.75"/>
  <cols>
    <col min="1" max="1" width="13.00390625" style="0" customWidth="1"/>
    <col min="2" max="2" width="8.7109375" style="0" customWidth="1"/>
    <col min="3" max="3" width="8.140625" style="0" customWidth="1"/>
    <col min="4" max="4" width="7.8515625" style="0" customWidth="1"/>
    <col min="5" max="5" width="9.7109375" style="0" customWidth="1"/>
    <col min="6" max="6" width="7.7109375" style="0" customWidth="1"/>
    <col min="7" max="7" width="8.421875" style="0" customWidth="1"/>
    <col min="8" max="9" width="9.7109375" style="0" customWidth="1"/>
    <col min="10" max="10" width="2.28125" style="0" customWidth="1"/>
    <col min="11" max="11" width="11.00390625" style="0" customWidth="1"/>
    <col min="12" max="16" width="7.57421875" style="0" customWidth="1"/>
    <col min="17" max="17" width="8.421875" style="0" customWidth="1"/>
    <col min="18" max="18" width="7.8515625" style="0" customWidth="1"/>
    <col min="19" max="19" width="10.7109375" style="0" customWidth="1"/>
    <col min="20" max="20" width="2.8515625" style="0" customWidth="1"/>
    <col min="21" max="21" width="11.140625" style="0" customWidth="1"/>
    <col min="22" max="25" width="7.57421875" style="0" customWidth="1"/>
    <col min="26" max="26" width="7.8515625" style="0" customWidth="1"/>
    <col min="27" max="27" width="8.28125" style="0" customWidth="1"/>
    <col min="28" max="28" width="8.57421875" style="0" customWidth="1"/>
    <col min="29" max="29" width="11.140625" style="0" customWidth="1"/>
  </cols>
  <sheetData>
    <row r="1" spans="27:30" ht="15.75">
      <c r="AA1" s="318" t="s">
        <v>128</v>
      </c>
      <c r="AB1" s="318"/>
      <c r="AC1" s="318"/>
      <c r="AD1" s="160"/>
    </row>
    <row r="2" spans="26:30" ht="69" customHeight="1">
      <c r="Z2" s="325" t="s">
        <v>69</v>
      </c>
      <c r="AA2" s="325"/>
      <c r="AB2" s="325"/>
      <c r="AC2" s="325"/>
      <c r="AD2" s="150"/>
    </row>
    <row r="3" spans="1:29" ht="48" customHeight="1">
      <c r="A3" s="341" t="s">
        <v>31</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row>
    <row r="4" spans="1:29" s="18" customFormat="1" ht="42" customHeight="1">
      <c r="A4" s="348" t="s">
        <v>33</v>
      </c>
      <c r="B4" s="348"/>
      <c r="C4" s="348"/>
      <c r="D4" s="348"/>
      <c r="E4" s="348"/>
      <c r="F4" s="348"/>
      <c r="G4" s="348"/>
      <c r="H4" s="348"/>
      <c r="I4" s="348"/>
      <c r="J4" s="24"/>
      <c r="K4" s="347" t="s">
        <v>32</v>
      </c>
      <c r="L4" s="347"/>
      <c r="M4" s="347"/>
      <c r="N4" s="347"/>
      <c r="O4" s="347"/>
      <c r="P4" s="347"/>
      <c r="Q4" s="347"/>
      <c r="R4" s="347"/>
      <c r="S4" s="347"/>
      <c r="U4" s="347" t="s">
        <v>34</v>
      </c>
      <c r="V4" s="347"/>
      <c r="W4" s="347"/>
      <c r="X4" s="347"/>
      <c r="Y4" s="347"/>
      <c r="Z4" s="347"/>
      <c r="AA4" s="347"/>
      <c r="AB4" s="347"/>
      <c r="AC4" s="347"/>
    </row>
    <row r="5" spans="1:29" ht="12.75" customHeight="1">
      <c r="A5" s="342" t="s">
        <v>18</v>
      </c>
      <c r="B5" s="349" t="s">
        <v>25</v>
      </c>
      <c r="C5" s="349"/>
      <c r="D5" s="349"/>
      <c r="E5" s="349"/>
      <c r="F5" s="338" t="s">
        <v>23</v>
      </c>
      <c r="G5" s="338"/>
      <c r="H5" s="338"/>
      <c r="I5" s="338"/>
      <c r="K5" s="342" t="s">
        <v>18</v>
      </c>
      <c r="L5" s="338" t="s">
        <v>25</v>
      </c>
      <c r="M5" s="338"/>
      <c r="N5" s="338"/>
      <c r="O5" s="338"/>
      <c r="P5" s="338" t="s">
        <v>23</v>
      </c>
      <c r="Q5" s="338"/>
      <c r="R5" s="338"/>
      <c r="S5" s="338"/>
      <c r="U5" s="342" t="s">
        <v>18</v>
      </c>
      <c r="V5" s="338" t="s">
        <v>25</v>
      </c>
      <c r="W5" s="338"/>
      <c r="X5" s="338"/>
      <c r="Y5" s="338"/>
      <c r="Z5" s="338" t="s">
        <v>23</v>
      </c>
      <c r="AA5" s="338"/>
      <c r="AB5" s="338"/>
      <c r="AC5" s="338"/>
    </row>
    <row r="6" spans="1:29" ht="12.75" customHeight="1">
      <c r="A6" s="343"/>
      <c r="B6" s="340" t="s">
        <v>0</v>
      </c>
      <c r="C6" s="340"/>
      <c r="D6" s="340"/>
      <c r="E6" s="340"/>
      <c r="F6" s="339" t="s">
        <v>24</v>
      </c>
      <c r="G6" s="339"/>
      <c r="H6" s="339"/>
      <c r="I6" s="339"/>
      <c r="K6" s="345"/>
      <c r="L6" s="340" t="s">
        <v>0</v>
      </c>
      <c r="M6" s="340"/>
      <c r="N6" s="340"/>
      <c r="O6" s="340"/>
      <c r="P6" s="339" t="s">
        <v>24</v>
      </c>
      <c r="Q6" s="339"/>
      <c r="R6" s="339"/>
      <c r="S6" s="339"/>
      <c r="U6" s="345"/>
      <c r="V6" s="340" t="s">
        <v>0</v>
      </c>
      <c r="W6" s="340"/>
      <c r="X6" s="340"/>
      <c r="Y6" s="340"/>
      <c r="Z6" s="339" t="s">
        <v>24</v>
      </c>
      <c r="AA6" s="339"/>
      <c r="AB6" s="339"/>
      <c r="AC6" s="339"/>
    </row>
    <row r="7" spans="1:29" ht="51">
      <c r="A7" s="344"/>
      <c r="B7" s="3" t="s">
        <v>19</v>
      </c>
      <c r="C7" s="3" t="s">
        <v>20</v>
      </c>
      <c r="D7" s="3" t="s">
        <v>21</v>
      </c>
      <c r="E7" s="13" t="s">
        <v>26</v>
      </c>
      <c r="F7" s="3" t="s">
        <v>19</v>
      </c>
      <c r="G7" s="3" t="s">
        <v>20</v>
      </c>
      <c r="H7" s="3" t="s">
        <v>21</v>
      </c>
      <c r="I7" s="3" t="s">
        <v>26</v>
      </c>
      <c r="K7" s="346"/>
      <c r="L7" s="4" t="s">
        <v>19</v>
      </c>
      <c r="M7" s="4" t="s">
        <v>20</v>
      </c>
      <c r="N7" s="4" t="s">
        <v>21</v>
      </c>
      <c r="O7" s="13" t="s">
        <v>26</v>
      </c>
      <c r="P7" s="4" t="s">
        <v>19</v>
      </c>
      <c r="Q7" s="4" t="s">
        <v>20</v>
      </c>
      <c r="R7" s="4" t="s">
        <v>21</v>
      </c>
      <c r="S7" s="4" t="s">
        <v>26</v>
      </c>
      <c r="U7" s="346"/>
      <c r="V7" s="4" t="s">
        <v>19</v>
      </c>
      <c r="W7" s="4" t="s">
        <v>20</v>
      </c>
      <c r="X7" s="4" t="s">
        <v>21</v>
      </c>
      <c r="Y7" s="13" t="s">
        <v>26</v>
      </c>
      <c r="Z7" s="4" t="s">
        <v>19</v>
      </c>
      <c r="AA7" s="4" t="s">
        <v>20</v>
      </c>
      <c r="AB7" s="4" t="s">
        <v>21</v>
      </c>
      <c r="AC7" s="4" t="s">
        <v>26</v>
      </c>
    </row>
    <row r="8" spans="1:29" ht="24" customHeight="1">
      <c r="A8" s="16" t="s">
        <v>5</v>
      </c>
      <c r="B8" s="14">
        <v>794</v>
      </c>
      <c r="C8" s="14">
        <v>3420</v>
      </c>
      <c r="D8" s="14">
        <v>3389</v>
      </c>
      <c r="E8" s="15">
        <f aca="true" t="shared" si="0" ref="E8:E19">B8+C8+D8</f>
        <v>7603</v>
      </c>
      <c r="F8" s="14">
        <v>794</v>
      </c>
      <c r="G8" s="14">
        <v>3420</v>
      </c>
      <c r="H8" s="14">
        <v>3389</v>
      </c>
      <c r="I8" s="15">
        <f>F8+G8+H8</f>
        <v>7603</v>
      </c>
      <c r="K8" s="16" t="s">
        <v>5</v>
      </c>
      <c r="L8" s="20">
        <v>835</v>
      </c>
      <c r="M8" s="20">
        <v>3541</v>
      </c>
      <c r="N8" s="20">
        <v>3510</v>
      </c>
      <c r="O8" s="15">
        <v>7886</v>
      </c>
      <c r="P8" s="20">
        <v>835</v>
      </c>
      <c r="Q8" s="20">
        <v>3541</v>
      </c>
      <c r="R8" s="20">
        <v>3510</v>
      </c>
      <c r="S8" s="15">
        <v>7886</v>
      </c>
      <c r="T8" s="12"/>
      <c r="U8" s="16" t="s">
        <v>5</v>
      </c>
      <c r="V8" s="20">
        <v>861</v>
      </c>
      <c r="W8" s="20">
        <v>3741</v>
      </c>
      <c r="X8" s="20">
        <v>3818</v>
      </c>
      <c r="Y8" s="15">
        <f>V8+W8+X8</f>
        <v>8420</v>
      </c>
      <c r="Z8" s="29">
        <v>861</v>
      </c>
      <c r="AA8" s="29">
        <v>3741</v>
      </c>
      <c r="AB8" s="29">
        <v>3818</v>
      </c>
      <c r="AC8" s="15">
        <f>Z8+AA8+AB8</f>
        <v>8420</v>
      </c>
    </row>
    <row r="9" spans="1:29" ht="19.5" customHeight="1">
      <c r="A9" s="16" t="s">
        <v>16</v>
      </c>
      <c r="B9" s="14">
        <v>801</v>
      </c>
      <c r="C9" s="14">
        <v>3440</v>
      </c>
      <c r="D9" s="14">
        <v>3398</v>
      </c>
      <c r="E9" s="15">
        <f t="shared" si="0"/>
        <v>7639</v>
      </c>
      <c r="F9" s="14">
        <v>820</v>
      </c>
      <c r="G9" s="14">
        <v>3562</v>
      </c>
      <c r="H9" s="14">
        <v>3513</v>
      </c>
      <c r="I9" s="15">
        <f aca="true" t="shared" si="1" ref="I9:I19">F9+G9+H9</f>
        <v>7895</v>
      </c>
      <c r="K9" s="16" t="s">
        <v>16</v>
      </c>
      <c r="L9" s="20">
        <v>849</v>
      </c>
      <c r="M9" s="20">
        <v>3566</v>
      </c>
      <c r="N9" s="20">
        <v>3554</v>
      </c>
      <c r="O9" s="15">
        <v>7969</v>
      </c>
      <c r="P9" s="20">
        <v>868</v>
      </c>
      <c r="Q9" s="20">
        <v>3698</v>
      </c>
      <c r="R9" s="20">
        <v>3653</v>
      </c>
      <c r="S9" s="15">
        <v>8219</v>
      </c>
      <c r="T9" s="12"/>
      <c r="U9" s="16" t="s">
        <v>16</v>
      </c>
      <c r="V9" s="20">
        <v>886</v>
      </c>
      <c r="W9" s="20">
        <v>3752</v>
      </c>
      <c r="X9" s="20">
        <v>3828</v>
      </c>
      <c r="Y9" s="15">
        <f aca="true" t="shared" si="2" ref="Y9:Y19">V9+W9+X9</f>
        <v>8466</v>
      </c>
      <c r="Z9" s="29">
        <v>896</v>
      </c>
      <c r="AA9" s="29">
        <v>3908</v>
      </c>
      <c r="AB9" s="29">
        <v>3936</v>
      </c>
      <c r="AC9" s="15">
        <f aca="true" t="shared" si="3" ref="AC9:AC19">Z9+AA9+AB9</f>
        <v>8740</v>
      </c>
    </row>
    <row r="10" spans="1:29" ht="19.5" customHeight="1">
      <c r="A10" s="16" t="s">
        <v>6</v>
      </c>
      <c r="B10" s="14">
        <v>802</v>
      </c>
      <c r="C10" s="14">
        <v>3509</v>
      </c>
      <c r="D10" s="14">
        <v>3459</v>
      </c>
      <c r="E10" s="15">
        <f t="shared" si="0"/>
        <v>7770</v>
      </c>
      <c r="F10" s="14">
        <v>831</v>
      </c>
      <c r="G10" s="14">
        <v>3699</v>
      </c>
      <c r="H10" s="14">
        <v>3609</v>
      </c>
      <c r="I10" s="15">
        <f t="shared" si="1"/>
        <v>8139</v>
      </c>
      <c r="K10" s="16" t="s">
        <v>6</v>
      </c>
      <c r="L10" s="20">
        <v>851</v>
      </c>
      <c r="M10" s="20">
        <v>3605</v>
      </c>
      <c r="N10" s="20">
        <v>3610</v>
      </c>
      <c r="O10" s="15">
        <v>8066</v>
      </c>
      <c r="P10" s="20">
        <v>889</v>
      </c>
      <c r="Q10" s="20">
        <v>3815</v>
      </c>
      <c r="R10" s="20">
        <v>3768</v>
      </c>
      <c r="S10" s="15">
        <v>8472</v>
      </c>
      <c r="T10" s="12"/>
      <c r="U10" s="16" t="s">
        <v>6</v>
      </c>
      <c r="V10" s="20">
        <v>887</v>
      </c>
      <c r="W10" s="20">
        <v>3812</v>
      </c>
      <c r="X10" s="20">
        <v>3856</v>
      </c>
      <c r="Y10" s="15">
        <f t="shared" si="2"/>
        <v>8555</v>
      </c>
      <c r="Z10" s="29">
        <v>912</v>
      </c>
      <c r="AA10" s="29">
        <v>4057</v>
      </c>
      <c r="AB10" s="29">
        <v>4045</v>
      </c>
      <c r="AC10" s="15">
        <f t="shared" si="3"/>
        <v>9014</v>
      </c>
    </row>
    <row r="11" spans="1:29" ht="19.5" customHeight="1">
      <c r="A11" s="16" t="s">
        <v>7</v>
      </c>
      <c r="B11" s="14">
        <v>807</v>
      </c>
      <c r="C11" s="14">
        <v>3522</v>
      </c>
      <c r="D11" s="14">
        <v>3466</v>
      </c>
      <c r="E11" s="15">
        <f t="shared" si="0"/>
        <v>7795</v>
      </c>
      <c r="F11" s="14">
        <v>848</v>
      </c>
      <c r="G11" s="14">
        <v>3802</v>
      </c>
      <c r="H11" s="14">
        <v>3688</v>
      </c>
      <c r="I11" s="15">
        <f t="shared" si="1"/>
        <v>8338</v>
      </c>
      <c r="K11" s="16" t="s">
        <v>7</v>
      </c>
      <c r="L11" s="20">
        <v>854</v>
      </c>
      <c r="M11" s="20">
        <v>3647</v>
      </c>
      <c r="N11" s="20">
        <v>3627</v>
      </c>
      <c r="O11" s="15">
        <v>8128</v>
      </c>
      <c r="P11" s="20">
        <v>889</v>
      </c>
      <c r="Q11" s="20">
        <v>3927</v>
      </c>
      <c r="R11" s="20">
        <v>3858</v>
      </c>
      <c r="S11" s="15">
        <v>8674</v>
      </c>
      <c r="U11" s="16" t="s">
        <v>7</v>
      </c>
      <c r="V11" s="20">
        <v>887</v>
      </c>
      <c r="W11" s="20">
        <v>3826</v>
      </c>
      <c r="X11" s="20">
        <v>3864</v>
      </c>
      <c r="Y11" s="15">
        <f t="shared" si="2"/>
        <v>8577</v>
      </c>
      <c r="Z11" s="29">
        <v>923</v>
      </c>
      <c r="AA11" s="29">
        <v>4164</v>
      </c>
      <c r="AB11" s="29">
        <v>4117</v>
      </c>
      <c r="AC11" s="15">
        <f t="shared" si="3"/>
        <v>9204</v>
      </c>
    </row>
    <row r="12" spans="1:29" ht="19.5" customHeight="1">
      <c r="A12" s="16" t="s">
        <v>8</v>
      </c>
      <c r="B12" s="14">
        <v>811</v>
      </c>
      <c r="C12" s="14">
        <v>3525</v>
      </c>
      <c r="D12" s="14">
        <v>3440</v>
      </c>
      <c r="E12" s="15">
        <f t="shared" si="0"/>
        <v>7776</v>
      </c>
      <c r="F12" s="14">
        <v>856</v>
      </c>
      <c r="G12" s="14">
        <v>3898</v>
      </c>
      <c r="H12" s="14">
        <v>3731</v>
      </c>
      <c r="I12" s="15">
        <f t="shared" si="1"/>
        <v>8485</v>
      </c>
      <c r="K12" s="16" t="s">
        <v>8</v>
      </c>
      <c r="L12" s="20">
        <v>850</v>
      </c>
      <c r="M12" s="20">
        <v>3658</v>
      </c>
      <c r="N12" s="20">
        <v>3650</v>
      </c>
      <c r="O12" s="15">
        <v>8158</v>
      </c>
      <c r="P12" s="20">
        <v>896</v>
      </c>
      <c r="Q12" s="20">
        <v>4036</v>
      </c>
      <c r="R12" s="20">
        <v>3928</v>
      </c>
      <c r="S12" s="15">
        <v>8860</v>
      </c>
      <c r="T12" s="12"/>
      <c r="U12" s="16" t="s">
        <v>8</v>
      </c>
      <c r="V12" s="20">
        <v>897</v>
      </c>
      <c r="W12" s="20">
        <v>3839</v>
      </c>
      <c r="X12" s="20">
        <v>3869</v>
      </c>
      <c r="Y12" s="15">
        <f t="shared" si="2"/>
        <v>8605</v>
      </c>
      <c r="Z12" s="29">
        <v>937</v>
      </c>
      <c r="AA12" s="29">
        <v>4261</v>
      </c>
      <c r="AB12" s="29">
        <v>4178</v>
      </c>
      <c r="AC12" s="15">
        <f t="shared" si="3"/>
        <v>9376</v>
      </c>
    </row>
    <row r="13" spans="1:29" ht="19.5" customHeight="1">
      <c r="A13" s="16" t="s">
        <v>9</v>
      </c>
      <c r="B13" s="14">
        <v>762</v>
      </c>
      <c r="C13" s="14">
        <v>3520</v>
      </c>
      <c r="D13" s="14">
        <v>3432</v>
      </c>
      <c r="E13" s="15">
        <f t="shared" si="0"/>
        <v>7714</v>
      </c>
      <c r="F13" s="14">
        <v>860</v>
      </c>
      <c r="G13" s="14">
        <v>3998</v>
      </c>
      <c r="H13" s="14">
        <v>3803</v>
      </c>
      <c r="I13" s="15">
        <f t="shared" si="1"/>
        <v>8661</v>
      </c>
      <c r="K13" s="16" t="s">
        <v>9</v>
      </c>
      <c r="L13" s="20">
        <v>809</v>
      </c>
      <c r="M13" s="20">
        <v>3650</v>
      </c>
      <c r="N13" s="20">
        <v>3668</v>
      </c>
      <c r="O13" s="15">
        <v>8127</v>
      </c>
      <c r="P13" s="20">
        <v>902</v>
      </c>
      <c r="Q13" s="20">
        <v>4145</v>
      </c>
      <c r="R13" s="20">
        <v>4009</v>
      </c>
      <c r="S13" s="15">
        <v>9056</v>
      </c>
      <c r="T13" s="12"/>
      <c r="U13" s="16" t="s">
        <v>9</v>
      </c>
      <c r="V13" s="20">
        <v>837</v>
      </c>
      <c r="W13" s="20">
        <v>3796</v>
      </c>
      <c r="X13" s="20">
        <v>3870</v>
      </c>
      <c r="Y13" s="15">
        <f t="shared" si="2"/>
        <v>8503</v>
      </c>
      <c r="Z13" s="29">
        <v>946</v>
      </c>
      <c r="AA13" s="29">
        <v>4351</v>
      </c>
      <c r="AB13" s="29">
        <v>4237</v>
      </c>
      <c r="AC13" s="15">
        <f t="shared" si="3"/>
        <v>9534</v>
      </c>
    </row>
    <row r="14" spans="1:29" ht="19.5" customHeight="1">
      <c r="A14" s="16" t="s">
        <v>10</v>
      </c>
      <c r="B14" s="14">
        <v>733</v>
      </c>
      <c r="C14" s="14">
        <v>3495</v>
      </c>
      <c r="D14" s="14">
        <v>3408</v>
      </c>
      <c r="E14" s="15">
        <f t="shared" si="0"/>
        <v>7636</v>
      </c>
      <c r="F14" s="14">
        <v>860</v>
      </c>
      <c r="G14" s="14">
        <v>4079</v>
      </c>
      <c r="H14" s="14">
        <v>3870</v>
      </c>
      <c r="I14" s="15">
        <f t="shared" si="1"/>
        <v>8809</v>
      </c>
      <c r="K14" s="16" t="s">
        <v>10</v>
      </c>
      <c r="L14" s="20">
        <v>782</v>
      </c>
      <c r="M14" s="20">
        <v>3624</v>
      </c>
      <c r="N14" s="20">
        <v>3647</v>
      </c>
      <c r="O14" s="15">
        <v>8053</v>
      </c>
      <c r="P14" s="20">
        <v>910</v>
      </c>
      <c r="Q14" s="20">
        <v>4213</v>
      </c>
      <c r="R14" s="20">
        <v>4080</v>
      </c>
      <c r="S14" s="15">
        <v>9203</v>
      </c>
      <c r="T14" s="22"/>
      <c r="U14" s="16" t="s">
        <v>10</v>
      </c>
      <c r="V14" s="20">
        <v>824</v>
      </c>
      <c r="W14" s="20">
        <v>3812</v>
      </c>
      <c r="X14" s="20">
        <v>3891</v>
      </c>
      <c r="Y14" s="15">
        <f t="shared" si="2"/>
        <v>8527</v>
      </c>
      <c r="Z14" s="29">
        <v>949</v>
      </c>
      <c r="AA14" s="29">
        <v>4450</v>
      </c>
      <c r="AB14" s="29">
        <v>4310</v>
      </c>
      <c r="AC14" s="15">
        <f t="shared" si="3"/>
        <v>9709</v>
      </c>
    </row>
    <row r="15" spans="1:29" ht="19.5" customHeight="1">
      <c r="A15" s="16" t="s">
        <v>11</v>
      </c>
      <c r="B15" s="14">
        <v>741</v>
      </c>
      <c r="C15" s="14">
        <v>3516</v>
      </c>
      <c r="D15" s="14">
        <v>3460</v>
      </c>
      <c r="E15" s="15">
        <f t="shared" si="0"/>
        <v>7717</v>
      </c>
      <c r="F15" s="14">
        <v>866</v>
      </c>
      <c r="G15" s="14">
        <v>4159</v>
      </c>
      <c r="H15" s="14">
        <v>3936</v>
      </c>
      <c r="I15" s="15">
        <f t="shared" si="1"/>
        <v>8961</v>
      </c>
      <c r="K15" s="16" t="s">
        <v>11</v>
      </c>
      <c r="L15" s="20">
        <v>786</v>
      </c>
      <c r="M15" s="20">
        <v>3652</v>
      </c>
      <c r="N15" s="20">
        <v>3693</v>
      </c>
      <c r="O15" s="15">
        <v>8131</v>
      </c>
      <c r="P15" s="20">
        <v>919</v>
      </c>
      <c r="Q15" s="20">
        <v>4292</v>
      </c>
      <c r="R15" s="20">
        <v>4147</v>
      </c>
      <c r="S15" s="15">
        <v>9358</v>
      </c>
      <c r="T15" s="23"/>
      <c r="U15" s="16" t="s">
        <v>11</v>
      </c>
      <c r="V15" s="20">
        <v>830</v>
      </c>
      <c r="W15" s="20">
        <v>3850</v>
      </c>
      <c r="X15" s="20">
        <v>3944</v>
      </c>
      <c r="Y15" s="15">
        <f t="shared" si="2"/>
        <v>8624</v>
      </c>
      <c r="Z15" s="29">
        <v>960</v>
      </c>
      <c r="AA15" s="29">
        <v>4550</v>
      </c>
      <c r="AB15" s="29">
        <v>4405</v>
      </c>
      <c r="AC15" s="15">
        <f t="shared" si="3"/>
        <v>9915</v>
      </c>
    </row>
    <row r="16" spans="1:29" ht="19.5" customHeight="1">
      <c r="A16" s="16" t="s">
        <v>12</v>
      </c>
      <c r="B16" s="14">
        <v>811</v>
      </c>
      <c r="C16" s="14">
        <v>3542</v>
      </c>
      <c r="D16" s="14">
        <v>3511</v>
      </c>
      <c r="E16" s="15">
        <f t="shared" si="0"/>
        <v>7864</v>
      </c>
      <c r="F16" s="14">
        <v>891</v>
      </c>
      <c r="G16" s="14">
        <v>4224</v>
      </c>
      <c r="H16" s="14">
        <v>4006</v>
      </c>
      <c r="I16" s="15">
        <f t="shared" si="1"/>
        <v>9121</v>
      </c>
      <c r="K16" s="16" t="s">
        <v>12</v>
      </c>
      <c r="L16" s="20">
        <v>846</v>
      </c>
      <c r="M16" s="20">
        <v>3716</v>
      </c>
      <c r="N16" s="20">
        <v>3695</v>
      </c>
      <c r="O16" s="15">
        <v>8257</v>
      </c>
      <c r="P16" s="20">
        <v>929</v>
      </c>
      <c r="Q16" s="20">
        <v>4403</v>
      </c>
      <c r="R16" s="20">
        <v>4205</v>
      </c>
      <c r="S16" s="15">
        <v>9537</v>
      </c>
      <c r="T16" s="23"/>
      <c r="U16" s="107" t="s">
        <v>12</v>
      </c>
      <c r="V16" s="108">
        <v>893</v>
      </c>
      <c r="W16" s="108">
        <v>3917</v>
      </c>
      <c r="X16" s="108">
        <v>3946</v>
      </c>
      <c r="Y16" s="109">
        <f t="shared" si="2"/>
        <v>8756</v>
      </c>
      <c r="Z16" s="108">
        <f aca="true" t="shared" si="4" ref="Z16:AB19">ROUND(Z15*(P16*100/P15)/100,0)</f>
        <v>970</v>
      </c>
      <c r="AA16" s="108">
        <f t="shared" si="4"/>
        <v>4668</v>
      </c>
      <c r="AB16" s="108">
        <f t="shared" si="4"/>
        <v>4467</v>
      </c>
      <c r="AC16" s="109">
        <f t="shared" si="3"/>
        <v>10105</v>
      </c>
    </row>
    <row r="17" spans="1:29" ht="19.5" customHeight="1">
      <c r="A17" s="16" t="s">
        <v>13</v>
      </c>
      <c r="B17" s="14">
        <v>819</v>
      </c>
      <c r="C17" s="14">
        <v>3554</v>
      </c>
      <c r="D17" s="14">
        <v>3551</v>
      </c>
      <c r="E17" s="15">
        <f t="shared" si="0"/>
        <v>7924</v>
      </c>
      <c r="F17" s="14">
        <v>901</v>
      </c>
      <c r="G17" s="14">
        <v>4313</v>
      </c>
      <c r="H17" s="14">
        <v>4065</v>
      </c>
      <c r="I17" s="15">
        <f t="shared" si="1"/>
        <v>9279</v>
      </c>
      <c r="K17" s="16" t="s">
        <v>13</v>
      </c>
      <c r="L17" s="20">
        <v>865</v>
      </c>
      <c r="M17" s="20">
        <v>3738</v>
      </c>
      <c r="N17" s="20">
        <v>3757</v>
      </c>
      <c r="O17" s="15">
        <v>8360</v>
      </c>
      <c r="P17" s="20">
        <v>940</v>
      </c>
      <c r="Q17" s="20">
        <v>4504</v>
      </c>
      <c r="R17" s="20">
        <v>4277</v>
      </c>
      <c r="S17" s="15">
        <v>9721</v>
      </c>
      <c r="T17" s="23"/>
      <c r="U17" s="107" t="s">
        <v>13</v>
      </c>
      <c r="V17" s="108">
        <v>913</v>
      </c>
      <c r="W17" s="108">
        <v>3940</v>
      </c>
      <c r="X17" s="108">
        <v>4012</v>
      </c>
      <c r="Y17" s="109">
        <f t="shared" si="2"/>
        <v>8865</v>
      </c>
      <c r="Z17" s="108">
        <f t="shared" si="4"/>
        <v>981</v>
      </c>
      <c r="AA17" s="108">
        <f t="shared" si="4"/>
        <v>4775</v>
      </c>
      <c r="AB17" s="108">
        <f t="shared" si="4"/>
        <v>4543</v>
      </c>
      <c r="AC17" s="109">
        <f t="shared" si="3"/>
        <v>10299</v>
      </c>
    </row>
    <row r="18" spans="1:29" ht="19.5" customHeight="1">
      <c r="A18" s="16" t="s">
        <v>14</v>
      </c>
      <c r="B18" s="14">
        <v>820</v>
      </c>
      <c r="C18" s="14">
        <v>3567</v>
      </c>
      <c r="D18" s="14">
        <v>3542</v>
      </c>
      <c r="E18" s="15">
        <f t="shared" si="0"/>
        <v>7929</v>
      </c>
      <c r="F18" s="14">
        <v>915</v>
      </c>
      <c r="G18" s="14">
        <v>4397</v>
      </c>
      <c r="H18" s="14">
        <v>4123</v>
      </c>
      <c r="I18" s="15">
        <f t="shared" si="1"/>
        <v>9435</v>
      </c>
      <c r="K18" s="16" t="s">
        <v>14</v>
      </c>
      <c r="L18" s="20">
        <v>871</v>
      </c>
      <c r="M18" s="20">
        <v>3785</v>
      </c>
      <c r="N18" s="20">
        <v>3802</v>
      </c>
      <c r="O18" s="15">
        <v>8458</v>
      </c>
      <c r="P18" s="20">
        <v>951</v>
      </c>
      <c r="Q18" s="20">
        <v>4635</v>
      </c>
      <c r="R18" s="20">
        <v>4352</v>
      </c>
      <c r="S18" s="15">
        <v>9938</v>
      </c>
      <c r="T18" s="23"/>
      <c r="U18" s="107" t="s">
        <v>14</v>
      </c>
      <c r="V18" s="108">
        <v>919</v>
      </c>
      <c r="W18" s="108">
        <v>3990</v>
      </c>
      <c r="X18" s="108">
        <v>4060</v>
      </c>
      <c r="Y18" s="109">
        <f t="shared" si="2"/>
        <v>8969</v>
      </c>
      <c r="Z18" s="108">
        <f t="shared" si="4"/>
        <v>992</v>
      </c>
      <c r="AA18" s="108">
        <f t="shared" si="4"/>
        <v>4914</v>
      </c>
      <c r="AB18" s="108">
        <f t="shared" si="4"/>
        <v>4623</v>
      </c>
      <c r="AC18" s="109">
        <f t="shared" si="3"/>
        <v>10529</v>
      </c>
    </row>
    <row r="19" spans="1:29" ht="19.5" customHeight="1">
      <c r="A19" s="16" t="s">
        <v>15</v>
      </c>
      <c r="B19" s="14">
        <v>820</v>
      </c>
      <c r="C19" s="14">
        <v>3545</v>
      </c>
      <c r="D19" s="14">
        <v>3548</v>
      </c>
      <c r="E19" s="15">
        <f t="shared" si="0"/>
        <v>7913</v>
      </c>
      <c r="F19" s="14">
        <v>920</v>
      </c>
      <c r="G19" s="14">
        <v>4467</v>
      </c>
      <c r="H19" s="14">
        <v>4179</v>
      </c>
      <c r="I19" s="15">
        <f t="shared" si="1"/>
        <v>9566</v>
      </c>
      <c r="K19" s="16" t="s">
        <v>15</v>
      </c>
      <c r="L19" s="20">
        <v>856</v>
      </c>
      <c r="M19" s="20">
        <v>3748</v>
      </c>
      <c r="N19" s="20">
        <v>3799</v>
      </c>
      <c r="O19" s="15">
        <v>8403</v>
      </c>
      <c r="P19" s="20">
        <v>958</v>
      </c>
      <c r="Q19" s="20">
        <v>4712</v>
      </c>
      <c r="R19" s="20">
        <v>4403</v>
      </c>
      <c r="S19" s="15">
        <v>10073</v>
      </c>
      <c r="T19" s="23"/>
      <c r="U19" s="107" t="s">
        <v>15</v>
      </c>
      <c r="V19" s="108">
        <v>903</v>
      </c>
      <c r="W19" s="108">
        <v>3951</v>
      </c>
      <c r="X19" s="108">
        <v>4057</v>
      </c>
      <c r="Y19" s="109">
        <f t="shared" si="2"/>
        <v>8911</v>
      </c>
      <c r="Z19" s="108">
        <f t="shared" si="4"/>
        <v>999</v>
      </c>
      <c r="AA19" s="108">
        <f t="shared" si="4"/>
        <v>4996</v>
      </c>
      <c r="AB19" s="108">
        <f t="shared" si="4"/>
        <v>4677</v>
      </c>
      <c r="AC19" s="109">
        <f t="shared" si="3"/>
        <v>10672</v>
      </c>
    </row>
    <row r="20" spans="1:29" ht="19.5" customHeight="1">
      <c r="A20" s="19" t="s">
        <v>30</v>
      </c>
      <c r="B20" s="17">
        <f>AVERAGE(B8:B19)</f>
        <v>793.4166666666666</v>
      </c>
      <c r="C20" s="17">
        <f>AVERAGE(C8:C19)</f>
        <v>3512.9166666666665</v>
      </c>
      <c r="D20" s="17">
        <f>AVERAGE(D8:D19)</f>
        <v>3467</v>
      </c>
      <c r="E20" s="21">
        <f>AVERAGE(E8:E19)</f>
        <v>7773.333333333333</v>
      </c>
      <c r="F20" s="115">
        <f>F19</f>
        <v>920</v>
      </c>
      <c r="G20" s="115">
        <f>G19</f>
        <v>4467</v>
      </c>
      <c r="H20" s="115">
        <f>H19</f>
        <v>4179</v>
      </c>
      <c r="I20" s="116">
        <f>I19</f>
        <v>9566</v>
      </c>
      <c r="J20" s="117"/>
      <c r="K20" s="19" t="s">
        <v>30</v>
      </c>
      <c r="L20" s="17">
        <f>AVERAGE(L8:L19)</f>
        <v>837.8333333333334</v>
      </c>
      <c r="M20" s="17">
        <f>AVERAGE(M8:M19)</f>
        <v>3660.8333333333335</v>
      </c>
      <c r="N20" s="17">
        <f>AVERAGE(N8:N19)</f>
        <v>3667.6666666666665</v>
      </c>
      <c r="O20" s="21">
        <f>AVERAGE(O8:O19)</f>
        <v>8166.333333333333</v>
      </c>
      <c r="P20" s="115">
        <f>P19</f>
        <v>958</v>
      </c>
      <c r="Q20" s="115">
        <f>Q19</f>
        <v>4712</v>
      </c>
      <c r="R20" s="115">
        <f>R19</f>
        <v>4403</v>
      </c>
      <c r="S20" s="116">
        <f>S19</f>
        <v>10073</v>
      </c>
      <c r="U20" s="110" t="s">
        <v>30</v>
      </c>
      <c r="V20" s="111">
        <f>AVERAGE(V8:V19)</f>
        <v>878.0833333333334</v>
      </c>
      <c r="W20" s="111">
        <f>AVERAGE(W8:W19)</f>
        <v>3852.1666666666665</v>
      </c>
      <c r="X20" s="111">
        <f>AVERAGE(X8:X19)</f>
        <v>3917.9166666666665</v>
      </c>
      <c r="Y20" s="112">
        <f>AVERAGE(Y8:Y19)</f>
        <v>8648.166666666666</v>
      </c>
      <c r="Z20" s="113">
        <f>Z19</f>
        <v>999</v>
      </c>
      <c r="AA20" s="113">
        <f>AA19</f>
        <v>4996</v>
      </c>
      <c r="AB20" s="113">
        <f>AB19</f>
        <v>4677</v>
      </c>
      <c r="AC20" s="114">
        <f>AC19</f>
        <v>10672</v>
      </c>
    </row>
    <row r="21" spans="12:29" s="25" customFormat="1" ht="12.75">
      <c r="L21" s="26"/>
      <c r="M21" s="26"/>
      <c r="N21" s="27" t="s">
        <v>36</v>
      </c>
      <c r="O21" s="28">
        <f>O20-E20</f>
        <v>393</v>
      </c>
      <c r="P21" s="28">
        <f>P20-F20</f>
        <v>38</v>
      </c>
      <c r="Q21" s="28">
        <f>Q20-G20</f>
        <v>245</v>
      </c>
      <c r="R21" s="28">
        <f>R20-H20</f>
        <v>224</v>
      </c>
      <c r="S21" s="28">
        <f>S20-I20</f>
        <v>507</v>
      </c>
      <c r="V21" s="26"/>
      <c r="W21" s="26"/>
      <c r="X21" s="27" t="s">
        <v>37</v>
      </c>
      <c r="Y21" s="28">
        <f>Y20-O20</f>
        <v>481.83333333333303</v>
      </c>
      <c r="Z21" s="28">
        <f>Z20-P20</f>
        <v>41</v>
      </c>
      <c r="AA21" s="28">
        <f>AA20-Q20</f>
        <v>284</v>
      </c>
      <c r="AB21" s="28">
        <f>AB20-R20</f>
        <v>274</v>
      </c>
      <c r="AC21" s="28">
        <f>AC20-S20</f>
        <v>599</v>
      </c>
    </row>
    <row r="22" spans="1:14" s="123" customFormat="1" ht="18.75">
      <c r="A22" s="119" t="s">
        <v>64</v>
      </c>
      <c r="B22" s="118"/>
      <c r="C22" s="120"/>
      <c r="E22" s="120"/>
      <c r="F22" s="120"/>
      <c r="G22" s="118"/>
      <c r="H22" s="118"/>
      <c r="I22" s="121" t="s">
        <v>65</v>
      </c>
      <c r="J22" s="118"/>
      <c r="K22" s="122"/>
      <c r="L22" s="118"/>
      <c r="M22" s="118"/>
      <c r="N22" s="118"/>
    </row>
    <row r="23" spans="1:14" s="129" customFormat="1" ht="15">
      <c r="A23" s="125"/>
      <c r="B23" s="124"/>
      <c r="C23" s="126"/>
      <c r="D23" s="126"/>
      <c r="E23" s="127"/>
      <c r="F23" s="127"/>
      <c r="G23" s="124"/>
      <c r="H23" s="124"/>
      <c r="I23" s="124"/>
      <c r="J23" s="124"/>
      <c r="K23" s="128"/>
      <c r="L23" s="124"/>
      <c r="M23" s="124"/>
      <c r="N23" s="124"/>
    </row>
    <row r="24" spans="1:14" s="129" customFormat="1" ht="15">
      <c r="A24" s="125"/>
      <c r="B24" s="124"/>
      <c r="C24" s="126"/>
      <c r="D24" s="126"/>
      <c r="E24" s="127"/>
      <c r="F24" s="127"/>
      <c r="G24" s="124"/>
      <c r="H24" s="124"/>
      <c r="I24" s="124"/>
      <c r="J24" s="124"/>
      <c r="K24" s="128"/>
      <c r="L24" s="124"/>
      <c r="M24" s="124"/>
      <c r="N24" s="124"/>
    </row>
    <row r="25" spans="1:14" s="129" customFormat="1" ht="15">
      <c r="A25" s="130" t="s">
        <v>73</v>
      </c>
      <c r="B25" s="124"/>
      <c r="C25" s="127"/>
      <c r="D25" s="127"/>
      <c r="E25" s="127"/>
      <c r="F25" s="127"/>
      <c r="G25" s="124"/>
      <c r="H25" s="124"/>
      <c r="I25" s="124"/>
      <c r="J25" s="124"/>
      <c r="K25" s="128"/>
      <c r="L25" s="124"/>
      <c r="M25" s="124"/>
      <c r="N25" s="124"/>
    </row>
    <row r="26" spans="1:14" s="129" customFormat="1" ht="15">
      <c r="A26" s="130" t="s">
        <v>66</v>
      </c>
      <c r="B26" s="124"/>
      <c r="C26" s="127"/>
      <c r="D26" s="127"/>
      <c r="E26" s="127"/>
      <c r="F26" s="127"/>
      <c r="G26" s="124"/>
      <c r="H26" s="124"/>
      <c r="I26" s="124"/>
      <c r="J26" s="124"/>
      <c r="K26" s="128"/>
      <c r="L26" s="124"/>
      <c r="M26" s="124"/>
      <c r="N26" s="124"/>
    </row>
  </sheetData>
  <sheetProtection/>
  <mergeCells count="21">
    <mergeCell ref="Z5:AC5"/>
    <mergeCell ref="B5:E5"/>
    <mergeCell ref="Z6:AC6"/>
    <mergeCell ref="B6:E6"/>
    <mergeCell ref="AA1:AC1"/>
    <mergeCell ref="Z2:AC2"/>
    <mergeCell ref="A3:AC3"/>
    <mergeCell ref="A5:A7"/>
    <mergeCell ref="K5:K7"/>
    <mergeCell ref="K4:S4"/>
    <mergeCell ref="A4:I4"/>
    <mergeCell ref="P6:S6"/>
    <mergeCell ref="U4:AC4"/>
    <mergeCell ref="U5:U7"/>
    <mergeCell ref="L5:O5"/>
    <mergeCell ref="F6:I6"/>
    <mergeCell ref="L6:O6"/>
    <mergeCell ref="V5:Y5"/>
    <mergeCell ref="F5:I5"/>
    <mergeCell ref="V6:Y6"/>
    <mergeCell ref="P5:S5"/>
  </mergeCells>
  <printOptions/>
  <pageMargins left="0.11811023622047245" right="0.11811023622047245" top="0.7480314960629921" bottom="0.7480314960629921" header="0.31496062992125984" footer="0.31496062992125984"/>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J377"/>
  <sheetViews>
    <sheetView zoomScalePageLayoutView="60" workbookViewId="0" topLeftCell="A1">
      <selection activeCell="B380" sqref="B380"/>
    </sheetView>
  </sheetViews>
  <sheetFormatPr defaultColWidth="9.140625" defaultRowHeight="12.75"/>
  <cols>
    <col min="1" max="1" width="55.57421875" style="0" customWidth="1"/>
    <col min="2" max="2" width="47.57421875" style="0" customWidth="1"/>
    <col min="3" max="3" width="15.421875" style="0" customWidth="1"/>
    <col min="4" max="4" width="14.8515625" style="0" customWidth="1"/>
    <col min="5" max="5" width="18.7109375" style="0" customWidth="1"/>
    <col min="6" max="6" width="13.140625" style="0" customWidth="1"/>
    <col min="7" max="7" width="16.140625" style="0" customWidth="1"/>
    <col min="9" max="9" width="9.57421875" style="0" bestFit="1" customWidth="1"/>
  </cols>
  <sheetData>
    <row r="1" ht="15.75">
      <c r="G1" s="289" t="s">
        <v>384</v>
      </c>
    </row>
    <row r="2" spans="5:7" ht="49.5" customHeight="1">
      <c r="E2" s="351" t="s">
        <v>69</v>
      </c>
      <c r="F2" s="351"/>
      <c r="G2" s="351"/>
    </row>
    <row r="3" spans="1:7" ht="45" customHeight="1">
      <c r="A3" s="350" t="s">
        <v>513</v>
      </c>
      <c r="B3" s="350"/>
      <c r="C3" s="350"/>
      <c r="D3" s="350"/>
      <c r="E3" s="350"/>
      <c r="F3" s="350"/>
      <c r="G3" s="350"/>
    </row>
    <row r="5" spans="1:7" ht="30" customHeight="1">
      <c r="A5" s="243" t="s">
        <v>528</v>
      </c>
      <c r="B5" s="292" t="s">
        <v>387</v>
      </c>
      <c r="C5" s="243" t="s">
        <v>388</v>
      </c>
      <c r="D5" s="292" t="s">
        <v>389</v>
      </c>
      <c r="E5" s="244" t="s">
        <v>129</v>
      </c>
      <c r="F5" s="245" t="s">
        <v>130</v>
      </c>
      <c r="G5" s="245" t="s">
        <v>131</v>
      </c>
    </row>
    <row r="6" spans="1:7" ht="23.25" customHeight="1">
      <c r="A6" s="243" t="s">
        <v>132</v>
      </c>
      <c r="B6" s="243"/>
      <c r="C6" s="243"/>
      <c r="D6" s="243"/>
      <c r="E6" s="246">
        <f>E7+E118+E161+E195+E278</f>
        <v>1292368</v>
      </c>
      <c r="F6" s="246">
        <f>F7+F118+F161+F195+F278</f>
        <v>642611</v>
      </c>
      <c r="G6" s="246">
        <f>G7+G118+G161+G195+G278</f>
        <v>649757</v>
      </c>
    </row>
    <row r="7" spans="1:7" ht="14.25">
      <c r="A7" s="247" t="s">
        <v>133</v>
      </c>
      <c r="B7" s="247" t="s">
        <v>22</v>
      </c>
      <c r="C7" s="247" t="s">
        <v>22</v>
      </c>
      <c r="D7" s="247" t="s">
        <v>22</v>
      </c>
      <c r="E7" s="248">
        <f>E8+E23+E61+E76+E96+E116</f>
        <v>331020</v>
      </c>
      <c r="F7" s="248">
        <f>F8+F23+F61+F76+F96+F116</f>
        <v>111816</v>
      </c>
      <c r="G7" s="248">
        <f>G8+G23+G61+G76+G96+G116</f>
        <v>219204</v>
      </c>
    </row>
    <row r="8" spans="1:7" ht="15">
      <c r="A8" s="249" t="s">
        <v>134</v>
      </c>
      <c r="B8" s="297" t="s">
        <v>22</v>
      </c>
      <c r="C8" s="297" t="s">
        <v>22</v>
      </c>
      <c r="D8" s="297" t="s">
        <v>22</v>
      </c>
      <c r="E8" s="250">
        <f>SUM(E9:E22)</f>
        <v>25195</v>
      </c>
      <c r="F8" s="250">
        <f>SUM(F9:F22)</f>
        <v>3905</v>
      </c>
      <c r="G8" s="250">
        <f>SUM(G9:G22)</f>
        <v>21290</v>
      </c>
    </row>
    <row r="9" spans="1:7" ht="38.25">
      <c r="A9" s="251" t="s">
        <v>135</v>
      </c>
      <c r="B9" s="293" t="s">
        <v>529</v>
      </c>
      <c r="C9" s="294">
        <v>1</v>
      </c>
      <c r="D9" s="252">
        <v>1450</v>
      </c>
      <c r="E9" s="252">
        <v>1450</v>
      </c>
      <c r="F9" s="253"/>
      <c r="G9" s="254">
        <f>E9</f>
        <v>1450</v>
      </c>
    </row>
    <row r="10" spans="1:7" ht="15">
      <c r="A10" s="251" t="s">
        <v>136</v>
      </c>
      <c r="B10" s="293" t="s">
        <v>436</v>
      </c>
      <c r="C10" s="294">
        <v>10</v>
      </c>
      <c r="D10" s="252">
        <v>170</v>
      </c>
      <c r="E10" s="252">
        <v>1700</v>
      </c>
      <c r="F10" s="254">
        <f>E10</f>
        <v>1700</v>
      </c>
      <c r="G10" s="253"/>
    </row>
    <row r="11" spans="1:7" ht="15">
      <c r="A11" s="251" t="s">
        <v>137</v>
      </c>
      <c r="B11" s="293" t="s">
        <v>436</v>
      </c>
      <c r="C11" s="294">
        <v>5</v>
      </c>
      <c r="D11" s="252">
        <v>150</v>
      </c>
      <c r="E11" s="252">
        <v>750</v>
      </c>
      <c r="F11" s="254">
        <f>E11</f>
        <v>750</v>
      </c>
      <c r="G11" s="253"/>
    </row>
    <row r="12" spans="1:7" ht="25.5">
      <c r="A12" s="251" t="s">
        <v>138</v>
      </c>
      <c r="B12" s="293" t="s">
        <v>437</v>
      </c>
      <c r="C12" s="294">
        <v>2</v>
      </c>
      <c r="D12" s="252">
        <v>70</v>
      </c>
      <c r="E12" s="252">
        <v>140</v>
      </c>
      <c r="F12" s="254">
        <f>E12</f>
        <v>140</v>
      </c>
      <c r="G12" s="253"/>
    </row>
    <row r="13" spans="1:7" ht="51">
      <c r="A13" s="251" t="s">
        <v>139</v>
      </c>
      <c r="B13" s="293" t="s">
        <v>390</v>
      </c>
      <c r="C13" s="294">
        <v>1</v>
      </c>
      <c r="D13" s="252">
        <v>3940</v>
      </c>
      <c r="E13" s="252">
        <v>3940</v>
      </c>
      <c r="F13" s="253"/>
      <c r="G13" s="254">
        <f>E13</f>
        <v>3940</v>
      </c>
    </row>
    <row r="14" spans="1:7" ht="38.25">
      <c r="A14" s="255" t="s">
        <v>530</v>
      </c>
      <c r="B14" s="304" t="s">
        <v>514</v>
      </c>
      <c r="C14" s="295">
        <v>1</v>
      </c>
      <c r="D14" s="296">
        <v>15000</v>
      </c>
      <c r="E14" s="256">
        <v>15000</v>
      </c>
      <c r="F14" s="257"/>
      <c r="G14" s="258">
        <f>E14</f>
        <v>15000</v>
      </c>
    </row>
    <row r="15" spans="1:7" ht="15">
      <c r="A15" s="251" t="s">
        <v>140</v>
      </c>
      <c r="B15" s="293" t="s">
        <v>417</v>
      </c>
      <c r="C15" s="294">
        <v>1</v>
      </c>
      <c r="D15" s="252">
        <v>60</v>
      </c>
      <c r="E15" s="259">
        <v>60</v>
      </c>
      <c r="F15" s="254">
        <f>E15</f>
        <v>60</v>
      </c>
      <c r="G15" s="253"/>
    </row>
    <row r="16" spans="1:7" ht="15">
      <c r="A16" s="251" t="s">
        <v>141</v>
      </c>
      <c r="B16" s="293" t="s">
        <v>417</v>
      </c>
      <c r="C16" s="294">
        <v>1</v>
      </c>
      <c r="D16" s="252">
        <v>35</v>
      </c>
      <c r="E16" s="259">
        <v>35</v>
      </c>
      <c r="F16" s="254">
        <f aca="true" t="shared" si="0" ref="F16:F21">E16</f>
        <v>35</v>
      </c>
      <c r="G16" s="253"/>
    </row>
    <row r="17" spans="1:7" ht="15">
      <c r="A17" s="251" t="s">
        <v>142</v>
      </c>
      <c r="B17" s="293" t="s">
        <v>418</v>
      </c>
      <c r="C17" s="294">
        <v>1</v>
      </c>
      <c r="D17" s="252">
        <v>45</v>
      </c>
      <c r="E17" s="259">
        <v>45</v>
      </c>
      <c r="F17" s="254">
        <f t="shared" si="0"/>
        <v>45</v>
      </c>
      <c r="G17" s="253"/>
    </row>
    <row r="18" spans="1:7" ht="25.5">
      <c r="A18" s="251" t="s">
        <v>143</v>
      </c>
      <c r="B18" s="293" t="s">
        <v>419</v>
      </c>
      <c r="C18" s="294">
        <v>4</v>
      </c>
      <c r="D18" s="252">
        <v>50</v>
      </c>
      <c r="E18" s="259">
        <v>200</v>
      </c>
      <c r="F18" s="254">
        <f t="shared" si="0"/>
        <v>200</v>
      </c>
      <c r="G18" s="253"/>
    </row>
    <row r="19" spans="1:7" ht="15">
      <c r="A19" s="251" t="s">
        <v>531</v>
      </c>
      <c r="B19" s="293" t="s">
        <v>420</v>
      </c>
      <c r="C19" s="294">
        <v>6</v>
      </c>
      <c r="D19" s="252">
        <v>60</v>
      </c>
      <c r="E19" s="259">
        <v>360</v>
      </c>
      <c r="F19" s="254">
        <f t="shared" si="0"/>
        <v>360</v>
      </c>
      <c r="G19" s="253"/>
    </row>
    <row r="20" spans="1:7" ht="15">
      <c r="A20" s="251" t="s">
        <v>532</v>
      </c>
      <c r="B20" s="293" t="s">
        <v>420</v>
      </c>
      <c r="C20" s="294">
        <v>7</v>
      </c>
      <c r="D20" s="252">
        <v>45</v>
      </c>
      <c r="E20" s="259">
        <v>315</v>
      </c>
      <c r="F20" s="254">
        <f t="shared" si="0"/>
        <v>315</v>
      </c>
      <c r="G20" s="253"/>
    </row>
    <row r="21" spans="1:7" ht="15">
      <c r="A21" s="251" t="s">
        <v>144</v>
      </c>
      <c r="B21" s="293" t="s">
        <v>420</v>
      </c>
      <c r="C21" s="294">
        <v>10</v>
      </c>
      <c r="D21" s="252">
        <v>30</v>
      </c>
      <c r="E21" s="259">
        <v>300</v>
      </c>
      <c r="F21" s="254">
        <f t="shared" si="0"/>
        <v>300</v>
      </c>
      <c r="G21" s="253"/>
    </row>
    <row r="22" spans="1:7" ht="15">
      <c r="A22" s="251" t="s">
        <v>145</v>
      </c>
      <c r="B22" s="293" t="s">
        <v>421</v>
      </c>
      <c r="C22" s="294">
        <v>1</v>
      </c>
      <c r="D22" s="252">
        <v>900</v>
      </c>
      <c r="E22" s="259">
        <v>900</v>
      </c>
      <c r="F22" s="253"/>
      <c r="G22" s="254">
        <f>E22</f>
        <v>900</v>
      </c>
    </row>
    <row r="23" spans="1:7" ht="15">
      <c r="A23" s="260" t="s">
        <v>146</v>
      </c>
      <c r="B23" s="303" t="s">
        <v>22</v>
      </c>
      <c r="C23" s="303" t="s">
        <v>22</v>
      </c>
      <c r="D23" s="303" t="s">
        <v>22</v>
      </c>
      <c r="E23" s="261">
        <f>SUM(E24:E60)</f>
        <v>199143</v>
      </c>
      <c r="F23" s="261">
        <f>SUM(F24:F60)</f>
        <v>15543</v>
      </c>
      <c r="G23" s="261">
        <f>SUM(G24:G60)</f>
        <v>183600</v>
      </c>
    </row>
    <row r="24" spans="1:10" ht="77.25">
      <c r="A24" s="262" t="s">
        <v>147</v>
      </c>
      <c r="B24" s="298" t="s">
        <v>515</v>
      </c>
      <c r="C24" s="295">
        <v>1</v>
      </c>
      <c r="D24" s="296">
        <v>183600</v>
      </c>
      <c r="E24" s="258">
        <f>180000*1.02</f>
        <v>183600</v>
      </c>
      <c r="F24" s="257"/>
      <c r="G24" s="258">
        <f>E24</f>
        <v>183600</v>
      </c>
      <c r="J24" s="305"/>
    </row>
    <row r="25" spans="1:7" ht="38.25">
      <c r="A25" s="263" t="s">
        <v>148</v>
      </c>
      <c r="B25" s="293" t="s">
        <v>391</v>
      </c>
      <c r="C25" s="294">
        <v>4</v>
      </c>
      <c r="D25" s="252">
        <v>300</v>
      </c>
      <c r="E25" s="252">
        <v>1200</v>
      </c>
      <c r="F25" s="254">
        <f aca="true" t="shared" si="1" ref="F25:F31">E25</f>
        <v>1200</v>
      </c>
      <c r="G25" s="253"/>
    </row>
    <row r="26" spans="1:7" ht="15">
      <c r="A26" s="263" t="s">
        <v>533</v>
      </c>
      <c r="B26" s="293" t="s">
        <v>558</v>
      </c>
      <c r="C26" s="294">
        <v>2</v>
      </c>
      <c r="D26" s="252">
        <v>68</v>
      </c>
      <c r="E26" s="252">
        <v>136</v>
      </c>
      <c r="F26" s="254">
        <f t="shared" si="1"/>
        <v>136</v>
      </c>
      <c r="G26" s="253"/>
    </row>
    <row r="27" spans="1:7" ht="25.5" customHeight="1">
      <c r="A27" s="263" t="s">
        <v>149</v>
      </c>
      <c r="B27" s="293" t="s">
        <v>534</v>
      </c>
      <c r="C27" s="294">
        <v>14</v>
      </c>
      <c r="D27" s="252">
        <v>28</v>
      </c>
      <c r="E27" s="252">
        <v>392</v>
      </c>
      <c r="F27" s="254">
        <f t="shared" si="1"/>
        <v>392</v>
      </c>
      <c r="G27" s="253"/>
    </row>
    <row r="28" spans="1:7" ht="25.5">
      <c r="A28" s="263" t="s">
        <v>150</v>
      </c>
      <c r="B28" s="293" t="s">
        <v>438</v>
      </c>
      <c r="C28" s="294">
        <v>5</v>
      </c>
      <c r="D28" s="252">
        <v>250</v>
      </c>
      <c r="E28" s="252">
        <v>1250</v>
      </c>
      <c r="F28" s="254">
        <f t="shared" si="1"/>
        <v>1250</v>
      </c>
      <c r="G28" s="253"/>
    </row>
    <row r="29" spans="1:7" ht="38.25" customHeight="1">
      <c r="A29" s="263" t="s">
        <v>151</v>
      </c>
      <c r="B29" s="293" t="s">
        <v>439</v>
      </c>
      <c r="C29" s="294">
        <v>5</v>
      </c>
      <c r="D29" s="252">
        <v>149</v>
      </c>
      <c r="E29" s="252">
        <v>745</v>
      </c>
      <c r="F29" s="254">
        <f t="shared" si="1"/>
        <v>745</v>
      </c>
      <c r="G29" s="253"/>
    </row>
    <row r="30" spans="1:7" ht="25.5">
      <c r="A30" s="263" t="s">
        <v>152</v>
      </c>
      <c r="B30" s="293" t="s">
        <v>440</v>
      </c>
      <c r="C30" s="294">
        <v>2</v>
      </c>
      <c r="D30" s="252">
        <v>719</v>
      </c>
      <c r="E30" s="252">
        <v>1438</v>
      </c>
      <c r="F30" s="254">
        <f t="shared" si="1"/>
        <v>1438</v>
      </c>
      <c r="G30" s="253"/>
    </row>
    <row r="31" spans="1:7" ht="25.5">
      <c r="A31" s="263" t="s">
        <v>153</v>
      </c>
      <c r="B31" s="293" t="s">
        <v>406</v>
      </c>
      <c r="C31" s="294">
        <v>4</v>
      </c>
      <c r="D31" s="252">
        <v>20</v>
      </c>
      <c r="E31" s="259">
        <v>80</v>
      </c>
      <c r="F31" s="254">
        <f t="shared" si="1"/>
        <v>80</v>
      </c>
      <c r="G31" s="253"/>
    </row>
    <row r="32" spans="1:7" ht="25.5">
      <c r="A32" s="263" t="s">
        <v>154</v>
      </c>
      <c r="B32" s="293" t="s">
        <v>407</v>
      </c>
      <c r="C32" s="294">
        <v>3</v>
      </c>
      <c r="D32" s="252">
        <v>25</v>
      </c>
      <c r="E32" s="259">
        <v>75</v>
      </c>
      <c r="F32" s="254">
        <f aca="true" t="shared" si="2" ref="F32:F60">E32</f>
        <v>75</v>
      </c>
      <c r="G32" s="253"/>
    </row>
    <row r="33" spans="1:7" ht="25.5">
      <c r="A33" s="263" t="s">
        <v>155</v>
      </c>
      <c r="B33" s="293" t="s">
        <v>408</v>
      </c>
      <c r="C33" s="294">
        <v>1</v>
      </c>
      <c r="D33" s="252">
        <v>40</v>
      </c>
      <c r="E33" s="259">
        <v>40</v>
      </c>
      <c r="F33" s="254">
        <f t="shared" si="2"/>
        <v>40</v>
      </c>
      <c r="G33" s="253"/>
    </row>
    <row r="34" spans="1:7" ht="15">
      <c r="A34" s="263" t="s">
        <v>156</v>
      </c>
      <c r="B34" s="293" t="s">
        <v>409</v>
      </c>
      <c r="C34" s="294">
        <v>30</v>
      </c>
      <c r="D34" s="252">
        <v>25</v>
      </c>
      <c r="E34" s="259">
        <v>750</v>
      </c>
      <c r="F34" s="254">
        <f t="shared" si="2"/>
        <v>750</v>
      </c>
      <c r="G34" s="253"/>
    </row>
    <row r="35" spans="1:7" ht="15">
      <c r="A35" s="263" t="s">
        <v>535</v>
      </c>
      <c r="B35" s="293" t="s">
        <v>409</v>
      </c>
      <c r="C35" s="294">
        <v>20</v>
      </c>
      <c r="D35" s="252">
        <v>30</v>
      </c>
      <c r="E35" s="259">
        <v>600</v>
      </c>
      <c r="F35" s="254">
        <f t="shared" si="2"/>
        <v>600</v>
      </c>
      <c r="G35" s="253"/>
    </row>
    <row r="36" spans="1:7" ht="15">
      <c r="A36" s="263" t="s">
        <v>157</v>
      </c>
      <c r="B36" s="293" t="s">
        <v>409</v>
      </c>
      <c r="C36" s="294">
        <v>20</v>
      </c>
      <c r="D36" s="252">
        <v>30</v>
      </c>
      <c r="E36" s="259">
        <v>600</v>
      </c>
      <c r="F36" s="254">
        <f t="shared" si="2"/>
        <v>600</v>
      </c>
      <c r="G36" s="253"/>
    </row>
    <row r="37" spans="1:7" ht="15">
      <c r="A37" s="263" t="s">
        <v>158</v>
      </c>
      <c r="B37" s="293" t="s">
        <v>409</v>
      </c>
      <c r="C37" s="294">
        <v>24</v>
      </c>
      <c r="D37" s="252">
        <v>8</v>
      </c>
      <c r="E37" s="259">
        <v>192</v>
      </c>
      <c r="F37" s="254">
        <f>E37</f>
        <v>192</v>
      </c>
      <c r="G37" s="253"/>
    </row>
    <row r="38" spans="1:7" ht="15">
      <c r="A38" s="263" t="s">
        <v>159</v>
      </c>
      <c r="B38" s="293" t="s">
        <v>409</v>
      </c>
      <c r="C38" s="294">
        <v>20</v>
      </c>
      <c r="D38" s="252">
        <v>12</v>
      </c>
      <c r="E38" s="259">
        <v>240</v>
      </c>
      <c r="F38" s="254">
        <f t="shared" si="2"/>
        <v>240</v>
      </c>
      <c r="G38" s="253"/>
    </row>
    <row r="39" spans="1:7" ht="15">
      <c r="A39" s="263" t="s">
        <v>160</v>
      </c>
      <c r="B39" s="293" t="s">
        <v>409</v>
      </c>
      <c r="C39" s="294">
        <v>25</v>
      </c>
      <c r="D39" s="252">
        <v>35</v>
      </c>
      <c r="E39" s="259">
        <v>875</v>
      </c>
      <c r="F39" s="254">
        <f t="shared" si="2"/>
        <v>875</v>
      </c>
      <c r="G39" s="253"/>
    </row>
    <row r="40" spans="1:7" ht="15">
      <c r="A40" s="263" t="s">
        <v>161</v>
      </c>
      <c r="B40" s="293" t="s">
        <v>409</v>
      </c>
      <c r="C40" s="294">
        <v>50</v>
      </c>
      <c r="D40" s="252">
        <v>5</v>
      </c>
      <c r="E40" s="259">
        <v>250</v>
      </c>
      <c r="F40" s="254">
        <f t="shared" si="2"/>
        <v>250</v>
      </c>
      <c r="G40" s="253"/>
    </row>
    <row r="41" spans="1:7" ht="15">
      <c r="A41" s="263" t="s">
        <v>162</v>
      </c>
      <c r="B41" s="293" t="s">
        <v>409</v>
      </c>
      <c r="C41" s="294">
        <v>50</v>
      </c>
      <c r="D41" s="252">
        <v>20</v>
      </c>
      <c r="E41" s="259">
        <v>1000</v>
      </c>
      <c r="F41" s="254">
        <f t="shared" si="2"/>
        <v>1000</v>
      </c>
      <c r="G41" s="253"/>
    </row>
    <row r="42" spans="1:7" ht="15">
      <c r="A42" s="263" t="s">
        <v>163</v>
      </c>
      <c r="B42" s="293" t="s">
        <v>410</v>
      </c>
      <c r="C42" s="294">
        <v>1</v>
      </c>
      <c r="D42" s="252">
        <v>150</v>
      </c>
      <c r="E42" s="259">
        <v>150</v>
      </c>
      <c r="F42" s="254">
        <f t="shared" si="2"/>
        <v>150</v>
      </c>
      <c r="G42" s="253"/>
    </row>
    <row r="43" spans="1:7" ht="15">
      <c r="A43" s="263" t="s">
        <v>164</v>
      </c>
      <c r="B43" s="293" t="s">
        <v>536</v>
      </c>
      <c r="C43" s="294">
        <v>1</v>
      </c>
      <c r="D43" s="252">
        <v>350</v>
      </c>
      <c r="E43" s="259">
        <v>350</v>
      </c>
      <c r="F43" s="254">
        <f>E43</f>
        <v>350</v>
      </c>
      <c r="G43" s="253"/>
    </row>
    <row r="44" spans="1:7" ht="15">
      <c r="A44" s="263" t="s">
        <v>165</v>
      </c>
      <c r="B44" s="293" t="s">
        <v>411</v>
      </c>
      <c r="C44" s="294">
        <v>8</v>
      </c>
      <c r="D44" s="252">
        <v>250</v>
      </c>
      <c r="E44" s="259">
        <v>2000</v>
      </c>
      <c r="F44" s="254">
        <f t="shared" si="2"/>
        <v>2000</v>
      </c>
      <c r="G44" s="253"/>
    </row>
    <row r="45" spans="1:7" ht="25.5">
      <c r="A45" s="263" t="s">
        <v>166</v>
      </c>
      <c r="B45" s="293" t="s">
        <v>412</v>
      </c>
      <c r="C45" s="294">
        <v>1</v>
      </c>
      <c r="D45" s="252">
        <v>160</v>
      </c>
      <c r="E45" s="259">
        <v>160</v>
      </c>
      <c r="F45" s="254">
        <f t="shared" si="2"/>
        <v>160</v>
      </c>
      <c r="G45" s="253"/>
    </row>
    <row r="46" spans="1:7" ht="15">
      <c r="A46" s="263" t="s">
        <v>167</v>
      </c>
      <c r="B46" s="293" t="s">
        <v>413</v>
      </c>
      <c r="C46" s="294">
        <v>8</v>
      </c>
      <c r="D46" s="252">
        <v>50</v>
      </c>
      <c r="E46" s="259">
        <v>400</v>
      </c>
      <c r="F46" s="254">
        <f t="shared" si="2"/>
        <v>400</v>
      </c>
      <c r="G46" s="253"/>
    </row>
    <row r="47" spans="1:7" ht="15">
      <c r="A47" s="263" t="s">
        <v>168</v>
      </c>
      <c r="B47" s="293" t="s">
        <v>414</v>
      </c>
      <c r="C47" s="294">
        <v>10</v>
      </c>
      <c r="D47" s="252">
        <v>25</v>
      </c>
      <c r="E47" s="259">
        <v>250</v>
      </c>
      <c r="F47" s="254">
        <f t="shared" si="2"/>
        <v>250</v>
      </c>
      <c r="G47" s="253"/>
    </row>
    <row r="48" spans="1:7" ht="25.5">
      <c r="A48" s="263" t="s">
        <v>169</v>
      </c>
      <c r="B48" s="293" t="s">
        <v>559</v>
      </c>
      <c r="C48" s="294">
        <v>5</v>
      </c>
      <c r="D48" s="252">
        <v>60</v>
      </c>
      <c r="E48" s="259">
        <v>300</v>
      </c>
      <c r="F48" s="254">
        <f t="shared" si="2"/>
        <v>300</v>
      </c>
      <c r="G48" s="253"/>
    </row>
    <row r="49" spans="1:7" ht="25.5">
      <c r="A49" s="263" t="s">
        <v>170</v>
      </c>
      <c r="B49" s="293" t="s">
        <v>560</v>
      </c>
      <c r="C49" s="294">
        <v>5</v>
      </c>
      <c r="D49" s="252">
        <v>50</v>
      </c>
      <c r="E49" s="259">
        <v>250</v>
      </c>
      <c r="F49" s="254">
        <f>E49</f>
        <v>250</v>
      </c>
      <c r="G49" s="253"/>
    </row>
    <row r="50" spans="1:7" ht="15">
      <c r="A50" s="263" t="s">
        <v>171</v>
      </c>
      <c r="B50" s="293" t="s">
        <v>415</v>
      </c>
      <c r="C50" s="294">
        <v>1</v>
      </c>
      <c r="D50" s="252">
        <v>70</v>
      </c>
      <c r="E50" s="259">
        <v>70</v>
      </c>
      <c r="F50" s="254">
        <f t="shared" si="2"/>
        <v>70</v>
      </c>
      <c r="G50" s="253"/>
    </row>
    <row r="51" spans="1:7" ht="15">
      <c r="A51" s="263" t="s">
        <v>172</v>
      </c>
      <c r="B51" s="293" t="s">
        <v>415</v>
      </c>
      <c r="C51" s="294">
        <v>1</v>
      </c>
      <c r="D51" s="252">
        <v>45</v>
      </c>
      <c r="E51" s="259">
        <v>45</v>
      </c>
      <c r="F51" s="254">
        <f>E51</f>
        <v>45</v>
      </c>
      <c r="G51" s="253"/>
    </row>
    <row r="52" spans="1:7" ht="25.5">
      <c r="A52" s="263" t="s">
        <v>173</v>
      </c>
      <c r="B52" s="293" t="s">
        <v>412</v>
      </c>
      <c r="C52" s="294">
        <v>1</v>
      </c>
      <c r="D52" s="252">
        <v>330</v>
      </c>
      <c r="E52" s="259">
        <v>330</v>
      </c>
      <c r="F52" s="254">
        <f t="shared" si="2"/>
        <v>330</v>
      </c>
      <c r="G52" s="253"/>
    </row>
    <row r="53" spans="1:7" ht="15">
      <c r="A53" s="263" t="s">
        <v>174</v>
      </c>
      <c r="B53" s="293" t="s">
        <v>536</v>
      </c>
      <c r="C53" s="294">
        <v>1</v>
      </c>
      <c r="D53" s="252">
        <v>26</v>
      </c>
      <c r="E53" s="259">
        <v>26</v>
      </c>
      <c r="F53" s="254">
        <f t="shared" si="2"/>
        <v>26</v>
      </c>
      <c r="G53" s="253"/>
    </row>
    <row r="54" spans="1:7" ht="15">
      <c r="A54" s="263" t="s">
        <v>175</v>
      </c>
      <c r="B54" s="293" t="s">
        <v>536</v>
      </c>
      <c r="C54" s="294">
        <v>1</v>
      </c>
      <c r="D54" s="252">
        <v>70</v>
      </c>
      <c r="E54" s="259">
        <v>70</v>
      </c>
      <c r="F54" s="254">
        <f t="shared" si="2"/>
        <v>70</v>
      </c>
      <c r="G54" s="253"/>
    </row>
    <row r="55" spans="1:7" ht="15">
      <c r="A55" s="263" t="s">
        <v>176</v>
      </c>
      <c r="B55" s="293" t="s">
        <v>536</v>
      </c>
      <c r="C55" s="294">
        <v>1</v>
      </c>
      <c r="D55" s="252">
        <v>150</v>
      </c>
      <c r="E55" s="259">
        <v>150</v>
      </c>
      <c r="F55" s="254">
        <f t="shared" si="2"/>
        <v>150</v>
      </c>
      <c r="G55" s="253"/>
    </row>
    <row r="56" spans="1:7" ht="15">
      <c r="A56" s="263" t="s">
        <v>177</v>
      </c>
      <c r="B56" s="293" t="s">
        <v>536</v>
      </c>
      <c r="C56" s="294">
        <v>1</v>
      </c>
      <c r="D56" s="252">
        <v>41</v>
      </c>
      <c r="E56" s="259">
        <v>41</v>
      </c>
      <c r="F56" s="254">
        <f t="shared" si="2"/>
        <v>41</v>
      </c>
      <c r="G56" s="253"/>
    </row>
    <row r="57" spans="1:7" ht="15">
      <c r="A57" s="263" t="s">
        <v>178</v>
      </c>
      <c r="B57" s="293" t="s">
        <v>536</v>
      </c>
      <c r="C57" s="294">
        <v>1</v>
      </c>
      <c r="D57" s="252">
        <v>18</v>
      </c>
      <c r="E57" s="259">
        <v>18</v>
      </c>
      <c r="F57" s="254">
        <f>E57</f>
        <v>18</v>
      </c>
      <c r="G57" s="253"/>
    </row>
    <row r="58" spans="1:7" ht="15">
      <c r="A58" s="263" t="s">
        <v>179</v>
      </c>
      <c r="B58" s="293" t="s">
        <v>536</v>
      </c>
      <c r="C58" s="294">
        <v>1</v>
      </c>
      <c r="D58" s="252">
        <v>150</v>
      </c>
      <c r="E58" s="259">
        <v>150</v>
      </c>
      <c r="F58" s="254">
        <f t="shared" si="2"/>
        <v>150</v>
      </c>
      <c r="G58" s="253"/>
    </row>
    <row r="59" spans="1:7" ht="25.5">
      <c r="A59" s="263" t="s">
        <v>180</v>
      </c>
      <c r="B59" s="293" t="s">
        <v>416</v>
      </c>
      <c r="C59" s="294">
        <v>8</v>
      </c>
      <c r="D59" s="252">
        <v>83</v>
      </c>
      <c r="E59" s="259">
        <v>664</v>
      </c>
      <c r="F59" s="254">
        <f t="shared" si="2"/>
        <v>664</v>
      </c>
      <c r="G59" s="253"/>
    </row>
    <row r="60" spans="1:7" ht="25.5">
      <c r="A60" s="263" t="s">
        <v>181</v>
      </c>
      <c r="B60" s="293" t="s">
        <v>416</v>
      </c>
      <c r="C60" s="294">
        <v>8</v>
      </c>
      <c r="D60" s="252">
        <v>32</v>
      </c>
      <c r="E60" s="259">
        <v>256</v>
      </c>
      <c r="F60" s="254">
        <f t="shared" si="2"/>
        <v>256</v>
      </c>
      <c r="G60" s="253"/>
    </row>
    <row r="61" spans="1:7" ht="15">
      <c r="A61" s="260" t="s">
        <v>182</v>
      </c>
      <c r="B61" s="303" t="s">
        <v>22</v>
      </c>
      <c r="C61" s="303" t="s">
        <v>22</v>
      </c>
      <c r="D61" s="303" t="s">
        <v>22</v>
      </c>
      <c r="E61" s="261">
        <f>SUM(E62:E75)</f>
        <v>67414</v>
      </c>
      <c r="F61" s="261">
        <f>SUM(F62:F75)</f>
        <v>63524</v>
      </c>
      <c r="G61" s="261">
        <f>SUM(G62:G75)</f>
        <v>3890</v>
      </c>
    </row>
    <row r="62" spans="1:7" ht="15">
      <c r="A62" s="263" t="s">
        <v>183</v>
      </c>
      <c r="B62" s="293" t="s">
        <v>441</v>
      </c>
      <c r="C62" s="294">
        <v>2</v>
      </c>
      <c r="D62" s="252">
        <v>100</v>
      </c>
      <c r="E62" s="252">
        <v>200</v>
      </c>
      <c r="F62" s="254">
        <f>E62</f>
        <v>200</v>
      </c>
      <c r="G62" s="253"/>
    </row>
    <row r="63" spans="1:7" ht="15">
      <c r="A63" s="263" t="s">
        <v>184</v>
      </c>
      <c r="B63" s="293" t="s">
        <v>442</v>
      </c>
      <c r="C63" s="294">
        <v>1</v>
      </c>
      <c r="D63" s="252">
        <v>85</v>
      </c>
      <c r="E63" s="252">
        <v>85</v>
      </c>
      <c r="F63" s="254">
        <f>E63</f>
        <v>85</v>
      </c>
      <c r="G63" s="253"/>
    </row>
    <row r="64" spans="1:7" ht="15">
      <c r="A64" s="263" t="s">
        <v>185</v>
      </c>
      <c r="B64" s="293" t="s">
        <v>442</v>
      </c>
      <c r="C64" s="294">
        <v>1</v>
      </c>
      <c r="D64" s="252">
        <v>50</v>
      </c>
      <c r="E64" s="252">
        <v>50</v>
      </c>
      <c r="F64" s="254">
        <f>E64</f>
        <v>50</v>
      </c>
      <c r="G64" s="253"/>
    </row>
    <row r="65" spans="1:7" ht="25.5">
      <c r="A65" s="251" t="s">
        <v>186</v>
      </c>
      <c r="B65" s="293" t="s">
        <v>401</v>
      </c>
      <c r="C65" s="294">
        <v>2</v>
      </c>
      <c r="D65" s="252">
        <v>850</v>
      </c>
      <c r="E65" s="264">
        <v>1700</v>
      </c>
      <c r="F65" s="253"/>
      <c r="G65" s="254">
        <f>E65</f>
        <v>1700</v>
      </c>
    </row>
    <row r="66" spans="1:7" ht="38.25">
      <c r="A66" s="255" t="s">
        <v>187</v>
      </c>
      <c r="B66" s="304" t="s">
        <v>516</v>
      </c>
      <c r="C66" s="306">
        <v>1</v>
      </c>
      <c r="D66" s="307">
        <v>60000</v>
      </c>
      <c r="E66" s="265">
        <v>60000</v>
      </c>
      <c r="F66" s="258">
        <f aca="true" t="shared" si="3" ref="F66:F72">E66</f>
        <v>60000</v>
      </c>
      <c r="G66" s="266"/>
    </row>
    <row r="67" spans="1:7" ht="25.5">
      <c r="A67" s="251" t="s">
        <v>188</v>
      </c>
      <c r="B67" s="293" t="s">
        <v>561</v>
      </c>
      <c r="C67" s="294">
        <v>85</v>
      </c>
      <c r="D67" s="252">
        <v>23</v>
      </c>
      <c r="E67" s="267">
        <v>1955</v>
      </c>
      <c r="F67" s="254">
        <f t="shared" si="3"/>
        <v>1955</v>
      </c>
      <c r="G67" s="253"/>
    </row>
    <row r="68" spans="1:7" ht="38.25">
      <c r="A68" s="251" t="s">
        <v>189</v>
      </c>
      <c r="B68" s="293" t="s">
        <v>562</v>
      </c>
      <c r="C68" s="294">
        <v>3</v>
      </c>
      <c r="D68" s="252">
        <v>115</v>
      </c>
      <c r="E68" s="267">
        <v>345</v>
      </c>
      <c r="F68" s="254">
        <f t="shared" si="3"/>
        <v>345</v>
      </c>
      <c r="G68" s="253"/>
    </row>
    <row r="69" spans="1:7" ht="25.5">
      <c r="A69" s="251" t="s">
        <v>190</v>
      </c>
      <c r="B69" s="293" t="s">
        <v>422</v>
      </c>
      <c r="C69" s="294">
        <v>1</v>
      </c>
      <c r="D69" s="252">
        <v>180</v>
      </c>
      <c r="E69" s="267">
        <v>180</v>
      </c>
      <c r="F69" s="254">
        <f t="shared" si="3"/>
        <v>180</v>
      </c>
      <c r="G69" s="253"/>
    </row>
    <row r="70" spans="1:7" ht="25.5">
      <c r="A70" s="251" t="s">
        <v>191</v>
      </c>
      <c r="B70" s="293" t="s">
        <v>422</v>
      </c>
      <c r="C70" s="294">
        <v>1</v>
      </c>
      <c r="D70" s="252">
        <v>240</v>
      </c>
      <c r="E70" s="267">
        <v>240</v>
      </c>
      <c r="F70" s="254">
        <f t="shared" si="3"/>
        <v>240</v>
      </c>
      <c r="G70" s="253"/>
    </row>
    <row r="71" spans="1:7" ht="15">
      <c r="A71" s="251" t="s">
        <v>192</v>
      </c>
      <c r="B71" s="293" t="s">
        <v>423</v>
      </c>
      <c r="C71" s="294">
        <v>1</v>
      </c>
      <c r="D71" s="252">
        <v>105</v>
      </c>
      <c r="E71" s="267">
        <v>105</v>
      </c>
      <c r="F71" s="254">
        <f t="shared" si="3"/>
        <v>105</v>
      </c>
      <c r="G71" s="253"/>
    </row>
    <row r="72" spans="1:7" ht="15">
      <c r="A72" s="251" t="s">
        <v>193</v>
      </c>
      <c r="B72" s="293" t="s">
        <v>424</v>
      </c>
      <c r="C72" s="294">
        <v>2</v>
      </c>
      <c r="D72" s="252">
        <v>60</v>
      </c>
      <c r="E72" s="267">
        <v>120</v>
      </c>
      <c r="F72" s="254">
        <f t="shared" si="3"/>
        <v>120</v>
      </c>
      <c r="G72" s="253"/>
    </row>
    <row r="73" spans="1:7" ht="25.5">
      <c r="A73" s="251" t="s">
        <v>194</v>
      </c>
      <c r="B73" s="293" t="s">
        <v>425</v>
      </c>
      <c r="C73" s="294">
        <v>1</v>
      </c>
      <c r="D73" s="252">
        <v>1520</v>
      </c>
      <c r="E73" s="267">
        <v>1520</v>
      </c>
      <c r="F73" s="253"/>
      <c r="G73" s="254">
        <f>E73</f>
        <v>1520</v>
      </c>
    </row>
    <row r="74" spans="1:7" ht="25.5">
      <c r="A74" s="251" t="s">
        <v>195</v>
      </c>
      <c r="B74" s="293" t="s">
        <v>426</v>
      </c>
      <c r="C74" s="294">
        <v>1</v>
      </c>
      <c r="D74" s="252">
        <v>670</v>
      </c>
      <c r="E74" s="267">
        <v>670</v>
      </c>
      <c r="F74" s="253"/>
      <c r="G74" s="254">
        <f>E74</f>
        <v>670</v>
      </c>
    </row>
    <row r="75" spans="1:7" ht="25.5">
      <c r="A75" s="251" t="s">
        <v>196</v>
      </c>
      <c r="B75" s="293" t="s">
        <v>427</v>
      </c>
      <c r="C75" s="294">
        <v>2</v>
      </c>
      <c r="D75" s="252">
        <v>122</v>
      </c>
      <c r="E75" s="267">
        <v>244</v>
      </c>
      <c r="F75" s="254">
        <f>E75</f>
        <v>244</v>
      </c>
      <c r="G75" s="253"/>
    </row>
    <row r="76" spans="1:7" ht="15">
      <c r="A76" s="260" t="s">
        <v>197</v>
      </c>
      <c r="B76" s="303" t="s">
        <v>22</v>
      </c>
      <c r="C76" s="303" t="s">
        <v>22</v>
      </c>
      <c r="D76" s="303" t="s">
        <v>22</v>
      </c>
      <c r="E76" s="261">
        <f>SUM(E77:E95)</f>
        <v>6057</v>
      </c>
      <c r="F76" s="261">
        <f>SUM(F77:F95)</f>
        <v>6057</v>
      </c>
      <c r="G76" s="261">
        <f>SUM(G77:G95)</f>
        <v>0</v>
      </c>
    </row>
    <row r="77" spans="1:9" ht="30">
      <c r="A77" s="251" t="s">
        <v>198</v>
      </c>
      <c r="B77" s="293" t="s">
        <v>446</v>
      </c>
      <c r="C77" s="294">
        <v>19</v>
      </c>
      <c r="D77" s="252">
        <v>147.89</v>
      </c>
      <c r="E77" s="264">
        <v>2810</v>
      </c>
      <c r="F77" s="254">
        <f>E77</f>
        <v>2810</v>
      </c>
      <c r="G77" s="253"/>
      <c r="I77" s="299"/>
    </row>
    <row r="78" spans="1:7" ht="25.5">
      <c r="A78" s="251" t="s">
        <v>199</v>
      </c>
      <c r="B78" s="293" t="s">
        <v>400</v>
      </c>
      <c r="C78" s="294">
        <v>10</v>
      </c>
      <c r="D78" s="252">
        <v>80</v>
      </c>
      <c r="E78" s="264">
        <v>800</v>
      </c>
      <c r="F78" s="254">
        <f>E78</f>
        <v>800</v>
      </c>
      <c r="G78" s="253"/>
    </row>
    <row r="79" spans="1:7" ht="25.5">
      <c r="A79" s="251" t="s">
        <v>200</v>
      </c>
      <c r="B79" s="293" t="s">
        <v>444</v>
      </c>
      <c r="C79" s="294">
        <v>2</v>
      </c>
      <c r="D79" s="252">
        <v>150</v>
      </c>
      <c r="E79" s="264">
        <v>300</v>
      </c>
      <c r="F79" s="254">
        <f>E79</f>
        <v>300</v>
      </c>
      <c r="G79" s="253"/>
    </row>
    <row r="80" spans="1:7" ht="15">
      <c r="A80" s="251" t="s">
        <v>201</v>
      </c>
      <c r="B80" s="293" t="s">
        <v>443</v>
      </c>
      <c r="C80" s="294">
        <v>2</v>
      </c>
      <c r="D80" s="252">
        <v>167</v>
      </c>
      <c r="E80" s="264">
        <v>334</v>
      </c>
      <c r="F80" s="254">
        <f>E80</f>
        <v>334</v>
      </c>
      <c r="G80" s="253"/>
    </row>
    <row r="81" spans="1:7" ht="38.25">
      <c r="A81" s="251" t="s">
        <v>202</v>
      </c>
      <c r="B81" s="293" t="s">
        <v>392</v>
      </c>
      <c r="C81" s="294">
        <v>1</v>
      </c>
      <c r="D81" s="252">
        <v>48</v>
      </c>
      <c r="E81" s="267">
        <v>48</v>
      </c>
      <c r="F81" s="254">
        <f>E81</f>
        <v>48</v>
      </c>
      <c r="G81" s="253"/>
    </row>
    <row r="82" spans="1:7" ht="51">
      <c r="A82" s="251" t="s">
        <v>203</v>
      </c>
      <c r="B82" s="293" t="s">
        <v>393</v>
      </c>
      <c r="C82" s="294">
        <v>1</v>
      </c>
      <c r="D82" s="252">
        <v>112</v>
      </c>
      <c r="E82" s="267">
        <v>112</v>
      </c>
      <c r="F82" s="254">
        <f aca="true" t="shared" si="4" ref="F82:F95">E82</f>
        <v>112</v>
      </c>
      <c r="G82" s="253"/>
    </row>
    <row r="83" spans="1:7" ht="51">
      <c r="A83" s="251" t="s">
        <v>204</v>
      </c>
      <c r="B83" s="293" t="s">
        <v>393</v>
      </c>
      <c r="C83" s="294">
        <v>1</v>
      </c>
      <c r="D83" s="252">
        <v>60</v>
      </c>
      <c r="E83" s="267">
        <v>60</v>
      </c>
      <c r="F83" s="254">
        <f t="shared" si="4"/>
        <v>60</v>
      </c>
      <c r="G83" s="253"/>
    </row>
    <row r="84" spans="1:7" ht="25.5">
      <c r="A84" s="251" t="s">
        <v>205</v>
      </c>
      <c r="B84" s="293" t="s">
        <v>394</v>
      </c>
      <c r="C84" s="294">
        <v>1</v>
      </c>
      <c r="D84" s="252">
        <v>96</v>
      </c>
      <c r="E84" s="267">
        <v>96</v>
      </c>
      <c r="F84" s="254">
        <f t="shared" si="4"/>
        <v>96</v>
      </c>
      <c r="G84" s="253"/>
    </row>
    <row r="85" spans="1:7" ht="25.5">
      <c r="A85" s="251" t="s">
        <v>206</v>
      </c>
      <c r="B85" s="293" t="s">
        <v>394</v>
      </c>
      <c r="C85" s="294">
        <v>1</v>
      </c>
      <c r="D85" s="252">
        <v>104</v>
      </c>
      <c r="E85" s="267">
        <v>104</v>
      </c>
      <c r="F85" s="254">
        <f t="shared" si="4"/>
        <v>104</v>
      </c>
      <c r="G85" s="253"/>
    </row>
    <row r="86" spans="1:7" ht="25.5">
      <c r="A86" s="251" t="s">
        <v>207</v>
      </c>
      <c r="B86" s="293" t="s">
        <v>395</v>
      </c>
      <c r="C86" s="294">
        <v>1</v>
      </c>
      <c r="D86" s="252">
        <v>228</v>
      </c>
      <c r="E86" s="267">
        <v>228</v>
      </c>
      <c r="F86" s="254">
        <f t="shared" si="4"/>
        <v>228</v>
      </c>
      <c r="G86" s="253"/>
    </row>
    <row r="87" spans="1:7" ht="63.75">
      <c r="A87" s="251" t="s">
        <v>208</v>
      </c>
      <c r="B87" s="293" t="s">
        <v>537</v>
      </c>
      <c r="C87" s="294">
        <v>1</v>
      </c>
      <c r="D87" s="252">
        <v>128</v>
      </c>
      <c r="E87" s="267">
        <v>128</v>
      </c>
      <c r="F87" s="254">
        <f t="shared" si="4"/>
        <v>128</v>
      </c>
      <c r="G87" s="253"/>
    </row>
    <row r="88" spans="1:7" ht="63.75">
      <c r="A88" s="251" t="s">
        <v>209</v>
      </c>
      <c r="B88" s="293" t="s">
        <v>538</v>
      </c>
      <c r="C88" s="294">
        <v>1</v>
      </c>
      <c r="D88" s="252">
        <v>116</v>
      </c>
      <c r="E88" s="267">
        <v>116</v>
      </c>
      <c r="F88" s="254">
        <f t="shared" si="4"/>
        <v>116</v>
      </c>
      <c r="G88" s="253"/>
    </row>
    <row r="89" spans="1:7" ht="63.75">
      <c r="A89" s="251" t="s">
        <v>210</v>
      </c>
      <c r="B89" s="293" t="s">
        <v>538</v>
      </c>
      <c r="C89" s="294">
        <v>1</v>
      </c>
      <c r="D89" s="252">
        <v>37</v>
      </c>
      <c r="E89" s="267">
        <v>37</v>
      </c>
      <c r="F89" s="254">
        <f t="shared" si="4"/>
        <v>37</v>
      </c>
      <c r="G89" s="253"/>
    </row>
    <row r="90" spans="1:7" ht="63.75">
      <c r="A90" s="251" t="s">
        <v>211</v>
      </c>
      <c r="B90" s="293" t="s">
        <v>538</v>
      </c>
      <c r="C90" s="294">
        <v>1</v>
      </c>
      <c r="D90" s="252">
        <v>62</v>
      </c>
      <c r="E90" s="267">
        <v>62</v>
      </c>
      <c r="F90" s="254">
        <f t="shared" si="4"/>
        <v>62</v>
      </c>
      <c r="G90" s="253"/>
    </row>
    <row r="91" spans="1:7" ht="51">
      <c r="A91" s="251" t="s">
        <v>212</v>
      </c>
      <c r="B91" s="293" t="s">
        <v>396</v>
      </c>
      <c r="C91" s="294">
        <v>1</v>
      </c>
      <c r="D91" s="252">
        <v>106</v>
      </c>
      <c r="E91" s="267">
        <v>106</v>
      </c>
      <c r="F91" s="254">
        <f t="shared" si="4"/>
        <v>106</v>
      </c>
      <c r="G91" s="253"/>
    </row>
    <row r="92" spans="1:7" ht="38.25">
      <c r="A92" s="251" t="s">
        <v>213</v>
      </c>
      <c r="B92" s="293" t="s">
        <v>397</v>
      </c>
      <c r="C92" s="294">
        <v>1</v>
      </c>
      <c r="D92" s="252">
        <v>48</v>
      </c>
      <c r="E92" s="267">
        <v>48</v>
      </c>
      <c r="F92" s="254">
        <f>E92</f>
        <v>48</v>
      </c>
      <c r="G92" s="253"/>
    </row>
    <row r="93" spans="1:7" ht="76.5">
      <c r="A93" s="251" t="s">
        <v>214</v>
      </c>
      <c r="B93" s="293" t="s">
        <v>398</v>
      </c>
      <c r="C93" s="294">
        <v>1</v>
      </c>
      <c r="D93" s="252">
        <v>310</v>
      </c>
      <c r="E93" s="267">
        <v>310</v>
      </c>
      <c r="F93" s="254">
        <f t="shared" si="4"/>
        <v>310</v>
      </c>
      <c r="G93" s="253"/>
    </row>
    <row r="94" spans="1:7" ht="63.75">
      <c r="A94" s="251" t="s">
        <v>215</v>
      </c>
      <c r="B94" s="293" t="s">
        <v>399</v>
      </c>
      <c r="C94" s="294">
        <v>1</v>
      </c>
      <c r="D94" s="252">
        <v>98</v>
      </c>
      <c r="E94" s="267">
        <v>98</v>
      </c>
      <c r="F94" s="254">
        <f t="shared" si="4"/>
        <v>98</v>
      </c>
      <c r="G94" s="253"/>
    </row>
    <row r="95" spans="1:7" ht="89.25">
      <c r="A95" s="251" t="s">
        <v>216</v>
      </c>
      <c r="B95" s="293" t="s">
        <v>539</v>
      </c>
      <c r="C95" s="294">
        <v>1</v>
      </c>
      <c r="D95" s="252">
        <v>260</v>
      </c>
      <c r="E95" s="267">
        <v>260</v>
      </c>
      <c r="F95" s="254">
        <f t="shared" si="4"/>
        <v>260</v>
      </c>
      <c r="G95" s="253"/>
    </row>
    <row r="96" spans="1:7" ht="15">
      <c r="A96" s="260" t="s">
        <v>217</v>
      </c>
      <c r="B96" s="303" t="s">
        <v>22</v>
      </c>
      <c r="C96" s="303" t="s">
        <v>22</v>
      </c>
      <c r="D96" s="303" t="s">
        <v>22</v>
      </c>
      <c r="E96" s="261">
        <f>SUM(E97:E115)</f>
        <v>13211</v>
      </c>
      <c r="F96" s="261">
        <f>SUM(F97:F115)</f>
        <v>2787</v>
      </c>
      <c r="G96" s="261">
        <f>SUM(G97:G115)</f>
        <v>10424</v>
      </c>
    </row>
    <row r="97" spans="1:7" ht="38.25">
      <c r="A97" s="251" t="s">
        <v>540</v>
      </c>
      <c r="B97" s="293" t="s">
        <v>402</v>
      </c>
      <c r="C97" s="294">
        <v>1</v>
      </c>
      <c r="D97" s="252">
        <v>4000</v>
      </c>
      <c r="E97" s="264">
        <v>4000</v>
      </c>
      <c r="F97" s="253"/>
      <c r="G97" s="254">
        <f>E97</f>
        <v>4000</v>
      </c>
    </row>
    <row r="98" spans="1:7" ht="15">
      <c r="A98" s="251" t="s">
        <v>218</v>
      </c>
      <c r="B98" s="293" t="s">
        <v>403</v>
      </c>
      <c r="C98" s="294">
        <v>1</v>
      </c>
      <c r="D98" s="252">
        <v>820</v>
      </c>
      <c r="E98" s="264">
        <v>820</v>
      </c>
      <c r="F98" s="253"/>
      <c r="G98" s="254">
        <f>E98</f>
        <v>820</v>
      </c>
    </row>
    <row r="99" spans="1:7" ht="25.5">
      <c r="A99" s="251" t="s">
        <v>219</v>
      </c>
      <c r="B99" s="293" t="s">
        <v>404</v>
      </c>
      <c r="C99" s="294">
        <v>2</v>
      </c>
      <c r="D99" s="252">
        <v>742.5</v>
      </c>
      <c r="E99" s="264">
        <v>1485</v>
      </c>
      <c r="F99" s="253"/>
      <c r="G99" s="254">
        <f>E99</f>
        <v>1485</v>
      </c>
    </row>
    <row r="100" spans="1:7" ht="15">
      <c r="A100" s="251" t="s">
        <v>220</v>
      </c>
      <c r="B100" s="293" t="s">
        <v>445</v>
      </c>
      <c r="C100" s="294">
        <v>4</v>
      </c>
      <c r="D100" s="252">
        <v>120</v>
      </c>
      <c r="E100" s="264">
        <v>480</v>
      </c>
      <c r="F100" s="254">
        <f>E100</f>
        <v>480</v>
      </c>
      <c r="G100" s="253"/>
    </row>
    <row r="101" spans="1:7" ht="15">
      <c r="A101" s="251" t="s">
        <v>221</v>
      </c>
      <c r="B101" s="293" t="s">
        <v>405</v>
      </c>
      <c r="C101" s="294">
        <v>1</v>
      </c>
      <c r="D101" s="252">
        <v>4119</v>
      </c>
      <c r="E101" s="264">
        <v>4119</v>
      </c>
      <c r="F101" s="253"/>
      <c r="G101" s="254">
        <f>E101</f>
        <v>4119</v>
      </c>
    </row>
    <row r="102" spans="1:7" ht="15">
      <c r="A102" s="251" t="s">
        <v>222</v>
      </c>
      <c r="B102" s="293" t="s">
        <v>428</v>
      </c>
      <c r="C102" s="294">
        <v>5</v>
      </c>
      <c r="D102" s="252">
        <v>64</v>
      </c>
      <c r="E102" s="267">
        <v>320</v>
      </c>
      <c r="F102" s="254">
        <f>E102</f>
        <v>320</v>
      </c>
      <c r="G102" s="253"/>
    </row>
    <row r="103" spans="1:7" ht="15">
      <c r="A103" s="251" t="s">
        <v>223</v>
      </c>
      <c r="B103" s="293" t="s">
        <v>428</v>
      </c>
      <c r="C103" s="294">
        <v>5</v>
      </c>
      <c r="D103" s="252">
        <v>42</v>
      </c>
      <c r="E103" s="267">
        <v>210</v>
      </c>
      <c r="F103" s="254">
        <f aca="true" t="shared" si="5" ref="F103:F115">E103</f>
        <v>210</v>
      </c>
      <c r="G103" s="253"/>
    </row>
    <row r="104" spans="1:7" ht="15">
      <c r="A104" s="251" t="s">
        <v>541</v>
      </c>
      <c r="B104" s="293" t="s">
        <v>428</v>
      </c>
      <c r="C104" s="294">
        <v>5</v>
      </c>
      <c r="D104" s="252">
        <v>6</v>
      </c>
      <c r="E104" s="267">
        <v>30</v>
      </c>
      <c r="F104" s="254">
        <f t="shared" si="5"/>
        <v>30</v>
      </c>
      <c r="G104" s="253"/>
    </row>
    <row r="105" spans="1:7" ht="15">
      <c r="A105" s="251" t="s">
        <v>542</v>
      </c>
      <c r="B105" s="293" t="s">
        <v>428</v>
      </c>
      <c r="C105" s="294">
        <v>5</v>
      </c>
      <c r="D105" s="252">
        <v>7</v>
      </c>
      <c r="E105" s="267">
        <v>35</v>
      </c>
      <c r="F105" s="254">
        <f t="shared" si="5"/>
        <v>35</v>
      </c>
      <c r="G105" s="253"/>
    </row>
    <row r="106" spans="1:7" ht="15">
      <c r="A106" s="251" t="s">
        <v>224</v>
      </c>
      <c r="B106" s="293" t="s">
        <v>543</v>
      </c>
      <c r="C106" s="294">
        <v>1</v>
      </c>
      <c r="D106" s="252">
        <v>61</v>
      </c>
      <c r="E106" s="267">
        <v>61</v>
      </c>
      <c r="F106" s="254">
        <f t="shared" si="5"/>
        <v>61</v>
      </c>
      <c r="G106" s="253"/>
    </row>
    <row r="107" spans="1:7" ht="25.5">
      <c r="A107" s="251" t="s">
        <v>225</v>
      </c>
      <c r="B107" s="293" t="s">
        <v>429</v>
      </c>
      <c r="C107" s="294">
        <v>40</v>
      </c>
      <c r="D107" s="252">
        <v>10</v>
      </c>
      <c r="E107" s="267">
        <v>400</v>
      </c>
      <c r="F107" s="254">
        <f t="shared" si="5"/>
        <v>400</v>
      </c>
      <c r="G107" s="253"/>
    </row>
    <row r="108" spans="1:7" ht="25.5">
      <c r="A108" s="251" t="s">
        <v>226</v>
      </c>
      <c r="B108" s="293" t="s">
        <v>430</v>
      </c>
      <c r="C108" s="294">
        <v>40</v>
      </c>
      <c r="D108" s="252">
        <v>10</v>
      </c>
      <c r="E108" s="267">
        <v>400</v>
      </c>
      <c r="F108" s="254">
        <f t="shared" si="5"/>
        <v>400</v>
      </c>
      <c r="G108" s="253"/>
    </row>
    <row r="109" spans="1:7" ht="30">
      <c r="A109" s="251" t="s">
        <v>227</v>
      </c>
      <c r="B109" s="293" t="s">
        <v>431</v>
      </c>
      <c r="C109" s="294">
        <v>3</v>
      </c>
      <c r="D109" s="252">
        <v>70</v>
      </c>
      <c r="E109" s="267">
        <v>210</v>
      </c>
      <c r="F109" s="254">
        <f t="shared" si="5"/>
        <v>210</v>
      </c>
      <c r="G109" s="253"/>
    </row>
    <row r="110" spans="1:7" ht="15">
      <c r="A110" s="251" t="s">
        <v>228</v>
      </c>
      <c r="B110" s="293" t="s">
        <v>544</v>
      </c>
      <c r="C110" s="294">
        <v>1</v>
      </c>
      <c r="D110" s="252">
        <v>45</v>
      </c>
      <c r="E110" s="267">
        <v>45</v>
      </c>
      <c r="F110" s="254">
        <f t="shared" si="5"/>
        <v>45</v>
      </c>
      <c r="G110" s="253"/>
    </row>
    <row r="111" spans="1:7" ht="25.5">
      <c r="A111" s="251" t="s">
        <v>229</v>
      </c>
      <c r="B111" s="293" t="s">
        <v>432</v>
      </c>
      <c r="C111" s="294">
        <v>1</v>
      </c>
      <c r="D111" s="252">
        <v>50</v>
      </c>
      <c r="E111" s="267">
        <v>50</v>
      </c>
      <c r="F111" s="254">
        <f t="shared" si="5"/>
        <v>50</v>
      </c>
      <c r="G111" s="253"/>
    </row>
    <row r="112" spans="1:7" ht="25.5">
      <c r="A112" s="251" t="s">
        <v>230</v>
      </c>
      <c r="B112" s="293" t="s">
        <v>433</v>
      </c>
      <c r="C112" s="294">
        <v>1</v>
      </c>
      <c r="D112" s="252">
        <v>255</v>
      </c>
      <c r="E112" s="267">
        <v>255</v>
      </c>
      <c r="F112" s="254">
        <f t="shared" si="5"/>
        <v>255</v>
      </c>
      <c r="G112" s="253"/>
    </row>
    <row r="113" spans="1:7" ht="15">
      <c r="A113" s="251" t="s">
        <v>231</v>
      </c>
      <c r="B113" s="293" t="s">
        <v>434</v>
      </c>
      <c r="C113" s="294">
        <v>5</v>
      </c>
      <c r="D113" s="252">
        <v>15</v>
      </c>
      <c r="E113" s="267">
        <v>75</v>
      </c>
      <c r="F113" s="254">
        <f t="shared" si="5"/>
        <v>75</v>
      </c>
      <c r="G113" s="253"/>
    </row>
    <row r="114" spans="1:7" ht="30">
      <c r="A114" s="251" t="s">
        <v>545</v>
      </c>
      <c r="B114" s="293" t="s">
        <v>546</v>
      </c>
      <c r="C114" s="294">
        <v>1</v>
      </c>
      <c r="D114" s="252">
        <v>32</v>
      </c>
      <c r="E114" s="267">
        <v>32</v>
      </c>
      <c r="F114" s="254">
        <f t="shared" si="5"/>
        <v>32</v>
      </c>
      <c r="G114" s="253"/>
    </row>
    <row r="115" spans="1:7" ht="38.25">
      <c r="A115" s="251" t="s">
        <v>232</v>
      </c>
      <c r="B115" s="293" t="s">
        <v>435</v>
      </c>
      <c r="C115" s="294">
        <v>2</v>
      </c>
      <c r="D115" s="252">
        <v>92</v>
      </c>
      <c r="E115" s="267">
        <v>184</v>
      </c>
      <c r="F115" s="254">
        <f t="shared" si="5"/>
        <v>184</v>
      </c>
      <c r="G115" s="253"/>
    </row>
    <row r="116" spans="1:7" ht="15">
      <c r="A116" s="260" t="s">
        <v>233</v>
      </c>
      <c r="B116" s="303" t="s">
        <v>22</v>
      </c>
      <c r="C116" s="303" t="s">
        <v>22</v>
      </c>
      <c r="D116" s="303" t="s">
        <v>22</v>
      </c>
      <c r="E116" s="261">
        <f>E117</f>
        <v>20000</v>
      </c>
      <c r="F116" s="261">
        <f>F117</f>
        <v>20000</v>
      </c>
      <c r="G116" s="261">
        <f>G117</f>
        <v>0</v>
      </c>
    </row>
    <row r="117" spans="1:7" ht="25.5">
      <c r="A117" s="255" t="s">
        <v>234</v>
      </c>
      <c r="B117" s="308" t="s">
        <v>554</v>
      </c>
      <c r="C117" s="306">
        <v>500</v>
      </c>
      <c r="D117" s="307">
        <v>40</v>
      </c>
      <c r="E117" s="258">
        <v>20000</v>
      </c>
      <c r="F117" s="258">
        <f>E117</f>
        <v>20000</v>
      </c>
      <c r="G117" s="257"/>
    </row>
    <row r="118" spans="1:7" ht="14.25">
      <c r="A118" s="268" t="s">
        <v>235</v>
      </c>
      <c r="B118" s="268" t="s">
        <v>22</v>
      </c>
      <c r="C118" s="268" t="s">
        <v>22</v>
      </c>
      <c r="D118" s="268" t="s">
        <v>22</v>
      </c>
      <c r="E118" s="269">
        <f>E119+E121+E134+E151</f>
        <v>182434</v>
      </c>
      <c r="F118" s="269">
        <f>F119+F121+F134+F151</f>
        <v>165134</v>
      </c>
      <c r="G118" s="269">
        <f>G119+G121+G134+G151</f>
        <v>17300</v>
      </c>
    </row>
    <row r="119" spans="1:7" ht="15">
      <c r="A119" s="260" t="s">
        <v>236</v>
      </c>
      <c r="B119" s="303" t="s">
        <v>22</v>
      </c>
      <c r="C119" s="303" t="s">
        <v>22</v>
      </c>
      <c r="D119" s="303" t="s">
        <v>22</v>
      </c>
      <c r="E119" s="261">
        <f>SUM(E120:E120)</f>
        <v>10000</v>
      </c>
      <c r="F119" s="261">
        <f>SUM(F120:F120)</f>
        <v>10000</v>
      </c>
      <c r="G119" s="261">
        <f>SUM(G120:G120)</f>
        <v>0</v>
      </c>
    </row>
    <row r="120" spans="1:7" ht="25.5">
      <c r="A120" s="255" t="s">
        <v>234</v>
      </c>
      <c r="B120" s="308" t="s">
        <v>555</v>
      </c>
      <c r="C120" s="306">
        <v>250</v>
      </c>
      <c r="D120" s="307">
        <v>40</v>
      </c>
      <c r="E120" s="258">
        <v>10000</v>
      </c>
      <c r="F120" s="258">
        <f>E120</f>
        <v>10000</v>
      </c>
      <c r="G120" s="257"/>
    </row>
    <row r="121" spans="1:7" ht="15">
      <c r="A121" s="260" t="s">
        <v>237</v>
      </c>
      <c r="B121" s="303" t="s">
        <v>22</v>
      </c>
      <c r="C121" s="303" t="s">
        <v>22</v>
      </c>
      <c r="D121" s="303" t="s">
        <v>22</v>
      </c>
      <c r="E121" s="261">
        <f>SUM(E122:E133)</f>
        <v>97299</v>
      </c>
      <c r="F121" s="261">
        <f>SUM(F122:F133)</f>
        <v>88049</v>
      </c>
      <c r="G121" s="261">
        <f>SUM(G122:G133)</f>
        <v>9250</v>
      </c>
    </row>
    <row r="122" spans="1:7" ht="15">
      <c r="A122" s="255" t="s">
        <v>517</v>
      </c>
      <c r="B122" s="308"/>
      <c r="C122" s="306">
        <v>1</v>
      </c>
      <c r="D122" s="307">
        <v>80000</v>
      </c>
      <c r="E122" s="258">
        <f>80000</f>
        <v>80000</v>
      </c>
      <c r="F122" s="258">
        <f aca="true" t="shared" si="6" ref="F122:F128">E122</f>
        <v>80000</v>
      </c>
      <c r="G122" s="257"/>
    </row>
    <row r="123" spans="1:7" ht="25.5">
      <c r="A123" s="270" t="s">
        <v>238</v>
      </c>
      <c r="B123" s="293" t="s">
        <v>447</v>
      </c>
      <c r="C123" s="294">
        <v>1</v>
      </c>
      <c r="D123" s="252">
        <v>180</v>
      </c>
      <c r="E123" s="264">
        <v>180</v>
      </c>
      <c r="F123" s="254">
        <f t="shared" si="6"/>
        <v>180</v>
      </c>
      <c r="G123" s="253"/>
    </row>
    <row r="124" spans="1:7" ht="15">
      <c r="A124" s="270" t="s">
        <v>239</v>
      </c>
      <c r="B124" s="293" t="s">
        <v>448</v>
      </c>
      <c r="C124" s="294">
        <v>10</v>
      </c>
      <c r="D124" s="252">
        <v>200</v>
      </c>
      <c r="E124" s="264">
        <v>2000</v>
      </c>
      <c r="F124" s="254">
        <f t="shared" si="6"/>
        <v>2000</v>
      </c>
      <c r="G124" s="253"/>
    </row>
    <row r="125" spans="1:7" ht="25.5">
      <c r="A125" s="270" t="s">
        <v>240</v>
      </c>
      <c r="B125" s="293" t="s">
        <v>449</v>
      </c>
      <c r="C125" s="294">
        <v>1</v>
      </c>
      <c r="D125" s="252">
        <v>225</v>
      </c>
      <c r="E125" s="264">
        <v>225</v>
      </c>
      <c r="F125" s="254">
        <f t="shared" si="6"/>
        <v>225</v>
      </c>
      <c r="G125" s="253"/>
    </row>
    <row r="126" spans="1:7" ht="38.25">
      <c r="A126" s="270" t="s">
        <v>241</v>
      </c>
      <c r="B126" s="293" t="s">
        <v>547</v>
      </c>
      <c r="C126" s="294">
        <v>6</v>
      </c>
      <c r="D126" s="252">
        <v>24</v>
      </c>
      <c r="E126" s="264">
        <v>144</v>
      </c>
      <c r="F126" s="254">
        <f t="shared" si="6"/>
        <v>144</v>
      </c>
      <c r="G126" s="253"/>
    </row>
    <row r="127" spans="1:7" ht="25.5">
      <c r="A127" s="270" t="s">
        <v>242</v>
      </c>
      <c r="B127" s="293" t="s">
        <v>450</v>
      </c>
      <c r="C127" s="294">
        <v>3</v>
      </c>
      <c r="D127" s="252">
        <v>150</v>
      </c>
      <c r="E127" s="264">
        <v>450</v>
      </c>
      <c r="F127" s="254">
        <f t="shared" si="6"/>
        <v>450</v>
      </c>
      <c r="G127" s="253"/>
    </row>
    <row r="128" spans="1:7" ht="15">
      <c r="A128" s="270" t="s">
        <v>243</v>
      </c>
      <c r="B128" s="293" t="s">
        <v>451</v>
      </c>
      <c r="C128" s="294">
        <v>5</v>
      </c>
      <c r="D128" s="252">
        <v>200</v>
      </c>
      <c r="E128" s="264">
        <v>1000</v>
      </c>
      <c r="F128" s="254">
        <f t="shared" si="6"/>
        <v>1000</v>
      </c>
      <c r="G128" s="253"/>
    </row>
    <row r="129" spans="1:7" ht="25.5">
      <c r="A129" s="270" t="s">
        <v>244</v>
      </c>
      <c r="B129" s="293" t="s">
        <v>455</v>
      </c>
      <c r="C129" s="294">
        <v>5</v>
      </c>
      <c r="D129" s="252">
        <v>700</v>
      </c>
      <c r="E129" s="264">
        <v>3500</v>
      </c>
      <c r="F129" s="253"/>
      <c r="G129" s="254">
        <f>E129</f>
        <v>3500</v>
      </c>
    </row>
    <row r="130" spans="1:7" ht="15">
      <c r="A130" s="270" t="s">
        <v>548</v>
      </c>
      <c r="B130" s="293" t="s">
        <v>464</v>
      </c>
      <c r="C130" s="294">
        <v>1</v>
      </c>
      <c r="D130" s="252">
        <v>2000</v>
      </c>
      <c r="E130" s="264">
        <v>2000</v>
      </c>
      <c r="F130" s="253"/>
      <c r="G130" s="254">
        <f>E130</f>
        <v>2000</v>
      </c>
    </row>
    <row r="131" spans="1:7" ht="15">
      <c r="A131" s="270" t="s">
        <v>245</v>
      </c>
      <c r="B131" s="293" t="s">
        <v>452</v>
      </c>
      <c r="C131" s="294">
        <v>50</v>
      </c>
      <c r="D131" s="252">
        <v>25</v>
      </c>
      <c r="E131" s="264">
        <v>1250</v>
      </c>
      <c r="F131" s="254">
        <f>E131</f>
        <v>1250</v>
      </c>
      <c r="G131" s="253"/>
    </row>
    <row r="132" spans="1:7" ht="30">
      <c r="A132" s="270" t="s">
        <v>246</v>
      </c>
      <c r="B132" s="293" t="s">
        <v>453</v>
      </c>
      <c r="C132" s="294">
        <v>200</v>
      </c>
      <c r="D132" s="252">
        <v>14</v>
      </c>
      <c r="E132" s="264">
        <v>2800</v>
      </c>
      <c r="F132" s="254">
        <f>E132</f>
        <v>2800</v>
      </c>
      <c r="G132" s="253"/>
    </row>
    <row r="133" spans="1:7" ht="38.25">
      <c r="A133" s="270" t="s">
        <v>108</v>
      </c>
      <c r="B133" s="293" t="s">
        <v>454</v>
      </c>
      <c r="C133" s="294">
        <v>5</v>
      </c>
      <c r="D133" s="252">
        <v>750</v>
      </c>
      <c r="E133" s="264">
        <v>3750</v>
      </c>
      <c r="F133" s="253"/>
      <c r="G133" s="254">
        <f>E133</f>
        <v>3750</v>
      </c>
    </row>
    <row r="134" spans="1:7" ht="15">
      <c r="A134" s="260" t="s">
        <v>247</v>
      </c>
      <c r="B134" s="303" t="s">
        <v>22</v>
      </c>
      <c r="C134" s="303" t="s">
        <v>22</v>
      </c>
      <c r="D134" s="303" t="s">
        <v>22</v>
      </c>
      <c r="E134" s="261">
        <f>SUM(E135:E150)</f>
        <v>16100</v>
      </c>
      <c r="F134" s="261">
        <f>SUM(F135:F150)</f>
        <v>10300</v>
      </c>
      <c r="G134" s="261">
        <f>SUM(G135:G150)</f>
        <v>5800</v>
      </c>
    </row>
    <row r="135" spans="1:7" ht="15">
      <c r="A135" s="251" t="s">
        <v>248</v>
      </c>
      <c r="B135" s="293" t="s">
        <v>456</v>
      </c>
      <c r="C135" s="294">
        <v>4</v>
      </c>
      <c r="D135" s="252">
        <v>200</v>
      </c>
      <c r="E135" s="264">
        <v>800</v>
      </c>
      <c r="F135" s="254">
        <f>E135</f>
        <v>800</v>
      </c>
      <c r="G135" s="253"/>
    </row>
    <row r="136" spans="1:7" ht="15">
      <c r="A136" s="270" t="s">
        <v>249</v>
      </c>
      <c r="B136" s="293" t="s">
        <v>456</v>
      </c>
      <c r="C136" s="294">
        <v>4</v>
      </c>
      <c r="D136" s="252">
        <v>80</v>
      </c>
      <c r="E136" s="264">
        <v>320</v>
      </c>
      <c r="F136" s="254">
        <f aca="true" t="shared" si="7" ref="F136:F146">E136</f>
        <v>320</v>
      </c>
      <c r="G136" s="253"/>
    </row>
    <row r="137" spans="1:7" ht="15">
      <c r="A137" s="270" t="s">
        <v>250</v>
      </c>
      <c r="B137" s="293" t="s">
        <v>456</v>
      </c>
      <c r="C137" s="294">
        <v>6</v>
      </c>
      <c r="D137" s="252">
        <v>60</v>
      </c>
      <c r="E137" s="264">
        <v>360</v>
      </c>
      <c r="F137" s="254">
        <f t="shared" si="7"/>
        <v>360</v>
      </c>
      <c r="G137" s="253"/>
    </row>
    <row r="138" spans="1:7" ht="15">
      <c r="A138" s="270" t="s">
        <v>251</v>
      </c>
      <c r="B138" s="293" t="s">
        <v>456</v>
      </c>
      <c r="C138" s="294">
        <v>6</v>
      </c>
      <c r="D138" s="252">
        <v>45</v>
      </c>
      <c r="E138" s="264">
        <v>270</v>
      </c>
      <c r="F138" s="254">
        <f t="shared" si="7"/>
        <v>270</v>
      </c>
      <c r="G138" s="253"/>
    </row>
    <row r="139" spans="1:7" ht="15">
      <c r="A139" s="270" t="s">
        <v>252</v>
      </c>
      <c r="B139" s="293" t="s">
        <v>456</v>
      </c>
      <c r="C139" s="294">
        <v>10</v>
      </c>
      <c r="D139" s="252">
        <v>40</v>
      </c>
      <c r="E139" s="264">
        <v>400</v>
      </c>
      <c r="F139" s="254">
        <f t="shared" si="7"/>
        <v>400</v>
      </c>
      <c r="G139" s="253"/>
    </row>
    <row r="140" spans="1:7" ht="15">
      <c r="A140" s="270" t="s">
        <v>253</v>
      </c>
      <c r="B140" s="293" t="s">
        <v>456</v>
      </c>
      <c r="C140" s="294">
        <v>10</v>
      </c>
      <c r="D140" s="252">
        <v>20</v>
      </c>
      <c r="E140" s="264">
        <v>200</v>
      </c>
      <c r="F140" s="254">
        <f t="shared" si="7"/>
        <v>200</v>
      </c>
      <c r="G140" s="253"/>
    </row>
    <row r="141" spans="1:7" ht="15">
      <c r="A141" s="270" t="s">
        <v>254</v>
      </c>
      <c r="B141" s="293" t="s">
        <v>417</v>
      </c>
      <c r="C141" s="294">
        <v>2</v>
      </c>
      <c r="D141" s="252">
        <v>180</v>
      </c>
      <c r="E141" s="264">
        <v>360</v>
      </c>
      <c r="F141" s="254">
        <f t="shared" si="7"/>
        <v>360</v>
      </c>
      <c r="G141" s="253"/>
    </row>
    <row r="142" spans="1:7" ht="15">
      <c r="A142" s="270" t="s">
        <v>255</v>
      </c>
      <c r="B142" s="293" t="s">
        <v>417</v>
      </c>
      <c r="C142" s="294">
        <v>1</v>
      </c>
      <c r="D142" s="252">
        <v>950</v>
      </c>
      <c r="E142" s="264">
        <v>950</v>
      </c>
      <c r="F142" s="254">
        <f>E142</f>
        <v>950</v>
      </c>
      <c r="G142" s="253"/>
    </row>
    <row r="143" spans="1:7" ht="15">
      <c r="A143" s="270" t="s">
        <v>256</v>
      </c>
      <c r="B143" s="293" t="s">
        <v>460</v>
      </c>
      <c r="C143" s="294">
        <v>1</v>
      </c>
      <c r="D143" s="252">
        <v>1650</v>
      </c>
      <c r="E143" s="264">
        <v>1650</v>
      </c>
      <c r="F143" s="254">
        <f t="shared" si="7"/>
        <v>1650</v>
      </c>
      <c r="G143" s="253"/>
    </row>
    <row r="144" spans="1:7" ht="15">
      <c r="A144" s="270" t="s">
        <v>257</v>
      </c>
      <c r="B144" s="293" t="s">
        <v>461</v>
      </c>
      <c r="C144" s="294">
        <v>1</v>
      </c>
      <c r="D144" s="252">
        <v>400</v>
      </c>
      <c r="E144" s="264">
        <v>400</v>
      </c>
      <c r="F144" s="254">
        <f t="shared" si="7"/>
        <v>400</v>
      </c>
      <c r="G144" s="253"/>
    </row>
    <row r="145" spans="1:7" ht="15">
      <c r="A145" s="270" t="s">
        <v>258</v>
      </c>
      <c r="B145" s="293" t="s">
        <v>462</v>
      </c>
      <c r="C145" s="294">
        <v>4</v>
      </c>
      <c r="D145" s="252">
        <v>75</v>
      </c>
      <c r="E145" s="264">
        <v>300</v>
      </c>
      <c r="F145" s="254">
        <f t="shared" si="7"/>
        <v>300</v>
      </c>
      <c r="G145" s="253"/>
    </row>
    <row r="146" spans="1:7" ht="15">
      <c r="A146" s="270" t="s">
        <v>259</v>
      </c>
      <c r="B146" s="293" t="s">
        <v>463</v>
      </c>
      <c r="C146" s="294">
        <v>8</v>
      </c>
      <c r="D146" s="252">
        <v>30</v>
      </c>
      <c r="E146" s="264">
        <v>240</v>
      </c>
      <c r="F146" s="254">
        <f t="shared" si="7"/>
        <v>240</v>
      </c>
      <c r="G146" s="253"/>
    </row>
    <row r="147" spans="1:7" ht="25.5">
      <c r="A147" s="270" t="s">
        <v>244</v>
      </c>
      <c r="B147" s="293" t="s">
        <v>455</v>
      </c>
      <c r="C147" s="294">
        <v>4</v>
      </c>
      <c r="D147" s="252">
        <v>700</v>
      </c>
      <c r="E147" s="264">
        <v>2800</v>
      </c>
      <c r="F147" s="253"/>
      <c r="G147" s="254">
        <f>E147</f>
        <v>2800</v>
      </c>
    </row>
    <row r="148" spans="1:7" ht="15">
      <c r="A148" s="270" t="s">
        <v>245</v>
      </c>
      <c r="B148" s="293" t="s">
        <v>452</v>
      </c>
      <c r="C148" s="294">
        <v>50</v>
      </c>
      <c r="D148" s="252">
        <v>25</v>
      </c>
      <c r="E148" s="264">
        <v>1250</v>
      </c>
      <c r="F148" s="254">
        <f>E148</f>
        <v>1250</v>
      </c>
      <c r="G148" s="253"/>
    </row>
    <row r="149" spans="1:7" ht="30">
      <c r="A149" s="270" t="s">
        <v>246</v>
      </c>
      <c r="B149" s="293" t="s">
        <v>453</v>
      </c>
      <c r="C149" s="294">
        <v>200</v>
      </c>
      <c r="D149" s="252">
        <v>14</v>
      </c>
      <c r="E149" s="264">
        <v>2800</v>
      </c>
      <c r="F149" s="254">
        <f>E149</f>
        <v>2800</v>
      </c>
      <c r="G149" s="253"/>
    </row>
    <row r="150" spans="1:7" ht="38.25">
      <c r="A150" s="270" t="s">
        <v>108</v>
      </c>
      <c r="B150" s="293" t="s">
        <v>454</v>
      </c>
      <c r="C150" s="294">
        <v>4</v>
      </c>
      <c r="D150" s="252">
        <v>750</v>
      </c>
      <c r="E150" s="264">
        <v>3000</v>
      </c>
      <c r="F150" s="253"/>
      <c r="G150" s="254">
        <f>E150</f>
        <v>3000</v>
      </c>
    </row>
    <row r="151" spans="1:7" ht="15">
      <c r="A151" s="260" t="s">
        <v>260</v>
      </c>
      <c r="B151" s="303" t="s">
        <v>22</v>
      </c>
      <c r="C151" s="303" t="s">
        <v>22</v>
      </c>
      <c r="D151" s="303" t="s">
        <v>22</v>
      </c>
      <c r="E151" s="261">
        <f>SUM(E152:E160)</f>
        <v>59035</v>
      </c>
      <c r="F151" s="261">
        <f>SUM(F152:F160)</f>
        <v>56785</v>
      </c>
      <c r="G151" s="261">
        <f>SUM(G152:G160)</f>
        <v>2250</v>
      </c>
    </row>
    <row r="152" spans="1:7" ht="15">
      <c r="A152" s="251" t="s">
        <v>243</v>
      </c>
      <c r="B152" s="293" t="s">
        <v>451</v>
      </c>
      <c r="C152" s="294">
        <v>3</v>
      </c>
      <c r="D152" s="252">
        <v>200</v>
      </c>
      <c r="E152" s="264">
        <v>600</v>
      </c>
      <c r="F152" s="254">
        <f>E152</f>
        <v>600</v>
      </c>
      <c r="G152" s="253"/>
    </row>
    <row r="153" spans="1:7" ht="25.5">
      <c r="A153" s="270" t="s">
        <v>238</v>
      </c>
      <c r="B153" s="293" t="s">
        <v>447</v>
      </c>
      <c r="C153" s="294">
        <v>1</v>
      </c>
      <c r="D153" s="252">
        <v>180</v>
      </c>
      <c r="E153" s="264">
        <v>180</v>
      </c>
      <c r="F153" s="254">
        <f>E153</f>
        <v>180</v>
      </c>
      <c r="G153" s="253"/>
    </row>
    <row r="154" spans="1:7" ht="15">
      <c r="A154" s="270" t="s">
        <v>261</v>
      </c>
      <c r="B154" s="293" t="s">
        <v>417</v>
      </c>
      <c r="C154" s="294">
        <v>6</v>
      </c>
      <c r="D154" s="252">
        <v>80</v>
      </c>
      <c r="E154" s="264">
        <v>480</v>
      </c>
      <c r="F154" s="254">
        <f>E154</f>
        <v>480</v>
      </c>
      <c r="G154" s="253"/>
    </row>
    <row r="155" spans="1:7" ht="15">
      <c r="A155" s="270" t="s">
        <v>245</v>
      </c>
      <c r="B155" s="293" t="s">
        <v>452</v>
      </c>
      <c r="C155" s="294">
        <v>25</v>
      </c>
      <c r="D155" s="252">
        <v>25</v>
      </c>
      <c r="E155" s="264">
        <v>625</v>
      </c>
      <c r="F155" s="254">
        <f>E155</f>
        <v>625</v>
      </c>
      <c r="G155" s="253"/>
    </row>
    <row r="156" spans="1:7" ht="30">
      <c r="A156" s="270" t="s">
        <v>246</v>
      </c>
      <c r="B156" s="293" t="s">
        <v>452</v>
      </c>
      <c r="C156" s="294">
        <v>100</v>
      </c>
      <c r="D156" s="252">
        <v>14</v>
      </c>
      <c r="E156" s="264">
        <v>1400</v>
      </c>
      <c r="F156" s="254">
        <f>E156</f>
        <v>1400</v>
      </c>
      <c r="G156" s="253"/>
    </row>
    <row r="157" spans="1:7" ht="38.25">
      <c r="A157" s="270" t="s">
        <v>108</v>
      </c>
      <c r="B157" s="293" t="s">
        <v>454</v>
      </c>
      <c r="C157" s="294">
        <v>3</v>
      </c>
      <c r="D157" s="252">
        <v>750</v>
      </c>
      <c r="E157" s="264">
        <v>2250</v>
      </c>
      <c r="F157" s="253"/>
      <c r="G157" s="254">
        <f>E157</f>
        <v>2250</v>
      </c>
    </row>
    <row r="158" spans="1:7" ht="75">
      <c r="A158" s="271" t="s">
        <v>262</v>
      </c>
      <c r="B158" s="300" t="s">
        <v>458</v>
      </c>
      <c r="C158" s="301">
        <v>1</v>
      </c>
      <c r="D158" s="302">
        <v>42000</v>
      </c>
      <c r="E158" s="296">
        <v>42000</v>
      </c>
      <c r="F158" s="296">
        <f>E158</f>
        <v>42000</v>
      </c>
      <c r="G158" s="257"/>
    </row>
    <row r="159" spans="1:7" ht="45">
      <c r="A159" s="271" t="s">
        <v>263</v>
      </c>
      <c r="B159" s="300" t="s">
        <v>457</v>
      </c>
      <c r="C159" s="301">
        <v>1</v>
      </c>
      <c r="D159" s="302">
        <v>4500</v>
      </c>
      <c r="E159" s="296">
        <v>4500</v>
      </c>
      <c r="F159" s="296">
        <f>E159</f>
        <v>4500</v>
      </c>
      <c r="G159" s="257"/>
    </row>
    <row r="160" spans="1:7" ht="75">
      <c r="A160" s="271" t="s">
        <v>264</v>
      </c>
      <c r="B160" s="300" t="s">
        <v>459</v>
      </c>
      <c r="C160" s="301">
        <v>1</v>
      </c>
      <c r="D160" s="302">
        <v>7000</v>
      </c>
      <c r="E160" s="296">
        <v>7000</v>
      </c>
      <c r="F160" s="296">
        <f>E160</f>
        <v>7000</v>
      </c>
      <c r="G160" s="257"/>
    </row>
    <row r="161" spans="1:7" ht="14.25">
      <c r="A161" s="268" t="s">
        <v>265</v>
      </c>
      <c r="B161" s="268" t="s">
        <v>22</v>
      </c>
      <c r="C161" s="268" t="s">
        <v>22</v>
      </c>
      <c r="D161" s="268" t="s">
        <v>22</v>
      </c>
      <c r="E161" s="269">
        <f>E162+E168+E176+E180+E187+E193</f>
        <v>462055</v>
      </c>
      <c r="F161" s="269">
        <f>F162+F168+F176+F180+F187+F193</f>
        <v>60968</v>
      </c>
      <c r="G161" s="269">
        <f>G162+G168+G176+G180+G187+G193</f>
        <v>401087</v>
      </c>
    </row>
    <row r="162" spans="1:7" ht="15">
      <c r="A162" s="260" t="s">
        <v>266</v>
      </c>
      <c r="B162" s="303" t="s">
        <v>22</v>
      </c>
      <c r="C162" s="303" t="s">
        <v>22</v>
      </c>
      <c r="D162" s="303" t="s">
        <v>22</v>
      </c>
      <c r="E162" s="261">
        <f>SUM(E163:E167)</f>
        <v>39578</v>
      </c>
      <c r="F162" s="261">
        <f>SUM(F163:F167)</f>
        <v>1790</v>
      </c>
      <c r="G162" s="261">
        <f>SUM(G163:G167)</f>
        <v>37788</v>
      </c>
    </row>
    <row r="163" spans="1:7" ht="15">
      <c r="A163" s="251" t="s">
        <v>267</v>
      </c>
      <c r="B163" s="293" t="s">
        <v>465</v>
      </c>
      <c r="C163" s="294">
        <v>10</v>
      </c>
      <c r="D163" s="252">
        <v>548.8</v>
      </c>
      <c r="E163" s="264">
        <v>5488</v>
      </c>
      <c r="F163" s="253"/>
      <c r="G163" s="254">
        <f>E163</f>
        <v>5488</v>
      </c>
    </row>
    <row r="164" spans="1:7" ht="15">
      <c r="A164" s="251" t="s">
        <v>268</v>
      </c>
      <c r="B164" s="293" t="s">
        <v>465</v>
      </c>
      <c r="C164" s="294">
        <v>10</v>
      </c>
      <c r="D164" s="252">
        <v>179</v>
      </c>
      <c r="E164" s="264">
        <v>1790</v>
      </c>
      <c r="F164" s="254">
        <f>E164</f>
        <v>1790</v>
      </c>
      <c r="G164" s="253"/>
    </row>
    <row r="165" spans="1:7" ht="15">
      <c r="A165" s="251" t="s">
        <v>269</v>
      </c>
      <c r="B165" s="293" t="s">
        <v>549</v>
      </c>
      <c r="C165" s="294">
        <v>2</v>
      </c>
      <c r="D165" s="252">
        <v>2500</v>
      </c>
      <c r="E165" s="264">
        <f>2*2500</f>
        <v>5000</v>
      </c>
      <c r="F165" s="253"/>
      <c r="G165" s="254">
        <f>E165</f>
        <v>5000</v>
      </c>
    </row>
    <row r="166" spans="1:7" ht="30">
      <c r="A166" s="255" t="s">
        <v>270</v>
      </c>
      <c r="B166" s="300" t="s">
        <v>518</v>
      </c>
      <c r="C166" s="301">
        <v>1</v>
      </c>
      <c r="D166" s="309">
        <v>24000</v>
      </c>
      <c r="E166" s="265">
        <v>24000</v>
      </c>
      <c r="F166" s="257"/>
      <c r="G166" s="258">
        <f>E166</f>
        <v>24000</v>
      </c>
    </row>
    <row r="167" spans="1:7" ht="38.25">
      <c r="A167" s="251" t="s">
        <v>523</v>
      </c>
      <c r="B167" s="293" t="s">
        <v>469</v>
      </c>
      <c r="C167" s="294">
        <v>2</v>
      </c>
      <c r="D167" s="252">
        <v>1650</v>
      </c>
      <c r="E167" s="267">
        <v>3300</v>
      </c>
      <c r="F167" s="253"/>
      <c r="G167" s="254">
        <f>E167</f>
        <v>3300</v>
      </c>
    </row>
    <row r="168" spans="1:7" ht="15">
      <c r="A168" s="260" t="s">
        <v>271</v>
      </c>
      <c r="B168" s="303" t="s">
        <v>22</v>
      </c>
      <c r="C168" s="303" t="s">
        <v>22</v>
      </c>
      <c r="D168" s="303" t="s">
        <v>22</v>
      </c>
      <c r="E168" s="261">
        <f>SUM(E169:E175)</f>
        <v>25299</v>
      </c>
      <c r="F168" s="261">
        <f>SUM(F169:F175)</f>
        <v>15999</v>
      </c>
      <c r="G168" s="261">
        <f>SUM(G169:G175)</f>
        <v>9300</v>
      </c>
    </row>
    <row r="169" spans="1:7" ht="25.5">
      <c r="A169" s="251" t="s">
        <v>272</v>
      </c>
      <c r="B169" s="293" t="s">
        <v>468</v>
      </c>
      <c r="C169" s="294">
        <v>1</v>
      </c>
      <c r="D169" s="252">
        <v>4300</v>
      </c>
      <c r="E169" s="264">
        <v>4300</v>
      </c>
      <c r="F169" s="253"/>
      <c r="G169" s="254">
        <f>E169</f>
        <v>4300</v>
      </c>
    </row>
    <row r="170" spans="1:7" ht="15">
      <c r="A170" s="251" t="s">
        <v>273</v>
      </c>
      <c r="B170" s="293" t="s">
        <v>470</v>
      </c>
      <c r="C170" s="294">
        <v>2</v>
      </c>
      <c r="D170" s="252">
        <v>412</v>
      </c>
      <c r="E170" s="264">
        <v>824</v>
      </c>
      <c r="F170" s="254">
        <f>E170</f>
        <v>824</v>
      </c>
      <c r="G170" s="253"/>
    </row>
    <row r="171" spans="1:7" ht="15">
      <c r="A171" s="251" t="s">
        <v>269</v>
      </c>
      <c r="B171" s="293" t="s">
        <v>549</v>
      </c>
      <c r="C171" s="294">
        <v>2</v>
      </c>
      <c r="D171" s="252">
        <v>2500</v>
      </c>
      <c r="E171" s="264">
        <f>2*2500</f>
        <v>5000</v>
      </c>
      <c r="F171" s="253"/>
      <c r="G171" s="254">
        <f>E171</f>
        <v>5000</v>
      </c>
    </row>
    <row r="172" spans="1:7" ht="38.25">
      <c r="A172" s="251" t="s">
        <v>274</v>
      </c>
      <c r="B172" s="293" t="s">
        <v>478</v>
      </c>
      <c r="C172" s="294">
        <v>23</v>
      </c>
      <c r="D172" s="252">
        <v>275</v>
      </c>
      <c r="E172" s="267">
        <v>6325</v>
      </c>
      <c r="F172" s="254">
        <f>E172</f>
        <v>6325</v>
      </c>
      <c r="G172" s="253"/>
    </row>
    <row r="173" spans="1:7" ht="25.5">
      <c r="A173" s="251" t="s">
        <v>275</v>
      </c>
      <c r="B173" s="293" t="s">
        <v>479</v>
      </c>
      <c r="C173" s="294">
        <v>8</v>
      </c>
      <c r="D173" s="252">
        <v>450</v>
      </c>
      <c r="E173" s="267">
        <v>3600</v>
      </c>
      <c r="F173" s="254">
        <f>E173</f>
        <v>3600</v>
      </c>
      <c r="G173" s="253"/>
    </row>
    <row r="174" spans="1:7" ht="25.5">
      <c r="A174" s="251" t="s">
        <v>276</v>
      </c>
      <c r="B174" s="293" t="s">
        <v>480</v>
      </c>
      <c r="C174" s="294">
        <v>40</v>
      </c>
      <c r="D174" s="252">
        <v>105</v>
      </c>
      <c r="E174" s="267">
        <v>4200</v>
      </c>
      <c r="F174" s="254">
        <f>E174</f>
        <v>4200</v>
      </c>
      <c r="G174" s="253"/>
    </row>
    <row r="175" spans="1:7" ht="25.5">
      <c r="A175" s="251" t="s">
        <v>277</v>
      </c>
      <c r="B175" s="293" t="s">
        <v>481</v>
      </c>
      <c r="C175" s="294">
        <v>50</v>
      </c>
      <c r="D175" s="252">
        <v>21</v>
      </c>
      <c r="E175" s="267">
        <v>1050</v>
      </c>
      <c r="F175" s="254">
        <f>E175</f>
        <v>1050</v>
      </c>
      <c r="G175" s="253"/>
    </row>
    <row r="176" spans="1:7" ht="15">
      <c r="A176" s="260" t="s">
        <v>278</v>
      </c>
      <c r="B176" s="303" t="s">
        <v>22</v>
      </c>
      <c r="C176" s="303" t="s">
        <v>22</v>
      </c>
      <c r="D176" s="303" t="s">
        <v>22</v>
      </c>
      <c r="E176" s="261">
        <f>SUM(E177:E179)</f>
        <v>14200</v>
      </c>
      <c r="F176" s="261">
        <f>SUM(F177:F179)</f>
        <v>9900</v>
      </c>
      <c r="G176" s="261">
        <f>SUM(G177:G179)</f>
        <v>4300</v>
      </c>
    </row>
    <row r="177" spans="1:7" ht="25.5">
      <c r="A177" s="251" t="s">
        <v>272</v>
      </c>
      <c r="B177" s="293" t="s">
        <v>467</v>
      </c>
      <c r="C177" s="294">
        <v>1</v>
      </c>
      <c r="D177" s="252">
        <v>4300</v>
      </c>
      <c r="E177" s="264">
        <v>4300</v>
      </c>
      <c r="F177" s="253"/>
      <c r="G177" s="254">
        <f>E177</f>
        <v>4300</v>
      </c>
    </row>
    <row r="178" spans="1:7" ht="15" hidden="1">
      <c r="A178" s="272"/>
      <c r="B178" s="272"/>
      <c r="C178" s="294"/>
      <c r="D178" s="252"/>
      <c r="E178" s="273"/>
      <c r="F178" s="253"/>
      <c r="G178" s="253"/>
    </row>
    <row r="179" spans="1:7" ht="25.5">
      <c r="A179" s="251" t="s">
        <v>279</v>
      </c>
      <c r="B179" s="293" t="s">
        <v>471</v>
      </c>
      <c r="C179" s="294">
        <v>150</v>
      </c>
      <c r="D179" s="252">
        <v>66</v>
      </c>
      <c r="E179" s="264">
        <f>150*66</f>
        <v>9900</v>
      </c>
      <c r="F179" s="254">
        <f>E179</f>
        <v>9900</v>
      </c>
      <c r="G179" s="253"/>
    </row>
    <row r="180" spans="1:7" ht="15">
      <c r="A180" s="260" t="s">
        <v>280</v>
      </c>
      <c r="B180" s="303" t="s">
        <v>22</v>
      </c>
      <c r="C180" s="303" t="s">
        <v>22</v>
      </c>
      <c r="D180" s="303" t="s">
        <v>22</v>
      </c>
      <c r="E180" s="261">
        <f>SUM(E181:E186)</f>
        <v>44879</v>
      </c>
      <c r="F180" s="261">
        <f>SUM(F181:F186)</f>
        <v>13279</v>
      </c>
      <c r="G180" s="261">
        <f>SUM(G181:G186)</f>
        <v>31600</v>
      </c>
    </row>
    <row r="181" spans="1:7" ht="25.5">
      <c r="A181" s="251" t="s">
        <v>272</v>
      </c>
      <c r="B181" s="293" t="s">
        <v>467</v>
      </c>
      <c r="C181" s="294">
        <v>1</v>
      </c>
      <c r="D181" s="252">
        <v>4300</v>
      </c>
      <c r="E181" s="264">
        <v>4300</v>
      </c>
      <c r="F181" s="253"/>
      <c r="G181" s="254">
        <f>E181</f>
        <v>4300</v>
      </c>
    </row>
    <row r="182" spans="1:7" ht="25.5">
      <c r="A182" s="251" t="s">
        <v>281</v>
      </c>
      <c r="B182" s="293" t="s">
        <v>472</v>
      </c>
      <c r="C182" s="294">
        <v>31</v>
      </c>
      <c r="D182" s="252">
        <v>119.84</v>
      </c>
      <c r="E182" s="264">
        <v>3715</v>
      </c>
      <c r="F182" s="254">
        <f>E182</f>
        <v>3715</v>
      </c>
      <c r="G182" s="253"/>
    </row>
    <row r="183" spans="1:7" ht="25.5">
      <c r="A183" s="251" t="s">
        <v>279</v>
      </c>
      <c r="B183" s="293" t="s">
        <v>473</v>
      </c>
      <c r="C183" s="294">
        <v>80</v>
      </c>
      <c r="D183" s="252">
        <v>66</v>
      </c>
      <c r="E183" s="264">
        <f>80*66</f>
        <v>5280</v>
      </c>
      <c r="F183" s="254">
        <f>E183</f>
        <v>5280</v>
      </c>
      <c r="G183" s="253"/>
    </row>
    <row r="184" spans="1:7" ht="15">
      <c r="A184" s="251" t="s">
        <v>282</v>
      </c>
      <c r="B184" s="293" t="s">
        <v>474</v>
      </c>
      <c r="C184" s="294">
        <v>31</v>
      </c>
      <c r="D184" s="252">
        <v>138.19</v>
      </c>
      <c r="E184" s="267">
        <v>4284</v>
      </c>
      <c r="F184" s="254">
        <f>E184</f>
        <v>4284</v>
      </c>
      <c r="G184" s="253"/>
    </row>
    <row r="185" spans="1:7" ht="25.5">
      <c r="A185" s="255" t="s">
        <v>283</v>
      </c>
      <c r="B185" s="300" t="s">
        <v>519</v>
      </c>
      <c r="C185" s="301">
        <v>1</v>
      </c>
      <c r="D185" s="309">
        <v>24000</v>
      </c>
      <c r="E185" s="265">
        <v>24000</v>
      </c>
      <c r="F185" s="257"/>
      <c r="G185" s="258">
        <f>E185</f>
        <v>24000</v>
      </c>
    </row>
    <row r="186" spans="1:7" ht="38.25">
      <c r="A186" s="251" t="s">
        <v>523</v>
      </c>
      <c r="B186" s="293" t="s">
        <v>466</v>
      </c>
      <c r="C186" s="294">
        <v>2</v>
      </c>
      <c r="D186" s="252">
        <v>1650</v>
      </c>
      <c r="E186" s="267">
        <v>3300</v>
      </c>
      <c r="F186" s="253"/>
      <c r="G186" s="254">
        <f>E186</f>
        <v>3300</v>
      </c>
    </row>
    <row r="187" spans="1:7" ht="15">
      <c r="A187" s="260" t="s">
        <v>284</v>
      </c>
      <c r="B187" s="303" t="s">
        <v>22</v>
      </c>
      <c r="C187" s="303" t="s">
        <v>22</v>
      </c>
      <c r="D187" s="303" t="s">
        <v>22</v>
      </c>
      <c r="E187" s="261">
        <f>SUM(E188:E192)</f>
        <v>318099</v>
      </c>
      <c r="F187" s="261">
        <f>SUM(F188:F192)</f>
        <v>0</v>
      </c>
      <c r="G187" s="261">
        <f>SUM(G188:G192)</f>
        <v>318099</v>
      </c>
    </row>
    <row r="188" spans="1:7" ht="25.5">
      <c r="A188" s="251" t="s">
        <v>272</v>
      </c>
      <c r="B188" s="293" t="s">
        <v>467</v>
      </c>
      <c r="C188" s="294">
        <v>1</v>
      </c>
      <c r="D188" s="252">
        <v>4300</v>
      </c>
      <c r="E188" s="264">
        <v>4300</v>
      </c>
      <c r="F188" s="253"/>
      <c r="G188" s="254">
        <f>E188</f>
        <v>4300</v>
      </c>
    </row>
    <row r="189" spans="1:7" ht="51">
      <c r="A189" s="251" t="s">
        <v>285</v>
      </c>
      <c r="B189" s="293" t="s">
        <v>475</v>
      </c>
      <c r="C189" s="294">
        <v>1</v>
      </c>
      <c r="D189" s="252">
        <v>5929</v>
      </c>
      <c r="E189" s="264">
        <v>5929</v>
      </c>
      <c r="F189" s="253"/>
      <c r="G189" s="254">
        <f>E189</f>
        <v>5929</v>
      </c>
    </row>
    <row r="190" spans="1:7" ht="51">
      <c r="A190" s="251" t="s">
        <v>139</v>
      </c>
      <c r="B190" s="293" t="s">
        <v>476</v>
      </c>
      <c r="C190" s="294">
        <v>1</v>
      </c>
      <c r="D190" s="252">
        <v>2940</v>
      </c>
      <c r="E190" s="264">
        <v>2940</v>
      </c>
      <c r="F190" s="253"/>
      <c r="G190" s="254">
        <f>E190</f>
        <v>2940</v>
      </c>
    </row>
    <row r="191" spans="1:10" ht="102">
      <c r="A191" s="255" t="s">
        <v>286</v>
      </c>
      <c r="B191" s="300" t="s">
        <v>520</v>
      </c>
      <c r="C191" s="301">
        <v>1</v>
      </c>
      <c r="D191" s="309">
        <v>303532</v>
      </c>
      <c r="E191" s="311">
        <v>303532</v>
      </c>
      <c r="F191" s="257"/>
      <c r="G191" s="258">
        <f>E191</f>
        <v>303532</v>
      </c>
      <c r="J191" s="305"/>
    </row>
    <row r="192" spans="1:7" ht="38.25">
      <c r="A192" s="251" t="s">
        <v>287</v>
      </c>
      <c r="B192" s="293" t="s">
        <v>477</v>
      </c>
      <c r="C192" s="294">
        <v>1</v>
      </c>
      <c r="D192" s="252">
        <v>1398</v>
      </c>
      <c r="E192" s="264">
        <v>1398</v>
      </c>
      <c r="F192" s="253"/>
      <c r="G192" s="254">
        <f>E192</f>
        <v>1398</v>
      </c>
    </row>
    <row r="193" spans="1:7" ht="15">
      <c r="A193" s="260" t="s">
        <v>288</v>
      </c>
      <c r="B193" s="303" t="s">
        <v>22</v>
      </c>
      <c r="C193" s="303" t="s">
        <v>22</v>
      </c>
      <c r="D193" s="303" t="s">
        <v>22</v>
      </c>
      <c r="E193" s="261">
        <f>E194</f>
        <v>20000</v>
      </c>
      <c r="F193" s="261">
        <f>F194</f>
        <v>20000</v>
      </c>
      <c r="G193" s="261">
        <f>G194</f>
        <v>0</v>
      </c>
    </row>
    <row r="194" spans="1:7" ht="25.5">
      <c r="A194" s="255" t="s">
        <v>234</v>
      </c>
      <c r="B194" s="308" t="s">
        <v>554</v>
      </c>
      <c r="C194" s="301">
        <v>500</v>
      </c>
      <c r="D194" s="309">
        <v>40</v>
      </c>
      <c r="E194" s="258">
        <v>20000</v>
      </c>
      <c r="F194" s="274">
        <f>E194</f>
        <v>20000</v>
      </c>
      <c r="G194" s="266"/>
    </row>
    <row r="195" spans="1:7" ht="14.25">
      <c r="A195" s="268" t="s">
        <v>289</v>
      </c>
      <c r="B195" s="268" t="s">
        <v>22</v>
      </c>
      <c r="C195" s="268" t="s">
        <v>22</v>
      </c>
      <c r="D195" s="268" t="s">
        <v>22</v>
      </c>
      <c r="E195" s="269">
        <f>E196+E207+E225+E243+E254+E265+E276</f>
        <v>144137</v>
      </c>
      <c r="F195" s="269">
        <f>F196+F207+F225+F243+F254+F265+F276</f>
        <v>135971</v>
      </c>
      <c r="G195" s="269">
        <f>G196+G207+G225+G243+G254+G265+G276</f>
        <v>8166</v>
      </c>
    </row>
    <row r="196" spans="1:7" ht="15">
      <c r="A196" s="260" t="s">
        <v>290</v>
      </c>
      <c r="B196" s="303" t="s">
        <v>22</v>
      </c>
      <c r="C196" s="303" t="s">
        <v>22</v>
      </c>
      <c r="D196" s="303" t="s">
        <v>22</v>
      </c>
      <c r="E196" s="261">
        <f>SUM(E197:E206)</f>
        <v>22730</v>
      </c>
      <c r="F196" s="261">
        <f>SUM(F197:F206)</f>
        <v>20030</v>
      </c>
      <c r="G196" s="261">
        <f>SUM(G197:G206)</f>
        <v>2700</v>
      </c>
    </row>
    <row r="197" spans="1:7" ht="15">
      <c r="A197" s="251" t="s">
        <v>291</v>
      </c>
      <c r="B197" s="293" t="s">
        <v>482</v>
      </c>
      <c r="C197" s="294">
        <v>18</v>
      </c>
      <c r="D197" s="252">
        <v>183</v>
      </c>
      <c r="E197" s="264">
        <v>3294</v>
      </c>
      <c r="F197" s="254">
        <f>E197</f>
        <v>3294</v>
      </c>
      <c r="G197" s="253"/>
    </row>
    <row r="198" spans="1:7" ht="15">
      <c r="A198" s="251" t="s">
        <v>292</v>
      </c>
      <c r="B198" s="293" t="s">
        <v>482</v>
      </c>
      <c r="C198" s="294">
        <v>4</v>
      </c>
      <c r="D198" s="252">
        <v>314</v>
      </c>
      <c r="E198" s="264">
        <v>1256</v>
      </c>
      <c r="F198" s="254">
        <f>E198</f>
        <v>1256</v>
      </c>
      <c r="G198" s="253"/>
    </row>
    <row r="199" spans="1:7" ht="15">
      <c r="A199" s="251" t="s">
        <v>293</v>
      </c>
      <c r="B199" s="293" t="s">
        <v>482</v>
      </c>
      <c r="C199" s="294">
        <v>3</v>
      </c>
      <c r="D199" s="252">
        <v>900</v>
      </c>
      <c r="E199" s="264">
        <v>2700</v>
      </c>
      <c r="F199" s="253"/>
      <c r="G199" s="254">
        <f>E199</f>
        <v>2700</v>
      </c>
    </row>
    <row r="200" spans="1:7" ht="15">
      <c r="A200" s="251" t="s">
        <v>294</v>
      </c>
      <c r="B200" s="293" t="s">
        <v>482</v>
      </c>
      <c r="C200" s="294">
        <v>2</v>
      </c>
      <c r="D200" s="252">
        <v>423</v>
      </c>
      <c r="E200" s="264">
        <v>846</v>
      </c>
      <c r="F200" s="254">
        <f aca="true" t="shared" si="8" ref="F200:F206">E200</f>
        <v>846</v>
      </c>
      <c r="G200" s="253"/>
    </row>
    <row r="201" spans="1:7" ht="15">
      <c r="A201" s="251" t="s">
        <v>295</v>
      </c>
      <c r="B201" s="293" t="s">
        <v>483</v>
      </c>
      <c r="C201" s="294">
        <v>6</v>
      </c>
      <c r="D201" s="252">
        <v>151.17</v>
      </c>
      <c r="E201" s="264">
        <v>907</v>
      </c>
      <c r="F201" s="254">
        <f t="shared" si="8"/>
        <v>907</v>
      </c>
      <c r="G201" s="253"/>
    </row>
    <row r="202" spans="1:7" ht="15">
      <c r="A202" s="251" t="s">
        <v>296</v>
      </c>
      <c r="B202" s="293" t="s">
        <v>483</v>
      </c>
      <c r="C202" s="294">
        <v>30</v>
      </c>
      <c r="D202" s="252">
        <v>29</v>
      </c>
      <c r="E202" s="264">
        <v>870</v>
      </c>
      <c r="F202" s="254">
        <f t="shared" si="8"/>
        <v>870</v>
      </c>
      <c r="G202" s="253"/>
    </row>
    <row r="203" spans="1:7" ht="15">
      <c r="A203" s="251" t="s">
        <v>297</v>
      </c>
      <c r="B203" s="293" t="s">
        <v>483</v>
      </c>
      <c r="C203" s="294">
        <v>70</v>
      </c>
      <c r="D203" s="252">
        <v>112.53</v>
      </c>
      <c r="E203" s="264">
        <v>7877</v>
      </c>
      <c r="F203" s="254">
        <f t="shared" si="8"/>
        <v>7877</v>
      </c>
      <c r="G203" s="253"/>
    </row>
    <row r="204" spans="1:7" ht="15">
      <c r="A204" s="251" t="s">
        <v>298</v>
      </c>
      <c r="B204" s="293" t="s">
        <v>484</v>
      </c>
      <c r="C204" s="294">
        <v>75</v>
      </c>
      <c r="D204" s="252">
        <v>20</v>
      </c>
      <c r="E204" s="267">
        <v>1500</v>
      </c>
      <c r="F204" s="254">
        <f t="shared" si="8"/>
        <v>1500</v>
      </c>
      <c r="G204" s="253"/>
    </row>
    <row r="205" spans="1:7" ht="15">
      <c r="A205" s="251" t="s">
        <v>299</v>
      </c>
      <c r="B205" s="293" t="s">
        <v>486</v>
      </c>
      <c r="C205" s="294">
        <v>30</v>
      </c>
      <c r="D205" s="252">
        <v>100</v>
      </c>
      <c r="E205" s="267">
        <v>3000</v>
      </c>
      <c r="F205" s="254">
        <f t="shared" si="8"/>
        <v>3000</v>
      </c>
      <c r="G205" s="253"/>
    </row>
    <row r="206" spans="1:7" ht="15">
      <c r="A206" s="251" t="s">
        <v>563</v>
      </c>
      <c r="B206" s="293" t="s">
        <v>417</v>
      </c>
      <c r="C206" s="294">
        <v>1</v>
      </c>
      <c r="D206" s="252">
        <v>480</v>
      </c>
      <c r="E206" s="267">
        <v>480</v>
      </c>
      <c r="F206" s="254">
        <f t="shared" si="8"/>
        <v>480</v>
      </c>
      <c r="G206" s="253"/>
    </row>
    <row r="207" spans="1:7" ht="15">
      <c r="A207" s="260" t="s">
        <v>301</v>
      </c>
      <c r="B207" s="303" t="s">
        <v>22</v>
      </c>
      <c r="C207" s="303" t="s">
        <v>22</v>
      </c>
      <c r="D207" s="303" t="s">
        <v>22</v>
      </c>
      <c r="E207" s="261">
        <f>SUM(E208:E224)</f>
        <v>18204</v>
      </c>
      <c r="F207" s="261">
        <f>SUM(F208:F224)</f>
        <v>13594</v>
      </c>
      <c r="G207" s="261">
        <f>SUM(G208:G224)</f>
        <v>4610</v>
      </c>
    </row>
    <row r="208" spans="1:7" ht="15">
      <c r="A208" s="251" t="s">
        <v>302</v>
      </c>
      <c r="B208" s="293" t="s">
        <v>482</v>
      </c>
      <c r="C208" s="294">
        <v>10</v>
      </c>
      <c r="D208" s="252">
        <v>368</v>
      </c>
      <c r="E208" s="264">
        <v>3680</v>
      </c>
      <c r="F208" s="254">
        <f aca="true" t="shared" si="9" ref="F208:F213">E208</f>
        <v>3680</v>
      </c>
      <c r="G208" s="253"/>
    </row>
    <row r="209" spans="1:7" ht="15">
      <c r="A209" s="251" t="s">
        <v>303</v>
      </c>
      <c r="B209" s="293" t="s">
        <v>482</v>
      </c>
      <c r="C209" s="294">
        <v>10</v>
      </c>
      <c r="D209" s="252">
        <v>186</v>
      </c>
      <c r="E209" s="264">
        <v>1860</v>
      </c>
      <c r="F209" s="254">
        <f t="shared" si="9"/>
        <v>1860</v>
      </c>
      <c r="G209" s="253"/>
    </row>
    <row r="210" spans="1:7" ht="15">
      <c r="A210" s="251" t="s">
        <v>304</v>
      </c>
      <c r="B210" s="293" t="s">
        <v>482</v>
      </c>
      <c r="C210" s="294">
        <v>10</v>
      </c>
      <c r="D210" s="252">
        <v>135</v>
      </c>
      <c r="E210" s="264">
        <v>1350</v>
      </c>
      <c r="F210" s="254">
        <f t="shared" si="9"/>
        <v>1350</v>
      </c>
      <c r="G210" s="253"/>
    </row>
    <row r="211" spans="1:7" ht="15">
      <c r="A211" s="251" t="s">
        <v>305</v>
      </c>
      <c r="B211" s="293" t="s">
        <v>482</v>
      </c>
      <c r="C211" s="294">
        <v>10</v>
      </c>
      <c r="D211" s="252">
        <v>111</v>
      </c>
      <c r="E211" s="264">
        <v>1110</v>
      </c>
      <c r="F211" s="254">
        <f t="shared" si="9"/>
        <v>1110</v>
      </c>
      <c r="G211" s="253"/>
    </row>
    <row r="212" spans="1:7" ht="15">
      <c r="A212" s="251" t="s">
        <v>306</v>
      </c>
      <c r="B212" s="293" t="s">
        <v>483</v>
      </c>
      <c r="C212" s="294">
        <v>10</v>
      </c>
      <c r="D212" s="252">
        <v>72.4</v>
      </c>
      <c r="E212" s="264">
        <v>724</v>
      </c>
      <c r="F212" s="254">
        <f t="shared" si="9"/>
        <v>724</v>
      </c>
      <c r="G212" s="253"/>
    </row>
    <row r="213" spans="1:7" ht="15">
      <c r="A213" s="251" t="s">
        <v>307</v>
      </c>
      <c r="B213" s="293" t="s">
        <v>483</v>
      </c>
      <c r="C213" s="294">
        <v>10</v>
      </c>
      <c r="D213" s="252">
        <v>27</v>
      </c>
      <c r="E213" s="264">
        <v>270</v>
      </c>
      <c r="F213" s="254">
        <f t="shared" si="9"/>
        <v>270</v>
      </c>
      <c r="G213" s="253"/>
    </row>
    <row r="214" spans="1:7" ht="15">
      <c r="A214" s="251" t="s">
        <v>308</v>
      </c>
      <c r="B214" s="293" t="s">
        <v>483</v>
      </c>
      <c r="C214" s="294">
        <v>4</v>
      </c>
      <c r="D214" s="252">
        <v>540</v>
      </c>
      <c r="E214" s="264">
        <v>2160</v>
      </c>
      <c r="F214" s="253"/>
      <c r="G214" s="254">
        <f>E214</f>
        <v>2160</v>
      </c>
    </row>
    <row r="215" spans="1:7" ht="15">
      <c r="A215" s="251" t="s">
        <v>309</v>
      </c>
      <c r="B215" s="293" t="s">
        <v>483</v>
      </c>
      <c r="C215" s="294">
        <v>1</v>
      </c>
      <c r="D215" s="252">
        <v>250</v>
      </c>
      <c r="E215" s="264">
        <v>250</v>
      </c>
      <c r="F215" s="254">
        <f aca="true" t="shared" si="10" ref="F215:F221">E215</f>
        <v>250</v>
      </c>
      <c r="G215" s="253"/>
    </row>
    <row r="216" spans="1:7" ht="15">
      <c r="A216" s="251" t="s">
        <v>310</v>
      </c>
      <c r="B216" s="293" t="s">
        <v>483</v>
      </c>
      <c r="C216" s="294">
        <v>1</v>
      </c>
      <c r="D216" s="252">
        <v>150</v>
      </c>
      <c r="E216" s="264">
        <v>150</v>
      </c>
      <c r="F216" s="254">
        <f t="shared" si="10"/>
        <v>150</v>
      </c>
      <c r="G216" s="253"/>
    </row>
    <row r="217" spans="1:7" ht="15">
      <c r="A217" s="251" t="s">
        <v>311</v>
      </c>
      <c r="B217" s="293" t="s">
        <v>483</v>
      </c>
      <c r="C217" s="294">
        <v>8</v>
      </c>
      <c r="D217" s="252">
        <v>25</v>
      </c>
      <c r="E217" s="264">
        <v>200</v>
      </c>
      <c r="F217" s="254">
        <f t="shared" si="10"/>
        <v>200</v>
      </c>
      <c r="G217" s="253"/>
    </row>
    <row r="218" spans="1:7" ht="15">
      <c r="A218" s="251" t="s">
        <v>312</v>
      </c>
      <c r="B218" s="293" t="s">
        <v>487</v>
      </c>
      <c r="C218" s="294">
        <v>3</v>
      </c>
      <c r="D218" s="252">
        <v>400</v>
      </c>
      <c r="E218" s="267">
        <v>1200</v>
      </c>
      <c r="F218" s="254">
        <f t="shared" si="10"/>
        <v>1200</v>
      </c>
      <c r="G218" s="253"/>
    </row>
    <row r="219" spans="1:7" ht="15">
      <c r="A219" s="251" t="s">
        <v>313</v>
      </c>
      <c r="B219" s="293" t="s">
        <v>488</v>
      </c>
      <c r="C219" s="294">
        <v>3</v>
      </c>
      <c r="D219" s="252">
        <v>250</v>
      </c>
      <c r="E219" s="267">
        <v>750</v>
      </c>
      <c r="F219" s="254">
        <f t="shared" si="10"/>
        <v>750</v>
      </c>
      <c r="G219" s="253"/>
    </row>
    <row r="220" spans="1:7" ht="15">
      <c r="A220" s="251" t="s">
        <v>314</v>
      </c>
      <c r="B220" s="293" t="s">
        <v>489</v>
      </c>
      <c r="C220" s="294">
        <v>1</v>
      </c>
      <c r="D220" s="252">
        <v>300</v>
      </c>
      <c r="E220" s="267">
        <v>300</v>
      </c>
      <c r="F220" s="254">
        <f t="shared" si="10"/>
        <v>300</v>
      </c>
      <c r="G220" s="253"/>
    </row>
    <row r="221" spans="1:7" ht="15">
      <c r="A221" s="251" t="s">
        <v>298</v>
      </c>
      <c r="B221" s="293" t="s">
        <v>484</v>
      </c>
      <c r="C221" s="294">
        <v>50</v>
      </c>
      <c r="D221" s="252">
        <v>20</v>
      </c>
      <c r="E221" s="267">
        <v>1000</v>
      </c>
      <c r="F221" s="254">
        <f t="shared" si="10"/>
        <v>1000</v>
      </c>
      <c r="G221" s="253"/>
    </row>
    <row r="222" spans="1:7" ht="15">
      <c r="A222" s="251" t="s">
        <v>524</v>
      </c>
      <c r="B222" s="293" t="s">
        <v>490</v>
      </c>
      <c r="C222" s="294">
        <v>1</v>
      </c>
      <c r="D222" s="252">
        <v>850</v>
      </c>
      <c r="E222" s="267">
        <v>850</v>
      </c>
      <c r="F222" s="253"/>
      <c r="G222" s="254">
        <f>E222</f>
        <v>850</v>
      </c>
    </row>
    <row r="223" spans="1:7" ht="15">
      <c r="A223" s="251" t="s">
        <v>315</v>
      </c>
      <c r="B223" s="293" t="s">
        <v>491</v>
      </c>
      <c r="C223" s="294">
        <v>2</v>
      </c>
      <c r="D223" s="252">
        <v>800</v>
      </c>
      <c r="E223" s="267">
        <v>1600</v>
      </c>
      <c r="F223" s="253"/>
      <c r="G223" s="254">
        <f>E223</f>
        <v>1600</v>
      </c>
    </row>
    <row r="224" spans="1:7" ht="15">
      <c r="A224" s="251" t="s">
        <v>316</v>
      </c>
      <c r="B224" s="293" t="s">
        <v>492</v>
      </c>
      <c r="C224" s="294">
        <v>5</v>
      </c>
      <c r="D224" s="252">
        <v>150</v>
      </c>
      <c r="E224" s="267">
        <v>750</v>
      </c>
      <c r="F224" s="254">
        <f>E224</f>
        <v>750</v>
      </c>
      <c r="G224" s="253"/>
    </row>
    <row r="225" spans="1:7" ht="15">
      <c r="A225" s="260" t="s">
        <v>317</v>
      </c>
      <c r="B225" s="303" t="s">
        <v>22</v>
      </c>
      <c r="C225" s="303" t="s">
        <v>22</v>
      </c>
      <c r="D225" s="303" t="s">
        <v>22</v>
      </c>
      <c r="E225" s="261">
        <f>SUM(E226:E242)</f>
        <v>35560</v>
      </c>
      <c r="F225" s="261">
        <f>SUM(F226:F242)</f>
        <v>35560</v>
      </c>
      <c r="G225" s="261">
        <f>SUM(G226:G242)</f>
        <v>0</v>
      </c>
    </row>
    <row r="226" spans="1:7" ht="15">
      <c r="A226" s="251" t="s">
        <v>305</v>
      </c>
      <c r="B226" s="293" t="s">
        <v>482</v>
      </c>
      <c r="C226" s="294">
        <v>30</v>
      </c>
      <c r="D226" s="252">
        <v>111</v>
      </c>
      <c r="E226" s="264">
        <v>3330</v>
      </c>
      <c r="F226" s="254">
        <f>E226</f>
        <v>3330</v>
      </c>
      <c r="G226" s="253"/>
    </row>
    <row r="227" spans="1:7" ht="15">
      <c r="A227" s="251" t="s">
        <v>318</v>
      </c>
      <c r="B227" s="293" t="s">
        <v>482</v>
      </c>
      <c r="C227" s="294">
        <v>20</v>
      </c>
      <c r="D227" s="252">
        <v>102</v>
      </c>
      <c r="E227" s="264">
        <v>2040</v>
      </c>
      <c r="F227" s="254">
        <f aca="true" t="shared" si="11" ref="F227:F233">E227</f>
        <v>2040</v>
      </c>
      <c r="G227" s="253"/>
    </row>
    <row r="228" spans="1:7" ht="15">
      <c r="A228" s="251" t="s">
        <v>303</v>
      </c>
      <c r="B228" s="293" t="s">
        <v>482</v>
      </c>
      <c r="C228" s="294">
        <v>20</v>
      </c>
      <c r="D228" s="252">
        <v>186</v>
      </c>
      <c r="E228" s="264">
        <v>3720</v>
      </c>
      <c r="F228" s="254">
        <f t="shared" si="11"/>
        <v>3720</v>
      </c>
      <c r="G228" s="253"/>
    </row>
    <row r="229" spans="1:7" ht="15">
      <c r="A229" s="251" t="s">
        <v>292</v>
      </c>
      <c r="B229" s="293" t="s">
        <v>482</v>
      </c>
      <c r="C229" s="294">
        <v>8</v>
      </c>
      <c r="D229" s="252">
        <v>314</v>
      </c>
      <c r="E229" s="264">
        <v>2512</v>
      </c>
      <c r="F229" s="254">
        <f t="shared" si="11"/>
        <v>2512</v>
      </c>
      <c r="G229" s="253"/>
    </row>
    <row r="230" spans="1:7" ht="30">
      <c r="A230" s="251" t="s">
        <v>525</v>
      </c>
      <c r="B230" s="293" t="s">
        <v>482</v>
      </c>
      <c r="C230" s="294">
        <v>4</v>
      </c>
      <c r="D230" s="252">
        <v>167</v>
      </c>
      <c r="E230" s="264">
        <v>668</v>
      </c>
      <c r="F230" s="254">
        <f t="shared" si="11"/>
        <v>668</v>
      </c>
      <c r="G230" s="253"/>
    </row>
    <row r="231" spans="1:7" ht="15">
      <c r="A231" s="251" t="s">
        <v>319</v>
      </c>
      <c r="B231" s="293" t="s">
        <v>483</v>
      </c>
      <c r="C231" s="294">
        <v>15</v>
      </c>
      <c r="D231" s="252">
        <v>110</v>
      </c>
      <c r="E231" s="264">
        <v>1650</v>
      </c>
      <c r="F231" s="254">
        <f t="shared" si="11"/>
        <v>1650</v>
      </c>
      <c r="G231" s="253"/>
    </row>
    <row r="232" spans="1:7" ht="15">
      <c r="A232" s="251" t="s">
        <v>296</v>
      </c>
      <c r="B232" s="293" t="s">
        <v>483</v>
      </c>
      <c r="C232" s="294">
        <v>40</v>
      </c>
      <c r="D232" s="252">
        <v>29</v>
      </c>
      <c r="E232" s="264">
        <v>1160</v>
      </c>
      <c r="F232" s="254">
        <f t="shared" si="11"/>
        <v>1160</v>
      </c>
      <c r="G232" s="253"/>
    </row>
    <row r="233" spans="1:7" ht="15">
      <c r="A233" s="251" t="s">
        <v>320</v>
      </c>
      <c r="B233" s="293" t="s">
        <v>483</v>
      </c>
      <c r="C233" s="294">
        <v>20</v>
      </c>
      <c r="D233" s="252">
        <v>42</v>
      </c>
      <c r="E233" s="264">
        <v>840</v>
      </c>
      <c r="F233" s="254">
        <f t="shared" si="11"/>
        <v>840</v>
      </c>
      <c r="G233" s="253"/>
    </row>
    <row r="234" spans="1:7" ht="30">
      <c r="A234" s="255" t="s">
        <v>521</v>
      </c>
      <c r="B234" s="291"/>
      <c r="C234" s="301">
        <v>1</v>
      </c>
      <c r="D234" s="309">
        <v>12000</v>
      </c>
      <c r="E234" s="265">
        <v>12000</v>
      </c>
      <c r="F234" s="274">
        <f>E234</f>
        <v>12000</v>
      </c>
      <c r="G234" s="266"/>
    </row>
    <row r="235" spans="1:7" ht="15">
      <c r="A235" s="251" t="s">
        <v>312</v>
      </c>
      <c r="B235" s="293" t="s">
        <v>487</v>
      </c>
      <c r="C235" s="294">
        <v>2</v>
      </c>
      <c r="D235" s="252">
        <v>400</v>
      </c>
      <c r="E235" s="267">
        <v>800</v>
      </c>
      <c r="F235" s="254">
        <f>E235</f>
        <v>800</v>
      </c>
      <c r="G235" s="254"/>
    </row>
    <row r="236" spans="1:7" ht="15">
      <c r="A236" s="251" t="s">
        <v>313</v>
      </c>
      <c r="B236" s="293" t="s">
        <v>488</v>
      </c>
      <c r="C236" s="294">
        <v>2</v>
      </c>
      <c r="D236" s="252">
        <v>250</v>
      </c>
      <c r="E236" s="267">
        <v>500</v>
      </c>
      <c r="F236" s="254">
        <f aca="true" t="shared" si="12" ref="F236:F242">E236</f>
        <v>500</v>
      </c>
      <c r="G236" s="253"/>
    </row>
    <row r="237" spans="1:7" ht="15">
      <c r="A237" s="251" t="s">
        <v>314</v>
      </c>
      <c r="B237" s="293" t="s">
        <v>489</v>
      </c>
      <c r="C237" s="294">
        <v>1</v>
      </c>
      <c r="D237" s="252">
        <v>300</v>
      </c>
      <c r="E237" s="267">
        <v>300</v>
      </c>
      <c r="F237" s="254">
        <f t="shared" si="12"/>
        <v>300</v>
      </c>
      <c r="G237" s="253"/>
    </row>
    <row r="238" spans="1:7" ht="15">
      <c r="A238" s="251" t="s">
        <v>298</v>
      </c>
      <c r="B238" s="293" t="s">
        <v>484</v>
      </c>
      <c r="C238" s="294">
        <v>150</v>
      </c>
      <c r="D238" s="252">
        <v>20</v>
      </c>
      <c r="E238" s="267">
        <v>3000</v>
      </c>
      <c r="F238" s="254">
        <f t="shared" si="12"/>
        <v>3000</v>
      </c>
      <c r="G238" s="253"/>
    </row>
    <row r="239" spans="1:7" ht="15">
      <c r="A239" s="251" t="s">
        <v>321</v>
      </c>
      <c r="B239" s="293" t="s">
        <v>493</v>
      </c>
      <c r="C239" s="294">
        <v>2</v>
      </c>
      <c r="D239" s="252">
        <v>490</v>
      </c>
      <c r="E239" s="267">
        <v>980</v>
      </c>
      <c r="F239" s="254">
        <f t="shared" si="12"/>
        <v>980</v>
      </c>
      <c r="G239" s="253"/>
    </row>
    <row r="240" spans="1:7" ht="15">
      <c r="A240" s="251" t="s">
        <v>322</v>
      </c>
      <c r="B240" s="293" t="s">
        <v>494</v>
      </c>
      <c r="C240" s="294">
        <v>125</v>
      </c>
      <c r="D240" s="252">
        <v>8</v>
      </c>
      <c r="E240" s="267">
        <v>1000</v>
      </c>
      <c r="F240" s="254">
        <f t="shared" si="12"/>
        <v>1000</v>
      </c>
      <c r="G240" s="253"/>
    </row>
    <row r="241" spans="1:7" ht="25.5">
      <c r="A241" s="251" t="s">
        <v>323</v>
      </c>
      <c r="B241" s="293" t="s">
        <v>495</v>
      </c>
      <c r="C241" s="294">
        <v>3</v>
      </c>
      <c r="D241" s="252">
        <v>180</v>
      </c>
      <c r="E241" s="267">
        <v>540</v>
      </c>
      <c r="F241" s="254">
        <f t="shared" si="12"/>
        <v>540</v>
      </c>
      <c r="G241" s="253"/>
    </row>
    <row r="242" spans="1:7" ht="15">
      <c r="A242" s="251" t="s">
        <v>324</v>
      </c>
      <c r="B242" s="293" t="s">
        <v>551</v>
      </c>
      <c r="C242" s="294">
        <v>8</v>
      </c>
      <c r="D242" s="252">
        <v>65</v>
      </c>
      <c r="E242" s="267">
        <v>520</v>
      </c>
      <c r="F242" s="254">
        <f t="shared" si="12"/>
        <v>520</v>
      </c>
      <c r="G242" s="253"/>
    </row>
    <row r="243" spans="1:7" ht="15">
      <c r="A243" s="260" t="s">
        <v>325</v>
      </c>
      <c r="B243" s="303" t="s">
        <v>22</v>
      </c>
      <c r="C243" s="303" t="s">
        <v>22</v>
      </c>
      <c r="D243" s="303" t="s">
        <v>22</v>
      </c>
      <c r="E243" s="261">
        <f>SUM(E244:E253)</f>
        <v>24277</v>
      </c>
      <c r="F243" s="261">
        <f>SUM(F244:F253)</f>
        <v>24277</v>
      </c>
      <c r="G243" s="261">
        <f>SUM(G244:G253)</f>
        <v>0</v>
      </c>
    </row>
    <row r="244" spans="1:7" ht="15">
      <c r="A244" s="251" t="s">
        <v>326</v>
      </c>
      <c r="B244" s="293" t="s">
        <v>482</v>
      </c>
      <c r="C244" s="294">
        <v>11</v>
      </c>
      <c r="D244" s="252">
        <v>111.27</v>
      </c>
      <c r="E244" s="264">
        <v>1224</v>
      </c>
      <c r="F244" s="254">
        <f>E244</f>
        <v>1224</v>
      </c>
      <c r="G244" s="253"/>
    </row>
    <row r="245" spans="1:7" ht="15">
      <c r="A245" s="251" t="s">
        <v>327</v>
      </c>
      <c r="B245" s="293" t="s">
        <v>482</v>
      </c>
      <c r="C245" s="294">
        <v>11</v>
      </c>
      <c r="D245" s="252">
        <v>135.18</v>
      </c>
      <c r="E245" s="264">
        <v>1487</v>
      </c>
      <c r="F245" s="254">
        <f aca="true" t="shared" si="13" ref="F245:F250">E245</f>
        <v>1487</v>
      </c>
      <c r="G245" s="253"/>
    </row>
    <row r="246" spans="1:7" ht="15">
      <c r="A246" s="251" t="s">
        <v>305</v>
      </c>
      <c r="B246" s="293" t="s">
        <v>482</v>
      </c>
      <c r="C246" s="294">
        <v>12</v>
      </c>
      <c r="D246" s="252">
        <v>111.33</v>
      </c>
      <c r="E246" s="264">
        <v>1336</v>
      </c>
      <c r="F246" s="254">
        <f t="shared" si="13"/>
        <v>1336</v>
      </c>
      <c r="G246" s="253"/>
    </row>
    <row r="247" spans="1:7" ht="15">
      <c r="A247" s="251" t="s">
        <v>292</v>
      </c>
      <c r="B247" s="293" t="s">
        <v>482</v>
      </c>
      <c r="C247" s="294">
        <v>8</v>
      </c>
      <c r="D247" s="252">
        <v>314</v>
      </c>
      <c r="E247" s="264">
        <v>2512</v>
      </c>
      <c r="F247" s="254">
        <f t="shared" si="13"/>
        <v>2512</v>
      </c>
      <c r="G247" s="253"/>
    </row>
    <row r="248" spans="1:7" ht="15">
      <c r="A248" s="251" t="s">
        <v>328</v>
      </c>
      <c r="B248" s="293" t="s">
        <v>483</v>
      </c>
      <c r="C248" s="294">
        <v>5</v>
      </c>
      <c r="D248" s="252">
        <v>163.4</v>
      </c>
      <c r="E248" s="264">
        <v>817</v>
      </c>
      <c r="F248" s="254">
        <f t="shared" si="13"/>
        <v>817</v>
      </c>
      <c r="G248" s="253"/>
    </row>
    <row r="249" spans="1:7" ht="15">
      <c r="A249" s="251" t="s">
        <v>319</v>
      </c>
      <c r="B249" s="293" t="s">
        <v>483</v>
      </c>
      <c r="C249" s="294">
        <v>1</v>
      </c>
      <c r="D249" s="252">
        <v>110</v>
      </c>
      <c r="E249" s="264">
        <v>110</v>
      </c>
      <c r="F249" s="254">
        <f t="shared" si="13"/>
        <v>110</v>
      </c>
      <c r="G249" s="253"/>
    </row>
    <row r="250" spans="1:7" ht="15">
      <c r="A250" s="251" t="s">
        <v>296</v>
      </c>
      <c r="B250" s="293" t="s">
        <v>483</v>
      </c>
      <c r="C250" s="294">
        <v>79</v>
      </c>
      <c r="D250" s="252">
        <v>29</v>
      </c>
      <c r="E250" s="264">
        <v>2291</v>
      </c>
      <c r="F250" s="254">
        <f t="shared" si="13"/>
        <v>2291</v>
      </c>
      <c r="G250" s="253"/>
    </row>
    <row r="251" spans="1:7" ht="30">
      <c r="A251" s="255" t="s">
        <v>521</v>
      </c>
      <c r="B251" s="291"/>
      <c r="C251" s="301">
        <v>1</v>
      </c>
      <c r="D251" s="309">
        <v>12000</v>
      </c>
      <c r="E251" s="265">
        <v>12000</v>
      </c>
      <c r="F251" s="258">
        <f>E251</f>
        <v>12000</v>
      </c>
      <c r="G251" s="266"/>
    </row>
    <row r="252" spans="1:7" ht="15">
      <c r="A252" s="251" t="s">
        <v>298</v>
      </c>
      <c r="B252" s="293" t="s">
        <v>484</v>
      </c>
      <c r="C252" s="294">
        <v>50</v>
      </c>
      <c r="D252" s="252">
        <v>20</v>
      </c>
      <c r="E252" s="267">
        <v>1000</v>
      </c>
      <c r="F252" s="254">
        <f>E252</f>
        <v>1000</v>
      </c>
      <c r="G252" s="253"/>
    </row>
    <row r="253" spans="1:7" ht="15">
      <c r="A253" s="251" t="s">
        <v>299</v>
      </c>
      <c r="B253" s="293" t="s">
        <v>486</v>
      </c>
      <c r="C253" s="294">
        <v>15</v>
      </c>
      <c r="D253" s="252">
        <v>100</v>
      </c>
      <c r="E253" s="267">
        <v>1500</v>
      </c>
      <c r="F253" s="254">
        <f>E253</f>
        <v>1500</v>
      </c>
      <c r="G253" s="253"/>
    </row>
    <row r="254" spans="1:7" ht="15">
      <c r="A254" s="260" t="s">
        <v>329</v>
      </c>
      <c r="B254" s="303" t="s">
        <v>22</v>
      </c>
      <c r="C254" s="303" t="s">
        <v>22</v>
      </c>
      <c r="D254" s="303" t="s">
        <v>22</v>
      </c>
      <c r="E254" s="261">
        <f>SUM(E255:E264)</f>
        <v>15028</v>
      </c>
      <c r="F254" s="261">
        <f>SUM(F255:F264)</f>
        <v>15028</v>
      </c>
      <c r="G254" s="261">
        <f>SUM(G255:G264)</f>
        <v>0</v>
      </c>
    </row>
    <row r="255" spans="1:7" ht="15">
      <c r="A255" s="251" t="s">
        <v>326</v>
      </c>
      <c r="B255" s="293" t="s">
        <v>482</v>
      </c>
      <c r="C255" s="294">
        <v>20</v>
      </c>
      <c r="D255" s="252">
        <v>111</v>
      </c>
      <c r="E255" s="264">
        <v>2220</v>
      </c>
      <c r="F255" s="254">
        <f>E255</f>
        <v>2220</v>
      </c>
      <c r="G255" s="253"/>
    </row>
    <row r="256" spans="1:7" ht="15">
      <c r="A256" s="251" t="s">
        <v>327</v>
      </c>
      <c r="B256" s="293" t="s">
        <v>482</v>
      </c>
      <c r="C256" s="294">
        <v>20</v>
      </c>
      <c r="D256" s="252">
        <v>135</v>
      </c>
      <c r="E256" s="264">
        <v>2700</v>
      </c>
      <c r="F256" s="254">
        <f aca="true" t="shared" si="14" ref="F256:F261">E256</f>
        <v>2700</v>
      </c>
      <c r="G256" s="253"/>
    </row>
    <row r="257" spans="1:7" ht="15">
      <c r="A257" s="251" t="s">
        <v>305</v>
      </c>
      <c r="B257" s="293" t="s">
        <v>482</v>
      </c>
      <c r="C257" s="294">
        <v>30</v>
      </c>
      <c r="D257" s="252">
        <v>111</v>
      </c>
      <c r="E257" s="264">
        <v>3330</v>
      </c>
      <c r="F257" s="254">
        <f t="shared" si="14"/>
        <v>3330</v>
      </c>
      <c r="G257" s="253"/>
    </row>
    <row r="258" spans="1:7" ht="15">
      <c r="A258" s="251" t="s">
        <v>292</v>
      </c>
      <c r="B258" s="293" t="s">
        <v>482</v>
      </c>
      <c r="C258" s="294">
        <v>2</v>
      </c>
      <c r="D258" s="252">
        <v>314</v>
      </c>
      <c r="E258" s="264">
        <v>628</v>
      </c>
      <c r="F258" s="254">
        <f t="shared" si="14"/>
        <v>628</v>
      </c>
      <c r="G258" s="253"/>
    </row>
    <row r="259" spans="1:7" ht="15">
      <c r="A259" s="251" t="s">
        <v>330</v>
      </c>
      <c r="B259" s="293" t="s">
        <v>483</v>
      </c>
      <c r="C259" s="294">
        <v>5</v>
      </c>
      <c r="D259" s="252">
        <v>218</v>
      </c>
      <c r="E259" s="264">
        <v>1090</v>
      </c>
      <c r="F259" s="254">
        <f>E259</f>
        <v>1090</v>
      </c>
      <c r="G259" s="253"/>
    </row>
    <row r="260" spans="1:7" ht="15">
      <c r="A260" s="251" t="s">
        <v>319</v>
      </c>
      <c r="B260" s="293" t="s">
        <v>483</v>
      </c>
      <c r="C260" s="294">
        <v>8</v>
      </c>
      <c r="D260" s="252">
        <v>110</v>
      </c>
      <c r="E260" s="264">
        <v>880</v>
      </c>
      <c r="F260" s="254">
        <f t="shared" si="14"/>
        <v>880</v>
      </c>
      <c r="G260" s="253"/>
    </row>
    <row r="261" spans="1:7" ht="15">
      <c r="A261" s="251" t="s">
        <v>320</v>
      </c>
      <c r="B261" s="293" t="s">
        <v>483</v>
      </c>
      <c r="C261" s="294">
        <v>50</v>
      </c>
      <c r="D261" s="252">
        <v>42</v>
      </c>
      <c r="E261" s="264">
        <v>2100</v>
      </c>
      <c r="F261" s="254">
        <f t="shared" si="14"/>
        <v>2100</v>
      </c>
      <c r="G261" s="253"/>
    </row>
    <row r="262" spans="1:7" ht="15">
      <c r="A262" s="251" t="s">
        <v>298</v>
      </c>
      <c r="B262" s="293" t="s">
        <v>484</v>
      </c>
      <c r="C262" s="294">
        <v>50</v>
      </c>
      <c r="D262" s="252">
        <v>20</v>
      </c>
      <c r="E262" s="267">
        <v>1000</v>
      </c>
      <c r="F262" s="254">
        <f>E262</f>
        <v>1000</v>
      </c>
      <c r="G262" s="253"/>
    </row>
    <row r="263" spans="1:7" ht="15">
      <c r="A263" s="251" t="s">
        <v>331</v>
      </c>
      <c r="B263" s="293" t="s">
        <v>485</v>
      </c>
      <c r="C263" s="294">
        <v>4</v>
      </c>
      <c r="D263" s="252">
        <v>150</v>
      </c>
      <c r="E263" s="267">
        <v>600</v>
      </c>
      <c r="F263" s="254">
        <f>E263</f>
        <v>600</v>
      </c>
      <c r="G263" s="253"/>
    </row>
    <row r="264" spans="1:7" ht="15">
      <c r="A264" s="251" t="s">
        <v>300</v>
      </c>
      <c r="B264" s="293" t="s">
        <v>417</v>
      </c>
      <c r="C264" s="294">
        <v>1</v>
      </c>
      <c r="D264" s="252">
        <v>480</v>
      </c>
      <c r="E264" s="267">
        <v>480</v>
      </c>
      <c r="F264" s="254">
        <f>E264</f>
        <v>480</v>
      </c>
      <c r="G264" s="253"/>
    </row>
    <row r="265" spans="1:7" ht="15">
      <c r="A265" s="260" t="s">
        <v>332</v>
      </c>
      <c r="B265" s="303" t="s">
        <v>22</v>
      </c>
      <c r="C265" s="303" t="s">
        <v>22</v>
      </c>
      <c r="D265" s="303" t="s">
        <v>22</v>
      </c>
      <c r="E265" s="261">
        <f>SUM(E266:E275)</f>
        <v>8338</v>
      </c>
      <c r="F265" s="261">
        <f>SUM(F266:F275)</f>
        <v>7482</v>
      </c>
      <c r="G265" s="261">
        <f>SUM(G266:G275)</f>
        <v>856</v>
      </c>
    </row>
    <row r="266" spans="1:7" ht="15">
      <c r="A266" s="251" t="s">
        <v>333</v>
      </c>
      <c r="B266" s="293" t="s">
        <v>482</v>
      </c>
      <c r="C266" s="294">
        <v>5</v>
      </c>
      <c r="D266" s="252">
        <v>78</v>
      </c>
      <c r="E266" s="264">
        <v>390</v>
      </c>
      <c r="F266" s="254">
        <f>E266</f>
        <v>390</v>
      </c>
      <c r="G266" s="253"/>
    </row>
    <row r="267" spans="1:7" ht="15">
      <c r="A267" s="251" t="s">
        <v>305</v>
      </c>
      <c r="B267" s="293" t="s">
        <v>482</v>
      </c>
      <c r="C267" s="294">
        <v>6</v>
      </c>
      <c r="D267" s="252">
        <v>111</v>
      </c>
      <c r="E267" s="264">
        <v>666</v>
      </c>
      <c r="F267" s="254">
        <f>E267</f>
        <v>666</v>
      </c>
      <c r="G267" s="253"/>
    </row>
    <row r="268" spans="1:7" ht="15">
      <c r="A268" s="251" t="s">
        <v>334</v>
      </c>
      <c r="B268" s="293" t="s">
        <v>482</v>
      </c>
      <c r="C268" s="294">
        <v>3</v>
      </c>
      <c r="D268" s="252">
        <v>484</v>
      </c>
      <c r="E268" s="264">
        <v>1452</v>
      </c>
      <c r="F268" s="254">
        <f>E268</f>
        <v>1452</v>
      </c>
      <c r="G268" s="253"/>
    </row>
    <row r="269" spans="1:7" ht="15">
      <c r="A269" s="251" t="s">
        <v>335</v>
      </c>
      <c r="B269" s="293" t="s">
        <v>482</v>
      </c>
      <c r="C269" s="294">
        <v>1</v>
      </c>
      <c r="D269" s="252">
        <v>856</v>
      </c>
      <c r="E269" s="264">
        <v>856</v>
      </c>
      <c r="F269" s="253"/>
      <c r="G269" s="254">
        <f>E269</f>
        <v>856</v>
      </c>
    </row>
    <row r="270" spans="1:7" ht="15">
      <c r="A270" s="251" t="s">
        <v>292</v>
      </c>
      <c r="B270" s="293" t="s">
        <v>482</v>
      </c>
      <c r="C270" s="294">
        <v>6</v>
      </c>
      <c r="D270" s="252">
        <v>314</v>
      </c>
      <c r="E270" s="264">
        <v>1884</v>
      </c>
      <c r="F270" s="254">
        <f aca="true" t="shared" si="15" ref="F270:F275">E270</f>
        <v>1884</v>
      </c>
      <c r="G270" s="253"/>
    </row>
    <row r="271" spans="1:7" ht="15">
      <c r="A271" s="251" t="s">
        <v>311</v>
      </c>
      <c r="B271" s="293" t="s">
        <v>483</v>
      </c>
      <c r="C271" s="294">
        <v>20</v>
      </c>
      <c r="D271" s="252">
        <v>25</v>
      </c>
      <c r="E271" s="264">
        <v>500</v>
      </c>
      <c r="F271" s="254">
        <f t="shared" si="15"/>
        <v>500</v>
      </c>
      <c r="G271" s="253"/>
    </row>
    <row r="272" spans="1:7" ht="15">
      <c r="A272" s="251" t="s">
        <v>336</v>
      </c>
      <c r="B272" s="293" t="s">
        <v>483</v>
      </c>
      <c r="C272" s="294">
        <v>4</v>
      </c>
      <c r="D272" s="252">
        <v>130</v>
      </c>
      <c r="E272" s="264">
        <v>520</v>
      </c>
      <c r="F272" s="254">
        <f t="shared" si="15"/>
        <v>520</v>
      </c>
      <c r="G272" s="253"/>
    </row>
    <row r="273" spans="1:7" ht="15">
      <c r="A273" s="251" t="s">
        <v>337</v>
      </c>
      <c r="B273" s="293" t="s">
        <v>483</v>
      </c>
      <c r="C273" s="294">
        <v>6</v>
      </c>
      <c r="D273" s="252">
        <v>180</v>
      </c>
      <c r="E273" s="264">
        <v>1080</v>
      </c>
      <c r="F273" s="254">
        <f t="shared" si="15"/>
        <v>1080</v>
      </c>
      <c r="G273" s="253"/>
    </row>
    <row r="274" spans="1:7" ht="15">
      <c r="A274" s="251" t="s">
        <v>298</v>
      </c>
      <c r="B274" s="293" t="s">
        <v>484</v>
      </c>
      <c r="C274" s="294">
        <v>25</v>
      </c>
      <c r="D274" s="252">
        <v>20</v>
      </c>
      <c r="E274" s="267">
        <v>500</v>
      </c>
      <c r="F274" s="254">
        <f t="shared" si="15"/>
        <v>500</v>
      </c>
      <c r="G274" s="253"/>
    </row>
    <row r="275" spans="1:7" ht="15">
      <c r="A275" s="251" t="s">
        <v>321</v>
      </c>
      <c r="B275" s="293" t="s">
        <v>493</v>
      </c>
      <c r="C275" s="294">
        <v>1</v>
      </c>
      <c r="D275" s="252">
        <v>490</v>
      </c>
      <c r="E275" s="267">
        <v>490</v>
      </c>
      <c r="F275" s="254">
        <f t="shared" si="15"/>
        <v>490</v>
      </c>
      <c r="G275" s="253"/>
    </row>
    <row r="276" spans="1:7" ht="15">
      <c r="A276" s="260" t="s">
        <v>338</v>
      </c>
      <c r="B276" s="303" t="s">
        <v>22</v>
      </c>
      <c r="C276" s="303" t="s">
        <v>22</v>
      </c>
      <c r="D276" s="303" t="s">
        <v>22</v>
      </c>
      <c r="E276" s="261">
        <f>E277</f>
        <v>20000</v>
      </c>
      <c r="F276" s="261">
        <f>F277</f>
        <v>20000</v>
      </c>
      <c r="G276" s="261">
        <f>G277</f>
        <v>0</v>
      </c>
    </row>
    <row r="277" spans="1:7" ht="25.5">
      <c r="A277" s="255" t="s">
        <v>234</v>
      </c>
      <c r="B277" s="308" t="s">
        <v>554</v>
      </c>
      <c r="C277" s="301">
        <v>500</v>
      </c>
      <c r="D277" s="309">
        <v>40</v>
      </c>
      <c r="E277" s="258">
        <v>20000</v>
      </c>
      <c r="F277" s="258">
        <f>E277</f>
        <v>20000</v>
      </c>
      <c r="G277" s="266"/>
    </row>
    <row r="278" spans="1:7" ht="14.25">
      <c r="A278" s="268" t="s">
        <v>339</v>
      </c>
      <c r="B278" s="268" t="s">
        <v>22</v>
      </c>
      <c r="C278" s="268" t="s">
        <v>22</v>
      </c>
      <c r="D278" s="268" t="s">
        <v>22</v>
      </c>
      <c r="E278" s="269">
        <f>E279+E286+E298+E325+E343+E356</f>
        <v>172722</v>
      </c>
      <c r="F278" s="269">
        <f>F279+F286+F298+F325+F343+F356</f>
        <v>168722</v>
      </c>
      <c r="G278" s="269">
        <f>G279+G286+G298+G325+G343+G356</f>
        <v>4000</v>
      </c>
    </row>
    <row r="279" spans="1:7" ht="15">
      <c r="A279" s="260" t="s">
        <v>340</v>
      </c>
      <c r="B279" s="303" t="s">
        <v>22</v>
      </c>
      <c r="C279" s="303" t="s">
        <v>22</v>
      </c>
      <c r="D279" s="303" t="s">
        <v>22</v>
      </c>
      <c r="E279" s="261">
        <f>SUM(E280:E285)</f>
        <v>10616</v>
      </c>
      <c r="F279" s="261">
        <f>SUM(F280:F285)</f>
        <v>10616</v>
      </c>
      <c r="G279" s="261">
        <f>SUM(G280:G285)</f>
        <v>0</v>
      </c>
    </row>
    <row r="280" spans="1:7" ht="38.25">
      <c r="A280" s="251" t="s">
        <v>341</v>
      </c>
      <c r="B280" s="293" t="s">
        <v>508</v>
      </c>
      <c r="C280" s="294">
        <v>6</v>
      </c>
      <c r="D280" s="252">
        <v>499</v>
      </c>
      <c r="E280" s="252">
        <v>2994</v>
      </c>
      <c r="F280" s="254">
        <f aca="true" t="shared" si="16" ref="F280:F285">E280</f>
        <v>2994</v>
      </c>
      <c r="G280" s="253"/>
    </row>
    <row r="281" spans="1:7" ht="38.25">
      <c r="A281" s="251" t="s">
        <v>342</v>
      </c>
      <c r="B281" s="293" t="s">
        <v>508</v>
      </c>
      <c r="C281" s="294">
        <v>6</v>
      </c>
      <c r="D281" s="252">
        <v>399</v>
      </c>
      <c r="E281" s="252">
        <v>2394</v>
      </c>
      <c r="F281" s="254">
        <f t="shared" si="16"/>
        <v>2394</v>
      </c>
      <c r="G281" s="253"/>
    </row>
    <row r="282" spans="1:7" ht="38.25">
      <c r="A282" s="251" t="s">
        <v>343</v>
      </c>
      <c r="B282" s="293" t="s">
        <v>508</v>
      </c>
      <c r="C282" s="294">
        <v>6</v>
      </c>
      <c r="D282" s="252">
        <v>500</v>
      </c>
      <c r="E282" s="252">
        <v>3000</v>
      </c>
      <c r="F282" s="254">
        <f t="shared" si="16"/>
        <v>3000</v>
      </c>
      <c r="G282" s="253"/>
    </row>
    <row r="283" spans="1:7" ht="38.25">
      <c r="A283" s="251" t="s">
        <v>344</v>
      </c>
      <c r="B283" s="293" t="s">
        <v>508</v>
      </c>
      <c r="C283" s="294">
        <v>6</v>
      </c>
      <c r="D283" s="252">
        <v>100</v>
      </c>
      <c r="E283" s="252">
        <v>600</v>
      </c>
      <c r="F283" s="254">
        <f t="shared" si="16"/>
        <v>600</v>
      </c>
      <c r="G283" s="253"/>
    </row>
    <row r="284" spans="1:7" ht="25.5">
      <c r="A284" s="251" t="s">
        <v>345</v>
      </c>
      <c r="B284" s="293" t="s">
        <v>511</v>
      </c>
      <c r="C284" s="294">
        <v>30</v>
      </c>
      <c r="D284" s="252">
        <v>30</v>
      </c>
      <c r="E284" s="252">
        <v>900</v>
      </c>
      <c r="F284" s="254">
        <f t="shared" si="16"/>
        <v>900</v>
      </c>
      <c r="G284" s="253"/>
    </row>
    <row r="285" spans="1:7" ht="25.5">
      <c r="A285" s="251" t="s">
        <v>346</v>
      </c>
      <c r="B285" s="293" t="s">
        <v>550</v>
      </c>
      <c r="C285" s="294">
        <v>1</v>
      </c>
      <c r="D285" s="252">
        <v>728</v>
      </c>
      <c r="E285" s="259">
        <v>728</v>
      </c>
      <c r="F285" s="254">
        <f t="shared" si="16"/>
        <v>728</v>
      </c>
      <c r="G285" s="253"/>
    </row>
    <row r="286" spans="1:7" ht="15">
      <c r="A286" s="260" t="s">
        <v>347</v>
      </c>
      <c r="B286" s="303" t="s">
        <v>22</v>
      </c>
      <c r="C286" s="303" t="s">
        <v>22</v>
      </c>
      <c r="D286" s="303" t="s">
        <v>22</v>
      </c>
      <c r="E286" s="261">
        <f>SUM(E287:E297)</f>
        <v>17802</v>
      </c>
      <c r="F286" s="261">
        <f>SUM(F287:F297)</f>
        <v>15802</v>
      </c>
      <c r="G286" s="261">
        <f>SUM(G287:G297)</f>
        <v>2000</v>
      </c>
    </row>
    <row r="287" spans="1:7" ht="15" hidden="1">
      <c r="A287" s="251"/>
      <c r="B287" s="251"/>
      <c r="C287" s="251"/>
      <c r="D287" s="251"/>
      <c r="E287" s="252"/>
      <c r="F287" s="253"/>
      <c r="G287" s="253"/>
    </row>
    <row r="288" spans="1:7" ht="38.25">
      <c r="A288" s="251" t="s">
        <v>341</v>
      </c>
      <c r="B288" s="293" t="s">
        <v>509</v>
      </c>
      <c r="C288" s="294">
        <v>8</v>
      </c>
      <c r="D288" s="252">
        <v>499</v>
      </c>
      <c r="E288" s="252">
        <v>3992</v>
      </c>
      <c r="F288" s="254">
        <f>E288</f>
        <v>3992</v>
      </c>
      <c r="G288" s="253"/>
    </row>
    <row r="289" spans="1:7" ht="38.25">
      <c r="A289" s="251" t="s">
        <v>342</v>
      </c>
      <c r="B289" s="293" t="s">
        <v>509</v>
      </c>
      <c r="C289" s="294">
        <v>8</v>
      </c>
      <c r="D289" s="252">
        <v>399</v>
      </c>
      <c r="E289" s="252">
        <v>3192</v>
      </c>
      <c r="F289" s="254">
        <f>E289</f>
        <v>3192</v>
      </c>
      <c r="G289" s="253"/>
    </row>
    <row r="290" spans="1:7" ht="38.25">
      <c r="A290" s="251" t="s">
        <v>343</v>
      </c>
      <c r="B290" s="293" t="s">
        <v>509</v>
      </c>
      <c r="C290" s="294">
        <v>8</v>
      </c>
      <c r="D290" s="252">
        <v>500</v>
      </c>
      <c r="E290" s="252">
        <v>4000</v>
      </c>
      <c r="F290" s="254">
        <f>E290</f>
        <v>4000</v>
      </c>
      <c r="G290" s="253"/>
    </row>
    <row r="291" spans="1:7" ht="38.25">
      <c r="A291" s="251" t="s">
        <v>344</v>
      </c>
      <c r="B291" s="293" t="s">
        <v>509</v>
      </c>
      <c r="C291" s="294">
        <v>8</v>
      </c>
      <c r="D291" s="252">
        <v>100</v>
      </c>
      <c r="E291" s="252">
        <v>800</v>
      </c>
      <c r="F291" s="254">
        <f>E291</f>
        <v>800</v>
      </c>
      <c r="G291" s="253"/>
    </row>
    <row r="292" spans="1:7" ht="25.5">
      <c r="A292" s="251" t="s">
        <v>345</v>
      </c>
      <c r="B292" s="293" t="s">
        <v>511</v>
      </c>
      <c r="C292" s="294">
        <v>40</v>
      </c>
      <c r="D292" s="252">
        <v>30</v>
      </c>
      <c r="E292" s="252">
        <v>1200</v>
      </c>
      <c r="F292" s="254">
        <f>E292</f>
        <v>1200</v>
      </c>
      <c r="G292" s="253"/>
    </row>
    <row r="293" spans="1:7" ht="25.5">
      <c r="A293" s="251" t="s">
        <v>348</v>
      </c>
      <c r="B293" s="293" t="s">
        <v>503</v>
      </c>
      <c r="C293" s="294">
        <v>1</v>
      </c>
      <c r="D293" s="252">
        <v>2000</v>
      </c>
      <c r="E293" s="259">
        <v>2000</v>
      </c>
      <c r="F293" s="253"/>
      <c r="G293" s="254">
        <f>E293</f>
        <v>2000</v>
      </c>
    </row>
    <row r="294" spans="1:7" ht="15">
      <c r="A294" s="251" t="s">
        <v>349</v>
      </c>
      <c r="B294" s="293" t="s">
        <v>504</v>
      </c>
      <c r="C294" s="294">
        <v>13</v>
      </c>
      <c r="D294" s="252">
        <v>30</v>
      </c>
      <c r="E294" s="259">
        <v>390</v>
      </c>
      <c r="F294" s="254">
        <f>E294</f>
        <v>390</v>
      </c>
      <c r="G294" s="253"/>
    </row>
    <row r="295" spans="1:7" ht="15">
      <c r="A295" s="251" t="s">
        <v>350</v>
      </c>
      <c r="B295" s="293" t="s">
        <v>501</v>
      </c>
      <c r="C295" s="294">
        <v>10</v>
      </c>
      <c r="D295" s="252">
        <v>50</v>
      </c>
      <c r="E295" s="259">
        <v>500</v>
      </c>
      <c r="F295" s="254">
        <f>E295</f>
        <v>500</v>
      </c>
      <c r="G295" s="253"/>
    </row>
    <row r="296" spans="1:7" ht="15">
      <c r="A296" s="251" t="s">
        <v>299</v>
      </c>
      <c r="B296" s="293" t="s">
        <v>498</v>
      </c>
      <c r="C296" s="294">
        <v>10</v>
      </c>
      <c r="D296" s="252">
        <v>100</v>
      </c>
      <c r="E296" s="259">
        <v>1000</v>
      </c>
      <c r="F296" s="254">
        <f>E296</f>
        <v>1000</v>
      </c>
      <c r="G296" s="253"/>
    </row>
    <row r="297" spans="1:7" ht="25.5">
      <c r="A297" s="251" t="s">
        <v>346</v>
      </c>
      <c r="B297" s="293" t="s">
        <v>550</v>
      </c>
      <c r="C297" s="294">
        <v>1</v>
      </c>
      <c r="D297" s="252">
        <v>728</v>
      </c>
      <c r="E297" s="259">
        <v>728</v>
      </c>
      <c r="F297" s="254">
        <f>E297</f>
        <v>728</v>
      </c>
      <c r="G297" s="253"/>
    </row>
    <row r="298" spans="1:7" ht="15">
      <c r="A298" s="260" t="s">
        <v>351</v>
      </c>
      <c r="B298" s="303" t="s">
        <v>22</v>
      </c>
      <c r="C298" s="303" t="s">
        <v>22</v>
      </c>
      <c r="D298" s="303" t="s">
        <v>22</v>
      </c>
      <c r="E298" s="261">
        <f>SUM(E299:E324)</f>
        <v>32748</v>
      </c>
      <c r="F298" s="261">
        <f>SUM(F299:F324)</f>
        <v>30748</v>
      </c>
      <c r="G298" s="261">
        <f>SUM(G299:G324)</f>
        <v>2000</v>
      </c>
    </row>
    <row r="299" spans="1:7" ht="15" hidden="1">
      <c r="A299" s="263"/>
      <c r="B299" s="263"/>
      <c r="C299" s="263"/>
      <c r="D299" s="263"/>
      <c r="E299" s="264"/>
      <c r="F299" s="275"/>
      <c r="G299" s="275"/>
    </row>
    <row r="300" spans="1:7" ht="38.25">
      <c r="A300" s="263" t="s">
        <v>341</v>
      </c>
      <c r="B300" s="293" t="s">
        <v>509</v>
      </c>
      <c r="C300" s="294">
        <v>6</v>
      </c>
      <c r="D300" s="252">
        <v>499</v>
      </c>
      <c r="E300" s="264">
        <v>2994</v>
      </c>
      <c r="F300" s="264">
        <f>E300</f>
        <v>2994</v>
      </c>
      <c r="G300" s="275"/>
    </row>
    <row r="301" spans="1:7" ht="38.25">
      <c r="A301" s="263" t="s">
        <v>342</v>
      </c>
      <c r="B301" s="293" t="s">
        <v>509</v>
      </c>
      <c r="C301" s="294">
        <v>6</v>
      </c>
      <c r="D301" s="252">
        <v>399</v>
      </c>
      <c r="E301" s="264">
        <v>2394</v>
      </c>
      <c r="F301" s="264">
        <f>E301</f>
        <v>2394</v>
      </c>
      <c r="G301" s="275"/>
    </row>
    <row r="302" spans="1:7" ht="38.25">
      <c r="A302" s="263" t="s">
        <v>343</v>
      </c>
      <c r="B302" s="293" t="s">
        <v>509</v>
      </c>
      <c r="C302" s="294">
        <v>6</v>
      </c>
      <c r="D302" s="252">
        <v>500</v>
      </c>
      <c r="E302" s="264">
        <v>3000</v>
      </c>
      <c r="F302" s="264">
        <f>E302</f>
        <v>3000</v>
      </c>
      <c r="G302" s="275"/>
    </row>
    <row r="303" spans="1:7" ht="38.25">
      <c r="A303" s="263" t="s">
        <v>344</v>
      </c>
      <c r="B303" s="293" t="s">
        <v>509</v>
      </c>
      <c r="C303" s="294">
        <v>6</v>
      </c>
      <c r="D303" s="252">
        <v>100</v>
      </c>
      <c r="E303" s="264">
        <v>600</v>
      </c>
      <c r="F303" s="264">
        <f>E303</f>
        <v>600</v>
      </c>
      <c r="G303" s="275"/>
    </row>
    <row r="304" spans="1:7" ht="25.5">
      <c r="A304" s="263" t="s">
        <v>345</v>
      </c>
      <c r="B304" s="293" t="s">
        <v>511</v>
      </c>
      <c r="C304" s="294">
        <v>30</v>
      </c>
      <c r="D304" s="252">
        <v>30</v>
      </c>
      <c r="E304" s="252">
        <v>900</v>
      </c>
      <c r="F304" s="264">
        <f>E304</f>
        <v>900</v>
      </c>
      <c r="G304" s="253"/>
    </row>
    <row r="305" spans="1:7" ht="25.5">
      <c r="A305" s="263" t="s">
        <v>348</v>
      </c>
      <c r="B305" s="293" t="s">
        <v>505</v>
      </c>
      <c r="C305" s="294">
        <v>1</v>
      </c>
      <c r="D305" s="252">
        <v>2000</v>
      </c>
      <c r="E305" s="259">
        <v>2000</v>
      </c>
      <c r="F305" s="253"/>
      <c r="G305" s="254">
        <f>E305</f>
        <v>2000</v>
      </c>
    </row>
    <row r="306" spans="1:7" ht="15">
      <c r="A306" s="263" t="s">
        <v>352</v>
      </c>
      <c r="B306" s="293" t="s">
        <v>506</v>
      </c>
      <c r="C306" s="294">
        <v>1</v>
      </c>
      <c r="D306" s="252">
        <v>330</v>
      </c>
      <c r="E306" s="259">
        <v>330</v>
      </c>
      <c r="F306" s="254">
        <f>E306</f>
        <v>330</v>
      </c>
      <c r="G306" s="253"/>
    </row>
    <row r="307" spans="1:7" ht="15">
      <c r="A307" s="263" t="s">
        <v>299</v>
      </c>
      <c r="B307" s="293" t="s">
        <v>498</v>
      </c>
      <c r="C307" s="294">
        <v>10</v>
      </c>
      <c r="D307" s="252">
        <v>100</v>
      </c>
      <c r="E307" s="259">
        <v>1000</v>
      </c>
      <c r="F307" s="254">
        <f aca="true" t="shared" si="17" ref="F307:F323">E307</f>
        <v>1000</v>
      </c>
      <c r="G307" s="253"/>
    </row>
    <row r="308" spans="1:7" ht="15">
      <c r="A308" s="263" t="s">
        <v>353</v>
      </c>
      <c r="B308" s="293" t="s">
        <v>496</v>
      </c>
      <c r="C308" s="294">
        <v>50</v>
      </c>
      <c r="D308" s="252">
        <v>30</v>
      </c>
      <c r="E308" s="259">
        <v>1500</v>
      </c>
      <c r="F308" s="254">
        <f t="shared" si="17"/>
        <v>1500</v>
      </c>
      <c r="G308" s="253"/>
    </row>
    <row r="309" spans="1:7" ht="15">
      <c r="A309" s="263" t="s">
        <v>354</v>
      </c>
      <c r="B309" s="293" t="s">
        <v>507</v>
      </c>
      <c r="C309" s="294">
        <v>5</v>
      </c>
      <c r="D309" s="252">
        <v>360</v>
      </c>
      <c r="E309" s="259">
        <v>1800</v>
      </c>
      <c r="F309" s="254">
        <f t="shared" si="17"/>
        <v>1800</v>
      </c>
      <c r="G309" s="253"/>
    </row>
    <row r="310" spans="1:7" ht="51">
      <c r="A310" s="263" t="s">
        <v>355</v>
      </c>
      <c r="B310" s="293" t="s">
        <v>557</v>
      </c>
      <c r="C310" s="294">
        <v>1</v>
      </c>
      <c r="D310" s="252">
        <v>1000</v>
      </c>
      <c r="E310" s="259">
        <v>1000</v>
      </c>
      <c r="F310" s="254">
        <f t="shared" si="17"/>
        <v>1000</v>
      </c>
      <c r="G310" s="253"/>
    </row>
    <row r="311" spans="1:7" ht="15">
      <c r="A311" s="263" t="s">
        <v>349</v>
      </c>
      <c r="B311" s="293" t="s">
        <v>504</v>
      </c>
      <c r="C311" s="294">
        <v>20</v>
      </c>
      <c r="D311" s="252">
        <v>30</v>
      </c>
      <c r="E311" s="259">
        <v>600</v>
      </c>
      <c r="F311" s="254">
        <f t="shared" si="17"/>
        <v>600</v>
      </c>
      <c r="G311" s="253"/>
    </row>
    <row r="312" spans="1:7" ht="15">
      <c r="A312" s="263" t="s">
        <v>356</v>
      </c>
      <c r="B312" s="293" t="s">
        <v>502</v>
      </c>
      <c r="C312" s="294">
        <v>2</v>
      </c>
      <c r="D312" s="252">
        <v>200</v>
      </c>
      <c r="E312" s="259">
        <v>400</v>
      </c>
      <c r="F312" s="254">
        <f t="shared" si="17"/>
        <v>400</v>
      </c>
      <c r="G312" s="253"/>
    </row>
    <row r="313" spans="1:7" ht="15">
      <c r="A313" s="263" t="s">
        <v>357</v>
      </c>
      <c r="B313" s="293" t="s">
        <v>504</v>
      </c>
      <c r="C313" s="294">
        <v>5</v>
      </c>
      <c r="D313" s="252">
        <v>60</v>
      </c>
      <c r="E313" s="259">
        <v>300</v>
      </c>
      <c r="F313" s="254">
        <f t="shared" si="17"/>
        <v>300</v>
      </c>
      <c r="G313" s="253"/>
    </row>
    <row r="314" spans="1:7" ht="15">
      <c r="A314" s="263" t="s">
        <v>358</v>
      </c>
      <c r="B314" s="293" t="s">
        <v>507</v>
      </c>
      <c r="C314" s="294">
        <v>6</v>
      </c>
      <c r="D314" s="252">
        <v>100</v>
      </c>
      <c r="E314" s="259">
        <v>600</v>
      </c>
      <c r="F314" s="254">
        <f t="shared" si="17"/>
        <v>600</v>
      </c>
      <c r="G314" s="253"/>
    </row>
    <row r="315" spans="1:7" ht="15">
      <c r="A315" s="263" t="s">
        <v>359</v>
      </c>
      <c r="B315" s="293" t="s">
        <v>507</v>
      </c>
      <c r="C315" s="294">
        <v>4</v>
      </c>
      <c r="D315" s="252">
        <v>200</v>
      </c>
      <c r="E315" s="259">
        <v>800</v>
      </c>
      <c r="F315" s="254">
        <f t="shared" si="17"/>
        <v>800</v>
      </c>
      <c r="G315" s="253"/>
    </row>
    <row r="316" spans="1:7" ht="15">
      <c r="A316" s="263" t="s">
        <v>318</v>
      </c>
      <c r="B316" s="293" t="s">
        <v>507</v>
      </c>
      <c r="C316" s="294">
        <v>4</v>
      </c>
      <c r="D316" s="252">
        <v>100</v>
      </c>
      <c r="E316" s="259">
        <v>400</v>
      </c>
      <c r="F316" s="254">
        <f t="shared" si="17"/>
        <v>400</v>
      </c>
      <c r="G316" s="253"/>
    </row>
    <row r="317" spans="1:7" ht="15">
      <c r="A317" s="263" t="s">
        <v>360</v>
      </c>
      <c r="B317" s="293" t="s">
        <v>507</v>
      </c>
      <c r="C317" s="294">
        <v>6</v>
      </c>
      <c r="D317" s="252">
        <v>80</v>
      </c>
      <c r="E317" s="259">
        <v>480</v>
      </c>
      <c r="F317" s="254">
        <f t="shared" si="17"/>
        <v>480</v>
      </c>
      <c r="G317" s="253"/>
    </row>
    <row r="318" spans="1:7" ht="15">
      <c r="A318" s="263" t="s">
        <v>361</v>
      </c>
      <c r="B318" s="293" t="s">
        <v>507</v>
      </c>
      <c r="C318" s="294">
        <v>16</v>
      </c>
      <c r="D318" s="252">
        <v>27</v>
      </c>
      <c r="E318" s="259">
        <v>432</v>
      </c>
      <c r="F318" s="254">
        <f t="shared" si="17"/>
        <v>432</v>
      </c>
      <c r="G318" s="253"/>
    </row>
    <row r="319" spans="1:7" ht="15">
      <c r="A319" s="263" t="s">
        <v>362</v>
      </c>
      <c r="B319" s="293" t="s">
        <v>507</v>
      </c>
      <c r="C319" s="294">
        <v>3</v>
      </c>
      <c r="D319" s="252">
        <v>130</v>
      </c>
      <c r="E319" s="259">
        <v>390</v>
      </c>
      <c r="F319" s="254">
        <f t="shared" si="17"/>
        <v>390</v>
      </c>
      <c r="G319" s="253"/>
    </row>
    <row r="320" spans="1:7" ht="15">
      <c r="A320" s="263" t="s">
        <v>363</v>
      </c>
      <c r="B320" s="293" t="s">
        <v>507</v>
      </c>
      <c r="C320" s="294">
        <v>16</v>
      </c>
      <c r="D320" s="252">
        <v>120</v>
      </c>
      <c r="E320" s="259">
        <v>1920</v>
      </c>
      <c r="F320" s="254">
        <f t="shared" si="17"/>
        <v>1920</v>
      </c>
      <c r="G320" s="253"/>
    </row>
    <row r="321" spans="1:7" ht="15">
      <c r="A321" s="263" t="s">
        <v>364</v>
      </c>
      <c r="B321" s="293" t="s">
        <v>507</v>
      </c>
      <c r="C321" s="294">
        <v>4</v>
      </c>
      <c r="D321" s="252">
        <v>220</v>
      </c>
      <c r="E321" s="259">
        <v>880</v>
      </c>
      <c r="F321" s="254">
        <f t="shared" si="17"/>
        <v>880</v>
      </c>
      <c r="G321" s="253"/>
    </row>
    <row r="322" spans="1:7" ht="15">
      <c r="A322" s="263" t="s">
        <v>365</v>
      </c>
      <c r="B322" s="293" t="s">
        <v>507</v>
      </c>
      <c r="C322" s="294">
        <v>2</v>
      </c>
      <c r="D322" s="252">
        <v>150</v>
      </c>
      <c r="E322" s="259">
        <v>300</v>
      </c>
      <c r="F322" s="254">
        <f t="shared" si="17"/>
        <v>300</v>
      </c>
      <c r="G322" s="253"/>
    </row>
    <row r="323" spans="1:7" ht="25.5">
      <c r="A323" s="251" t="s">
        <v>346</v>
      </c>
      <c r="B323" s="293" t="s">
        <v>550</v>
      </c>
      <c r="C323" s="294">
        <v>1</v>
      </c>
      <c r="D323" s="252">
        <v>728</v>
      </c>
      <c r="E323" s="259">
        <v>728</v>
      </c>
      <c r="F323" s="254">
        <f t="shared" si="17"/>
        <v>728</v>
      </c>
      <c r="G323" s="253"/>
    </row>
    <row r="324" spans="1:7" ht="25.5">
      <c r="A324" s="255" t="s">
        <v>366</v>
      </c>
      <c r="B324" s="304" t="s">
        <v>522</v>
      </c>
      <c r="C324" s="295">
        <v>1</v>
      </c>
      <c r="D324" s="296">
        <v>7000</v>
      </c>
      <c r="E324" s="256">
        <v>7000</v>
      </c>
      <c r="F324" s="258">
        <f>E324</f>
        <v>7000</v>
      </c>
      <c r="G324" s="266"/>
    </row>
    <row r="325" spans="1:7" ht="15">
      <c r="A325" s="260" t="s">
        <v>367</v>
      </c>
      <c r="B325" s="303" t="s">
        <v>22</v>
      </c>
      <c r="C325" s="303" t="s">
        <v>22</v>
      </c>
      <c r="D325" s="303" t="s">
        <v>22</v>
      </c>
      <c r="E325" s="261">
        <f>SUM(E326:E342)</f>
        <v>55957</v>
      </c>
      <c r="F325" s="261">
        <f>SUM(F326:F342)</f>
        <v>55957</v>
      </c>
      <c r="G325" s="261">
        <f>SUM(G326:G342)</f>
        <v>0</v>
      </c>
    </row>
    <row r="326" spans="1:7" ht="38.25">
      <c r="A326" s="263" t="s">
        <v>341</v>
      </c>
      <c r="B326" s="293" t="s">
        <v>564</v>
      </c>
      <c r="C326" s="294">
        <v>15</v>
      </c>
      <c r="D326" s="252">
        <v>499</v>
      </c>
      <c r="E326" s="264">
        <v>7485</v>
      </c>
      <c r="F326" s="264">
        <f aca="true" t="shared" si="18" ref="F326:F333">E326</f>
        <v>7485</v>
      </c>
      <c r="G326" s="275"/>
    </row>
    <row r="327" spans="1:7" ht="38.25">
      <c r="A327" s="263" t="s">
        <v>342</v>
      </c>
      <c r="B327" s="293" t="s">
        <v>564</v>
      </c>
      <c r="C327" s="294">
        <v>7</v>
      </c>
      <c r="D327" s="252">
        <v>399</v>
      </c>
      <c r="E327" s="252">
        <v>2793</v>
      </c>
      <c r="F327" s="264">
        <f t="shared" si="18"/>
        <v>2793</v>
      </c>
      <c r="G327" s="253"/>
    </row>
    <row r="328" spans="1:7" ht="38.25">
      <c r="A328" s="263" t="s">
        <v>343</v>
      </c>
      <c r="B328" s="293" t="s">
        <v>564</v>
      </c>
      <c r="C328" s="294">
        <v>2</v>
      </c>
      <c r="D328" s="252">
        <v>500</v>
      </c>
      <c r="E328" s="252">
        <v>1000</v>
      </c>
      <c r="F328" s="264">
        <f t="shared" si="18"/>
        <v>1000</v>
      </c>
      <c r="G328" s="253"/>
    </row>
    <row r="329" spans="1:7" ht="38.25">
      <c r="A329" s="263" t="s">
        <v>526</v>
      </c>
      <c r="B329" s="293" t="s">
        <v>564</v>
      </c>
      <c r="C329" s="294">
        <v>13</v>
      </c>
      <c r="D329" s="252">
        <v>108</v>
      </c>
      <c r="E329" s="252">
        <v>1404</v>
      </c>
      <c r="F329" s="264">
        <f t="shared" si="18"/>
        <v>1404</v>
      </c>
      <c r="G329" s="253"/>
    </row>
    <row r="330" spans="1:7" ht="38.25">
      <c r="A330" s="263" t="s">
        <v>344</v>
      </c>
      <c r="B330" s="293" t="s">
        <v>564</v>
      </c>
      <c r="C330" s="294">
        <v>2</v>
      </c>
      <c r="D330" s="252">
        <v>100</v>
      </c>
      <c r="E330" s="252">
        <v>200</v>
      </c>
      <c r="F330" s="264">
        <f t="shared" si="18"/>
        <v>200</v>
      </c>
      <c r="G330" s="253"/>
    </row>
    <row r="331" spans="1:7" ht="15">
      <c r="A331" s="263" t="s">
        <v>345</v>
      </c>
      <c r="B331" s="293" t="s">
        <v>510</v>
      </c>
      <c r="C331" s="294">
        <v>47</v>
      </c>
      <c r="D331" s="252">
        <v>30</v>
      </c>
      <c r="E331" s="252">
        <v>1410</v>
      </c>
      <c r="F331" s="264">
        <f t="shared" si="18"/>
        <v>1410</v>
      </c>
      <c r="G331" s="253"/>
    </row>
    <row r="332" spans="1:7" ht="15">
      <c r="A332" s="262" t="s">
        <v>368</v>
      </c>
      <c r="B332" s="310" t="s">
        <v>552</v>
      </c>
      <c r="C332" s="295">
        <v>1</v>
      </c>
      <c r="D332" s="296">
        <v>20000</v>
      </c>
      <c r="E332" s="256">
        <v>20000</v>
      </c>
      <c r="F332" s="258">
        <f t="shared" si="18"/>
        <v>20000</v>
      </c>
      <c r="G332" s="266"/>
    </row>
    <row r="333" spans="1:7" ht="15">
      <c r="A333" s="263" t="s">
        <v>353</v>
      </c>
      <c r="B333" s="293" t="s">
        <v>497</v>
      </c>
      <c r="C333" s="294">
        <v>100</v>
      </c>
      <c r="D333" s="252">
        <v>30</v>
      </c>
      <c r="E333" s="259">
        <v>3000</v>
      </c>
      <c r="F333" s="254">
        <f t="shared" si="18"/>
        <v>3000</v>
      </c>
      <c r="G333" s="253"/>
    </row>
    <row r="334" spans="1:7" ht="15">
      <c r="A334" s="263" t="s">
        <v>354</v>
      </c>
      <c r="B334" s="293" t="s">
        <v>500</v>
      </c>
      <c r="C334" s="294">
        <v>5</v>
      </c>
      <c r="D334" s="252">
        <v>360</v>
      </c>
      <c r="E334" s="259">
        <v>1800</v>
      </c>
      <c r="F334" s="254">
        <f aca="true" t="shared" si="19" ref="F334:F342">E334</f>
        <v>1800</v>
      </c>
      <c r="G334" s="253"/>
    </row>
    <row r="335" spans="1:7" ht="15">
      <c r="A335" s="263" t="s">
        <v>350</v>
      </c>
      <c r="B335" s="293" t="s">
        <v>501</v>
      </c>
      <c r="C335" s="294">
        <v>10</v>
      </c>
      <c r="D335" s="252">
        <v>50</v>
      </c>
      <c r="E335" s="259">
        <v>500</v>
      </c>
      <c r="F335" s="254">
        <f t="shared" si="19"/>
        <v>500</v>
      </c>
      <c r="G335" s="253"/>
    </row>
    <row r="336" spans="1:7" ht="15">
      <c r="A336" s="263" t="s">
        <v>369</v>
      </c>
      <c r="B336" s="293" t="s">
        <v>502</v>
      </c>
      <c r="C336" s="294">
        <v>50</v>
      </c>
      <c r="D336" s="252">
        <v>10</v>
      </c>
      <c r="E336" s="259">
        <v>500</v>
      </c>
      <c r="F336" s="254">
        <f t="shared" si="19"/>
        <v>500</v>
      </c>
      <c r="G336" s="253"/>
    </row>
    <row r="337" spans="1:7" ht="15">
      <c r="A337" s="263" t="s">
        <v>357</v>
      </c>
      <c r="B337" s="293" t="s">
        <v>500</v>
      </c>
      <c r="C337" s="294">
        <v>100</v>
      </c>
      <c r="D337" s="252">
        <v>60</v>
      </c>
      <c r="E337" s="259">
        <v>6000</v>
      </c>
      <c r="F337" s="254">
        <f t="shared" si="19"/>
        <v>6000</v>
      </c>
      <c r="G337" s="253"/>
    </row>
    <row r="338" spans="1:7" ht="15">
      <c r="A338" s="263" t="s">
        <v>361</v>
      </c>
      <c r="B338" s="293" t="s">
        <v>500</v>
      </c>
      <c r="C338" s="294">
        <v>20</v>
      </c>
      <c r="D338" s="252">
        <v>40</v>
      </c>
      <c r="E338" s="259">
        <v>800</v>
      </c>
      <c r="F338" s="254">
        <f t="shared" si="19"/>
        <v>800</v>
      </c>
      <c r="G338" s="253"/>
    </row>
    <row r="339" spans="1:7" ht="15">
      <c r="A339" s="263" t="s">
        <v>370</v>
      </c>
      <c r="B339" s="293" t="s">
        <v>500</v>
      </c>
      <c r="C339" s="294">
        <v>20</v>
      </c>
      <c r="D339" s="252">
        <v>60</v>
      </c>
      <c r="E339" s="259">
        <v>1200</v>
      </c>
      <c r="F339" s="254">
        <f t="shared" si="19"/>
        <v>1200</v>
      </c>
      <c r="G339" s="253"/>
    </row>
    <row r="340" spans="1:7" ht="15">
      <c r="A340" s="263" t="s">
        <v>371</v>
      </c>
      <c r="B340" s="293" t="s">
        <v>498</v>
      </c>
      <c r="C340" s="294">
        <v>100</v>
      </c>
      <c r="D340" s="252">
        <v>43</v>
      </c>
      <c r="E340" s="259">
        <v>4300</v>
      </c>
      <c r="F340" s="254">
        <f t="shared" si="19"/>
        <v>4300</v>
      </c>
      <c r="G340" s="253"/>
    </row>
    <row r="341" spans="1:7" ht="15">
      <c r="A341" s="263" t="s">
        <v>372</v>
      </c>
      <c r="B341" s="293" t="s">
        <v>499</v>
      </c>
      <c r="C341" s="294">
        <v>50</v>
      </c>
      <c r="D341" s="252">
        <v>1.3</v>
      </c>
      <c r="E341" s="259">
        <v>65</v>
      </c>
      <c r="F341" s="254">
        <f t="shared" si="19"/>
        <v>65</v>
      </c>
      <c r="G341" s="253"/>
    </row>
    <row r="342" spans="1:7" ht="15">
      <c r="A342" s="263" t="s">
        <v>373</v>
      </c>
      <c r="B342" s="293" t="s">
        <v>496</v>
      </c>
      <c r="C342" s="294">
        <v>100</v>
      </c>
      <c r="D342" s="252">
        <v>35</v>
      </c>
      <c r="E342" s="259">
        <v>3500</v>
      </c>
      <c r="F342" s="254">
        <f t="shared" si="19"/>
        <v>3500</v>
      </c>
      <c r="G342" s="253"/>
    </row>
    <row r="343" spans="1:7" ht="15">
      <c r="A343" s="260" t="s">
        <v>374</v>
      </c>
      <c r="B343" s="303" t="s">
        <v>22</v>
      </c>
      <c r="C343" s="303" t="s">
        <v>22</v>
      </c>
      <c r="D343" s="303" t="s">
        <v>22</v>
      </c>
      <c r="E343" s="261">
        <f>SUM(E344:E355)</f>
        <v>25599</v>
      </c>
      <c r="F343" s="261">
        <f>SUM(F344:F355)</f>
        <v>25599</v>
      </c>
      <c r="G343" s="261">
        <f>SUM(G344:G355)</f>
        <v>0</v>
      </c>
    </row>
    <row r="344" spans="1:7" ht="38.25">
      <c r="A344" s="263" t="s">
        <v>341</v>
      </c>
      <c r="B344" s="293" t="s">
        <v>564</v>
      </c>
      <c r="C344" s="294">
        <v>7</v>
      </c>
      <c r="D344" s="252">
        <v>499</v>
      </c>
      <c r="E344" s="264">
        <v>3493</v>
      </c>
      <c r="F344" s="264">
        <f aca="true" t="shared" si="20" ref="F344:F355">E344</f>
        <v>3493</v>
      </c>
      <c r="G344" s="275"/>
    </row>
    <row r="345" spans="1:7" ht="38.25">
      <c r="A345" s="263" t="s">
        <v>342</v>
      </c>
      <c r="B345" s="293" t="s">
        <v>564</v>
      </c>
      <c r="C345" s="294">
        <v>7</v>
      </c>
      <c r="D345" s="252">
        <v>399</v>
      </c>
      <c r="E345" s="252">
        <v>2793</v>
      </c>
      <c r="F345" s="264">
        <f t="shared" si="20"/>
        <v>2793</v>
      </c>
      <c r="G345" s="253"/>
    </row>
    <row r="346" spans="1:7" ht="38.25">
      <c r="A346" s="263" t="s">
        <v>343</v>
      </c>
      <c r="B346" s="293" t="s">
        <v>564</v>
      </c>
      <c r="C346" s="294">
        <v>1</v>
      </c>
      <c r="D346" s="252">
        <v>500</v>
      </c>
      <c r="E346" s="252">
        <v>500</v>
      </c>
      <c r="F346" s="264">
        <f t="shared" si="20"/>
        <v>500</v>
      </c>
      <c r="G346" s="253"/>
    </row>
    <row r="347" spans="1:7" ht="38.25">
      <c r="A347" s="263" t="s">
        <v>344</v>
      </c>
      <c r="B347" s="293" t="s">
        <v>564</v>
      </c>
      <c r="C347" s="294">
        <v>1</v>
      </c>
      <c r="D347" s="252">
        <v>100</v>
      </c>
      <c r="E347" s="252">
        <v>100</v>
      </c>
      <c r="F347" s="264">
        <f t="shared" si="20"/>
        <v>100</v>
      </c>
      <c r="G347" s="253"/>
    </row>
    <row r="348" spans="1:7" ht="25.5">
      <c r="A348" s="263" t="s">
        <v>345</v>
      </c>
      <c r="B348" s="293" t="s">
        <v>512</v>
      </c>
      <c r="C348" s="294">
        <v>4</v>
      </c>
      <c r="D348" s="252">
        <v>30</v>
      </c>
      <c r="E348" s="252">
        <v>120</v>
      </c>
      <c r="F348" s="264">
        <f t="shared" si="20"/>
        <v>120</v>
      </c>
      <c r="G348" s="253"/>
    </row>
    <row r="349" spans="1:7" ht="15">
      <c r="A349" s="263" t="s">
        <v>299</v>
      </c>
      <c r="B349" s="293" t="s">
        <v>497</v>
      </c>
      <c r="C349" s="294">
        <v>10</v>
      </c>
      <c r="D349" s="252">
        <v>100</v>
      </c>
      <c r="E349" s="259">
        <v>1000</v>
      </c>
      <c r="F349" s="254">
        <f t="shared" si="20"/>
        <v>1000</v>
      </c>
      <c r="G349" s="253"/>
    </row>
    <row r="350" spans="1:7" ht="15">
      <c r="A350" s="263" t="s">
        <v>357</v>
      </c>
      <c r="B350" s="293" t="s">
        <v>497</v>
      </c>
      <c r="C350" s="294">
        <v>100</v>
      </c>
      <c r="D350" s="252">
        <v>60</v>
      </c>
      <c r="E350" s="259">
        <v>6000</v>
      </c>
      <c r="F350" s="254">
        <f t="shared" si="20"/>
        <v>6000</v>
      </c>
      <c r="G350" s="253"/>
    </row>
    <row r="351" spans="1:7" ht="15">
      <c r="A351" s="263" t="s">
        <v>371</v>
      </c>
      <c r="B351" s="293" t="s">
        <v>498</v>
      </c>
      <c r="C351" s="294">
        <v>100</v>
      </c>
      <c r="D351" s="252">
        <v>43</v>
      </c>
      <c r="E351" s="259">
        <v>4300</v>
      </c>
      <c r="F351" s="254">
        <f t="shared" si="20"/>
        <v>4300</v>
      </c>
      <c r="G351" s="253"/>
    </row>
    <row r="352" spans="1:7" ht="15">
      <c r="A352" s="263" t="s">
        <v>372</v>
      </c>
      <c r="B352" s="293" t="s">
        <v>499</v>
      </c>
      <c r="C352" s="294">
        <v>50</v>
      </c>
      <c r="D352" s="252">
        <v>1.3</v>
      </c>
      <c r="E352" s="259">
        <v>65</v>
      </c>
      <c r="F352" s="254">
        <f t="shared" si="20"/>
        <v>65</v>
      </c>
      <c r="G352" s="253"/>
    </row>
    <row r="353" spans="1:7" ht="15">
      <c r="A353" s="263" t="s">
        <v>373</v>
      </c>
      <c r="B353" s="293" t="s">
        <v>496</v>
      </c>
      <c r="C353" s="294">
        <v>100</v>
      </c>
      <c r="D353" s="252">
        <v>35</v>
      </c>
      <c r="E353" s="259">
        <v>3500</v>
      </c>
      <c r="F353" s="254">
        <f t="shared" si="20"/>
        <v>3500</v>
      </c>
      <c r="G353" s="253"/>
    </row>
    <row r="354" spans="1:7" ht="25.5">
      <c r="A354" s="251" t="s">
        <v>346</v>
      </c>
      <c r="B354" s="293" t="s">
        <v>550</v>
      </c>
      <c r="C354" s="294">
        <v>1</v>
      </c>
      <c r="D354" s="252">
        <v>728</v>
      </c>
      <c r="E354" s="259">
        <v>728</v>
      </c>
      <c r="F354" s="254">
        <f t="shared" si="20"/>
        <v>728</v>
      </c>
      <c r="G354" s="253"/>
    </row>
    <row r="355" spans="1:7" ht="25.5">
      <c r="A355" s="255" t="s">
        <v>375</v>
      </c>
      <c r="B355" s="304" t="s">
        <v>553</v>
      </c>
      <c r="C355" s="295">
        <v>1</v>
      </c>
      <c r="D355" s="296">
        <v>3000</v>
      </c>
      <c r="E355" s="256">
        <v>3000</v>
      </c>
      <c r="F355" s="258">
        <f t="shared" si="20"/>
        <v>3000</v>
      </c>
      <c r="G355" s="266"/>
    </row>
    <row r="356" spans="1:7" ht="15">
      <c r="A356" s="260" t="s">
        <v>376</v>
      </c>
      <c r="B356" s="303" t="s">
        <v>22</v>
      </c>
      <c r="C356" s="303" t="s">
        <v>22</v>
      </c>
      <c r="D356" s="303" t="s">
        <v>22</v>
      </c>
      <c r="E356" s="261">
        <f>E357</f>
        <v>30000</v>
      </c>
      <c r="F356" s="261">
        <f>F357</f>
        <v>30000</v>
      </c>
      <c r="G356" s="261">
        <f>G357</f>
        <v>0</v>
      </c>
    </row>
    <row r="357" spans="1:7" ht="25.5">
      <c r="A357" s="262" t="s">
        <v>234</v>
      </c>
      <c r="B357" s="308" t="s">
        <v>556</v>
      </c>
      <c r="C357" s="295">
        <v>750</v>
      </c>
      <c r="D357" s="296">
        <v>40</v>
      </c>
      <c r="E357" s="258">
        <v>30000</v>
      </c>
      <c r="F357" s="258">
        <f>E357</f>
        <v>30000</v>
      </c>
      <c r="G357" s="276"/>
    </row>
    <row r="358" spans="1:7" ht="14.25">
      <c r="A358" s="277" t="s">
        <v>132</v>
      </c>
      <c r="B358" s="268" t="s">
        <v>22</v>
      </c>
      <c r="C358" s="268" t="s">
        <v>22</v>
      </c>
      <c r="D358" s="268" t="s">
        <v>22</v>
      </c>
      <c r="E358" s="278">
        <f>E195+E161+E118+E7+E278</f>
        <v>1292368</v>
      </c>
      <c r="F358" s="278">
        <f>F195+F161+F118+F7+F278</f>
        <v>642611</v>
      </c>
      <c r="G358" s="278">
        <f>G195+G161+G118+G7+G278</f>
        <v>649757</v>
      </c>
    </row>
    <row r="360" spans="1:7" ht="14.25">
      <c r="A360" s="279" t="s">
        <v>377</v>
      </c>
      <c r="B360" s="279"/>
      <c r="C360" s="279"/>
      <c r="D360" s="279"/>
      <c r="E360" s="280">
        <f>SUM(E361:E362)</f>
        <v>1292368</v>
      </c>
      <c r="F360" s="280">
        <f>SUM(F361:F362)</f>
        <v>642611</v>
      </c>
      <c r="G360" s="280">
        <f>SUM(G361:G362)</f>
        <v>649757</v>
      </c>
    </row>
    <row r="361" spans="1:7" ht="15">
      <c r="A361" s="281" t="s">
        <v>378</v>
      </c>
      <c r="B361" s="281"/>
      <c r="C361" s="281"/>
      <c r="D361" s="281"/>
      <c r="E361" s="282">
        <f>E357+E355+E277+E251+E234+E191+E185+E166+E160+E159+E158+E122+E120+E66+E24+E14+E117+E332+E324+E194</f>
        <v>897632</v>
      </c>
      <c r="F361" s="282">
        <f>F357+F355+F277+F251+F234+F191+F185+F166+F160+F159+F158+F122+F120+F66+F24+F14+F117+F332+F324+F194</f>
        <v>347500</v>
      </c>
      <c r="G361" s="282">
        <f>G357+G355+G277+G251+G234+G191+G185+G166+G160+G159+G158+G122+G120+G66+G24+G14+G117+G332+G324+G194</f>
        <v>550132</v>
      </c>
    </row>
    <row r="362" spans="1:7" ht="15">
      <c r="A362" s="283" t="s">
        <v>379</v>
      </c>
      <c r="B362" s="283"/>
      <c r="C362" s="283"/>
      <c r="D362" s="283"/>
      <c r="E362" s="284">
        <f>E358-E361</f>
        <v>394736</v>
      </c>
      <c r="F362" s="284">
        <f>F358-F361</f>
        <v>295111</v>
      </c>
      <c r="G362" s="284">
        <f>G358-G361</f>
        <v>99625</v>
      </c>
    </row>
    <row r="365" spans="1:4" ht="14.25">
      <c r="A365" s="211" t="s">
        <v>380</v>
      </c>
      <c r="B365" s="211"/>
      <c r="C365" s="211"/>
      <c r="D365" s="211"/>
    </row>
    <row r="366" spans="1:4" ht="14.25">
      <c r="A366" s="285" t="s">
        <v>381</v>
      </c>
      <c r="B366" s="285" t="s">
        <v>129</v>
      </c>
      <c r="C366" s="285"/>
      <c r="D366" s="285"/>
    </row>
    <row r="367" spans="1:4" ht="15">
      <c r="A367" s="286" t="s">
        <v>382</v>
      </c>
      <c r="B367" s="287">
        <f>F360</f>
        <v>642611</v>
      </c>
      <c r="C367" s="286"/>
      <c r="D367" s="286"/>
    </row>
    <row r="368" spans="1:4" ht="15">
      <c r="A368" s="286" t="s">
        <v>527</v>
      </c>
      <c r="B368" s="287">
        <f>G360</f>
        <v>649757</v>
      </c>
      <c r="C368" s="286"/>
      <c r="D368" s="286"/>
    </row>
    <row r="369" spans="1:4" ht="14.25">
      <c r="A369" s="286" t="s">
        <v>383</v>
      </c>
      <c r="B369" s="288">
        <f>SUM(B367:B368)</f>
        <v>1292368</v>
      </c>
      <c r="C369" s="286"/>
      <c r="D369" s="286"/>
    </row>
    <row r="374" spans="1:6" s="123" customFormat="1" ht="18.75">
      <c r="A374" s="119" t="s">
        <v>64</v>
      </c>
      <c r="B374" s="119"/>
      <c r="C374" s="119"/>
      <c r="D374" s="119"/>
      <c r="E374" s="121" t="s">
        <v>65</v>
      </c>
      <c r="F374" s="120"/>
    </row>
    <row r="376" spans="1:4" ht="12.75">
      <c r="A376" s="130" t="s">
        <v>385</v>
      </c>
      <c r="B376" s="130"/>
      <c r="C376" s="130"/>
      <c r="D376" s="130"/>
    </row>
    <row r="377" spans="1:4" ht="12.75">
      <c r="A377" s="130" t="s">
        <v>386</v>
      </c>
      <c r="B377" s="130"/>
      <c r="C377" s="130"/>
      <c r="D377" s="130"/>
    </row>
  </sheetData>
  <sheetProtection/>
  <mergeCells count="2">
    <mergeCell ref="A3:G3"/>
    <mergeCell ref="E2:G2"/>
  </mergeCells>
  <printOptions/>
  <pageMargins left="0.5135416666666667" right="0.14166666666666666" top="0.1968503937007874" bottom="0.3937007874015748" header="0.31496062992125984" footer="0.31496062992125984"/>
  <pageSetup horizontalDpi="600" verticalDpi="600" orientation="portrait" paperSize="9" scale="5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lilitac</dc:creator>
  <cp:keywords/>
  <dc:description/>
  <cp:lastModifiedBy>Inese Kise</cp:lastModifiedBy>
  <cp:lastPrinted>2019-10-08T09:16:49Z</cp:lastPrinted>
  <dcterms:created xsi:type="dcterms:W3CDTF">2013-02-14T08:34:10Z</dcterms:created>
  <dcterms:modified xsi:type="dcterms:W3CDTF">2019-10-16T12:17:55Z</dcterms:modified>
  <cp:category/>
  <cp:version/>
  <cp:contentType/>
  <cp:contentStatus/>
</cp:coreProperties>
</file>