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.gov.lv\UR1\URUsers\dsvarca\Desktop\UR likumprojekts\likumpakārtotie\Uz MK\"/>
    </mc:Choice>
  </mc:AlternateContent>
  <xr:revisionPtr revIDLastSave="0" documentId="13_ncr:1_{A168C7AC-A9DE-46C1-BF06-DA0C10673C9A}" xr6:coauthVersionLast="44" xr6:coauthVersionMax="44" xr10:uidLastSave="{00000000-0000-0000-0000-000000000000}"/>
  <bookViews>
    <workbookView xWindow="1950" yWindow="1950" windowWidth="21600" windowHeight="12735" firstSheet="1" activeTab="1" xr2:uid="{00000000-000D-0000-FFFF-FFFF00000000}"/>
  </bookViews>
  <sheets>
    <sheet name="kopsavilkums 2018" sheetId="55" state="hidden" r:id="rId1"/>
    <sheet name="2.pielikums" sheetId="60" r:id="rId2"/>
    <sheet name="2018_gads_2un 3 piel " sheetId="57" state="hidden" r:id="rId3"/>
    <sheet name="1.2.1.-M50" sheetId="11" state="hidden" r:id="rId4"/>
    <sheet name="1.2.1.-M30" sheetId="10" state="hidden" r:id="rId5"/>
  </sheets>
  <externalReferences>
    <externalReference r:id="rId6"/>
  </externalReferenc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60" l="1"/>
  <c r="E29" i="60"/>
  <c r="D29" i="60"/>
  <c r="C29" i="60"/>
  <c r="F25" i="60"/>
  <c r="E25" i="60"/>
  <c r="D25" i="60"/>
  <c r="C25" i="60"/>
  <c r="F18" i="60"/>
  <c r="F17" i="60" s="1"/>
  <c r="F11" i="60" s="1"/>
  <c r="E18" i="60"/>
  <c r="D18" i="60"/>
  <c r="C18" i="60"/>
  <c r="E17" i="60"/>
  <c r="D17" i="60"/>
  <c r="C17" i="60"/>
  <c r="F15" i="60"/>
  <c r="E15" i="60"/>
  <c r="D15" i="60"/>
  <c r="C15" i="60"/>
  <c r="F13" i="60"/>
  <c r="E13" i="60"/>
  <c r="E11" i="60" s="1"/>
  <c r="D13" i="60"/>
  <c r="C13" i="60"/>
  <c r="C11" i="60"/>
  <c r="E63" i="55" l="1"/>
  <c r="AL60" i="55" l="1"/>
  <c r="AM61" i="55"/>
  <c r="K61" i="55" l="1"/>
  <c r="I61" i="55"/>
  <c r="U62" i="55"/>
  <c r="Q62" i="55"/>
  <c r="M62" i="55"/>
  <c r="K62" i="55"/>
  <c r="I62" i="55"/>
  <c r="G62" i="55"/>
  <c r="U61" i="55"/>
  <c r="Q61" i="55"/>
  <c r="M61" i="55"/>
  <c r="G61" i="55"/>
  <c r="W60" i="55"/>
  <c r="X60" i="55" l="1"/>
  <c r="AC62" i="55" l="1"/>
  <c r="AK62" i="55"/>
  <c r="AG62" i="55"/>
  <c r="AA62" i="55"/>
  <c r="AE62" i="55"/>
  <c r="AI62" i="55"/>
  <c r="AM62" i="55"/>
  <c r="AL62" i="55"/>
  <c r="AE61" i="55"/>
  <c r="X62" i="55"/>
  <c r="W62" i="55"/>
  <c r="Z62" i="55"/>
  <c r="AB62" i="55"/>
  <c r="AD62" i="55"/>
  <c r="AF62" i="55"/>
  <c r="AH62" i="55"/>
  <c r="AJ62" i="55"/>
  <c r="AO62" i="55" l="1"/>
  <c r="AP62" i="55" s="1"/>
  <c r="AN62" i="55"/>
  <c r="AA61" i="55"/>
  <c r="AK61" i="55"/>
  <c r="X61" i="55"/>
  <c r="W61" i="55"/>
  <c r="AL61" i="55"/>
  <c r="AJ61" i="55"/>
  <c r="AF61" i="55"/>
  <c r="AD61" i="55"/>
  <c r="Z61" i="55"/>
  <c r="AH61" i="55"/>
  <c r="AB61" i="55"/>
  <c r="AG61" i="55"/>
  <c r="AC61" i="55"/>
  <c r="AI61" i="55"/>
  <c r="AN61" i="55" l="1"/>
  <c r="AO61" i="55"/>
  <c r="AP61" i="55" s="1"/>
  <c r="AQ62" i="55"/>
  <c r="AQ61" i="55" l="1"/>
  <c r="AQ11" i="55" l="1"/>
  <c r="AQ21" i="55"/>
  <c r="AQ25" i="55"/>
  <c r="AQ28" i="55"/>
  <c r="AQ34" i="55"/>
  <c r="AQ37" i="55"/>
  <c r="AQ40" i="55"/>
  <c r="AQ43" i="55"/>
  <c r="AQ45" i="55"/>
  <c r="AQ49" i="55"/>
  <c r="AQ54" i="55"/>
  <c r="AQ57" i="55"/>
  <c r="AQ59" i="55"/>
  <c r="U48" i="55"/>
  <c r="I32" i="55"/>
  <c r="U22" i="57" l="1"/>
  <c r="S22" i="57"/>
  <c r="Q22" i="57"/>
  <c r="M22" i="57"/>
  <c r="K22" i="57"/>
  <c r="I22" i="57"/>
  <c r="G22" i="57"/>
  <c r="Y62" i="57"/>
  <c r="V62" i="57"/>
  <c r="E62" i="57"/>
  <c r="U61" i="57"/>
  <c r="Q61" i="57"/>
  <c r="M61" i="57"/>
  <c r="K61" i="57"/>
  <c r="I61" i="57"/>
  <c r="G61" i="57"/>
  <c r="U60" i="57"/>
  <c r="Q60" i="57"/>
  <c r="M60" i="57"/>
  <c r="K60" i="57"/>
  <c r="I60" i="57"/>
  <c r="G60" i="57"/>
  <c r="U58" i="57"/>
  <c r="Q58" i="57"/>
  <c r="M58" i="57"/>
  <c r="K58" i="57"/>
  <c r="I58" i="57"/>
  <c r="G58" i="57"/>
  <c r="U56" i="57"/>
  <c r="Q56" i="57"/>
  <c r="M56" i="57"/>
  <c r="K56" i="57"/>
  <c r="I56" i="57"/>
  <c r="G56" i="57"/>
  <c r="U55" i="57"/>
  <c r="Q55" i="57"/>
  <c r="M55" i="57"/>
  <c r="K55" i="57"/>
  <c r="I55" i="57"/>
  <c r="G55" i="57"/>
  <c r="U53" i="57"/>
  <c r="Q53" i="57"/>
  <c r="M53" i="57"/>
  <c r="K53" i="57"/>
  <c r="I53" i="57"/>
  <c r="G53" i="57"/>
  <c r="U52" i="57"/>
  <c r="Q52" i="57"/>
  <c r="M52" i="57"/>
  <c r="K52" i="57"/>
  <c r="I52" i="57"/>
  <c r="G52" i="57"/>
  <c r="U51" i="57"/>
  <c r="Q51" i="57"/>
  <c r="M51" i="57"/>
  <c r="K51" i="57"/>
  <c r="I51" i="57"/>
  <c r="G51" i="57"/>
  <c r="U50" i="57"/>
  <c r="Q50" i="57"/>
  <c r="M50" i="57"/>
  <c r="K50" i="57"/>
  <c r="I50" i="57"/>
  <c r="G50" i="57"/>
  <c r="U48" i="57"/>
  <c r="Q48" i="57"/>
  <c r="M48" i="57"/>
  <c r="K48" i="57"/>
  <c r="I48" i="57"/>
  <c r="G48" i="57"/>
  <c r="U47" i="57"/>
  <c r="Q47" i="57"/>
  <c r="M47" i="57"/>
  <c r="K47" i="57"/>
  <c r="I47" i="57"/>
  <c r="G47" i="57"/>
  <c r="U46" i="57"/>
  <c r="Q46" i="57"/>
  <c r="M46" i="57"/>
  <c r="K46" i="57"/>
  <c r="I46" i="57"/>
  <c r="G46" i="57"/>
  <c r="U44" i="57"/>
  <c r="Q44" i="57"/>
  <c r="M44" i="57"/>
  <c r="K44" i="57"/>
  <c r="I44" i="57"/>
  <c r="G44" i="57"/>
  <c r="U42" i="57"/>
  <c r="Q42" i="57"/>
  <c r="M42" i="57"/>
  <c r="K42" i="57"/>
  <c r="I42" i="57"/>
  <c r="G42" i="57"/>
  <c r="U41" i="57"/>
  <c r="Q41" i="57"/>
  <c r="M41" i="57"/>
  <c r="K41" i="57"/>
  <c r="I41" i="57"/>
  <c r="G41" i="57"/>
  <c r="U39" i="57"/>
  <c r="Q39" i="57"/>
  <c r="M39" i="57"/>
  <c r="K39" i="57"/>
  <c r="I39" i="57"/>
  <c r="G39" i="57"/>
  <c r="U38" i="57"/>
  <c r="Q38" i="57"/>
  <c r="M38" i="57"/>
  <c r="K38" i="57"/>
  <c r="I38" i="57"/>
  <c r="G38" i="57"/>
  <c r="U36" i="57"/>
  <c r="Q36" i="57"/>
  <c r="M36" i="57"/>
  <c r="K36" i="57"/>
  <c r="I36" i="57"/>
  <c r="G36" i="57"/>
  <c r="U35" i="57"/>
  <c r="Q35" i="57"/>
  <c r="M35" i="57"/>
  <c r="K35" i="57"/>
  <c r="I35" i="57"/>
  <c r="G35" i="57"/>
  <c r="U33" i="57"/>
  <c r="Q33" i="57"/>
  <c r="M33" i="57"/>
  <c r="K33" i="57"/>
  <c r="I33" i="57"/>
  <c r="G33" i="57"/>
  <c r="U32" i="57"/>
  <c r="Q32" i="57"/>
  <c r="M32" i="57"/>
  <c r="K32" i="57"/>
  <c r="I32" i="57"/>
  <c r="G32" i="57"/>
  <c r="U31" i="57"/>
  <c r="Q31" i="57"/>
  <c r="M31" i="57"/>
  <c r="K31" i="57"/>
  <c r="I31" i="57"/>
  <c r="G31" i="57"/>
  <c r="U30" i="57"/>
  <c r="Q30" i="57"/>
  <c r="M30" i="57"/>
  <c r="K30" i="57"/>
  <c r="I30" i="57"/>
  <c r="G30" i="57"/>
  <c r="U29" i="57"/>
  <c r="Q29" i="57"/>
  <c r="M29" i="57"/>
  <c r="K29" i="57"/>
  <c r="I29" i="57"/>
  <c r="G29" i="57"/>
  <c r="U27" i="57"/>
  <c r="Q27" i="57"/>
  <c r="M27" i="57"/>
  <c r="K27" i="57"/>
  <c r="I27" i="57"/>
  <c r="G27" i="57"/>
  <c r="U26" i="57"/>
  <c r="Q26" i="57"/>
  <c r="M26" i="57"/>
  <c r="K26" i="57"/>
  <c r="I26" i="57"/>
  <c r="G26" i="57"/>
  <c r="AP24" i="57"/>
  <c r="AQ24" i="57" s="1"/>
  <c r="S24" i="57"/>
  <c r="Q24" i="57"/>
  <c r="M24" i="57"/>
  <c r="K24" i="57"/>
  <c r="I24" i="57"/>
  <c r="G24" i="57"/>
  <c r="S23" i="57"/>
  <c r="Q23" i="57"/>
  <c r="M23" i="57"/>
  <c r="K23" i="57"/>
  <c r="I23" i="57"/>
  <c r="G23" i="57"/>
  <c r="G62" i="57" s="1"/>
  <c r="U20" i="57"/>
  <c r="Q20" i="57"/>
  <c r="M20" i="57"/>
  <c r="K20" i="57"/>
  <c r="K62" i="57" s="1"/>
  <c r="I20" i="57"/>
  <c r="G20" i="57"/>
  <c r="U19" i="57"/>
  <c r="Q19" i="57"/>
  <c r="O19" i="57"/>
  <c r="M19" i="57"/>
  <c r="K19" i="57"/>
  <c r="I19" i="57"/>
  <c r="G19" i="57"/>
  <c r="U18" i="57"/>
  <c r="Q18" i="57"/>
  <c r="M18" i="57"/>
  <c r="K18" i="57"/>
  <c r="I18" i="57"/>
  <c r="G18" i="57"/>
  <c r="U17" i="57"/>
  <c r="Q17" i="57"/>
  <c r="O17" i="57"/>
  <c r="M17" i="57"/>
  <c r="K17" i="57"/>
  <c r="I17" i="57"/>
  <c r="G17" i="57"/>
  <c r="U16" i="57"/>
  <c r="Q16" i="57"/>
  <c r="O16" i="57"/>
  <c r="M16" i="57"/>
  <c r="K16" i="57"/>
  <c r="I16" i="57"/>
  <c r="G16" i="57"/>
  <c r="AP15" i="57"/>
  <c r="AQ15" i="57" s="1"/>
  <c r="U15" i="57"/>
  <c r="Q15" i="57"/>
  <c r="M15" i="57"/>
  <c r="K15" i="57"/>
  <c r="I15" i="57"/>
  <c r="G15" i="57"/>
  <c r="AP14" i="57"/>
  <c r="AQ14" i="57"/>
  <c r="U14" i="57"/>
  <c r="Q14" i="57"/>
  <c r="M14" i="57"/>
  <c r="K14" i="57"/>
  <c r="I14" i="57"/>
  <c r="G14" i="57"/>
  <c r="U13" i="57"/>
  <c r="Q13" i="57"/>
  <c r="M13" i="57"/>
  <c r="K13" i="57"/>
  <c r="I13" i="57"/>
  <c r="G13" i="57"/>
  <c r="U12" i="57"/>
  <c r="Q12" i="57"/>
  <c r="O12" i="57"/>
  <c r="O62" i="57" s="1"/>
  <c r="M12" i="57"/>
  <c r="K12" i="57"/>
  <c r="S12" i="57"/>
  <c r="S62" i="57" s="1"/>
  <c r="I12" i="57"/>
  <c r="G12" i="57"/>
  <c r="U10" i="57"/>
  <c r="Q10" i="57"/>
  <c r="M10" i="57"/>
  <c r="K10" i="57"/>
  <c r="I10" i="57"/>
  <c r="G10" i="57"/>
  <c r="U9" i="57"/>
  <c r="Q9" i="57"/>
  <c r="M9" i="57"/>
  <c r="K9" i="57"/>
  <c r="I9" i="57"/>
  <c r="G9" i="57"/>
  <c r="U8" i="57"/>
  <c r="Q8" i="57"/>
  <c r="M8" i="57"/>
  <c r="K8" i="57"/>
  <c r="I8" i="57"/>
  <c r="G8" i="57"/>
  <c r="U7" i="57"/>
  <c r="Q7" i="57"/>
  <c r="M7" i="57"/>
  <c r="K7" i="57"/>
  <c r="I7" i="57"/>
  <c r="G7" i="57"/>
  <c r="U6" i="57"/>
  <c r="Q6" i="57"/>
  <c r="M6" i="57"/>
  <c r="K6" i="57"/>
  <c r="I6" i="57"/>
  <c r="I62" i="57" s="1"/>
  <c r="G6" i="57"/>
  <c r="AP23" i="57"/>
  <c r="AQ23" i="57" s="1"/>
  <c r="Y63" i="55"/>
  <c r="S22" i="55"/>
  <c r="U22" i="55"/>
  <c r="V63" i="55"/>
  <c r="U60" i="55"/>
  <c r="Q60" i="55"/>
  <c r="M60" i="55"/>
  <c r="K60" i="55"/>
  <c r="I60" i="55"/>
  <c r="G60" i="55"/>
  <c r="U58" i="55"/>
  <c r="Q58" i="55"/>
  <c r="M58" i="55"/>
  <c r="K58" i="55"/>
  <c r="I58" i="55"/>
  <c r="G58" i="55"/>
  <c r="U56" i="55"/>
  <c r="Q56" i="55"/>
  <c r="M56" i="55"/>
  <c r="K56" i="55"/>
  <c r="I56" i="55"/>
  <c r="G56" i="55"/>
  <c r="U55" i="55"/>
  <c r="Q55" i="55"/>
  <c r="M55" i="55"/>
  <c r="K55" i="55"/>
  <c r="I55" i="55"/>
  <c r="G55" i="55"/>
  <c r="U53" i="55"/>
  <c r="Q53" i="55"/>
  <c r="M53" i="55"/>
  <c r="K53" i="55"/>
  <c r="I53" i="55"/>
  <c r="G53" i="55"/>
  <c r="U52" i="55"/>
  <c r="Q52" i="55"/>
  <c r="M52" i="55"/>
  <c r="K52" i="55"/>
  <c r="I52" i="55"/>
  <c r="G52" i="55"/>
  <c r="U51" i="55"/>
  <c r="Q51" i="55"/>
  <c r="M51" i="55"/>
  <c r="K51" i="55"/>
  <c r="I51" i="55"/>
  <c r="G51" i="55"/>
  <c r="U50" i="55"/>
  <c r="Q50" i="55"/>
  <c r="M50" i="55"/>
  <c r="K50" i="55"/>
  <c r="I50" i="55"/>
  <c r="G50" i="55"/>
  <c r="Q48" i="55"/>
  <c r="M48" i="55"/>
  <c r="K48" i="55"/>
  <c r="I48" i="55"/>
  <c r="G48" i="55"/>
  <c r="U47" i="55"/>
  <c r="Q47" i="55"/>
  <c r="M47" i="55"/>
  <c r="K47" i="55"/>
  <c r="I47" i="55"/>
  <c r="G47" i="55"/>
  <c r="U46" i="55"/>
  <c r="Q46" i="55"/>
  <c r="M46" i="55"/>
  <c r="K46" i="55"/>
  <c r="I46" i="55"/>
  <c r="G46" i="55"/>
  <c r="U44" i="55"/>
  <c r="Q44" i="55"/>
  <c r="M44" i="55"/>
  <c r="K44" i="55"/>
  <c r="I44" i="55"/>
  <c r="G44" i="55"/>
  <c r="U42" i="55"/>
  <c r="Q42" i="55"/>
  <c r="M42" i="55"/>
  <c r="K42" i="55"/>
  <c r="I42" i="55"/>
  <c r="G42" i="55"/>
  <c r="U41" i="55"/>
  <c r="Q41" i="55"/>
  <c r="M41" i="55"/>
  <c r="K41" i="55"/>
  <c r="I41" i="55"/>
  <c r="G41" i="55"/>
  <c r="U39" i="55"/>
  <c r="Q39" i="55"/>
  <c r="M39" i="55"/>
  <c r="K39" i="55"/>
  <c r="I39" i="55"/>
  <c r="G39" i="55"/>
  <c r="U38" i="55"/>
  <c r="Q38" i="55"/>
  <c r="M38" i="55"/>
  <c r="K38" i="55"/>
  <c r="I38" i="55"/>
  <c r="G38" i="55"/>
  <c r="U36" i="55"/>
  <c r="Q36" i="55"/>
  <c r="M36" i="55"/>
  <c r="K36" i="55"/>
  <c r="I36" i="55"/>
  <c r="G36" i="55"/>
  <c r="U35" i="55"/>
  <c r="Q35" i="55"/>
  <c r="M35" i="55"/>
  <c r="K35" i="55"/>
  <c r="I35" i="55"/>
  <c r="G35" i="55"/>
  <c r="U33" i="55"/>
  <c r="Q33" i="55"/>
  <c r="M33" i="55"/>
  <c r="K33" i="55"/>
  <c r="I33" i="55"/>
  <c r="G33" i="55"/>
  <c r="U32" i="55"/>
  <c r="Q32" i="55"/>
  <c r="M32" i="55"/>
  <c r="K32" i="55"/>
  <c r="G32" i="55"/>
  <c r="U31" i="55"/>
  <c r="Q31" i="55"/>
  <c r="M31" i="55"/>
  <c r="K31" i="55"/>
  <c r="I31" i="55"/>
  <c r="G31" i="55"/>
  <c r="U30" i="55"/>
  <c r="Q30" i="55"/>
  <c r="M30" i="55"/>
  <c r="K30" i="55"/>
  <c r="I30" i="55"/>
  <c r="G30" i="55"/>
  <c r="U29" i="55"/>
  <c r="Q29" i="55"/>
  <c r="M29" i="55"/>
  <c r="K29" i="55"/>
  <c r="I29" i="55"/>
  <c r="G29" i="55"/>
  <c r="U27" i="55"/>
  <c r="Q27" i="55"/>
  <c r="M27" i="55"/>
  <c r="K27" i="55"/>
  <c r="I27" i="55"/>
  <c r="G27" i="55"/>
  <c r="U26" i="55"/>
  <c r="Q26" i="55"/>
  <c r="M26" i="55"/>
  <c r="K26" i="55"/>
  <c r="I26" i="55"/>
  <c r="G26" i="55"/>
  <c r="AP24" i="55"/>
  <c r="AQ24" i="55" s="1"/>
  <c r="U24" i="55"/>
  <c r="S24" i="55"/>
  <c r="Q24" i="55"/>
  <c r="M24" i="55"/>
  <c r="K24" i="55"/>
  <c r="I24" i="55"/>
  <c r="G24" i="55"/>
  <c r="AP23" i="55"/>
  <c r="AQ23" i="55" s="1"/>
  <c r="U23" i="55"/>
  <c r="S23" i="55"/>
  <c r="Q23" i="55"/>
  <c r="M23" i="55"/>
  <c r="K23" i="55"/>
  <c r="I23" i="55"/>
  <c r="G23" i="55"/>
  <c r="Q22" i="55"/>
  <c r="M22" i="55"/>
  <c r="K22" i="55"/>
  <c r="I22" i="55"/>
  <c r="G22" i="55"/>
  <c r="U20" i="55"/>
  <c r="Q20" i="55"/>
  <c r="M20" i="55"/>
  <c r="K20" i="55"/>
  <c r="I20" i="55"/>
  <c r="G20" i="55"/>
  <c r="U19" i="55"/>
  <c r="Q19" i="55"/>
  <c r="O19" i="55"/>
  <c r="M19" i="55"/>
  <c r="K19" i="55"/>
  <c r="I19" i="55"/>
  <c r="G19" i="55"/>
  <c r="U18" i="55"/>
  <c r="Q18" i="55"/>
  <c r="M18" i="55"/>
  <c r="K18" i="55"/>
  <c r="I18" i="55"/>
  <c r="G18" i="55"/>
  <c r="U17" i="55"/>
  <c r="Q17" i="55"/>
  <c r="O17" i="55"/>
  <c r="M17" i="55"/>
  <c r="K17" i="55"/>
  <c r="I17" i="55"/>
  <c r="G17" i="55"/>
  <c r="U16" i="55"/>
  <c r="Q16" i="55"/>
  <c r="O16" i="55"/>
  <c r="M16" i="55"/>
  <c r="K16" i="55"/>
  <c r="I16" i="55"/>
  <c r="G16" i="55"/>
  <c r="AR15" i="55"/>
  <c r="AP15" i="55"/>
  <c r="U15" i="55"/>
  <c r="Q15" i="55"/>
  <c r="M15" i="55"/>
  <c r="K15" i="55"/>
  <c r="I15" i="55"/>
  <c r="G15" i="55"/>
  <c r="AR14" i="55"/>
  <c r="AP14" i="55"/>
  <c r="U14" i="55"/>
  <c r="Q14" i="55"/>
  <c r="M14" i="55"/>
  <c r="K14" i="55"/>
  <c r="I14" i="55"/>
  <c r="G14" i="55"/>
  <c r="U13" i="55"/>
  <c r="Q13" i="55"/>
  <c r="M13" i="55"/>
  <c r="K13" i="55"/>
  <c r="I13" i="55"/>
  <c r="G13" i="55"/>
  <c r="U12" i="55"/>
  <c r="Q12" i="55"/>
  <c r="O12" i="55"/>
  <c r="M12" i="55"/>
  <c r="K12" i="55"/>
  <c r="S12" i="55"/>
  <c r="I12" i="55"/>
  <c r="G12" i="55"/>
  <c r="U10" i="55"/>
  <c r="Q10" i="55"/>
  <c r="M10" i="55"/>
  <c r="K10" i="55"/>
  <c r="I10" i="55"/>
  <c r="G10" i="55"/>
  <c r="U9" i="55"/>
  <c r="Q9" i="55"/>
  <c r="M9" i="55"/>
  <c r="K9" i="55"/>
  <c r="I9" i="55"/>
  <c r="G9" i="55"/>
  <c r="U8" i="55"/>
  <c r="Q8" i="55"/>
  <c r="M8" i="55"/>
  <c r="K8" i="55"/>
  <c r="I8" i="55"/>
  <c r="G8" i="55"/>
  <c r="U7" i="55"/>
  <c r="Q7" i="55"/>
  <c r="M7" i="55"/>
  <c r="K7" i="55"/>
  <c r="I7" i="55"/>
  <c r="G7" i="55"/>
  <c r="U6" i="55"/>
  <c r="Q6" i="55"/>
  <c r="M6" i="55"/>
  <c r="K6" i="55"/>
  <c r="I6" i="55"/>
  <c r="G6" i="55"/>
  <c r="AM18" i="57"/>
  <c r="C2" i="10"/>
  <c r="C6" i="10"/>
  <c r="C7" i="10" s="1"/>
  <c r="C10" i="10"/>
  <c r="C11" i="10" s="1"/>
  <c r="C14" i="10"/>
  <c r="C15" i="10" s="1"/>
  <c r="C18" i="10"/>
  <c r="C19" i="10" s="1"/>
  <c r="E123" i="10"/>
  <c r="E124" i="10" s="1"/>
  <c r="E134" i="10"/>
  <c r="E135" i="10" s="1"/>
  <c r="E151" i="10"/>
  <c r="E152" i="10" s="1"/>
  <c r="AJ10" i="57"/>
  <c r="AM13" i="57"/>
  <c r="AM26" i="57"/>
  <c r="AM27" i="55"/>
  <c r="AJ31" i="57"/>
  <c r="AJ35" i="57"/>
  <c r="AM35" i="57"/>
  <c r="AK36" i="57"/>
  <c r="AM38" i="57"/>
  <c r="AM39" i="55"/>
  <c r="AJ41" i="55"/>
  <c r="AJ44" i="57"/>
  <c r="AJ47" i="57"/>
  <c r="AM48" i="55"/>
  <c r="C18" i="11"/>
  <c r="C19" i="11" s="1"/>
  <c r="E151" i="11"/>
  <c r="E152" i="11" s="1"/>
  <c r="AM15" i="57" s="1"/>
  <c r="E134" i="11"/>
  <c r="E123" i="11"/>
  <c r="C14" i="11"/>
  <c r="C15" i="11" s="1"/>
  <c r="C10" i="11"/>
  <c r="C6" i="11"/>
  <c r="C7" i="11" s="1"/>
  <c r="C2" i="11"/>
  <c r="E72" i="11"/>
  <c r="E82" i="11"/>
  <c r="E87" i="11"/>
  <c r="E93" i="11"/>
  <c r="E94" i="11" s="1"/>
  <c r="E130" i="11" s="1"/>
  <c r="E104" i="11"/>
  <c r="E109" i="11"/>
  <c r="E114" i="11"/>
  <c r="E99" i="11"/>
  <c r="E77" i="11"/>
  <c r="E122" i="11"/>
  <c r="E141" i="11"/>
  <c r="E146" i="11"/>
  <c r="E148" i="11"/>
  <c r="E150" i="11"/>
  <c r="E26" i="11"/>
  <c r="E28" i="11" s="1"/>
  <c r="E36" i="11"/>
  <c r="E46" i="11"/>
  <c r="E47" i="11" s="1"/>
  <c r="E56" i="11"/>
  <c r="E59" i="11"/>
  <c r="E57" i="11"/>
  <c r="E60" i="11" s="1"/>
  <c r="E62" i="11" s="1"/>
  <c r="B54" i="11"/>
  <c r="B44" i="11"/>
  <c r="B34" i="11"/>
  <c r="B24" i="11"/>
  <c r="C1" i="11"/>
  <c r="E72" i="10"/>
  <c r="E82" i="10"/>
  <c r="E87" i="10"/>
  <c r="E130" i="10" s="1"/>
  <c r="E131" i="10" s="1"/>
  <c r="E133" i="10" s="1"/>
  <c r="E93" i="10"/>
  <c r="E94" i="10" s="1"/>
  <c r="E104" i="10"/>
  <c r="E109" i="10"/>
  <c r="E114" i="10"/>
  <c r="E99" i="10"/>
  <c r="E77" i="10"/>
  <c r="E122" i="10"/>
  <c r="E141" i="10"/>
  <c r="E146" i="10"/>
  <c r="E148" i="10"/>
  <c r="E150" i="10"/>
  <c r="E26" i="10"/>
  <c r="E27" i="10" s="1"/>
  <c r="E36" i="10"/>
  <c r="E37" i="10" s="1"/>
  <c r="E39" i="10"/>
  <c r="E46" i="10"/>
  <c r="E47" i="10"/>
  <c r="E50" i="10" s="1"/>
  <c r="E52" i="10" s="1"/>
  <c r="E56" i="10"/>
  <c r="E57" i="10" s="1"/>
  <c r="E58" i="10"/>
  <c r="E59" i="10"/>
  <c r="B54" i="10"/>
  <c r="B44" i="10"/>
  <c r="B34" i="10"/>
  <c r="B24" i="10"/>
  <c r="C1" i="10"/>
  <c r="E29" i="11"/>
  <c r="E27" i="11"/>
  <c r="E58" i="11"/>
  <c r="E37" i="11"/>
  <c r="E38" i="11"/>
  <c r="E39" i="11"/>
  <c r="E60" i="10"/>
  <c r="E62" i="10"/>
  <c r="AL8" i="55"/>
  <c r="E48" i="10"/>
  <c r="E49" i="10"/>
  <c r="E28" i="10"/>
  <c r="E29" i="10"/>
  <c r="E48" i="11"/>
  <c r="E49" i="11"/>
  <c r="E131" i="11"/>
  <c r="E133" i="11" s="1"/>
  <c r="AJ8" i="57"/>
  <c r="E40" i="11"/>
  <c r="E42" i="11" s="1"/>
  <c r="E30" i="11"/>
  <c r="E32" i="11" s="1"/>
  <c r="E30" i="10"/>
  <c r="E32" i="10" s="1"/>
  <c r="E50" i="11"/>
  <c r="E52" i="11" s="1"/>
  <c r="AM53" i="57" l="1"/>
  <c r="C12" i="11"/>
  <c r="AM56" i="55"/>
  <c r="E63" i="11"/>
  <c r="AL33" i="55"/>
  <c r="E135" i="11"/>
  <c r="E136" i="11" s="1"/>
  <c r="AL42" i="57"/>
  <c r="AL41" i="55"/>
  <c r="AL46" i="55"/>
  <c r="AL26" i="55"/>
  <c r="E136" i="10"/>
  <c r="E53" i="11"/>
  <c r="C20" i="11"/>
  <c r="E33" i="11"/>
  <c r="C20" i="10"/>
  <c r="AJ56" i="57"/>
  <c r="C11" i="11"/>
  <c r="E43" i="11" s="1"/>
  <c r="E125" i="10"/>
  <c r="E153" i="10"/>
  <c r="C8" i="11"/>
  <c r="AM42" i="55"/>
  <c r="AK33" i="57"/>
  <c r="E124" i="11"/>
  <c r="E127" i="11" s="1"/>
  <c r="AK15" i="55" s="1"/>
  <c r="C16" i="10"/>
  <c r="C8" i="10"/>
  <c r="C12" i="10"/>
  <c r="E33" i="10"/>
  <c r="E63" i="10"/>
  <c r="AM50" i="55"/>
  <c r="AM12" i="55"/>
  <c r="AL12" i="55"/>
  <c r="AL13" i="55"/>
  <c r="E53" i="10"/>
  <c r="AM32" i="55"/>
  <c r="AL17" i="55"/>
  <c r="C16" i="11"/>
  <c r="AM19" i="57"/>
  <c r="AL14" i="57"/>
  <c r="AL62" i="57" s="1"/>
  <c r="AL14" i="55"/>
  <c r="AJ38" i="57"/>
  <c r="AJ14" i="55"/>
  <c r="AJ14" i="57"/>
  <c r="E127" i="10"/>
  <c r="AM44" i="57"/>
  <c r="AM14" i="57"/>
  <c r="AM9" i="55"/>
  <c r="AM15" i="55"/>
  <c r="E153" i="11"/>
  <c r="AJ22" i="57"/>
  <c r="AJ22" i="55"/>
  <c r="AM14" i="55"/>
  <c r="AM22" i="57"/>
  <c r="AM22" i="55"/>
  <c r="U62" i="57"/>
  <c r="AM60" i="57"/>
  <c r="AM17" i="57"/>
  <c r="Q62" i="57"/>
  <c r="E38" i="10"/>
  <c r="E40" i="10" s="1"/>
  <c r="E42" i="10" s="1"/>
  <c r="E43" i="10" s="1"/>
  <c r="AM51" i="57"/>
  <c r="AJ13" i="57"/>
  <c r="AJ12" i="57"/>
  <c r="AM52" i="57"/>
  <c r="AM46" i="57"/>
  <c r="M62" i="57"/>
  <c r="AJ60" i="57"/>
  <c r="AM30" i="55"/>
  <c r="AM16" i="55"/>
  <c r="S63" i="55"/>
  <c r="I63" i="55"/>
  <c r="K63" i="55"/>
  <c r="G63" i="55"/>
  <c r="O63" i="55"/>
  <c r="M63" i="55"/>
  <c r="U63" i="55"/>
  <c r="Q63" i="55"/>
  <c r="AL52" i="55"/>
  <c r="AL55" i="55"/>
  <c r="AL20" i="55"/>
  <c r="AM58" i="57"/>
  <c r="AM58" i="55"/>
  <c r="AJ55" i="57"/>
  <c r="AJ55" i="55"/>
  <c r="AJ53" i="55"/>
  <c r="AJ53" i="57"/>
  <c r="AJ52" i="57"/>
  <c r="AJ52" i="55"/>
  <c r="AJ51" i="55"/>
  <c r="AL51" i="55"/>
  <c r="AJ51" i="57"/>
  <c r="AK48" i="57"/>
  <c r="AJ48" i="55"/>
  <c r="AJ48" i="57"/>
  <c r="AM48" i="57"/>
  <c r="AM47" i="57"/>
  <c r="AM47" i="55"/>
  <c r="AJ47" i="55"/>
  <c r="AM44" i="55"/>
  <c r="AJ44" i="55"/>
  <c r="AJ41" i="57"/>
  <c r="AJ39" i="55"/>
  <c r="AM39" i="57"/>
  <c r="AJ39" i="57"/>
  <c r="AK38" i="57"/>
  <c r="AJ38" i="55"/>
  <c r="AK38" i="55"/>
  <c r="AM38" i="55"/>
  <c r="AJ36" i="55"/>
  <c r="AJ36" i="57"/>
  <c r="AK36" i="55"/>
  <c r="AM35" i="55"/>
  <c r="AK35" i="55"/>
  <c r="AJ35" i="55"/>
  <c r="AM33" i="57"/>
  <c r="AM33" i="55"/>
  <c r="AJ33" i="55"/>
  <c r="AJ33" i="57"/>
  <c r="AM32" i="57"/>
  <c r="AK31" i="57"/>
  <c r="AM31" i="57"/>
  <c r="AM31" i="55"/>
  <c r="AJ31" i="55"/>
  <c r="AJ30" i="55"/>
  <c r="AJ30" i="57"/>
  <c r="AK29" i="55"/>
  <c r="AJ29" i="55"/>
  <c r="AJ29" i="57"/>
  <c r="AL27" i="55"/>
  <c r="AM27" i="57"/>
  <c r="AM26" i="55"/>
  <c r="AM19" i="55"/>
  <c r="AL18" i="55"/>
  <c r="AM18" i="55"/>
  <c r="AJ17" i="57"/>
  <c r="AK17" i="55"/>
  <c r="AK17" i="57"/>
  <c r="AM17" i="55"/>
  <c r="AJ17" i="55"/>
  <c r="AJ16" i="55"/>
  <c r="AK16" i="57"/>
  <c r="AJ16" i="57"/>
  <c r="AM13" i="55"/>
  <c r="AM12" i="57"/>
  <c r="AM10" i="55"/>
  <c r="AM10" i="57"/>
  <c r="AJ10" i="55"/>
  <c r="AM8" i="55"/>
  <c r="AM8" i="57"/>
  <c r="AJ8" i="55"/>
  <c r="AM7" i="55"/>
  <c r="AJ7" i="55"/>
  <c r="AM6" i="57"/>
  <c r="AJ6" i="57"/>
  <c r="AJ6" i="55"/>
  <c r="AM6" i="55"/>
  <c r="AJ15" i="55" l="1"/>
  <c r="AM53" i="55"/>
  <c r="AL15" i="55"/>
  <c r="AM46" i="55"/>
  <c r="AJ26" i="55"/>
  <c r="AJ42" i="57"/>
  <c r="AL15" i="57"/>
  <c r="AJ61" i="57"/>
  <c r="AL48" i="55"/>
  <c r="AM36" i="55"/>
  <c r="AJ46" i="55"/>
  <c r="AL50" i="55"/>
  <c r="AM51" i="55"/>
  <c r="AM36" i="57"/>
  <c r="AJ32" i="55"/>
  <c r="AL39" i="55"/>
  <c r="AM56" i="57"/>
  <c r="AJ58" i="57"/>
  <c r="AJ32" i="57"/>
  <c r="AL53" i="55"/>
  <c r="AJ12" i="55"/>
  <c r="AK32" i="57"/>
  <c r="AL42" i="55"/>
  <c r="AL56" i="55"/>
  <c r="AJ56" i="55"/>
  <c r="AL41" i="57"/>
  <c r="AM30" i="57"/>
  <c r="AJ46" i="57"/>
  <c r="AM20" i="57"/>
  <c r="AM20" i="55"/>
  <c r="AJ26" i="57"/>
  <c r="AJ18" i="55"/>
  <c r="AK56" i="57"/>
  <c r="E64" i="11"/>
  <c r="W15" i="57" s="1"/>
  <c r="AC22" i="55"/>
  <c r="AI22" i="57"/>
  <c r="AE22" i="57"/>
  <c r="AB22" i="55"/>
  <c r="AH22" i="55"/>
  <c r="AG22" i="57"/>
  <c r="C21" i="11"/>
  <c r="E105" i="11" s="1"/>
  <c r="AJ9" i="57"/>
  <c r="AJ27" i="55"/>
  <c r="AL30" i="55"/>
  <c r="AJ50" i="55"/>
  <c r="AM52" i="55"/>
  <c r="AM41" i="55"/>
  <c r="AM42" i="57"/>
  <c r="AJ7" i="57"/>
  <c r="AK16" i="55"/>
  <c r="AM41" i="57"/>
  <c r="AJ42" i="55"/>
  <c r="AM50" i="57"/>
  <c r="AJ50" i="57"/>
  <c r="E64" i="10"/>
  <c r="W14" i="57" s="1"/>
  <c r="C21" i="10"/>
  <c r="E78" i="10" s="1"/>
  <c r="AJ27" i="57"/>
  <c r="AM61" i="57"/>
  <c r="E137" i="11"/>
  <c r="AL9" i="55"/>
  <c r="AK27" i="55"/>
  <c r="AK33" i="55"/>
  <c r="AJ58" i="55"/>
  <c r="E125" i="11"/>
  <c r="AK15" i="57"/>
  <c r="AM7" i="57"/>
  <c r="AJ15" i="57"/>
  <c r="AL19" i="55"/>
  <c r="AJ9" i="55"/>
  <c r="AM9" i="57"/>
  <c r="AJ13" i="55"/>
  <c r="AJ19" i="57"/>
  <c r="AJ20" i="57"/>
  <c r="AK20" i="55"/>
  <c r="AM55" i="57"/>
  <c r="AM60" i="55"/>
  <c r="AL36" i="55"/>
  <c r="AK22" i="57"/>
  <c r="AK22" i="55"/>
  <c r="AK14" i="55"/>
  <c r="AK14" i="57"/>
  <c r="E137" i="10"/>
  <c r="AM16" i="57"/>
  <c r="AM29" i="55"/>
  <c r="AM55" i="55"/>
  <c r="AL22" i="55"/>
  <c r="AK9" i="57"/>
  <c r="AK13" i="57"/>
  <c r="AJ19" i="55"/>
  <c r="AJ20" i="55"/>
  <c r="AM29" i="57"/>
  <c r="AJ18" i="57"/>
  <c r="AJ62" i="57" s="1"/>
  <c r="W10" i="55"/>
  <c r="AB36" i="55"/>
  <c r="AG44" i="55"/>
  <c r="W36" i="57"/>
  <c r="AK51" i="55"/>
  <c r="AK51" i="57"/>
  <c r="AB42" i="55"/>
  <c r="AL58" i="55"/>
  <c r="AK55" i="55"/>
  <c r="AK55" i="57"/>
  <c r="AK53" i="57"/>
  <c r="AK53" i="55"/>
  <c r="AK52" i="55"/>
  <c r="AK52" i="57"/>
  <c r="AK50" i="55"/>
  <c r="AK50" i="57"/>
  <c r="AK48" i="55"/>
  <c r="AK47" i="55"/>
  <c r="AK47" i="57"/>
  <c r="AL47" i="55"/>
  <c r="AK46" i="57"/>
  <c r="AK46" i="55"/>
  <c r="AK44" i="55"/>
  <c r="AK44" i="57"/>
  <c r="AL44" i="55"/>
  <c r="AK41" i="57"/>
  <c r="AK41" i="55"/>
  <c r="AK39" i="57"/>
  <c r="AK39" i="55"/>
  <c r="AL38" i="55"/>
  <c r="AK35" i="57"/>
  <c r="AL35" i="55"/>
  <c r="AL32" i="55"/>
  <c r="AK31" i="55"/>
  <c r="AL31" i="55"/>
  <c r="AK30" i="57"/>
  <c r="AK30" i="55"/>
  <c r="AL29" i="55"/>
  <c r="AK29" i="57"/>
  <c r="AK27" i="57"/>
  <c r="AK26" i="57"/>
  <c r="AK26" i="55"/>
  <c r="AK19" i="55"/>
  <c r="AK19" i="57"/>
  <c r="AK18" i="55"/>
  <c r="AK18" i="57"/>
  <c r="AL16" i="55"/>
  <c r="AL10" i="55"/>
  <c r="AK10" i="55"/>
  <c r="AK10" i="57"/>
  <c r="AK8" i="55"/>
  <c r="AK8" i="57"/>
  <c r="AM62" i="57"/>
  <c r="AK7" i="57"/>
  <c r="AK7" i="55"/>
  <c r="AL7" i="55"/>
  <c r="AL6" i="55"/>
  <c r="AK6" i="57"/>
  <c r="AK6" i="55"/>
  <c r="AD39" i="55" l="1"/>
  <c r="AA22" i="57"/>
  <c r="AK60" i="57"/>
  <c r="W32" i="57"/>
  <c r="AA39" i="55"/>
  <c r="AA50" i="55"/>
  <c r="AE22" i="55"/>
  <c r="AK61" i="57"/>
  <c r="AF22" i="55"/>
  <c r="E88" i="11"/>
  <c r="AC15" i="55" s="1"/>
  <c r="AC22" i="57"/>
  <c r="E66" i="10"/>
  <c r="E67" i="10" s="1"/>
  <c r="AE50" i="55"/>
  <c r="E66" i="11"/>
  <c r="E67" i="11" s="1"/>
  <c r="AI39" i="57"/>
  <c r="AC39" i="55"/>
  <c r="AC50" i="55"/>
  <c r="Z22" i="57"/>
  <c r="W14" i="55"/>
  <c r="AG22" i="55"/>
  <c r="AK32" i="55"/>
  <c r="AI50" i="57"/>
  <c r="E110" i="11"/>
  <c r="AG15" i="55" s="1"/>
  <c r="W15" i="55"/>
  <c r="AF50" i="55"/>
  <c r="AB16" i="55"/>
  <c r="AK20" i="57"/>
  <c r="AK58" i="55"/>
  <c r="AF39" i="57"/>
  <c r="AI52" i="55"/>
  <c r="AB22" i="57"/>
  <c r="AF52" i="55"/>
  <c r="AK56" i="55"/>
  <c r="AK58" i="57"/>
  <c r="AG39" i="55"/>
  <c r="AA22" i="55"/>
  <c r="E142" i="10"/>
  <c r="E154" i="10" s="1"/>
  <c r="AB18" i="55"/>
  <c r="AK42" i="55"/>
  <c r="Z52" i="55"/>
  <c r="AH52" i="55"/>
  <c r="Z22" i="55"/>
  <c r="AI22" i="55"/>
  <c r="E73" i="11"/>
  <c r="E74" i="11" s="1"/>
  <c r="E142" i="11"/>
  <c r="E143" i="11" s="1"/>
  <c r="E95" i="11"/>
  <c r="AD15" i="55" s="1"/>
  <c r="AF17" i="57"/>
  <c r="AA29" i="55"/>
  <c r="E100" i="11"/>
  <c r="E101" i="11" s="1"/>
  <c r="E83" i="11"/>
  <c r="AB15" i="55" s="1"/>
  <c r="AC52" i="55"/>
  <c r="AE52" i="55"/>
  <c r="AH22" i="57"/>
  <c r="E115" i="11"/>
  <c r="E116" i="11" s="1"/>
  <c r="E78" i="11"/>
  <c r="E79" i="11" s="1"/>
  <c r="AD22" i="57"/>
  <c r="AD22" i="55"/>
  <c r="E79" i="10"/>
  <c r="AA14" i="55"/>
  <c r="E95" i="10"/>
  <c r="AE16" i="55"/>
  <c r="AA16" i="55"/>
  <c r="AG17" i="55"/>
  <c r="AK42" i="57"/>
  <c r="E110" i="10"/>
  <c r="E88" i="10"/>
  <c r="E115" i="10"/>
  <c r="E105" i="10"/>
  <c r="E73" i="10"/>
  <c r="E100" i="10"/>
  <c r="AF22" i="57"/>
  <c r="E83" i="10"/>
  <c r="AD17" i="57"/>
  <c r="AH17" i="57"/>
  <c r="W52" i="55"/>
  <c r="AK9" i="55"/>
  <c r="AG36" i="55"/>
  <c r="AC17" i="55"/>
  <c r="W52" i="57"/>
  <c r="AK12" i="57"/>
  <c r="AK12" i="55"/>
  <c r="W22" i="55"/>
  <c r="W22" i="57"/>
  <c r="AM63" i="55"/>
  <c r="W26" i="55"/>
  <c r="AB29" i="55"/>
  <c r="AH29" i="55"/>
  <c r="AF29" i="55"/>
  <c r="W32" i="55"/>
  <c r="W12" i="57"/>
  <c r="X17" i="57"/>
  <c r="X55" i="57"/>
  <c r="W36" i="55"/>
  <c r="W47" i="57"/>
  <c r="W13" i="55"/>
  <c r="AF15" i="55"/>
  <c r="E106" i="11"/>
  <c r="W8" i="55"/>
  <c r="AK13" i="55"/>
  <c r="AC29" i="55"/>
  <c r="AI29" i="55"/>
  <c r="W10" i="57"/>
  <c r="W53" i="57"/>
  <c r="W7" i="55"/>
  <c r="W50" i="57"/>
  <c r="AG29" i="55"/>
  <c r="W27" i="55"/>
  <c r="W31" i="55"/>
  <c r="W9" i="55"/>
  <c r="AC36" i="55"/>
  <c r="W33" i="55"/>
  <c r="AF48" i="55"/>
  <c r="AC48" i="55"/>
  <c r="AA48" i="55"/>
  <c r="AA47" i="55"/>
  <c r="AE47" i="55"/>
  <c r="AH47" i="55"/>
  <c r="AG47" i="55"/>
  <c r="W47" i="55"/>
  <c r="AI44" i="57"/>
  <c r="AA44" i="55"/>
  <c r="AH44" i="55"/>
  <c r="AG42" i="55"/>
  <c r="W42" i="55"/>
  <c r="AD42" i="55"/>
  <c r="AC35" i="55"/>
  <c r="AG35" i="55"/>
  <c r="Z35" i="55"/>
  <c r="AE35" i="55"/>
  <c r="W33" i="57"/>
  <c r="AB31" i="55"/>
  <c r="AE31" i="55"/>
  <c r="AH31" i="55"/>
  <c r="Z31" i="55"/>
  <c r="W31" i="57"/>
  <c r="AH19" i="55"/>
  <c r="W17" i="57"/>
  <c r="W16" i="55"/>
  <c r="W12" i="55"/>
  <c r="AD7" i="55"/>
  <c r="AB7" i="55"/>
  <c r="AC7" i="55"/>
  <c r="AC7" i="57"/>
  <c r="AG7" i="55"/>
  <c r="AF7" i="55"/>
  <c r="AA7" i="55"/>
  <c r="AI7" i="55"/>
  <c r="AC60" i="55"/>
  <c r="Z60" i="55"/>
  <c r="AA60" i="55"/>
  <c r="AI60" i="57"/>
  <c r="W42" i="57"/>
  <c r="AF38" i="55"/>
  <c r="W30" i="55"/>
  <c r="W19" i="55"/>
  <c r="W19" i="57"/>
  <c r="W17" i="55"/>
  <c r="Z13" i="55"/>
  <c r="AG13" i="55"/>
  <c r="AD58" i="55"/>
  <c r="AD53" i="55"/>
  <c r="AH53" i="55"/>
  <c r="W53" i="55"/>
  <c r="AE53" i="55"/>
  <c r="AI58" i="55"/>
  <c r="W44" i="55"/>
  <c r="W44" i="57"/>
  <c r="W61" i="57"/>
  <c r="W60" i="57"/>
  <c r="W58" i="55"/>
  <c r="W58" i="57"/>
  <c r="Z56" i="55"/>
  <c r="AI56" i="57"/>
  <c r="AB56" i="55"/>
  <c r="AC56" i="55"/>
  <c r="AF56" i="55"/>
  <c r="W55" i="55"/>
  <c r="W55" i="57"/>
  <c r="Z55" i="55"/>
  <c r="AI55" i="55"/>
  <c r="AE55" i="55"/>
  <c r="AD55" i="55"/>
  <c r="AG51" i="55"/>
  <c r="AD51" i="55"/>
  <c r="AA51" i="55"/>
  <c r="W51" i="55"/>
  <c r="W51" i="57"/>
  <c r="W50" i="55"/>
  <c r="Z50" i="55"/>
  <c r="AG46" i="55"/>
  <c r="W46" i="55"/>
  <c r="X46" i="57"/>
  <c r="AB46" i="55"/>
  <c r="W46" i="57"/>
  <c r="AC46" i="55"/>
  <c r="AE46" i="55"/>
  <c r="AF46" i="55"/>
  <c r="AE42" i="55"/>
  <c r="W41" i="55"/>
  <c r="AD41" i="55"/>
  <c r="W41" i="57"/>
  <c r="AG41" i="55"/>
  <c r="AF41" i="55"/>
  <c r="W39" i="57"/>
  <c r="W39" i="55"/>
  <c r="AE38" i="55"/>
  <c r="W38" i="55"/>
  <c r="W35" i="55"/>
  <c r="W35" i="57"/>
  <c r="X30" i="57"/>
  <c r="W30" i="57"/>
  <c r="W29" i="55"/>
  <c r="W27" i="57"/>
  <c r="AB26" i="55"/>
  <c r="AD26" i="55"/>
  <c r="AC26" i="55"/>
  <c r="W26" i="57"/>
  <c r="AF20" i="55"/>
  <c r="AH20" i="55"/>
  <c r="AD20" i="55"/>
  <c r="W20" i="57"/>
  <c r="W20" i="55"/>
  <c r="Z18" i="55"/>
  <c r="AE18" i="55"/>
  <c r="W18" i="57"/>
  <c r="W18" i="55"/>
  <c r="W16" i="57"/>
  <c r="AD13" i="55"/>
  <c r="W13" i="57"/>
  <c r="W9" i="57"/>
  <c r="AF8" i="55"/>
  <c r="AI8" i="55"/>
  <c r="AH7" i="55"/>
  <c r="AC6" i="55"/>
  <c r="Z58" i="55"/>
  <c r="AD56" i="55"/>
  <c r="W56" i="57"/>
  <c r="W56" i="55"/>
  <c r="Z52" i="57"/>
  <c r="Z48" i="57"/>
  <c r="W48" i="57"/>
  <c r="Z48" i="55"/>
  <c r="W48" i="55"/>
  <c r="AA46" i="55"/>
  <c r="AE41" i="55"/>
  <c r="W38" i="57"/>
  <c r="AD38" i="55"/>
  <c r="AI35" i="57"/>
  <c r="AI35" i="55"/>
  <c r="W29" i="57"/>
  <c r="Z29" i="55"/>
  <c r="AI26" i="57"/>
  <c r="AI26" i="55"/>
  <c r="AF20" i="57"/>
  <c r="Z19" i="55"/>
  <c r="AG17" i="57"/>
  <c r="AC16" i="55"/>
  <c r="Z16" i="55"/>
  <c r="AG16" i="55"/>
  <c r="AD13" i="57"/>
  <c r="W8" i="57"/>
  <c r="AC8" i="55"/>
  <c r="W7" i="57"/>
  <c r="AK62" i="57"/>
  <c r="AL63" i="55"/>
  <c r="AC6" i="57"/>
  <c r="W6" i="55"/>
  <c r="W6" i="57"/>
  <c r="AB39" i="57" l="1"/>
  <c r="AA39" i="57"/>
  <c r="AB39" i="55"/>
  <c r="AB36" i="57"/>
  <c r="X14" i="57"/>
  <c r="AD39" i="57"/>
  <c r="AF52" i="57"/>
  <c r="AE50" i="57"/>
  <c r="AA52" i="55"/>
  <c r="AB29" i="57"/>
  <c r="AI52" i="57"/>
  <c r="AH15" i="55"/>
  <c r="AC50" i="57"/>
  <c r="AH39" i="55"/>
  <c r="X14" i="55"/>
  <c r="AN14" i="55" s="1"/>
  <c r="AQ14" i="55" s="1"/>
  <c r="AB52" i="55"/>
  <c r="E89" i="11"/>
  <c r="AB50" i="57"/>
  <c r="AI39" i="55"/>
  <c r="AE39" i="55"/>
  <c r="E96" i="11"/>
  <c r="AI14" i="55"/>
  <c r="AC39" i="57"/>
  <c r="AB50" i="55"/>
  <c r="E111" i="11"/>
  <c r="AG50" i="55"/>
  <c r="X15" i="57"/>
  <c r="AG50" i="57"/>
  <c r="Z39" i="55"/>
  <c r="AA15" i="55"/>
  <c r="AH39" i="57"/>
  <c r="X15" i="55"/>
  <c r="AG52" i="55"/>
  <c r="AD29" i="55"/>
  <c r="AC38" i="55"/>
  <c r="AD50" i="55"/>
  <c r="AH52" i="57"/>
  <c r="AC52" i="57"/>
  <c r="AB17" i="57"/>
  <c r="AG39" i="57"/>
  <c r="AG52" i="57"/>
  <c r="AF17" i="55"/>
  <c r="E84" i="11"/>
  <c r="AE29" i="55"/>
  <c r="AD52" i="57"/>
  <c r="AA36" i="55"/>
  <c r="AD52" i="55"/>
  <c r="AB16" i="57"/>
  <c r="AD50" i="57"/>
  <c r="AC17" i="57"/>
  <c r="AH50" i="55"/>
  <c r="AI15" i="55"/>
  <c r="AA29" i="57"/>
  <c r="AH50" i="57"/>
  <c r="X52" i="57"/>
  <c r="AF50" i="57"/>
  <c r="AI50" i="55"/>
  <c r="Z15" i="55"/>
  <c r="AB17" i="55"/>
  <c r="AG16" i="57"/>
  <c r="AI16" i="55"/>
  <c r="AD36" i="57"/>
  <c r="AA17" i="55"/>
  <c r="AB18" i="57"/>
  <c r="AE15" i="55"/>
  <c r="AF39" i="55"/>
  <c r="AG29" i="57"/>
  <c r="AI16" i="57"/>
  <c r="AI19" i="55"/>
  <c r="AG36" i="57"/>
  <c r="AD36" i="55"/>
  <c r="Z17" i="57"/>
  <c r="AD16" i="55"/>
  <c r="AI15" i="57"/>
  <c r="AE16" i="57"/>
  <c r="E154" i="11"/>
  <c r="E117" i="11"/>
  <c r="E143" i="10"/>
  <c r="AH17" i="55"/>
  <c r="AI17" i="55"/>
  <c r="E106" i="10"/>
  <c r="AF14" i="55"/>
  <c r="Z39" i="57"/>
  <c r="AE36" i="57"/>
  <c r="AE36" i="55"/>
  <c r="AH14" i="55"/>
  <c r="E116" i="10"/>
  <c r="AF16" i="55"/>
  <c r="AE17" i="55"/>
  <c r="AD7" i="57"/>
  <c r="X42" i="57"/>
  <c r="X44" i="57"/>
  <c r="E84" i="10"/>
  <c r="AB14" i="55"/>
  <c r="E101" i="10"/>
  <c r="AE14" i="55"/>
  <c r="AC14" i="55"/>
  <c r="E89" i="10"/>
  <c r="Z17" i="55"/>
  <c r="AD17" i="55"/>
  <c r="X19" i="57"/>
  <c r="AI17" i="57"/>
  <c r="AI36" i="57"/>
  <c r="E117" i="10"/>
  <c r="E155" i="10" s="1"/>
  <c r="E157" i="10" s="1"/>
  <c r="E158" i="10" s="1"/>
  <c r="Z14" i="55"/>
  <c r="E74" i="10"/>
  <c r="AG14" i="55"/>
  <c r="E111" i="10"/>
  <c r="AD14" i="55"/>
  <c r="E96" i="10"/>
  <c r="AH29" i="57"/>
  <c r="AA36" i="57"/>
  <c r="Z36" i="57"/>
  <c r="AH16" i="55"/>
  <c r="AI29" i="57"/>
  <c r="AD29" i="57"/>
  <c r="AB13" i="57"/>
  <c r="X22" i="57"/>
  <c r="X36" i="57"/>
  <c r="AE19" i="55"/>
  <c r="AB13" i="55"/>
  <c r="X41" i="55"/>
  <c r="X42" i="55"/>
  <c r="AG6" i="57"/>
  <c r="AF44" i="55"/>
  <c r="AB48" i="57"/>
  <c r="X52" i="55"/>
  <c r="AN52" i="55" s="1"/>
  <c r="Z36" i="55"/>
  <c r="AI38" i="55"/>
  <c r="X7" i="55"/>
  <c r="X19" i="55"/>
  <c r="Z42" i="57"/>
  <c r="X56" i="55"/>
  <c r="AE53" i="57"/>
  <c r="AC53" i="57"/>
  <c r="Z50" i="57"/>
  <c r="AD60" i="55"/>
  <c r="AE19" i="57"/>
  <c r="AE31" i="57"/>
  <c r="AA42" i="57"/>
  <c r="AF47" i="57"/>
  <c r="X29" i="55"/>
  <c r="AN15" i="55"/>
  <c r="AQ15" i="55" s="1"/>
  <c r="AB7" i="57"/>
  <c r="AE6" i="57"/>
  <c r="X35" i="55"/>
  <c r="AH36" i="55"/>
  <c r="X36" i="55"/>
  <c r="AC55" i="55"/>
  <c r="AG60" i="55"/>
  <c r="X6" i="55"/>
  <c r="AE44" i="57"/>
  <c r="AE47" i="57"/>
  <c r="AG48" i="57"/>
  <c r="AC19" i="57"/>
  <c r="AE18" i="57"/>
  <c r="X44" i="55"/>
  <c r="AE13" i="57"/>
  <c r="X31" i="55"/>
  <c r="X47" i="55"/>
  <c r="AO22" i="57"/>
  <c r="AP22" i="57" s="1"/>
  <c r="AF60" i="57"/>
  <c r="Z61" i="57"/>
  <c r="AN22" i="57"/>
  <c r="X22" i="55"/>
  <c r="AH19" i="57"/>
  <c r="AC19" i="55"/>
  <c r="AB19" i="55"/>
  <c r="AB19" i="57"/>
  <c r="AI36" i="55"/>
  <c r="AC36" i="57"/>
  <c r="AF36" i="55"/>
  <c r="AN36" i="55" s="1"/>
  <c r="AD6" i="55"/>
  <c r="AH6" i="55"/>
  <c r="AE6" i="55"/>
  <c r="X33" i="57"/>
  <c r="AH48" i="55"/>
  <c r="AI48" i="57"/>
  <c r="AI48" i="55"/>
  <c r="AB48" i="55"/>
  <c r="AD48" i="55"/>
  <c r="AE48" i="55"/>
  <c r="AG48" i="55"/>
  <c r="Z60" i="57"/>
  <c r="AC60" i="57"/>
  <c r="AI47" i="57"/>
  <c r="AI47" i="55"/>
  <c r="X47" i="57"/>
  <c r="AB47" i="55"/>
  <c r="AD47" i="55"/>
  <c r="AF47" i="55"/>
  <c r="AC47" i="55"/>
  <c r="Z47" i="55"/>
  <c r="AG44" i="57"/>
  <c r="AE44" i="55"/>
  <c r="AC44" i="57"/>
  <c r="AB44" i="55"/>
  <c r="AI44" i="55"/>
  <c r="Z44" i="55"/>
  <c r="AD44" i="55"/>
  <c r="AC44" i="55"/>
  <c r="AA42" i="55"/>
  <c r="AF42" i="55"/>
  <c r="AH42" i="57"/>
  <c r="AB42" i="57"/>
  <c r="AH42" i="55"/>
  <c r="AI38" i="57"/>
  <c r="AA35" i="55"/>
  <c r="AD35" i="55"/>
  <c r="AB35" i="55"/>
  <c r="AF35" i="55"/>
  <c r="AH35" i="55"/>
  <c r="X32" i="57"/>
  <c r="AA31" i="55"/>
  <c r="AG31" i="55"/>
  <c r="AC31" i="55"/>
  <c r="AD31" i="55"/>
  <c r="AF31" i="55"/>
  <c r="AI31" i="55"/>
  <c r="AI31" i="57"/>
  <c r="X31" i="57"/>
  <c r="X29" i="57"/>
  <c r="AD19" i="55"/>
  <c r="AG19" i="55"/>
  <c r="AF19" i="57"/>
  <c r="AA19" i="55"/>
  <c r="AF19" i="55"/>
  <c r="AI19" i="57"/>
  <c r="AE17" i="57"/>
  <c r="AF13" i="55"/>
  <c r="AF13" i="57"/>
  <c r="AE13" i="55"/>
  <c r="Z7" i="55"/>
  <c r="AE7" i="55"/>
  <c r="AI7" i="57"/>
  <c r="AA60" i="57"/>
  <c r="AE60" i="55"/>
  <c r="AD60" i="57"/>
  <c r="AC42" i="55"/>
  <c r="AG38" i="55"/>
  <c r="AB38" i="55"/>
  <c r="Z38" i="55"/>
  <c r="AH38" i="55"/>
  <c r="AA38" i="55"/>
  <c r="AI18" i="57"/>
  <c r="AA13" i="55"/>
  <c r="AI13" i="57"/>
  <c r="AI13" i="55"/>
  <c r="AH13" i="55"/>
  <c r="AC13" i="55"/>
  <c r="X12" i="57"/>
  <c r="AF6" i="57"/>
  <c r="AB6" i="57"/>
  <c r="AB6" i="55"/>
  <c r="Z53" i="55"/>
  <c r="AF53" i="55"/>
  <c r="AB53" i="55"/>
  <c r="AC53" i="55"/>
  <c r="AA53" i="55"/>
  <c r="AI53" i="57"/>
  <c r="AI53" i="55"/>
  <c r="AG53" i="55"/>
  <c r="AG58" i="55"/>
  <c r="AC58" i="55"/>
  <c r="AB58" i="55"/>
  <c r="AH58" i="55"/>
  <c r="AF58" i="55"/>
  <c r="AI58" i="57"/>
  <c r="AA58" i="55"/>
  <c r="AE58" i="55"/>
  <c r="AH61" i="57"/>
  <c r="AG61" i="57"/>
  <c r="AI61" i="57"/>
  <c r="X61" i="57"/>
  <c r="AB60" i="55"/>
  <c r="X60" i="57"/>
  <c r="X58" i="57"/>
  <c r="AI56" i="55"/>
  <c r="AE56" i="55"/>
  <c r="AG56" i="55"/>
  <c r="AH56" i="55"/>
  <c r="AA56" i="55"/>
  <c r="AD55" i="57"/>
  <c r="AB55" i="55"/>
  <c r="AA55" i="55"/>
  <c r="AI55" i="57"/>
  <c r="AH55" i="55"/>
  <c r="AG55" i="55"/>
  <c r="AF55" i="55"/>
  <c r="X53" i="57"/>
  <c r="AG51" i="57"/>
  <c r="AH51" i="55"/>
  <c r="AC51" i="55"/>
  <c r="Z51" i="55"/>
  <c r="AE51" i="55"/>
  <c r="AF51" i="55"/>
  <c r="AI51" i="55"/>
  <c r="AI51" i="57"/>
  <c r="AB51" i="55"/>
  <c r="X51" i="57"/>
  <c r="X50" i="57"/>
  <c r="X48" i="57"/>
  <c r="AI46" i="57"/>
  <c r="AI46" i="55"/>
  <c r="AH46" i="55"/>
  <c r="AD46" i="55"/>
  <c r="Z46" i="55"/>
  <c r="Z42" i="55"/>
  <c r="AI42" i="55"/>
  <c r="AI42" i="57"/>
  <c r="AI41" i="57"/>
  <c r="AA41" i="55"/>
  <c r="Z41" i="55"/>
  <c r="AB41" i="55"/>
  <c r="AH41" i="55"/>
  <c r="AI41" i="55"/>
  <c r="AC41" i="55"/>
  <c r="X41" i="57"/>
  <c r="X39" i="57"/>
  <c r="X38" i="57"/>
  <c r="X35" i="57"/>
  <c r="X27" i="57"/>
  <c r="AH26" i="55"/>
  <c r="AE26" i="55"/>
  <c r="AG26" i="55"/>
  <c r="Z26" i="55"/>
  <c r="AA26" i="55"/>
  <c r="AF26" i="55"/>
  <c r="X26" i="57"/>
  <c r="AC20" i="55"/>
  <c r="AA20" i="57"/>
  <c r="AA20" i="55"/>
  <c r="AG20" i="55"/>
  <c r="AI20" i="57"/>
  <c r="AE20" i="55"/>
  <c r="AI20" i="55"/>
  <c r="AB20" i="55"/>
  <c r="Z20" i="55"/>
  <c r="X20" i="57"/>
  <c r="AI18" i="55"/>
  <c r="AG18" i="55"/>
  <c r="AA18" i="55"/>
  <c r="AH18" i="55"/>
  <c r="AF18" i="55"/>
  <c r="AD18" i="55"/>
  <c r="AC18" i="55"/>
  <c r="X18" i="57"/>
  <c r="AA17" i="57"/>
  <c r="X16" i="57"/>
  <c r="X13" i="57"/>
  <c r="AI10" i="57"/>
  <c r="AI10" i="55"/>
  <c r="AG10" i="55"/>
  <c r="Z10" i="55"/>
  <c r="AA10" i="55"/>
  <c r="AB10" i="55"/>
  <c r="AC10" i="55"/>
  <c r="AH10" i="55"/>
  <c r="AD10" i="55"/>
  <c r="AF10" i="55"/>
  <c r="AE10" i="55"/>
  <c r="X9" i="57"/>
  <c r="Z9" i="55"/>
  <c r="AF9" i="55"/>
  <c r="AB9" i="55"/>
  <c r="AI9" i="55"/>
  <c r="AI9" i="57"/>
  <c r="AH9" i="55"/>
  <c r="AE9" i="55"/>
  <c r="AA9" i="55"/>
  <c r="AC9" i="55"/>
  <c r="AG9" i="55"/>
  <c r="AD9" i="55"/>
  <c r="AG8" i="55"/>
  <c r="AH8" i="55"/>
  <c r="AA8" i="55"/>
  <c r="AI8" i="57"/>
  <c r="AD8" i="55"/>
  <c r="Z8" i="55"/>
  <c r="AE8" i="55"/>
  <c r="AB8" i="55"/>
  <c r="Z7" i="57"/>
  <c r="X7" i="57"/>
  <c r="AI6" i="55"/>
  <c r="AI6" i="57"/>
  <c r="AF6" i="55"/>
  <c r="Z6" i="55"/>
  <c r="Z6" i="57"/>
  <c r="AG6" i="55"/>
  <c r="AA6" i="55"/>
  <c r="AA58" i="57"/>
  <c r="AB58" i="57"/>
  <c r="Z58" i="57"/>
  <c r="AD56" i="57"/>
  <c r="X56" i="57"/>
  <c r="AE56" i="57"/>
  <c r="AH56" i="57"/>
  <c r="AA46" i="57"/>
  <c r="AD46" i="57"/>
  <c r="AH46" i="57"/>
  <c r="AE41" i="57"/>
  <c r="AC41" i="57"/>
  <c r="AB41" i="57"/>
  <c r="AB38" i="57"/>
  <c r="AH38" i="57"/>
  <c r="AD38" i="57"/>
  <c r="Z38" i="57"/>
  <c r="AD33" i="55"/>
  <c r="AA33" i="55"/>
  <c r="AC33" i="55"/>
  <c r="AG33" i="55"/>
  <c r="AB33" i="55"/>
  <c r="AI33" i="55"/>
  <c r="AI33" i="57"/>
  <c r="AE33" i="55"/>
  <c r="AH33" i="55"/>
  <c r="AF33" i="55"/>
  <c r="Z33" i="55"/>
  <c r="AI32" i="57"/>
  <c r="AI32" i="55"/>
  <c r="AG32" i="55"/>
  <c r="AE32" i="55"/>
  <c r="AA32" i="55"/>
  <c r="AH32" i="55"/>
  <c r="AF32" i="55"/>
  <c r="Z32" i="55"/>
  <c r="AD32" i="55"/>
  <c r="AC32" i="55"/>
  <c r="AB32" i="55"/>
  <c r="AA30" i="55"/>
  <c r="AD30" i="55"/>
  <c r="AC30" i="55"/>
  <c r="Z30" i="55"/>
  <c r="AE30" i="55"/>
  <c r="AF30" i="55"/>
  <c r="AI30" i="55"/>
  <c r="AI30" i="57"/>
  <c r="AG30" i="55"/>
  <c r="AB30" i="55"/>
  <c r="AH30" i="55"/>
  <c r="AO29" i="55"/>
  <c r="AP29" i="55" s="1"/>
  <c r="AN29" i="55"/>
  <c r="AE29" i="57"/>
  <c r="Z29" i="57"/>
  <c r="AA27" i="55"/>
  <c r="AF27" i="55"/>
  <c r="AD27" i="55"/>
  <c r="AH27" i="55"/>
  <c r="AE27" i="55"/>
  <c r="AC27" i="55"/>
  <c r="AI27" i="57"/>
  <c r="AI27" i="55"/>
  <c r="AG27" i="55"/>
  <c r="Z27" i="55"/>
  <c r="AB27" i="55"/>
  <c r="AF26" i="57"/>
  <c r="AG26" i="57"/>
  <c r="AE26" i="57"/>
  <c r="AH26" i="57"/>
  <c r="Z19" i="57"/>
  <c r="AA19" i="57"/>
  <c r="AC16" i="57"/>
  <c r="Z16" i="57"/>
  <c r="AD16" i="57"/>
  <c r="AF16" i="57"/>
  <c r="AH16" i="57"/>
  <c r="AH12" i="55"/>
  <c r="AB12" i="55"/>
  <c r="Z12" i="55"/>
  <c r="AC12" i="55"/>
  <c r="AE12" i="55"/>
  <c r="AA12" i="55"/>
  <c r="AF12" i="55"/>
  <c r="AD12" i="55"/>
  <c r="AI12" i="55"/>
  <c r="AI12" i="57"/>
  <c r="AG12" i="55"/>
  <c r="X8" i="57"/>
  <c r="AB8" i="57"/>
  <c r="AH8" i="57"/>
  <c r="AA8" i="57"/>
  <c r="Z8" i="57"/>
  <c r="AC8" i="57"/>
  <c r="W62" i="57"/>
  <c r="W69" i="57" s="1"/>
  <c r="AF7" i="57"/>
  <c r="W63" i="55"/>
  <c r="X6" i="57"/>
  <c r="E155" i="11" l="1"/>
  <c r="E157" i="11" s="1"/>
  <c r="E158" i="11" s="1"/>
  <c r="AE39" i="57"/>
  <c r="AA50" i="57"/>
  <c r="AB52" i="57"/>
  <c r="AC29" i="57"/>
  <c r="AA16" i="57"/>
  <c r="AA52" i="57"/>
  <c r="AE52" i="57"/>
  <c r="AF38" i="57"/>
  <c r="AF36" i="57"/>
  <c r="AF29" i="57"/>
  <c r="X55" i="55"/>
  <c r="AC48" i="57"/>
  <c r="AH60" i="57"/>
  <c r="AC38" i="57"/>
  <c r="AF48" i="57"/>
  <c r="X13" i="55"/>
  <c r="AN13" i="55" s="1"/>
  <c r="AC35" i="57"/>
  <c r="AH47" i="57"/>
  <c r="AK60" i="55"/>
  <c r="AH48" i="57"/>
  <c r="AD8" i="57"/>
  <c r="AF8" i="57"/>
  <c r="X10" i="55"/>
  <c r="X12" i="55"/>
  <c r="AN12" i="55" s="1"/>
  <c r="X16" i="55"/>
  <c r="AN16" i="55" s="1"/>
  <c r="AB26" i="57"/>
  <c r="Z26" i="57"/>
  <c r="X30" i="55"/>
  <c r="AN30" i="55" s="1"/>
  <c r="X39" i="55"/>
  <c r="AN39" i="55" s="1"/>
  <c r="AO52" i="55"/>
  <c r="AP52" i="55" s="1"/>
  <c r="AQ52" i="55" s="1"/>
  <c r="AA56" i="57"/>
  <c r="X58" i="55"/>
  <c r="AO58" i="55" s="1"/>
  <c r="AP58" i="55" s="1"/>
  <c r="AF58" i="57"/>
  <c r="AG19" i="57"/>
  <c r="Z31" i="57"/>
  <c r="X32" i="55"/>
  <c r="AB47" i="57"/>
  <c r="AA48" i="57"/>
  <c r="X33" i="55"/>
  <c r="AH36" i="57"/>
  <c r="AN36" i="57" s="1"/>
  <c r="X38" i="55"/>
  <c r="AO38" i="55" s="1"/>
  <c r="AP38" i="55" s="1"/>
  <c r="AF51" i="57"/>
  <c r="X53" i="55"/>
  <c r="AN53" i="55" s="1"/>
  <c r="Z56" i="57"/>
  <c r="AQ29" i="55"/>
  <c r="X18" i="55"/>
  <c r="AA41" i="57"/>
  <c r="Z41" i="57"/>
  <c r="X48" i="55"/>
  <c r="X51" i="55"/>
  <c r="AO51" i="55" s="1"/>
  <c r="AP51" i="55" s="1"/>
  <c r="AH51" i="57"/>
  <c r="Z53" i="57"/>
  <c r="AD35" i="57"/>
  <c r="AG35" i="57"/>
  <c r="AH44" i="57"/>
  <c r="AA47" i="57"/>
  <c r="AG47" i="57"/>
  <c r="AG13" i="57"/>
  <c r="AE8" i="57"/>
  <c r="X27" i="55"/>
  <c r="AN27" i="55" s="1"/>
  <c r="AC51" i="57"/>
  <c r="AG38" i="57"/>
  <c r="AE42" i="57"/>
  <c r="AF31" i="57"/>
  <c r="AH31" i="57"/>
  <c r="AA44" i="57"/>
  <c r="X8" i="55"/>
  <c r="X20" i="55"/>
  <c r="X26" i="55"/>
  <c r="AH41" i="57"/>
  <c r="X50" i="55"/>
  <c r="AN50" i="55" s="1"/>
  <c r="AD51" i="57"/>
  <c r="AE51" i="57"/>
  <c r="AB51" i="57"/>
  <c r="AB56" i="57"/>
  <c r="AH58" i="57"/>
  <c r="AG58" i="57"/>
  <c r="AC58" i="57"/>
  <c r="AH7" i="57"/>
  <c r="X17" i="55"/>
  <c r="AN17" i="55" s="1"/>
  <c r="AD31" i="57"/>
  <c r="AB31" i="57"/>
  <c r="AG31" i="57"/>
  <c r="AA31" i="57"/>
  <c r="AA35" i="57"/>
  <c r="AQ22" i="57"/>
  <c r="Z46" i="57"/>
  <c r="X46" i="55"/>
  <c r="AN46" i="55" s="1"/>
  <c r="AC46" i="57"/>
  <c r="X9" i="55"/>
  <c r="AN9" i="55" s="1"/>
  <c r="AE60" i="57"/>
  <c r="AD44" i="57"/>
  <c r="AO22" i="55"/>
  <c r="AP22" i="55" s="1"/>
  <c r="AN22" i="55"/>
  <c r="AO19" i="55"/>
  <c r="AP19" i="55" s="1"/>
  <c r="AO36" i="55"/>
  <c r="AP36" i="55" s="1"/>
  <c r="AQ36" i="55" s="1"/>
  <c r="AF56" i="57"/>
  <c r="Z35" i="57"/>
  <c r="AD48" i="57"/>
  <c r="AE48" i="57"/>
  <c r="AN48" i="55"/>
  <c r="AO50" i="57"/>
  <c r="AP50" i="57" s="1"/>
  <c r="AD47" i="57"/>
  <c r="AN47" i="55"/>
  <c r="AO47" i="55"/>
  <c r="AP47" i="55" s="1"/>
  <c r="Z47" i="57"/>
  <c r="AC47" i="57"/>
  <c r="AF44" i="57"/>
  <c r="AO44" i="55"/>
  <c r="AP44" i="55" s="1"/>
  <c r="AN44" i="55"/>
  <c r="Z44" i="57"/>
  <c r="AB44" i="57"/>
  <c r="AG42" i="57"/>
  <c r="AD42" i="57"/>
  <c r="AF42" i="57"/>
  <c r="AH35" i="57"/>
  <c r="AB35" i="57"/>
  <c r="AF35" i="57"/>
  <c r="AE35" i="57"/>
  <c r="AO35" i="55"/>
  <c r="AP35" i="55" s="1"/>
  <c r="AN35" i="55"/>
  <c r="AC31" i="57"/>
  <c r="AN31" i="55"/>
  <c r="AO31" i="55"/>
  <c r="AP31" i="55" s="1"/>
  <c r="AD19" i="57"/>
  <c r="AN19" i="57" s="1"/>
  <c r="AN19" i="55"/>
  <c r="AN17" i="57"/>
  <c r="AO17" i="55"/>
  <c r="AP17" i="55" s="1"/>
  <c r="Z13" i="57"/>
  <c r="AO7" i="55"/>
  <c r="AP7" i="55" s="1"/>
  <c r="AE7" i="57"/>
  <c r="AA7" i="57"/>
  <c r="AG7" i="57"/>
  <c r="AO52" i="57"/>
  <c r="AP52" i="57" s="1"/>
  <c r="AN42" i="55"/>
  <c r="AO42" i="55"/>
  <c r="AP42" i="55" s="1"/>
  <c r="AC42" i="57"/>
  <c r="AA38" i="57"/>
  <c r="AE38" i="57"/>
  <c r="AN38" i="55"/>
  <c r="AA13" i="57"/>
  <c r="AC13" i="57"/>
  <c r="AH13" i="57"/>
  <c r="AN7" i="55"/>
  <c r="AD6" i="57"/>
  <c r="AD58" i="57"/>
  <c r="AD53" i="57"/>
  <c r="AF53" i="57"/>
  <c r="AB53" i="57"/>
  <c r="AH53" i="57"/>
  <c r="AA53" i="57"/>
  <c r="AG53" i="57"/>
  <c r="AE58" i="57"/>
  <c r="AB61" i="57"/>
  <c r="AF61" i="57"/>
  <c r="AA61" i="57"/>
  <c r="AE61" i="57"/>
  <c r="AD61" i="57"/>
  <c r="AC61" i="57"/>
  <c r="AG60" i="57"/>
  <c r="AB60" i="57"/>
  <c r="AC56" i="57"/>
  <c r="AG56" i="57"/>
  <c r="AN56" i="55"/>
  <c r="AA55" i="57"/>
  <c r="AH55" i="57"/>
  <c r="AN55" i="55"/>
  <c r="Z55" i="57"/>
  <c r="AE55" i="57"/>
  <c r="AG55" i="57"/>
  <c r="AC55" i="57"/>
  <c r="AF55" i="57"/>
  <c r="AB55" i="57"/>
  <c r="AO55" i="55"/>
  <c r="AP55" i="55" s="1"/>
  <c r="AN52" i="57"/>
  <c r="AA51" i="57"/>
  <c r="Z51" i="57"/>
  <c r="AN51" i="55"/>
  <c r="AN50" i="57"/>
  <c r="AO50" i="55"/>
  <c r="AP50" i="55" s="1"/>
  <c r="AO48" i="55"/>
  <c r="AP48" i="55" s="1"/>
  <c r="AE46" i="57"/>
  <c r="AG46" i="57"/>
  <c r="AB46" i="57"/>
  <c r="AF46" i="57"/>
  <c r="AD41" i="57"/>
  <c r="AN41" i="55"/>
  <c r="AO41" i="55"/>
  <c r="AP41" i="55" s="1"/>
  <c r="AG41" i="57"/>
  <c r="AF41" i="57"/>
  <c r="AN39" i="57"/>
  <c r="AO39" i="55"/>
  <c r="AP39" i="55" s="1"/>
  <c r="AO39" i="57"/>
  <c r="AP39" i="57" s="1"/>
  <c r="AO36" i="57"/>
  <c r="AP36" i="57" s="1"/>
  <c r="AO33" i="55"/>
  <c r="AP33" i="55" s="1"/>
  <c r="AD26" i="57"/>
  <c r="AA26" i="57"/>
  <c r="AC26" i="57"/>
  <c r="AO26" i="55"/>
  <c r="AP26" i="55" s="1"/>
  <c r="AN26" i="55"/>
  <c r="AC20" i="57"/>
  <c r="Z20" i="57"/>
  <c r="AN20" i="55"/>
  <c r="AB20" i="57"/>
  <c r="AG20" i="57"/>
  <c r="AH20" i="57"/>
  <c r="AO20" i="55"/>
  <c r="AP20" i="55" s="1"/>
  <c r="AD20" i="57"/>
  <c r="AE20" i="57"/>
  <c r="Z18" i="57"/>
  <c r="AN18" i="55"/>
  <c r="AO18" i="55"/>
  <c r="AP18" i="55" s="1"/>
  <c r="AD18" i="57"/>
  <c r="AC18" i="57"/>
  <c r="AF18" i="57"/>
  <c r="AA18" i="57"/>
  <c r="AH18" i="57"/>
  <c r="AG18" i="57"/>
  <c r="AO17" i="57"/>
  <c r="AP17" i="57" s="1"/>
  <c r="AO16" i="55"/>
  <c r="AP16" i="55" s="1"/>
  <c r="AF10" i="57"/>
  <c r="AH10" i="57"/>
  <c r="AC10" i="57"/>
  <c r="AG10" i="57"/>
  <c r="AE10" i="57"/>
  <c r="AB10" i="57"/>
  <c r="AA10" i="57"/>
  <c r="AD10" i="57"/>
  <c r="Z10" i="57"/>
  <c r="X10" i="57"/>
  <c r="X62" i="57" s="1"/>
  <c r="X69" i="57" s="1"/>
  <c r="AH63" i="55"/>
  <c r="AG9" i="57"/>
  <c r="AB9" i="57"/>
  <c r="AF9" i="57"/>
  <c r="AD9" i="57"/>
  <c r="AC9" i="57"/>
  <c r="AE9" i="57"/>
  <c r="Z9" i="57"/>
  <c r="AA9" i="57"/>
  <c r="AH9" i="57"/>
  <c r="AG8" i="57"/>
  <c r="AO8" i="55"/>
  <c r="AP8" i="55" s="1"/>
  <c r="AB63" i="55"/>
  <c r="AN8" i="55"/>
  <c r="AH6" i="57"/>
  <c r="AG63" i="55"/>
  <c r="AO6" i="55"/>
  <c r="AP6" i="55" s="1"/>
  <c r="AA6" i="57"/>
  <c r="AO56" i="55"/>
  <c r="AP56" i="55" s="1"/>
  <c r="AN48" i="57"/>
  <c r="AH33" i="57"/>
  <c r="AN33" i="55"/>
  <c r="AE33" i="57"/>
  <c r="AG33" i="57"/>
  <c r="AB33" i="57"/>
  <c r="AF33" i="57"/>
  <c r="Z33" i="57"/>
  <c r="AC33" i="57"/>
  <c r="AA33" i="57"/>
  <c r="AD33" i="57"/>
  <c r="AD63" i="55"/>
  <c r="AC32" i="57"/>
  <c r="AF32" i="57"/>
  <c r="AA32" i="57"/>
  <c r="AN32" i="55"/>
  <c r="AO32" i="55"/>
  <c r="AP32" i="55" s="1"/>
  <c r="AD32" i="57"/>
  <c r="Z32" i="57"/>
  <c r="AH32" i="57"/>
  <c r="AE32" i="57"/>
  <c r="AB32" i="57"/>
  <c r="AG32" i="57"/>
  <c r="AF63" i="55"/>
  <c r="AH30" i="57"/>
  <c r="AA30" i="57"/>
  <c r="AG30" i="57"/>
  <c r="AE30" i="57"/>
  <c r="AC30" i="57"/>
  <c r="AF30" i="57"/>
  <c r="AD30" i="57"/>
  <c r="AB30" i="57"/>
  <c r="Z30" i="57"/>
  <c r="AO30" i="55"/>
  <c r="AP30" i="55" s="1"/>
  <c r="AO29" i="57"/>
  <c r="AP29" i="57" s="1"/>
  <c r="AN29" i="57"/>
  <c r="AI62" i="57"/>
  <c r="AI69" i="57" s="1"/>
  <c r="AA63" i="55"/>
  <c r="AE63" i="55"/>
  <c r="AC63" i="55"/>
  <c r="AB27" i="57"/>
  <c r="AO27" i="55"/>
  <c r="AP27" i="55" s="1"/>
  <c r="AE27" i="57"/>
  <c r="AH27" i="57"/>
  <c r="AD27" i="57"/>
  <c r="AG27" i="57"/>
  <c r="AF27" i="57"/>
  <c r="AC27" i="57"/>
  <c r="AA27" i="57"/>
  <c r="Z27" i="57"/>
  <c r="AN16" i="57"/>
  <c r="AO16" i="57"/>
  <c r="AP16" i="57" s="1"/>
  <c r="AB12" i="57"/>
  <c r="AG12" i="57"/>
  <c r="AE12" i="57"/>
  <c r="AC12" i="57"/>
  <c r="Z12" i="57"/>
  <c r="Z63" i="55"/>
  <c r="AH12" i="57"/>
  <c r="AD12" i="57"/>
  <c r="AF12" i="57"/>
  <c r="AA12" i="57"/>
  <c r="AN6" i="55"/>
  <c r="AQ55" i="55" l="1"/>
  <c r="AQ56" i="55"/>
  <c r="AQ48" i="55"/>
  <c r="AQ32" i="55"/>
  <c r="AQ31" i="55"/>
  <c r="AQ47" i="55"/>
  <c r="AQ17" i="57"/>
  <c r="AQ39" i="55"/>
  <c r="AQ16" i="55"/>
  <c r="AQ50" i="55"/>
  <c r="AQ42" i="55"/>
  <c r="AQ7" i="55"/>
  <c r="AQ17" i="55"/>
  <c r="AQ27" i="55"/>
  <c r="AO46" i="55"/>
  <c r="AP46" i="55" s="1"/>
  <c r="AQ46" i="55" s="1"/>
  <c r="AO12" i="55"/>
  <c r="AP12" i="55" s="1"/>
  <c r="AQ12" i="55" s="1"/>
  <c r="AQ6" i="55"/>
  <c r="AQ8" i="55"/>
  <c r="AN8" i="57"/>
  <c r="AO53" i="55"/>
  <c r="AP53" i="55" s="1"/>
  <c r="AQ53" i="55" s="1"/>
  <c r="AO13" i="55"/>
  <c r="AP13" i="55" s="1"/>
  <c r="AQ13" i="55" s="1"/>
  <c r="AK63" i="55"/>
  <c r="AN58" i="55"/>
  <c r="AQ58" i="55" s="1"/>
  <c r="AN31" i="57"/>
  <c r="AQ30" i="55"/>
  <c r="AQ26" i="55"/>
  <c r="AQ33" i="55"/>
  <c r="AN7" i="57"/>
  <c r="AQ35" i="55"/>
  <c r="AQ20" i="55"/>
  <c r="AQ18" i="55"/>
  <c r="AQ41" i="55"/>
  <c r="AQ44" i="55"/>
  <c r="AQ51" i="55"/>
  <c r="AQ38" i="55"/>
  <c r="AQ19" i="55"/>
  <c r="AO9" i="55"/>
  <c r="AP9" i="55" s="1"/>
  <c r="X63" i="55"/>
  <c r="AQ22" i="55"/>
  <c r="AO19" i="57"/>
  <c r="AP19" i="57" s="1"/>
  <c r="AQ19" i="57" s="1"/>
  <c r="AQ36" i="57"/>
  <c r="AO48" i="57"/>
  <c r="AP48" i="57" s="1"/>
  <c r="AQ48" i="57" s="1"/>
  <c r="AO58" i="57"/>
  <c r="AP58" i="57" s="1"/>
  <c r="AO47" i="57"/>
  <c r="AP47" i="57" s="1"/>
  <c r="AN47" i="57"/>
  <c r="AN44" i="57"/>
  <c r="AO44" i="57"/>
  <c r="AP44" i="57" s="1"/>
  <c r="AO42" i="57"/>
  <c r="AP42" i="57" s="1"/>
  <c r="AN38" i="57"/>
  <c r="AO38" i="57"/>
  <c r="AP38" i="57" s="1"/>
  <c r="AN35" i="57"/>
  <c r="AO35" i="57"/>
  <c r="AP35" i="57" s="1"/>
  <c r="AO31" i="57"/>
  <c r="AP31" i="57" s="1"/>
  <c r="AO13" i="57"/>
  <c r="AP13" i="57" s="1"/>
  <c r="AO7" i="57"/>
  <c r="AP7" i="57" s="1"/>
  <c r="AN60" i="57"/>
  <c r="AN42" i="57"/>
  <c r="AQ39" i="57"/>
  <c r="AN13" i="57"/>
  <c r="AO53" i="57"/>
  <c r="AP53" i="57" s="1"/>
  <c r="AN53" i="57"/>
  <c r="AN58" i="57"/>
  <c r="AO61" i="57"/>
  <c r="AP61" i="57" s="1"/>
  <c r="AN61" i="57"/>
  <c r="AO60" i="57"/>
  <c r="AP60" i="57" s="1"/>
  <c r="AO56" i="57"/>
  <c r="AP56" i="57" s="1"/>
  <c r="AN56" i="57"/>
  <c r="AN55" i="57"/>
  <c r="AO55" i="57"/>
  <c r="AP55" i="57" s="1"/>
  <c r="AO51" i="57"/>
  <c r="AP51" i="57" s="1"/>
  <c r="AN51" i="57"/>
  <c r="AO46" i="57"/>
  <c r="AP46" i="57" s="1"/>
  <c r="AN46" i="57"/>
  <c r="AO41" i="57"/>
  <c r="AP41" i="57" s="1"/>
  <c r="AN41" i="57"/>
  <c r="AN26" i="57"/>
  <c r="AO26" i="57"/>
  <c r="AP26" i="57" s="1"/>
  <c r="AB62" i="57"/>
  <c r="AB69" i="57" s="1"/>
  <c r="AN20" i="57"/>
  <c r="AO20" i="57"/>
  <c r="AP20" i="57" s="1"/>
  <c r="AN18" i="57"/>
  <c r="AO18" i="57"/>
  <c r="AP18" i="57" s="1"/>
  <c r="AC62" i="57"/>
  <c r="AC69" i="57" s="1"/>
  <c r="AQ16" i="57"/>
  <c r="AE62" i="57"/>
  <c r="AE69" i="57" s="1"/>
  <c r="AF62" i="57"/>
  <c r="AF69" i="57" s="1"/>
  <c r="AO10" i="57"/>
  <c r="AP10" i="57" s="1"/>
  <c r="AN10" i="57"/>
  <c r="AN10" i="55"/>
  <c r="AO10" i="55"/>
  <c r="AP10" i="55" s="1"/>
  <c r="AD62" i="57"/>
  <c r="AD69" i="57" s="1"/>
  <c r="AN9" i="57"/>
  <c r="AO9" i="57"/>
  <c r="AP9" i="57" s="1"/>
  <c r="AO8" i="57"/>
  <c r="AP8" i="57" s="1"/>
  <c r="AG62" i="57"/>
  <c r="AG69" i="57" s="1"/>
  <c r="AO6" i="57"/>
  <c r="AP6" i="57" s="1"/>
  <c r="AN6" i="57"/>
  <c r="AN33" i="57"/>
  <c r="AO33" i="57"/>
  <c r="AP33" i="57" s="1"/>
  <c r="AN32" i="57"/>
  <c r="AO32" i="57"/>
  <c r="AP32" i="57" s="1"/>
  <c r="AA62" i="57"/>
  <c r="AA69" i="57" s="1"/>
  <c r="AH62" i="57"/>
  <c r="AH69" i="57" s="1"/>
  <c r="AN30" i="57"/>
  <c r="AO30" i="57"/>
  <c r="AP30" i="57" s="1"/>
  <c r="AQ29" i="57"/>
  <c r="AN27" i="57"/>
  <c r="AO27" i="57"/>
  <c r="AP27" i="57" s="1"/>
  <c r="AN12" i="57"/>
  <c r="AO12" i="57"/>
  <c r="AP12" i="57" s="1"/>
  <c r="Z62" i="57"/>
  <c r="Z69" i="57" s="1"/>
  <c r="AQ10" i="55" l="1"/>
  <c r="AQ8" i="57"/>
  <c r="AQ7" i="57"/>
  <c r="AQ31" i="57"/>
  <c r="AQ9" i="55"/>
  <c r="AQ47" i="57"/>
  <c r="AQ44" i="57"/>
  <c r="AQ42" i="57"/>
  <c r="AQ38" i="57"/>
  <c r="AQ35" i="57"/>
  <c r="AQ32" i="57"/>
  <c r="AQ13" i="57"/>
  <c r="AQ6" i="57"/>
  <c r="AQ53" i="57"/>
  <c r="AQ56" i="57"/>
  <c r="AQ55" i="57"/>
  <c r="AQ46" i="57"/>
  <c r="AQ41" i="57"/>
  <c r="AQ33" i="57"/>
  <c r="AQ26" i="57"/>
  <c r="AQ20" i="57"/>
  <c r="AQ18" i="57"/>
  <c r="AQ12" i="57"/>
  <c r="AQ10" i="57"/>
  <c r="AQ9" i="57"/>
  <c r="AN62" i="57"/>
  <c r="AK69" i="57"/>
  <c r="AQ30" i="57"/>
  <c r="AQ27" i="57"/>
  <c r="AP62" i="57"/>
  <c r="AP65" i="57" s="1"/>
  <c r="AQ62" i="57" l="1"/>
  <c r="AI60" i="55" l="1"/>
  <c r="AJ60" i="55" l="1"/>
  <c r="AJ63" i="55" s="1"/>
  <c r="AI63" i="55"/>
  <c r="AN60" i="55" l="1"/>
  <c r="AN63" i="55" s="1"/>
  <c r="AO60" i="55"/>
  <c r="AP60" i="55" s="1"/>
  <c r="AP63" i="55" s="1"/>
  <c r="AP66" i="55" s="1"/>
  <c r="AQ60" i="55" l="1"/>
  <c r="AQ63" i="55" s="1"/>
</calcChain>
</file>

<file path=xl/sharedStrings.xml><?xml version="1.0" encoding="utf-8"?>
<sst xmlns="http://schemas.openxmlformats.org/spreadsheetml/2006/main" count="1293" uniqueCount="485">
  <si>
    <t>1 tiesību subjekts/1 persona/1 līgums</t>
  </si>
  <si>
    <t>Izziņa par to, ka informācija Uzņēmumu reģistra reģistros nav ierakstīta, grozīta, reģistrēta vai noteikti dokumenti Uzņēmumu reģistrā nav iesniegti (divu darbdienu laikā)</t>
  </si>
  <si>
    <t>1 izziņa</t>
  </si>
  <si>
    <t>Izziņa par reliģiskās organizācijas darbības nepārtrauktību (15 dienu laikā)</t>
  </si>
  <si>
    <t>Izziņa par lietvedībā iesniegtajiem dokumentiem attiecībā uz Uzņēmumu reģistrā reģistrētu subjektu vai juridisko faktu (15 dienu laikā)</t>
  </si>
  <si>
    <t>1 tiesību subjekts/1 juridiskais fakts</t>
  </si>
  <si>
    <t>1 dokuments</t>
  </si>
  <si>
    <t>Dokumenta kopija no Uzņēmumu reģistra lietvedības lietas (piecu darbdienu laikā)</t>
  </si>
  <si>
    <t>Elektroniskā formātā</t>
  </si>
  <si>
    <t>1 reģistrācijas lieta</t>
  </si>
  <si>
    <t>Reģistrācijas lietas izsniegšana apskatei ar anonimizēšanu, personām, kuras nav tiesīgas saņemt ierobežotas pieejamības informāciju (5 darbdienu laikā)</t>
  </si>
  <si>
    <t>Uzņēmumu reģistra rīcībā esošo tiesību subjektu un juridisko faktu reģistrācijas procesā radīto datu atlase, izmantojot īpašas atlases metodes un kritērijus (t.sk. datu noformēšana un apstrāde)</t>
  </si>
  <si>
    <t>1 pieprasījums</t>
  </si>
  <si>
    <t>1 stunda</t>
  </si>
  <si>
    <t>Paraksta apliecināšana</t>
  </si>
  <si>
    <t>1 paraksts</t>
  </si>
  <si>
    <t>1 apliecība</t>
  </si>
  <si>
    <t>1 pieteikums</t>
  </si>
  <si>
    <t>sabiedrības ar ierobežotu atbildību dalībnieku sapulce (līdz pieciem dalībniekiem)</t>
  </si>
  <si>
    <t>1 sapulce (arī atkārtotā, ja pirmā nav lemttiesīga)</t>
  </si>
  <si>
    <t>sabiedrības ar ierobežotu atbildību dalībnieku sapulce (vairāk par pieciem dalībniekiem)</t>
  </si>
  <si>
    <t>pieteikuma iesniegšana jaunas komercķīlas, pārjaunojuma, grozījumu, komercķīlas ņēmēja maiņas (ja notiek uzņēmuma reorganizācija vai pāreja) reģistrācijai</t>
  </si>
  <si>
    <t>pieteikuma iesniegšana komercķīlas dzēšanas (tai skaitā uz tiesas nolēmuma pamata), cesijas, pārvaldnieka, paziņojuma par komercķīlas tiesības izlietošanu reģistrācijai</t>
  </si>
  <si>
    <t>Klientu apkalpošana klātienē reģistrācijas dokumentu iesniegšanai</t>
  </si>
  <si>
    <t>1 pieteikums viena administratīvā procesa ietvaros</t>
  </si>
  <si>
    <t>Viens pieteikums un pavadošo dokumentu projekti par vienu subjektu vai juridisko faktu</t>
  </si>
  <si>
    <t>Pieteikuma un tam pievienoto dokumentu projektu sākotnējā caurlūkošana pirms iesniegšanas reģistrācijai (piecu darbdienu laikā)</t>
  </si>
  <si>
    <t>Mērvienība</t>
  </si>
  <si>
    <t>Prognozētie apjomi gadā</t>
  </si>
  <si>
    <t>Tiešās izmaksas</t>
  </si>
  <si>
    <t>Netiešās izmaksas</t>
  </si>
  <si>
    <t>Prognozētie ieņēmumi gadā (euro)</t>
  </si>
  <si>
    <t xml:space="preserve">EKK 1100 </t>
  </si>
  <si>
    <t>EKK 1200</t>
  </si>
  <si>
    <t>EKK 2000</t>
  </si>
  <si>
    <t>EKK 5000</t>
  </si>
  <si>
    <t>Pakalpojuma veids</t>
  </si>
  <si>
    <t>Nr.p.k.</t>
  </si>
  <si>
    <t>Pakalpojuma saņemšanas veids/ izziņas veids</t>
  </si>
  <si>
    <t>Patērētais laiks pakalpojuma sniegšanai minūtēs</t>
  </si>
  <si>
    <t>Pakalpojuma veids:</t>
  </si>
  <si>
    <t>Pakalpojumu skaits</t>
  </si>
  <si>
    <t>01p</t>
  </si>
  <si>
    <t>Nodarbināto skaits</t>
  </si>
  <si>
    <t>02p</t>
  </si>
  <si>
    <t>Iesaistītie tiešie izpildītāji</t>
  </si>
  <si>
    <t>Klientu apkalpošanas speciālists</t>
  </si>
  <si>
    <t>Laiks min</t>
  </si>
  <si>
    <t>Laiks h</t>
  </si>
  <si>
    <t>Noslodze</t>
  </si>
  <si>
    <t>06p</t>
  </si>
  <si>
    <t>Noslodze kopā</t>
  </si>
  <si>
    <t>Izcenojuma aprēķins</t>
  </si>
  <si>
    <t>PN</t>
  </si>
  <si>
    <t>Vidējais atalgojums 80%</t>
  </si>
  <si>
    <t>Vispārējā piemaksa 10%</t>
  </si>
  <si>
    <t>Prēmijas naudas balvas 10%</t>
  </si>
  <si>
    <t>Sociālās garantijas 5%</t>
  </si>
  <si>
    <t>Atalgojums nodarbinātajam EUR mēnesī</t>
  </si>
  <si>
    <t>16p</t>
  </si>
  <si>
    <t>17p</t>
  </si>
  <si>
    <t>18p</t>
  </si>
  <si>
    <t>Darba stundas mēnesī</t>
  </si>
  <si>
    <t>19p</t>
  </si>
  <si>
    <t>Stundas likme</t>
  </si>
  <si>
    <t>20p</t>
  </si>
  <si>
    <t xml:space="preserve">Atalgojuma izmaksas visu maksas pakalpojumu skaita nodrošināšanai </t>
  </si>
  <si>
    <t>21p</t>
  </si>
  <si>
    <t>22p</t>
  </si>
  <si>
    <t>23p</t>
  </si>
  <si>
    <t>24p</t>
  </si>
  <si>
    <t>25p</t>
  </si>
  <si>
    <t>26p</t>
  </si>
  <si>
    <t>27p</t>
  </si>
  <si>
    <t>28p</t>
  </si>
  <si>
    <t>29p</t>
  </si>
  <si>
    <t>30p</t>
  </si>
  <si>
    <t>31p</t>
  </si>
  <si>
    <t>32p</t>
  </si>
  <si>
    <t>Atalgojuma izmaksas kopā visiem tiešajiem izpildītājiem</t>
  </si>
  <si>
    <t>EKK 1210</t>
  </si>
  <si>
    <t>Darba devēja valsts sociālās apdrošināšanas obligātās iemaksas</t>
  </si>
  <si>
    <t>33p</t>
  </si>
  <si>
    <t>Darba devēja soc.maksājumi 23,59%</t>
  </si>
  <si>
    <t>37p</t>
  </si>
  <si>
    <t>Tiešās izmaksas kopā</t>
  </si>
  <si>
    <t>Preces un pakalpojumi</t>
  </si>
  <si>
    <t>EKK 2210</t>
  </si>
  <si>
    <t>Pasta, telefona un citi sakaru pakalpojumi</t>
  </si>
  <si>
    <t>38p</t>
  </si>
  <si>
    <t>Izmaksu bāze</t>
  </si>
  <si>
    <t>3 fin.g.vidējais</t>
  </si>
  <si>
    <t>39p</t>
  </si>
  <si>
    <t>Vidējās izmaksas uz vienu nodarbināto gadā</t>
  </si>
  <si>
    <t>40p</t>
  </si>
  <si>
    <t>Izmaksas visu pakalpojumu skaita sniegšanas nodrošināšanai</t>
  </si>
  <si>
    <t>41p</t>
  </si>
  <si>
    <t>Izmaksas par 1 pakalpojuma sniegšanu</t>
  </si>
  <si>
    <t>EKK 2220</t>
  </si>
  <si>
    <t>Izdevumi par komunālajiem pakalpojumiem</t>
  </si>
  <si>
    <t>42p</t>
  </si>
  <si>
    <t>43p</t>
  </si>
  <si>
    <t>44p</t>
  </si>
  <si>
    <t>45p</t>
  </si>
  <si>
    <t>EKK 2230</t>
  </si>
  <si>
    <t>Iestādes administratīvie izdevumi un ar iestādes darbības nodrošināšanu saistītie izdevumi</t>
  </si>
  <si>
    <t>46p</t>
  </si>
  <si>
    <t>47p</t>
  </si>
  <si>
    <t>48p</t>
  </si>
  <si>
    <t>49p</t>
  </si>
  <si>
    <t>EKK 2240</t>
  </si>
  <si>
    <t>Remontdarbi un iestāžu uzturēšanas pakalpojumi (izņemot kapitālo remontu)</t>
  </si>
  <si>
    <t>50p</t>
  </si>
  <si>
    <t>51p</t>
  </si>
  <si>
    <t>52p</t>
  </si>
  <si>
    <t>53p</t>
  </si>
  <si>
    <t>EKK 2250</t>
  </si>
  <si>
    <t>Informācijas tehnoloģiju pakalpojumi</t>
  </si>
  <si>
    <t>54p</t>
  </si>
  <si>
    <t>Pēdējais fin.gads</t>
  </si>
  <si>
    <t>55p</t>
  </si>
  <si>
    <t>Attīstības izmaksu koeficients</t>
  </si>
  <si>
    <t>56p</t>
  </si>
  <si>
    <t xml:space="preserve">Attīstības izmaksas </t>
  </si>
  <si>
    <t>57p</t>
  </si>
  <si>
    <t>58p</t>
  </si>
  <si>
    <t>59p</t>
  </si>
  <si>
    <t>EKK 2260</t>
  </si>
  <si>
    <t>Īre un noma</t>
  </si>
  <si>
    <t>60p</t>
  </si>
  <si>
    <t>61p</t>
  </si>
  <si>
    <t>62p</t>
  </si>
  <si>
    <t>63p</t>
  </si>
  <si>
    <t>EKK 2310</t>
  </si>
  <si>
    <t>Izdevumi par precēm iestādes darbības nodrošināšanai</t>
  </si>
  <si>
    <t>64p</t>
  </si>
  <si>
    <t>65p</t>
  </si>
  <si>
    <t>66p</t>
  </si>
  <si>
    <t>67p</t>
  </si>
  <si>
    <t>EKK 2320</t>
  </si>
  <si>
    <t>Kurināmais un enerģētiskie materiāli</t>
  </si>
  <si>
    <t>68p</t>
  </si>
  <si>
    <t>69p</t>
  </si>
  <si>
    <t>70p</t>
  </si>
  <si>
    <t>71p</t>
  </si>
  <si>
    <t>EKK 2350</t>
  </si>
  <si>
    <t>72p</t>
  </si>
  <si>
    <t>73p</t>
  </si>
  <si>
    <t>74p</t>
  </si>
  <si>
    <t>75p</t>
  </si>
  <si>
    <t>76p</t>
  </si>
  <si>
    <t>Preces un pakalpojumi kopā:</t>
  </si>
  <si>
    <t>Vadības un atbalsta funkciju veicēju izmaksas</t>
  </si>
  <si>
    <t>EKK 1110</t>
  </si>
  <si>
    <t>Mēnešalga</t>
  </si>
  <si>
    <t>89p</t>
  </si>
  <si>
    <t>Atalgojums gadā</t>
  </si>
  <si>
    <t>90p</t>
  </si>
  <si>
    <t>Koeficients, kas nosaka atalgojuma izmaksu bāzi</t>
  </si>
  <si>
    <t>Atalgojuma izmaksu bāze, kas tiek iekļauta maksas pakalpojumu izcenojumā</t>
  </si>
  <si>
    <t>Koeficients, ko piemēro iekļaujot izmaksas maksas pakalpojuma izcenojumā</t>
  </si>
  <si>
    <t>koef.</t>
  </si>
  <si>
    <t>Izmaksas, kas tiek iekļautas maksas pakalpojuma izcenojumā</t>
  </si>
  <si>
    <t>Izmaksas 1 pakalpojuma sniegšanas atbalstam</t>
  </si>
  <si>
    <t>Izmaksu bāze vienam nodarbinātajam</t>
  </si>
  <si>
    <t>Izmaksu bāze atbilstoši nodarbināto skaitam</t>
  </si>
  <si>
    <t>Koeficients, kas nosaka izmaksu bāzi iekļaušanai maksas pakalpojumu izcenojumā</t>
  </si>
  <si>
    <t>Izmaksu bāze, kas tiek iekļauta maksas pakalpojumu izcenojumā</t>
  </si>
  <si>
    <t>Vadības un administrācijas atbalsta funkciju veicēju izmaksas kopā</t>
  </si>
  <si>
    <t>Amortizācijas izdevumi</t>
  </si>
  <si>
    <t>Tiešo izpildītāju darba vietas nodrošināšanas izmaksas</t>
  </si>
  <si>
    <t>EKK 5200</t>
  </si>
  <si>
    <t>Izmaksu bāze 1 darba vietai</t>
  </si>
  <si>
    <t>FSN</t>
  </si>
  <si>
    <t>Periods 5 gadi</t>
  </si>
  <si>
    <t>Izmaksas, kas tiek iekļautas 1 maksas pakalpojuma izcenojumā</t>
  </si>
  <si>
    <t>Vadības un administrācijas atbalsta funkciju veicēju darba vietas nodrošināšanas izmaksas</t>
  </si>
  <si>
    <t>Darba vietu skaits</t>
  </si>
  <si>
    <t>Faktiskā izmaksu bāze</t>
  </si>
  <si>
    <t>Amortizācijas izdevumi kopā:</t>
  </si>
  <si>
    <t>Netiešās izmaksas kopā:</t>
  </si>
  <si>
    <t>Izmaksas kopā</t>
  </si>
  <si>
    <t>Viena maksas pakalpojuma sniegšanas izmaksas</t>
  </si>
  <si>
    <t>Valsts notārs</t>
  </si>
  <si>
    <t>Lietvedības sekretārs</t>
  </si>
  <si>
    <t>03p1</t>
  </si>
  <si>
    <t>04p1</t>
  </si>
  <si>
    <t>05p1</t>
  </si>
  <si>
    <t>07p2</t>
  </si>
  <si>
    <t>08p2</t>
  </si>
  <si>
    <t>07p3</t>
  </si>
  <si>
    <t>08p4</t>
  </si>
  <si>
    <t>08p3</t>
  </si>
  <si>
    <t>07p4</t>
  </si>
  <si>
    <t>10p1</t>
  </si>
  <si>
    <t>11p2</t>
  </si>
  <si>
    <t>11p1</t>
  </si>
  <si>
    <t>12p1</t>
  </si>
  <si>
    <t>13p1</t>
  </si>
  <si>
    <t>14p1</t>
  </si>
  <si>
    <t>15p1</t>
  </si>
  <si>
    <t>10p2</t>
  </si>
  <si>
    <t>12p2</t>
  </si>
  <si>
    <t>13p2</t>
  </si>
  <si>
    <t>14p2</t>
  </si>
  <si>
    <t>15p2</t>
  </si>
  <si>
    <t>10p3</t>
  </si>
  <si>
    <t>11p3</t>
  </si>
  <si>
    <t>12p3</t>
  </si>
  <si>
    <t>13p3</t>
  </si>
  <si>
    <t>14p3</t>
  </si>
  <si>
    <t>15p3</t>
  </si>
  <si>
    <t>10p4</t>
  </si>
  <si>
    <t>11p4</t>
  </si>
  <si>
    <t>12p4</t>
  </si>
  <si>
    <t>13p4</t>
  </si>
  <si>
    <t>14p4</t>
  </si>
  <si>
    <t>15p4</t>
  </si>
  <si>
    <t>Atbilstoši mēnešalgu grupām un amata saimei 3.kategorijas atalgojums, EUR</t>
  </si>
  <si>
    <t>34p</t>
  </si>
  <si>
    <t>35p</t>
  </si>
  <si>
    <t>36p</t>
  </si>
  <si>
    <t>77p</t>
  </si>
  <si>
    <t>77p = 76p / 01p</t>
  </si>
  <si>
    <t>78p</t>
  </si>
  <si>
    <t>79p</t>
  </si>
  <si>
    <t>80p</t>
  </si>
  <si>
    <t>81p</t>
  </si>
  <si>
    <t>82p</t>
  </si>
  <si>
    <t>83p</t>
  </si>
  <si>
    <t>84p</t>
  </si>
  <si>
    <t>85p</t>
  </si>
  <si>
    <t>86p</t>
  </si>
  <si>
    <t>87p</t>
  </si>
  <si>
    <t>88p</t>
  </si>
  <si>
    <t>03p2</t>
  </si>
  <si>
    <t>04p2</t>
  </si>
  <si>
    <t>05p2</t>
  </si>
  <si>
    <t>05p3</t>
  </si>
  <si>
    <t>04p3</t>
  </si>
  <si>
    <t>03p3</t>
  </si>
  <si>
    <t>03p4</t>
  </si>
  <si>
    <t>04p4</t>
  </si>
  <si>
    <t>05p4</t>
  </si>
  <si>
    <t>07p1</t>
  </si>
  <si>
    <t>08p1</t>
  </si>
  <si>
    <t>09p1</t>
  </si>
  <si>
    <t>09p2</t>
  </si>
  <si>
    <t>09p4</t>
  </si>
  <si>
    <t>09p3</t>
  </si>
  <si>
    <t>08p1=07p1*80%</t>
  </si>
  <si>
    <t>09p1=08p1*10%</t>
  </si>
  <si>
    <t>10p1=08p1*10%</t>
  </si>
  <si>
    <t>12p1=08p1+09p1+10p1+11p1</t>
  </si>
  <si>
    <t>stundas</t>
  </si>
  <si>
    <t>14p1=12p1/13p1</t>
  </si>
  <si>
    <t>15p1=14p1*04p1*01p</t>
  </si>
  <si>
    <t>08p2=07p2*80%</t>
  </si>
  <si>
    <t>09p2=08p2*10%</t>
  </si>
  <si>
    <t>10p2=08p2*10%</t>
  </si>
  <si>
    <t>12p2=08p2+09p2+10p2+11p2</t>
  </si>
  <si>
    <t>14p2=12p2/13p2</t>
  </si>
  <si>
    <t>15p2=14p2*04p2*01p</t>
  </si>
  <si>
    <t>08p3=07p3*80%</t>
  </si>
  <si>
    <t>09p3=08p3*10%</t>
  </si>
  <si>
    <t>10p3=08p3*10%</t>
  </si>
  <si>
    <t>11p3=08p3*10%</t>
  </si>
  <si>
    <t>12p3=08p3+09p3+10p3+11p3</t>
  </si>
  <si>
    <t>14p3=12p3/13p3</t>
  </si>
  <si>
    <t>15p3=14p3*04p3*01p</t>
  </si>
  <si>
    <t>08p4=07p4*80%</t>
  </si>
  <si>
    <t>09p4=08p4*10%</t>
  </si>
  <si>
    <t>10p4=08p4*10%</t>
  </si>
  <si>
    <t>11p4=08p4*10%</t>
  </si>
  <si>
    <t>12p4=08p4+09p4+10p4+11p4</t>
  </si>
  <si>
    <t>14p4=12p4/13p4</t>
  </si>
  <si>
    <t>15p4=14p4*04p4*01p</t>
  </si>
  <si>
    <t>16p=15p1+15p2+15p3+15p4</t>
  </si>
  <si>
    <t>17p=16p*23,59%</t>
  </si>
  <si>
    <t>18p=16p + 17p</t>
  </si>
  <si>
    <t>20p = 19p / 02p</t>
  </si>
  <si>
    <t>21p = 20p * 06p</t>
  </si>
  <si>
    <t>22p = 21p / 01p</t>
  </si>
  <si>
    <t>24p = 23p / 02p</t>
  </si>
  <si>
    <t>25p = 24p * 06p</t>
  </si>
  <si>
    <t>26p = 25p / 01p</t>
  </si>
  <si>
    <t>28p = 27p / 02p</t>
  </si>
  <si>
    <t>29p = 28p * 06p</t>
  </si>
  <si>
    <t>30p = 29p / 01p</t>
  </si>
  <si>
    <t>32p = 31p / 02p</t>
  </si>
  <si>
    <t>33p = 32p * 06p</t>
  </si>
  <si>
    <t>34p = 33p / 01p</t>
  </si>
  <si>
    <t>37p= 35p*36p</t>
  </si>
  <si>
    <t>38p = (35p+37p) / 02p</t>
  </si>
  <si>
    <t>39p = 38p * 06p</t>
  </si>
  <si>
    <t>40p = 39p / 01p</t>
  </si>
  <si>
    <t>42p = 41p / 02p</t>
  </si>
  <si>
    <t>43p = 42p * 06p</t>
  </si>
  <si>
    <t>44p = 43p / 01p</t>
  </si>
  <si>
    <t>46p = 45p / 02p</t>
  </si>
  <si>
    <t>47p = 46p * 06p</t>
  </si>
  <si>
    <t>48p = 47p / 01p</t>
  </si>
  <si>
    <t>50p = 49p / 02p</t>
  </si>
  <si>
    <t>51p = 50p * 06p</t>
  </si>
  <si>
    <t>52p = 51p / 01p</t>
  </si>
  <si>
    <t>54p = 53p / 02p</t>
  </si>
  <si>
    <t>55p = 54p * 06p</t>
  </si>
  <si>
    <t>56p = 55p / 01p</t>
  </si>
  <si>
    <t>57p=21p+25p+29p+33p+39p+43p+47p+51p+55p</t>
  </si>
  <si>
    <t>60p = 58p * 59p</t>
  </si>
  <si>
    <t>62p= 60p * 61p</t>
  </si>
  <si>
    <t>63p = 62 / 01p</t>
  </si>
  <si>
    <t>67p = 65p * 66p</t>
  </si>
  <si>
    <t>66p = 20p + 24p + 28p + 32p + 38p + 42p + 46p + 50p + 54p</t>
  </si>
  <si>
    <t>69p = 67p * 68p</t>
  </si>
  <si>
    <t>71p = 69p * 70p</t>
  </si>
  <si>
    <t>72p = 71p / 01p</t>
  </si>
  <si>
    <t>73p = 62p + 64p + 71p</t>
  </si>
  <si>
    <t>75p = 74p / 5</t>
  </si>
  <si>
    <t>76p = 75p * 06p</t>
  </si>
  <si>
    <t>79p = 78p / 5</t>
  </si>
  <si>
    <t>81p = 79p * 80p</t>
  </si>
  <si>
    <t>83p = 81p * 82p</t>
  </si>
  <si>
    <t>85p = 83p * 84p</t>
  </si>
  <si>
    <t>86p = 85p / 01p</t>
  </si>
  <si>
    <t>87p = 76p + 85p</t>
  </si>
  <si>
    <t>88p = 57p + 73p + 87p</t>
  </si>
  <si>
    <t>89p = 18p + 88p</t>
  </si>
  <si>
    <t>90p = 89p / 01p</t>
  </si>
  <si>
    <t>Kārtējā remonta un iestāžu uzturēšanas materiāli</t>
  </si>
  <si>
    <t>Arhivārs</t>
  </si>
  <si>
    <t>11p1=08p1*5%</t>
  </si>
  <si>
    <t>11p2=08p2*5%</t>
  </si>
  <si>
    <t>64p=62p*23,59%</t>
  </si>
  <si>
    <t>Datu bāzu administrators</t>
  </si>
  <si>
    <t>min.</t>
  </si>
  <si>
    <t>Izdevumi kopā</t>
  </si>
  <si>
    <t>Cena bez PVN (euro)</t>
  </si>
  <si>
    <t>slodze</t>
  </si>
  <si>
    <t>Nodrošinot maksas pakalpojuma izpildi</t>
  </si>
  <si>
    <t>Ieņēmumu un izdevumu starpība</t>
  </si>
  <si>
    <t xml:space="preserve"> </t>
  </si>
  <si>
    <t>Koef. no vadības izmaksām</t>
  </si>
  <si>
    <t>Plānotie ieņēmumi:</t>
  </si>
  <si>
    <t>Ieņēmumu izmaiņas:</t>
  </si>
  <si>
    <t>Informācija no Uzņēmumu reģistra vestajiem reģistriem par tiesību subjektu/fizisko personu</t>
  </si>
  <si>
    <t>1 tiesību subjekts/1 fiziska persona un ar to saistītā informācija Uzņēmumu reģistra vestajos reģistros</t>
  </si>
  <si>
    <t>1 mēnesis, nodrošinot piekļuvi informācijai par visiem Uzņēmumu reģistra vestajos reģistros ierakstītajiem tiesību subjektiem/fiziskajām personām</t>
  </si>
  <si>
    <t> </t>
  </si>
  <si>
    <t>Uzņēmumu reģistra tīmekļvietnē</t>
  </si>
  <si>
    <t>Informācijas no Uzņēmumu reģistra vestajiem reģistriem par tiesību subjektu monitorings un pieteikto izmaiņu ziņotājs</t>
  </si>
  <si>
    <t>1 gads, nodrošinot informācijas saņemšanu par 1  tiesību subjektu</t>
  </si>
  <si>
    <t>Pieteikšanās Uzņēmumu reģistra tīmekļvietnē, informācijas saņemšana norādītajā elektroniskā pasta adresē vai oficiālajā elektroniskajā adresē</t>
  </si>
  <si>
    <t>Dokuments no tiesību subjekta/juridiskā fakta reģistrācijas lietas</t>
  </si>
  <si>
    <t>1 mēnesis, 1 lietotājs</t>
  </si>
  <si>
    <t>Informācija no Uzņēmumu reģistra vestajiem reģistriem par tiesību subjektiem/fiziskajām personām un informācijas par tiesību subjektiem monitorings, kā arī pieteikto izmaiņu ziņotājs</t>
  </si>
  <si>
    <t>Uzņēmumu reģistra tīmekļvietnē, monitoringa un pieteikto izmaiņu ziņotāja informāciju saņemot norādītajā elektroniskā pasta adresē vai oficiālajā elektroniskajā adresē</t>
  </si>
  <si>
    <t>Dokumenti no tiesību subjektu/juridisko faktu reģistrācijas lietām</t>
  </si>
  <si>
    <t>1 mēnesis, 1 informācijas sistēma</t>
  </si>
  <si>
    <t>Pieteikšanās Uzņēmumu reģistra tīmekļvietnē, saņemšana juridiskās personas informācijas sistēmā</t>
  </si>
  <si>
    <t>Pārstāvības tiesību pārbaudes tīmekļa pakalpes izmantošana</t>
  </si>
  <si>
    <t>Informācija no Uzņēmumu reģistra vestajiem reģistriem par tiesību subjektiem/fiziskajām personām un elektroniski pieejamie dokumenti no tiesību subjektu/juridisko faktu reģistrācijas lietām</t>
  </si>
  <si>
    <t>1 gads, 1 informācijas sistēma</t>
  </si>
  <si>
    <t>Informācijas atkalizmantotāja informācijas sistēmā</t>
  </si>
  <si>
    <t>Standartizēta apjoma un veida izziņa no Uzņēmumu reģistra vestajiem reģistriem</t>
  </si>
  <si>
    <r>
      <t xml:space="preserve">tiešsaistē valsts pārvaldes pakalpojumu portālā </t>
    </r>
    <r>
      <rPr>
        <b/>
        <sz val="12"/>
        <color theme="1"/>
        <rFont val="Times New Roman"/>
        <family val="1"/>
        <charset val="186"/>
      </rPr>
      <t>www</t>
    </r>
    <r>
      <rPr>
        <sz val="12"/>
        <color theme="1"/>
        <rFont val="Times New Roman"/>
        <family val="1"/>
        <charset val="186"/>
      </rPr>
      <t>.</t>
    </r>
    <r>
      <rPr>
        <b/>
        <sz val="12"/>
        <color theme="1"/>
        <rFont val="Times New Roman"/>
        <family val="1"/>
        <charset val="186"/>
      </rPr>
      <t>latvija</t>
    </r>
    <r>
      <rPr>
        <sz val="12"/>
        <color theme="1"/>
        <rFont val="Times New Roman"/>
        <family val="1"/>
        <charset val="186"/>
      </rPr>
      <t>.</t>
    </r>
    <r>
      <rPr>
        <b/>
        <sz val="12"/>
        <color theme="1"/>
        <rFont val="Times New Roman"/>
        <family val="1"/>
        <charset val="186"/>
      </rPr>
      <t>lv</t>
    </r>
  </si>
  <si>
    <t>Informācijas no Uzņēmumu reģistra vestajiem reģistriem par tiesību subjektu/fizisko personu izdruka</t>
  </si>
  <si>
    <t>klātienē</t>
  </si>
  <si>
    <t>Cita veida izziņa par informāciju no reģistrācijas lietas</t>
  </si>
  <si>
    <t>Dokumenta kopija no reģistrācijas lietas (triju darbdienu laikā)</t>
  </si>
  <si>
    <t>Reģistrācijas lietas izsniegšana apskatei bez anonimizēšanas reģistrācijas lietas tiesību subjektam (5 darbdienu laikā)</t>
  </si>
  <si>
    <t>Par katru nākamo stundu papildus 1.5.1 punktā minētajai maksai</t>
  </si>
  <si>
    <t>Saistīto tiesību subjektu un fizisko personu grafs</t>
  </si>
  <si>
    <r>
      <t>Reģistrācijas apliecības (dublikāta) izsniegšana (triju darbdienu laikā)</t>
    </r>
    <r>
      <rPr>
        <vertAlign val="superscript"/>
        <sz val="12"/>
        <color theme="1"/>
        <rFont val="Times New Roman"/>
        <family val="1"/>
        <charset val="186"/>
      </rPr>
      <t>2</t>
    </r>
  </si>
  <si>
    <r>
      <t>Ieraksta izdarīšana, kā arī iesniedzamo dokumentu reģistrēšana (pievienošana lietai) noteiktā dienā un stundā (tik darbdienu laikā, par cik samaksāta valsts nodeva)</t>
    </r>
    <r>
      <rPr>
        <vertAlign val="superscript"/>
        <sz val="12"/>
        <color theme="1"/>
        <rFont val="Times New Roman"/>
        <family val="1"/>
        <charset val="186"/>
      </rPr>
      <t>5</t>
    </r>
  </si>
  <si>
    <t>Tiešsaistē Uzņēmumu reģistra tīmekļvietnē</t>
  </si>
  <si>
    <t>Uzņēmumu reģistrā iesniedzama dokumenta atvasinājuma izgatavošana</t>
  </si>
  <si>
    <t>akciju sabiedrības akcionāru sapulce; kooperatīvās sabiedrības biedru kopsapulce (pilnvarota sapulce)</t>
  </si>
  <si>
    <t>Pieteikuma un tam pievienoto dokumentu projektu sākotnējā caurlūkošana pirms iesniegšanas reģistrācijai (vienas darbdienas laikā) 4</t>
  </si>
  <si>
    <t>1.1.1.</t>
  </si>
  <si>
    <t>1.1.2.</t>
  </si>
  <si>
    <t>1.2.1.</t>
  </si>
  <si>
    <t>1.2.2.</t>
  </si>
  <si>
    <t>1.2.3.</t>
  </si>
  <si>
    <t>1.3.1.</t>
  </si>
  <si>
    <t>1.1.3.</t>
  </si>
  <si>
    <t>1.4.1.</t>
  </si>
  <si>
    <t>1.4.2.</t>
  </si>
  <si>
    <t>1.4.3.1.</t>
  </si>
  <si>
    <t>1.4.3.2.</t>
  </si>
  <si>
    <t>1.4.3.3</t>
  </si>
  <si>
    <t>1.4.3.4.</t>
  </si>
  <si>
    <t>1.4.3.5.</t>
  </si>
  <si>
    <t>1.5.1.</t>
  </si>
  <si>
    <t>1.5.2.</t>
  </si>
  <si>
    <t>1.6.1.</t>
  </si>
  <si>
    <t>1.6.2.</t>
  </si>
  <si>
    <t>1.7.1.</t>
  </si>
  <si>
    <t>1.7.2.</t>
  </si>
  <si>
    <t>2.1.</t>
  </si>
  <si>
    <t>3.1.</t>
  </si>
  <si>
    <t>3.2.</t>
  </si>
  <si>
    <t>3.3.</t>
  </si>
  <si>
    <t>3.4.1.</t>
  </si>
  <si>
    <t>3.4.2.</t>
  </si>
  <si>
    <t>3.4.3.</t>
  </si>
  <si>
    <t>3.5.</t>
  </si>
  <si>
    <t>3.6.1.</t>
  </si>
  <si>
    <t>3.6.2.</t>
  </si>
  <si>
    <t>3.7..1.</t>
  </si>
  <si>
    <t>3.8.1.</t>
  </si>
  <si>
    <t>3.8.2.</t>
  </si>
  <si>
    <t>1.1. Informācijas izsniegšana tiešsaistē fiziskām personām</t>
  </si>
  <si>
    <t>1.2. Informācijas izsniegšana juridiskajām personām tiešsaistē</t>
  </si>
  <si>
    <t>1.3. Informācijas izsniegšana tiešsaistē atkalizmantošanai</t>
  </si>
  <si>
    <t>1.4. Informācijas izsniegšana valsts pārvaldes pakalpojumu portālā www.latvija.lv vai klātienē</t>
  </si>
  <si>
    <t>1.4.3. Cita veida izziņa</t>
  </si>
  <si>
    <t>1.5.Dokumentu kopijas</t>
  </si>
  <si>
    <t>1.6. Reģistrācijas lietas izsniegšana apskatei</t>
  </si>
  <si>
    <t>1.7. Datu atlase</t>
  </si>
  <si>
    <t>2. Paraksta apliecināšana</t>
  </si>
  <si>
    <t>3. Citi pakalpojumi</t>
  </si>
  <si>
    <t>3.4. Kapitālsabiedrību un kooperatīvo sabiedrību dalībnieku, akcionāru vai biedru sapulču izsludināšana un atklāšana (maksā nav iekļauti ar sapulces norisi saistītie izdevumi)</t>
  </si>
  <si>
    <t>3.6. Pieteikuma iesniegšana komerķīlas līguma pušu vārdā, ko veic Uzņēmumu reģistra amatpersona</t>
  </si>
  <si>
    <t>3.7. Klientu apkalpošana klātienē</t>
  </si>
  <si>
    <t>3.8. Dokumentu pirmspārbaude</t>
  </si>
  <si>
    <t xml:space="preserve">1 mēnesis, uz 1 juridiskās personas informācijas sistēmu </t>
  </si>
  <si>
    <t xml:space="preserve">Pieteikšanās Uzņēmumu reģistra tīmekļvietnē, saņemšana juridiskās personas informācijas sistēmā </t>
  </si>
  <si>
    <t>1 mēnesis, nodrošinot piekļuvi 1-10 lietotājiem informācijai par visiem Uzņēmumu reģistra vestajos reģistros ierakstītajiem tiesību subjektiem/fiziskajām personām un tiesību subjektu monitoringam, pieteikto izmaiņu ziņotājam pēc pieprasījuma</t>
  </si>
  <si>
    <t>1 mēnesis, nodrošinot piekļuvi katriem nākamajiem 10 lietotājiem informācijai par visiem Uzņēmumu reģistra vestajos reģistros ierakstītajiem tiesību subjektiem/fiziskajām personām un tiesību subjektu monitoringam, pieteikto izmaiņu ziņotājam pēc pieprasījuma</t>
  </si>
  <si>
    <t>1 mēnesis, uz 1 juridiskās personas informācijas sistēmu</t>
  </si>
  <si>
    <t>1.4.2., 1.4.3.1., 1.4.3.3., 1.4.3.4. un 1.4.3.5.apakšpunktā minētā izziņa no Uzņēmumu reģistra vestajiem reģistriem  angļu, vācu vai krievu valodā (piecu darbdienu laikā)</t>
  </si>
  <si>
    <t>1.3.2.</t>
  </si>
  <si>
    <t>1.3.3.</t>
  </si>
  <si>
    <t xml:space="preserve">Dati no Uzņēmumu reģistra vestajiem reģistriem par tiesību subjektiem/fiziskajām personām un elektroniski pieejamie dokumenti no tiesību subjektu/juridisko faktu reģistrācijas lietām
</t>
  </si>
  <si>
    <t>Dokumenti no Uzņēmumu reģistra vestajiem reģistriem par tiesību subjektiem/fiziskajām personām un elektroniski pieejamie dokumenti no tiesību subjektu/juridisko faktu reģistrācijas lietām</t>
  </si>
  <si>
    <t>Vecākais eksperts</t>
  </si>
  <si>
    <t>Sistēmanalītiķis</t>
  </si>
  <si>
    <t>Juriskonsults/ datu drošības speciālists</t>
  </si>
  <si>
    <t>Elektroniski pieejamie dokumenti no tiesību subjektu/juridisko faktu reģistrācijas lietām</t>
  </si>
  <si>
    <t>Elektroniski pieejamie dokumenti no tiesību subjekta/juridiskā fakta reģistrācijas lietas</t>
  </si>
  <si>
    <t xml:space="preserve">Regulāra informācijas no Uzņēmumu reģistra vestajiem reģistriem izsniegšana, tajā skaitā regulāra atjauninātas informācijas izsniegšana
</t>
  </si>
  <si>
    <t>Regulāra elektroniski pieejamo dokumentu no tiesību subjektu/juridisko faktu reģistrācijas lietām izsniegšana</t>
  </si>
  <si>
    <t>Izziņas no Uzņēmumu reģistra vestajiem reģistriem par tiesību subjektu/personu  izdruka no Uzņēmumu reģistra tīmekļvientes klātienē vai pa pastu</t>
  </si>
  <si>
    <t>Izziņa par to, ka informācija Uzņēmumu reģistra reģistros nav ierakstīta, grozīta, reģistrēta vai noteikti dokumenti Uzņēmumu reģistrā nav iesniegti</t>
  </si>
  <si>
    <t xml:space="preserve">1.4.2., 1.4.3.1., 1.4.3.3., 1.4.3.4. un 1.4.3.5. apakšpunktā minētā izziņa no Uzņēmumu reģistra vestajiem reģistriem  angļu, vācu vai krievu valodā </t>
  </si>
  <si>
    <t xml:space="preserve">Izziņa par reliģiskās organizācijas darbības nepārtrauktību </t>
  </si>
  <si>
    <t>Izziņa par lietvedībā iesniegtajiem dokumentiem attiecībā uz Uzņēmumu reģistrā reģistrētu subjektu vai juridisko faktu</t>
  </si>
  <si>
    <t xml:space="preserve">Cita veida izziņa </t>
  </si>
  <si>
    <t xml:space="preserve">Dokumenta kopija no reģistrācijas lietas </t>
  </si>
  <si>
    <t>Dokumenta kopija no Uzņēmumu reģistra lietvedības lietas</t>
  </si>
  <si>
    <t xml:space="preserve">Reģistrācijas lietas izsniegšana apskatei bez anonimizēšanas reģistrācijas lietas tiesību subjektam </t>
  </si>
  <si>
    <t>Reģistrācijas lietas izsniegšana apskatei ar anonimizēšanu, personām, kuras nav tiesīgas saņemt ierobežotas pieejamības informāciju</t>
  </si>
  <si>
    <t>Par katru nākamo stundu papildus 1.7.1 punktā minētajai maksai</t>
  </si>
  <si>
    <t>Pieteikuma iesniegšana jaunas komercķīlas, pārjaunojuma, grozījumu, komercķīlas ņēmēja maiņas (ja notiek uzņēmuma reorganizācija vai pāreja) reģistrācijai</t>
  </si>
  <si>
    <t>Pieteikuma iesniegšana komercķīlas dzēšanas (tai skaitā uz tiesas nolēmuma pamata), cesijas, pārvaldnieka, paziņojuma par komercķīlas tiesības izlietošanu reģistrācijai</t>
  </si>
  <si>
    <t xml:space="preserve">Pieteikuma un tam pievienoto dokumentu projektu sākotnējā caurlūkošana pirms iesniegšanas reģistrācijai (vienas darbdienas laikā) </t>
  </si>
  <si>
    <t>Izziņa no Uzņēmumu reģistra vestajiem reģistriem portālā www.latvija.lv vai Eiropas E-tiesiskuma portālā</t>
  </si>
  <si>
    <t>Izziņa no Uzņēmumu reģistra vestajiem reģistriem</t>
  </si>
  <si>
    <t>Izziņas no Uzņēmumu reģistra vestajiem reģistriem un informācijas par tiesību subjektiem monitorings, kā arī pieteikto izmaiņu ziņotājs</t>
  </si>
  <si>
    <t>2.pielikums</t>
  </si>
  <si>
    <t>Ministru kabineta noteikumu projekta "Noteikumi par Latvijas</t>
  </si>
  <si>
    <t>Republikas Uzņēmumu reģistra maksas pakalpojumiem"</t>
  </si>
  <si>
    <t>sākotnējāsa ietekmes novērtējuma ziņojumam (anotācijai)</t>
  </si>
  <si>
    <t>Detalizēts maksas pakalpojumu izdevumu sadalījums</t>
  </si>
  <si>
    <t>EKK</t>
  </si>
  <si>
    <t>Koda nosaukums</t>
  </si>
  <si>
    <t>2018.gadā</t>
  </si>
  <si>
    <t>2019.gadā</t>
  </si>
  <si>
    <t>2020.gadā un turpmākajos gados (saskaņā ar MK noteikumu projektu) euro</t>
  </si>
  <si>
    <t>2018.gads līdz 01.04.2018.</t>
  </si>
  <si>
    <t>2018.gads no 01.04.2018. (saskaņā ar MK noteikumu projektu)</t>
  </si>
  <si>
    <t>1000-9000</t>
  </si>
  <si>
    <t>Izdevumi - kopā</t>
  </si>
  <si>
    <t>Atlīdzība</t>
  </si>
  <si>
    <t>Pakalpojumi</t>
  </si>
  <si>
    <t>Pamatkapitāla veidošana</t>
  </si>
  <si>
    <t>Nemateriālie ieguldījumi</t>
  </si>
  <si>
    <t>Izdevumi par sakaru pakalpojumiem</t>
  </si>
  <si>
    <t>Dažādi pakalpojumi</t>
  </si>
  <si>
    <t>Krājumi, materiāli, energoresursi, preces, biroja preces un inventārs, kurus neuzskaita kodā 5000</t>
  </si>
  <si>
    <t>Izdevumi par dažādām precēm un inventāru</t>
  </si>
  <si>
    <t xml:space="preserve"> Iestāžu uzturēšanas materiāli un preces </t>
  </si>
  <si>
    <t>Pārējie pamatlīdzekļi</t>
  </si>
  <si>
    <t>Darba devēja valsts sociālās apdrošināšanas obligātās iemaksas, pabalsti un kompensācijas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</si>
</sst>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1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0"/>
      <color theme="4" tint="-0.249977111117893"/>
      <name val="Times New Roman"/>
      <family val="1"/>
      <charset val="186"/>
    </font>
    <font>
      <sz val="12"/>
      <color theme="4" tint="-0.249977111117893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1" fontId="2" fillId="0" borderId="0" xfId="0" applyNumberFormat="1" applyFont="1"/>
    <xf numFmtId="0" fontId="1" fillId="0" borderId="0" xfId="0" applyFont="1"/>
    <xf numFmtId="0" fontId="1" fillId="0" borderId="1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2" fillId="0" borderId="5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13" xfId="0" applyFont="1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2" fillId="0" borderId="11" xfId="0" applyFont="1" applyBorder="1"/>
    <xf numFmtId="164" fontId="7" fillId="0" borderId="12" xfId="0" applyNumberFormat="1" applyFont="1" applyBorder="1" applyAlignment="1">
      <alignment horizontal="center"/>
    </xf>
    <xf numFmtId="0" fontId="2" fillId="0" borderId="13" xfId="0" applyFont="1" applyBorder="1"/>
    <xf numFmtId="2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28" xfId="0" applyFont="1" applyBorder="1"/>
    <xf numFmtId="49" fontId="1" fillId="0" borderId="29" xfId="0" applyNumberFormat="1" applyFont="1" applyBorder="1" applyAlignment="1">
      <alignment horizontal="center"/>
    </xf>
    <xf numFmtId="164" fontId="8" fillId="0" borderId="3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49" fontId="2" fillId="0" borderId="5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Border="1"/>
    <xf numFmtId="49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5" xfId="0" applyFont="1" applyFill="1" applyBorder="1"/>
    <xf numFmtId="49" fontId="2" fillId="0" borderId="5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49" fontId="1" fillId="4" borderId="24" xfId="0" applyNumberFormat="1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wrapText="1"/>
    </xf>
    <xf numFmtId="49" fontId="1" fillId="4" borderId="25" xfId="0" applyNumberFormat="1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/>
    <xf numFmtId="0" fontId="2" fillId="0" borderId="15" xfId="0" applyFont="1" applyFill="1" applyBorder="1" applyAlignment="1">
      <alignment horizontal="center"/>
    </xf>
    <xf numFmtId="0" fontId="2" fillId="3" borderId="20" xfId="0" applyFont="1" applyFill="1" applyBorder="1"/>
    <xf numFmtId="0" fontId="1" fillId="3" borderId="2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49" fontId="1" fillId="3" borderId="21" xfId="0" applyNumberFormat="1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/>
    <xf numFmtId="49" fontId="2" fillId="2" borderId="5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7" fillId="2" borderId="5" xfId="0" applyFont="1" applyFill="1" applyBorder="1"/>
    <xf numFmtId="49" fontId="7" fillId="2" borderId="5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wrapText="1"/>
    </xf>
    <xf numFmtId="49" fontId="2" fillId="2" borderId="14" xfId="0" applyNumberFormat="1" applyFont="1" applyFill="1" applyBorder="1" applyAlignment="1">
      <alignment horizontal="center"/>
    </xf>
    <xf numFmtId="0" fontId="7" fillId="2" borderId="14" xfId="0" applyFont="1" applyFill="1" applyBorder="1"/>
    <xf numFmtId="49" fontId="7" fillId="2" borderId="14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2" fillId="2" borderId="14" xfId="0" applyFont="1" applyFill="1" applyBorder="1"/>
    <xf numFmtId="49" fontId="2" fillId="2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4" borderId="20" xfId="0" applyFont="1" applyFill="1" applyBorder="1"/>
    <xf numFmtId="0" fontId="1" fillId="4" borderId="21" xfId="0" applyFont="1" applyFill="1" applyBorder="1" applyAlignment="1">
      <alignment vertical="center"/>
    </xf>
    <xf numFmtId="0" fontId="1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4" borderId="20" xfId="0" applyFont="1" applyFill="1" applyBorder="1"/>
    <xf numFmtId="0" fontId="1" fillId="4" borderId="21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1" fillId="4" borderId="20" xfId="0" applyFont="1" applyFill="1" applyBorder="1" applyAlignment="1">
      <alignment vertical="center"/>
    </xf>
    <xf numFmtId="0" fontId="1" fillId="4" borderId="21" xfId="0" applyFont="1" applyFill="1" applyBorder="1"/>
    <xf numFmtId="0" fontId="1" fillId="4" borderId="21" xfId="0" applyFont="1" applyFill="1" applyBorder="1" applyAlignment="1">
      <alignment horizontal="center"/>
    </xf>
    <xf numFmtId="0" fontId="3" fillId="3" borderId="20" xfId="0" applyFont="1" applyFill="1" applyBorder="1"/>
    <xf numFmtId="0" fontId="4" fillId="3" borderId="21" xfId="0" applyFont="1" applyFill="1" applyBorder="1" applyAlignment="1"/>
    <xf numFmtId="0" fontId="4" fillId="3" borderId="22" xfId="0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2" fontId="2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5" borderId="0" xfId="0" applyFont="1" applyFill="1"/>
    <xf numFmtId="0" fontId="7" fillId="0" borderId="1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2" fillId="0" borderId="0" xfId="0" applyFont="1" applyFill="1"/>
    <xf numFmtId="0" fontId="9" fillId="0" borderId="0" xfId="0" applyFont="1" applyFill="1" applyAlignment="1">
      <alignment wrapText="1"/>
    </xf>
    <xf numFmtId="0" fontId="2" fillId="0" borderId="36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/>
    </xf>
    <xf numFmtId="0" fontId="10" fillId="0" borderId="0" xfId="0" applyFont="1" applyFill="1"/>
    <xf numFmtId="0" fontId="2" fillId="0" borderId="38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wrapText="1"/>
    </xf>
    <xf numFmtId="0" fontId="2" fillId="0" borderId="3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" fontId="2" fillId="0" borderId="0" xfId="0" applyNumberFormat="1" applyFont="1" applyFill="1" applyAlignment="1">
      <alignment vertical="center"/>
    </xf>
    <xf numFmtId="1" fontId="1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8" fillId="6" borderId="38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1" fontId="1" fillId="6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64" fontId="1" fillId="6" borderId="1" xfId="0" applyNumberFormat="1" applyFont="1" applyFill="1" applyBorder="1" applyAlignment="1">
      <alignment horizontal="center" vertical="center"/>
    </xf>
    <xf numFmtId="0" fontId="2" fillId="7" borderId="0" xfId="0" applyFont="1" applyFill="1"/>
    <xf numFmtId="2" fontId="2" fillId="0" borderId="0" xfId="0" applyNumberFormat="1" applyFont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1" fontId="2" fillId="8" borderId="38" xfId="0" applyNumberFormat="1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center" vertical="center"/>
    </xf>
    <xf numFmtId="2" fontId="1" fillId="8" borderId="38" xfId="0" applyNumberFormat="1" applyFont="1" applyFill="1" applyBorder="1" applyAlignment="1">
      <alignment horizontal="center" vertical="center"/>
    </xf>
    <xf numFmtId="0" fontId="9" fillId="9" borderId="0" xfId="0" applyFont="1" applyFill="1" applyAlignment="1">
      <alignment wrapText="1"/>
    </xf>
    <xf numFmtId="0" fontId="9" fillId="9" borderId="36" xfId="0" applyFont="1" applyFill="1" applyBorder="1" applyAlignment="1">
      <alignment wrapText="1"/>
    </xf>
    <xf numFmtId="0" fontId="2" fillId="8" borderId="0" xfId="0" applyFont="1" applyFill="1"/>
    <xf numFmtId="0" fontId="2" fillId="8" borderId="38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top" wrapText="1"/>
    </xf>
    <xf numFmtId="0" fontId="9" fillId="8" borderId="1" xfId="0" applyFont="1" applyFill="1" applyBorder="1" applyAlignment="1">
      <alignment wrapText="1"/>
    </xf>
    <xf numFmtId="0" fontId="9" fillId="8" borderId="36" xfId="0" applyFont="1" applyFill="1" applyBorder="1" applyAlignment="1">
      <alignment horizontal="left"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9" fillId="8" borderId="36" xfId="0" applyFont="1" applyFill="1" applyBorder="1" applyAlignment="1">
      <alignment wrapText="1"/>
    </xf>
    <xf numFmtId="2" fontId="1" fillId="8" borderId="36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center" wrapText="1"/>
    </xf>
    <xf numFmtId="0" fontId="7" fillId="8" borderId="38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left" vertical="center" wrapText="1"/>
    </xf>
    <xf numFmtId="0" fontId="10" fillId="8" borderId="0" xfId="0" applyFont="1" applyFill="1"/>
    <xf numFmtId="14" fontId="7" fillId="8" borderId="36" xfId="0" applyNumberFormat="1" applyFont="1" applyFill="1" applyBorder="1" applyAlignment="1">
      <alignment horizontal="left" vertical="center" wrapText="1"/>
    </xf>
    <xf numFmtId="0" fontId="9" fillId="8" borderId="37" xfId="0" applyFont="1" applyFill="1" applyBorder="1" applyAlignment="1">
      <alignment horizontal="left" vertical="center" wrapText="1"/>
    </xf>
    <xf numFmtId="0" fontId="9" fillId="8" borderId="0" xfId="0" applyFont="1" applyFill="1" applyAlignment="1">
      <alignment horizontal="left" vertical="center" wrapText="1"/>
    </xf>
    <xf numFmtId="0" fontId="2" fillId="8" borderId="37" xfId="0" applyFont="1" applyFill="1" applyBorder="1" applyAlignment="1">
      <alignment horizontal="left" vertical="center" wrapText="1"/>
    </xf>
    <xf numFmtId="1" fontId="2" fillId="8" borderId="36" xfId="0" applyNumberFormat="1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wrapText="1"/>
    </xf>
    <xf numFmtId="0" fontId="2" fillId="8" borderId="37" xfId="0" applyFont="1" applyFill="1" applyBorder="1" applyAlignment="1">
      <alignment vertical="center" wrapText="1"/>
    </xf>
    <xf numFmtId="1" fontId="2" fillId="8" borderId="37" xfId="0" applyNumberFormat="1" applyFont="1" applyFill="1" applyBorder="1" applyAlignment="1">
      <alignment horizontal="center" vertical="center"/>
    </xf>
    <xf numFmtId="2" fontId="1" fillId="8" borderId="37" xfId="0" applyNumberFormat="1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wrapText="1"/>
    </xf>
    <xf numFmtId="0" fontId="7" fillId="9" borderId="36" xfId="0" applyFont="1" applyFill="1" applyBorder="1" applyAlignment="1">
      <alignment horizontal="center" vertical="center" wrapText="1"/>
    </xf>
    <xf numFmtId="0" fontId="9" fillId="9" borderId="36" xfId="0" applyFont="1" applyFill="1" applyBorder="1" applyAlignment="1">
      <alignment vertical="center" wrapText="1"/>
    </xf>
    <xf numFmtId="0" fontId="2" fillId="9" borderId="36" xfId="0" applyFont="1" applyFill="1" applyBorder="1" applyAlignment="1">
      <alignment vertical="center" wrapText="1"/>
    </xf>
    <xf numFmtId="0" fontId="7" fillId="8" borderId="38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vertical="center" wrapText="1"/>
    </xf>
    <xf numFmtId="0" fontId="9" fillId="8" borderId="38" xfId="0" applyFont="1" applyFill="1" applyBorder="1" applyAlignment="1">
      <alignment wrapText="1"/>
    </xf>
    <xf numFmtId="0" fontId="2" fillId="8" borderId="38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9" borderId="38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2" fontId="2" fillId="9" borderId="1" xfId="0" applyNumberFormat="1" applyFont="1" applyFill="1" applyBorder="1" applyAlignment="1">
      <alignment horizontal="center" vertical="center"/>
    </xf>
    <xf numFmtId="1" fontId="2" fillId="9" borderId="1" xfId="0" applyNumberFormat="1" applyFont="1" applyFill="1" applyBorder="1" applyAlignment="1">
      <alignment horizontal="center" vertical="center"/>
    </xf>
    <xf numFmtId="0" fontId="2" fillId="9" borderId="0" xfId="0" applyFont="1" applyFill="1"/>
    <xf numFmtId="0" fontId="7" fillId="0" borderId="36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1" fontId="7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14" fontId="7" fillId="9" borderId="1" xfId="0" applyNumberFormat="1" applyFont="1" applyFill="1" applyBorder="1" applyAlignment="1">
      <alignment horizontal="center" vertical="center" wrapText="1"/>
    </xf>
    <xf numFmtId="0" fontId="13" fillId="9" borderId="0" xfId="0" applyFont="1" applyFill="1" applyAlignment="1">
      <alignment wrapText="1"/>
    </xf>
    <xf numFmtId="0" fontId="13" fillId="9" borderId="36" xfId="0" applyFont="1" applyFill="1" applyBorder="1" applyAlignment="1">
      <alignment vertical="top" wrapText="1"/>
    </xf>
    <xf numFmtId="0" fontId="13" fillId="9" borderId="0" xfId="0" applyFont="1" applyFill="1" applyAlignment="1">
      <alignment vertical="top" wrapText="1"/>
    </xf>
    <xf numFmtId="0" fontId="9" fillId="9" borderId="1" xfId="0" applyFont="1" applyFill="1" applyBorder="1" applyAlignment="1">
      <alignment vertical="top" wrapText="1"/>
    </xf>
    <xf numFmtId="0" fontId="2" fillId="9" borderId="37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left" vertical="top" wrapText="1"/>
    </xf>
    <xf numFmtId="0" fontId="2" fillId="9" borderId="37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left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wrapText="1"/>
    </xf>
    <xf numFmtId="0" fontId="2" fillId="9" borderId="1" xfId="0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0" fontId="2" fillId="9" borderId="38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7" fillId="9" borderId="36" xfId="0" applyFont="1" applyFill="1" applyBorder="1" applyAlignment="1">
      <alignment horizontal="center" vertical="center"/>
    </xf>
    <xf numFmtId="0" fontId="7" fillId="9" borderId="37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2" fontId="1" fillId="9" borderId="38" xfId="0" applyNumberFormat="1" applyFont="1" applyFill="1" applyBorder="1" applyAlignment="1">
      <alignment horizontal="center" vertical="center"/>
    </xf>
    <xf numFmtId="1" fontId="2" fillId="9" borderId="38" xfId="0" applyNumberFormat="1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0" xfId="0" applyFont="1" applyFill="1"/>
    <xf numFmtId="1" fontId="7" fillId="9" borderId="1" xfId="0" applyNumberFormat="1" applyFont="1" applyFill="1" applyBorder="1" applyAlignment="1">
      <alignment horizontal="center" vertical="center"/>
    </xf>
    <xf numFmtId="1" fontId="2" fillId="9" borderId="0" xfId="0" applyNumberFormat="1" applyFont="1" applyFill="1"/>
    <xf numFmtId="0" fontId="10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2" fontId="8" fillId="9" borderId="1" xfId="0" applyNumberFormat="1" applyFont="1" applyFill="1" applyBorder="1" applyAlignment="1">
      <alignment horizontal="center" vertical="center"/>
    </xf>
    <xf numFmtId="2" fontId="2" fillId="9" borderId="0" xfId="0" applyNumberFormat="1" applyFont="1" applyFill="1"/>
    <xf numFmtId="0" fontId="14" fillId="9" borderId="36" xfId="0" applyFont="1" applyFill="1" applyBorder="1" applyAlignment="1">
      <alignment vertical="center" wrapText="1"/>
    </xf>
    <xf numFmtId="0" fontId="15" fillId="9" borderId="1" xfId="0" applyFont="1" applyFill="1" applyBorder="1" applyAlignment="1">
      <alignment vertical="top" wrapText="1"/>
    </xf>
    <xf numFmtId="0" fontId="14" fillId="9" borderId="0" xfId="0" applyFont="1" applyFill="1"/>
    <xf numFmtId="1" fontId="2" fillId="0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 wrapText="1"/>
    </xf>
    <xf numFmtId="0" fontId="2" fillId="11" borderId="0" xfId="0" applyFont="1" applyFill="1"/>
    <xf numFmtId="1" fontId="2" fillId="11" borderId="0" xfId="0" applyNumberFormat="1" applyFont="1" applyFill="1" applyAlignment="1">
      <alignment vertical="center"/>
    </xf>
    <xf numFmtId="0" fontId="2" fillId="11" borderId="0" xfId="0" applyFont="1" applyFill="1" applyAlignment="1">
      <alignment vertical="center"/>
    </xf>
    <xf numFmtId="2" fontId="2" fillId="11" borderId="0" xfId="0" applyNumberFormat="1" applyFont="1" applyFill="1"/>
    <xf numFmtId="1" fontId="2" fillId="11" borderId="0" xfId="0" applyNumberFormat="1" applyFont="1" applyFill="1"/>
    <xf numFmtId="0" fontId="10" fillId="10" borderId="1" xfId="0" applyFont="1" applyFill="1" applyBorder="1" applyAlignment="1">
      <alignment vertical="center" wrapText="1"/>
    </xf>
    <xf numFmtId="1" fontId="2" fillId="10" borderId="1" xfId="0" applyNumberFormat="1" applyFont="1" applyFill="1" applyBorder="1" applyAlignment="1">
      <alignment horizontal="center" vertical="center"/>
    </xf>
    <xf numFmtId="1" fontId="7" fillId="10" borderId="1" xfId="0" applyNumberFormat="1" applyFont="1" applyFill="1" applyBorder="1" applyAlignment="1">
      <alignment horizontal="center" vertical="center"/>
    </xf>
    <xf numFmtId="2" fontId="1" fillId="10" borderId="1" xfId="0" applyNumberFormat="1" applyFont="1" applyFill="1" applyBorder="1" applyAlignment="1">
      <alignment horizontal="center" vertical="center"/>
    </xf>
    <xf numFmtId="0" fontId="14" fillId="10" borderId="0" xfId="0" applyFont="1" applyFill="1"/>
    <xf numFmtId="0" fontId="2" fillId="10" borderId="0" xfId="0" applyFont="1" applyFill="1"/>
    <xf numFmtId="0" fontId="7" fillId="10" borderId="1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6" xfId="0" applyFont="1" applyFill="1" applyBorder="1" applyAlignment="1">
      <alignment horizontal="center" vertical="center"/>
    </xf>
    <xf numFmtId="0" fontId="7" fillId="12" borderId="36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2" fontId="1" fillId="12" borderId="38" xfId="0" applyNumberFormat="1" applyFont="1" applyFill="1" applyBorder="1" applyAlignment="1">
      <alignment horizontal="center" vertical="center"/>
    </xf>
    <xf numFmtId="0" fontId="2" fillId="12" borderId="38" xfId="0" applyFont="1" applyFill="1" applyBorder="1" applyAlignment="1">
      <alignment horizontal="center" vertical="center"/>
    </xf>
    <xf numFmtId="0" fontId="2" fillId="12" borderId="0" xfId="0" applyFont="1" applyFill="1"/>
    <xf numFmtId="0" fontId="9" fillId="12" borderId="1" xfId="0" applyFont="1" applyFill="1" applyBorder="1" applyAlignment="1">
      <alignment wrapText="1"/>
    </xf>
    <xf numFmtId="2" fontId="1" fillId="12" borderId="1" xfId="0" applyNumberFormat="1" applyFont="1" applyFill="1" applyBorder="1" applyAlignment="1">
      <alignment horizontal="center" vertical="center"/>
    </xf>
    <xf numFmtId="1" fontId="2" fillId="12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" fontId="2" fillId="12" borderId="36" xfId="0" applyNumberFormat="1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7" fillId="0" borderId="0" xfId="0" applyFont="1"/>
    <xf numFmtId="0" fontId="17" fillId="0" borderId="4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48" xfId="0" applyFont="1" applyBorder="1" applyAlignment="1">
      <alignment horizontal="left"/>
    </xf>
    <xf numFmtId="0" fontId="17" fillId="0" borderId="1" xfId="0" applyFont="1" applyBorder="1"/>
    <xf numFmtId="0" fontId="17" fillId="0" borderId="50" xfId="0" applyFont="1" applyBorder="1"/>
    <xf numFmtId="0" fontId="16" fillId="0" borderId="48" xfId="0" applyFont="1" applyBorder="1" applyAlignment="1">
      <alignment horizontal="center"/>
    </xf>
    <xf numFmtId="0" fontId="9" fillId="0" borderId="1" xfId="0" applyFont="1" applyBorder="1"/>
    <xf numFmtId="0" fontId="16" fillId="0" borderId="1" xfId="0" applyFont="1" applyBorder="1"/>
    <xf numFmtId="0" fontId="16" fillId="0" borderId="50" xfId="0" applyFont="1" applyBorder="1"/>
    <xf numFmtId="0" fontId="16" fillId="0" borderId="48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9" fillId="13" borderId="1" xfId="0" applyFont="1" applyFill="1" applyBorder="1" applyAlignment="1">
      <alignment vertical="center"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6" fillId="0" borderId="44" xfId="0" applyFont="1" applyBorder="1" applyAlignment="1">
      <alignment horizontal="center"/>
    </xf>
    <xf numFmtId="0" fontId="9" fillId="0" borderId="40" xfId="0" applyFont="1" applyBorder="1"/>
    <xf numFmtId="0" fontId="16" fillId="0" borderId="40" xfId="0" applyFont="1" applyBorder="1"/>
    <xf numFmtId="0" fontId="16" fillId="0" borderId="45" xfId="0" applyFont="1" applyBorder="1"/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" fillId="9" borderId="36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9" borderId="36" xfId="0" applyFont="1" applyFill="1" applyBorder="1" applyAlignment="1">
      <alignment horizontal="left" vertical="center" wrapText="1"/>
    </xf>
    <xf numFmtId="0" fontId="9" fillId="9" borderId="38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2" fillId="9" borderId="36" xfId="0" applyNumberFormat="1" applyFont="1" applyFill="1" applyBorder="1" applyAlignment="1">
      <alignment horizontal="center" vertical="center" wrapText="1"/>
    </xf>
    <xf numFmtId="0" fontId="2" fillId="9" borderId="38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7" fillId="0" borderId="41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0</xdr:colOff>
      <xdr:row>6</xdr:row>
      <xdr:rowOff>0</xdr:rowOff>
    </xdr:from>
    <xdr:to>
      <xdr:col>46</xdr:col>
      <xdr:colOff>241729</xdr:colOff>
      <xdr:row>17</xdr:row>
      <xdr:rowOff>1564821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DC8BFE27-2232-48A6-8116-C9E8F507B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42250" y="2122714"/>
          <a:ext cx="1466372" cy="9497786"/>
        </a:xfrm>
        <a:prstGeom prst="rect">
          <a:avLst/>
        </a:prstGeom>
      </xdr:spPr>
    </xdr:pic>
    <xdr:clientData/>
  </xdr:twoCellAnchor>
  <xdr:twoCellAnchor editAs="oneCell">
    <xdr:from>
      <xdr:col>44</xdr:col>
      <xdr:colOff>0</xdr:colOff>
      <xdr:row>18</xdr:row>
      <xdr:rowOff>-1</xdr:rowOff>
    </xdr:from>
    <xdr:to>
      <xdr:col>46</xdr:col>
      <xdr:colOff>215781</xdr:colOff>
      <xdr:row>34</xdr:row>
      <xdr:rowOff>453117</xdr:rowOff>
    </xdr:to>
    <xdr:pic>
      <xdr:nvPicPr>
        <xdr:cNvPr id="4" name="Attēls 3">
          <a:extLst>
            <a:ext uri="{FF2B5EF4-FFF2-40B4-BE49-F238E27FC236}">
              <a16:creationId xmlns:a16="http://schemas.microsoft.com/office/drawing/2014/main" id="{701916CC-F063-45B0-A90B-1AEC808ED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242250" y="11674928"/>
          <a:ext cx="1440424" cy="10137321"/>
        </a:xfrm>
        <a:prstGeom prst="rect">
          <a:avLst/>
        </a:prstGeom>
      </xdr:spPr>
    </xdr:pic>
    <xdr:clientData/>
  </xdr:twoCellAnchor>
  <xdr:twoCellAnchor editAs="oneCell">
    <xdr:from>
      <xdr:col>44</xdr:col>
      <xdr:colOff>0</xdr:colOff>
      <xdr:row>35</xdr:row>
      <xdr:rowOff>65391</xdr:rowOff>
    </xdr:from>
    <xdr:to>
      <xdr:col>46</xdr:col>
      <xdr:colOff>108857</xdr:colOff>
      <xdr:row>53</xdr:row>
      <xdr:rowOff>10551</xdr:rowOff>
    </xdr:to>
    <xdr:pic>
      <xdr:nvPicPr>
        <xdr:cNvPr id="5" name="Attēls 4">
          <a:extLst>
            <a:ext uri="{FF2B5EF4-FFF2-40B4-BE49-F238E27FC236}">
              <a16:creationId xmlns:a16="http://schemas.microsoft.com/office/drawing/2014/main" id="{04AFFEB6-4112-4980-B0C1-B921AEA3C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242250" y="21877641"/>
          <a:ext cx="1333500" cy="9374910"/>
        </a:xfrm>
        <a:prstGeom prst="rect">
          <a:avLst/>
        </a:prstGeom>
      </xdr:spPr>
    </xdr:pic>
    <xdr:clientData/>
  </xdr:twoCellAnchor>
  <xdr:twoCellAnchor editAs="oneCell">
    <xdr:from>
      <xdr:col>43</xdr:col>
      <xdr:colOff>761998</xdr:colOff>
      <xdr:row>53</xdr:row>
      <xdr:rowOff>190500</xdr:rowOff>
    </xdr:from>
    <xdr:to>
      <xdr:col>46</xdr:col>
      <xdr:colOff>172915</xdr:colOff>
      <xdr:row>61</xdr:row>
      <xdr:rowOff>530679</xdr:rowOff>
    </xdr:to>
    <xdr:pic>
      <xdr:nvPicPr>
        <xdr:cNvPr id="6" name="Attēls 5">
          <a:extLst>
            <a:ext uri="{FF2B5EF4-FFF2-40B4-BE49-F238E27FC236}">
              <a16:creationId xmlns:a16="http://schemas.microsoft.com/office/drawing/2014/main" id="{1BAF3DA3-80FC-456B-9734-5AAFF8CB1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228641" y="31432500"/>
          <a:ext cx="1411167" cy="3986893"/>
        </a:xfrm>
        <a:prstGeom prst="rect">
          <a:avLst/>
        </a:prstGeom>
      </xdr:spPr>
    </xdr:pic>
    <xdr:clientData/>
  </xdr:twoCellAnchor>
  <xdr:twoCellAnchor editAs="oneCell">
    <xdr:from>
      <xdr:col>43</xdr:col>
      <xdr:colOff>734785</xdr:colOff>
      <xdr:row>5</xdr:row>
      <xdr:rowOff>13608</xdr:rowOff>
    </xdr:from>
    <xdr:to>
      <xdr:col>46</xdr:col>
      <xdr:colOff>279638</xdr:colOff>
      <xdr:row>6</xdr:row>
      <xdr:rowOff>122465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5A33BC5B-1489-4B21-85C1-B940B1C8D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3201428" y="1537608"/>
          <a:ext cx="1545103" cy="707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RUsers/Lriteniece/Documents/maksas_pakalpojumu_anotacija_2017/labojumi_pec12102017/Kopija%20no%20maksas_pak_2018%20un%202019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.2."/>
      <sheetName val="1.3.3."/>
      <sheetName val="kopsavilkums 2018"/>
      <sheetName val="2018_gads_lidz_1_apr_2un3piel"/>
      <sheetName val="2018_gads_no1.apr_2un 3 piel "/>
      <sheetName val="2019_gads_2un 3 piel"/>
      <sheetName val="kopsavilkums 2019"/>
      <sheetName val="2018_gads_2un 3 piel "/>
      <sheetName val="1.1.1.O"/>
      <sheetName val="1.1.1.M"/>
      <sheetName val="1.1.2."/>
      <sheetName val="1.1.3.D"/>
      <sheetName val="1.1.3.M"/>
      <sheetName val="1.2.1.-M5"/>
      <sheetName val="1.2.1.-M10"/>
      <sheetName val="1.2.1.-M50"/>
      <sheetName val="1.2.1.-M30"/>
      <sheetName val="1.2.1.-M60"/>
      <sheetName val="1.2.2.L"/>
      <sheetName val="1.2.2.L10"/>
      <sheetName val="1.2.2.IS"/>
      <sheetName val="1.2.3."/>
      <sheetName val="1.3.1."/>
      <sheetName val="1.4.1."/>
      <sheetName val="1.4.2."/>
      <sheetName val="1.4.3.1."/>
      <sheetName val="1.4.3.2."/>
      <sheetName val="1.4.3.3."/>
      <sheetName val="1.4.3.4."/>
      <sheetName val="1.4.3.5."/>
      <sheetName val="1.5.1."/>
      <sheetName val="1.5.2."/>
      <sheetName val="1.6.1."/>
      <sheetName val="1.6.2."/>
      <sheetName val="1.7.1."/>
      <sheetName val="1.7.2."/>
      <sheetName val="2.1."/>
      <sheetName val="3.1."/>
      <sheetName val="3.2."/>
      <sheetName val="3.3."/>
      <sheetName val="3.4.1."/>
      <sheetName val="3.4.2."/>
      <sheetName val="3.4.3."/>
      <sheetName val="3.5."/>
      <sheetName val="3.6.1."/>
      <sheetName val="3.6.2."/>
      <sheetName val="3.7.1."/>
      <sheetName val="3.8.1."/>
      <sheetName val="3.8.2."/>
    </sheetNames>
    <sheetDataSet>
      <sheetData sheetId="0"/>
      <sheetData sheetId="1"/>
      <sheetData sheetId="2">
        <row r="9">
          <cell r="AI9">
            <v>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8">
          <cell r="E68">
            <v>296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64">
          <cell r="E64">
            <v>723</v>
          </cell>
        </row>
        <row r="154">
          <cell r="E154">
            <v>14</v>
          </cell>
        </row>
      </sheetData>
      <sheetData sheetId="48">
        <row r="64">
          <cell r="E64">
            <v>2226</v>
          </cell>
        </row>
      </sheetData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EB71"/>
  <sheetViews>
    <sheetView topLeftCell="L1" zoomScale="70" zoomScaleNormal="70" workbookViewId="0">
      <pane ySplit="4" topLeftCell="A5" activePane="bottomLeft" state="frozen"/>
      <selection activeCell="AF56" sqref="AF56"/>
      <selection pane="bottomLeft" activeCell="AP9" sqref="AP9"/>
    </sheetView>
  </sheetViews>
  <sheetFormatPr defaultColWidth="9.140625" defaultRowHeight="12.75" x14ac:dyDescent="0.2"/>
  <cols>
    <col min="1" max="1" width="10.28515625" style="1" bestFit="1" customWidth="1"/>
    <col min="2" max="2" width="36.5703125" style="2" customWidth="1"/>
    <col min="3" max="3" width="36.5703125" style="1" customWidth="1"/>
    <col min="4" max="4" width="36.5703125" style="2" customWidth="1"/>
    <col min="5" max="5" width="11.140625" style="2" customWidth="1"/>
    <col min="6" max="6" width="7.42578125" style="124" customWidth="1"/>
    <col min="7" max="7" width="8.5703125" style="124" customWidth="1"/>
    <col min="8" max="8" width="5" style="124" customWidth="1"/>
    <col min="9" max="9" width="6.28515625" style="124" customWidth="1"/>
    <col min="10" max="10" width="6.7109375" style="124" customWidth="1"/>
    <col min="11" max="11" width="6.42578125" style="124" customWidth="1"/>
    <col min="12" max="12" width="8" style="124" customWidth="1"/>
    <col min="13" max="15" width="6.42578125" style="124" customWidth="1"/>
    <col min="16" max="16" width="11.42578125" style="124" customWidth="1"/>
    <col min="17" max="17" width="6.85546875" style="124" customWidth="1"/>
    <col min="18" max="18" width="11.28515625" style="124" customWidth="1"/>
    <col min="19" max="19" width="8.85546875" style="124" customWidth="1"/>
    <col min="20" max="20" width="13.85546875" style="124" customWidth="1"/>
    <col min="21" max="21" width="6.42578125" style="124" customWidth="1"/>
    <col min="22" max="22" width="9.5703125" style="123" customWidth="1"/>
    <col min="23" max="24" width="12.5703125" style="124" customWidth="1"/>
    <col min="25" max="25" width="8.140625" style="124" customWidth="1"/>
    <col min="26" max="26" width="13.28515625" style="2" customWidth="1"/>
    <col min="27" max="27" width="11.42578125" style="2" customWidth="1"/>
    <col min="28" max="28" width="11" style="2" customWidth="1"/>
    <col min="29" max="29" width="11.140625" style="2" customWidth="1"/>
    <col min="30" max="31" width="10.5703125" style="2" customWidth="1"/>
    <col min="32" max="32" width="10.85546875" style="2" customWidth="1"/>
    <col min="33" max="33" width="6.5703125" style="2" customWidth="1"/>
    <col min="34" max="34" width="10.7109375" style="2" customWidth="1"/>
    <col min="35" max="35" width="9.42578125" style="2" customWidth="1"/>
    <col min="36" max="36" width="9.28515625" style="2" customWidth="1"/>
    <col min="37" max="37" width="13.28515625" style="2" customWidth="1"/>
    <col min="38" max="38" width="11.42578125" style="2" customWidth="1"/>
    <col min="39" max="39" width="8.42578125" style="2" customWidth="1"/>
    <col min="40" max="40" width="11.140625" style="2" customWidth="1"/>
    <col min="41" max="41" width="10" style="5" customWidth="1"/>
    <col min="42" max="42" width="13.140625" style="2" customWidth="1"/>
    <col min="43" max="43" width="12.5703125" style="123" customWidth="1"/>
    <col min="44" max="44" width="11.5703125" style="132" customWidth="1"/>
    <col min="45" max="132" width="9.140625" style="132"/>
    <col min="133" max="16384" width="9.140625" style="2"/>
  </cols>
  <sheetData>
    <row r="1" spans="1:45" ht="12.75" customHeight="1" x14ac:dyDescent="0.2">
      <c r="A1" s="354" t="s">
        <v>37</v>
      </c>
      <c r="B1" s="354" t="s">
        <v>36</v>
      </c>
      <c r="C1" s="354" t="s">
        <v>27</v>
      </c>
      <c r="D1" s="353" t="s">
        <v>38</v>
      </c>
      <c r="E1" s="353" t="s">
        <v>28</v>
      </c>
      <c r="F1" s="353" t="s">
        <v>39</v>
      </c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 t="s">
        <v>342</v>
      </c>
      <c r="W1" s="353" t="s">
        <v>29</v>
      </c>
      <c r="X1" s="353"/>
      <c r="Y1" s="353"/>
      <c r="Z1" s="353" t="s">
        <v>30</v>
      </c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1" t="s">
        <v>336</v>
      </c>
      <c r="AO1" s="351" t="s">
        <v>337</v>
      </c>
      <c r="AP1" s="351" t="s">
        <v>31</v>
      </c>
      <c r="AQ1" s="351" t="s">
        <v>340</v>
      </c>
    </row>
    <row r="2" spans="1:45" ht="45.2" customHeight="1" x14ac:dyDescent="0.2">
      <c r="A2" s="354"/>
      <c r="B2" s="354"/>
      <c r="C2" s="354"/>
      <c r="D2" s="353"/>
      <c r="E2" s="353"/>
      <c r="F2" s="353" t="s">
        <v>46</v>
      </c>
      <c r="G2" s="353"/>
      <c r="H2" s="353" t="s">
        <v>184</v>
      </c>
      <c r="I2" s="353"/>
      <c r="J2" s="353" t="s">
        <v>183</v>
      </c>
      <c r="K2" s="353"/>
      <c r="L2" s="353" t="s">
        <v>330</v>
      </c>
      <c r="M2" s="353"/>
      <c r="N2" s="340" t="s">
        <v>438</v>
      </c>
      <c r="O2" s="342"/>
      <c r="P2" s="353" t="s">
        <v>334</v>
      </c>
      <c r="Q2" s="353"/>
      <c r="R2" s="340" t="s">
        <v>437</v>
      </c>
      <c r="S2" s="342"/>
      <c r="T2" s="353" t="s">
        <v>436</v>
      </c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8"/>
      <c r="AO2" s="358"/>
      <c r="AP2" s="358"/>
      <c r="AQ2" s="358"/>
    </row>
    <row r="3" spans="1:45" ht="23.45" customHeight="1" x14ac:dyDescent="0.2">
      <c r="A3" s="354"/>
      <c r="B3" s="354"/>
      <c r="C3" s="354"/>
      <c r="D3" s="353"/>
      <c r="E3" s="353"/>
      <c r="F3" s="353" t="s">
        <v>335</v>
      </c>
      <c r="G3" s="353" t="s">
        <v>338</v>
      </c>
      <c r="H3" s="353" t="s">
        <v>335</v>
      </c>
      <c r="I3" s="353" t="s">
        <v>338</v>
      </c>
      <c r="J3" s="353" t="s">
        <v>335</v>
      </c>
      <c r="K3" s="353" t="s">
        <v>338</v>
      </c>
      <c r="L3" s="353" t="s">
        <v>335</v>
      </c>
      <c r="M3" s="353" t="s">
        <v>338</v>
      </c>
      <c r="N3" s="351" t="s">
        <v>335</v>
      </c>
      <c r="O3" s="353" t="s">
        <v>338</v>
      </c>
      <c r="P3" s="353" t="s">
        <v>335</v>
      </c>
      <c r="Q3" s="353" t="s">
        <v>338</v>
      </c>
      <c r="R3" s="353" t="s">
        <v>335</v>
      </c>
      <c r="S3" s="353" t="s">
        <v>338</v>
      </c>
      <c r="T3" s="353" t="s">
        <v>335</v>
      </c>
      <c r="U3" s="353" t="s">
        <v>338</v>
      </c>
      <c r="V3" s="353"/>
      <c r="W3" s="353"/>
      <c r="X3" s="353"/>
      <c r="Y3" s="353"/>
      <c r="Z3" s="353" t="s">
        <v>339</v>
      </c>
      <c r="AA3" s="353"/>
      <c r="AB3" s="353"/>
      <c r="AC3" s="353"/>
      <c r="AD3" s="353"/>
      <c r="AE3" s="353"/>
      <c r="AF3" s="353"/>
      <c r="AG3" s="353"/>
      <c r="AH3" s="353"/>
      <c r="AI3" s="353"/>
      <c r="AJ3" s="353" t="s">
        <v>152</v>
      </c>
      <c r="AK3" s="353"/>
      <c r="AL3" s="353"/>
      <c r="AM3" s="353"/>
      <c r="AN3" s="358"/>
      <c r="AO3" s="358"/>
      <c r="AP3" s="358"/>
      <c r="AQ3" s="358"/>
    </row>
    <row r="4" spans="1:45" ht="25.5" x14ac:dyDescent="0.2">
      <c r="A4" s="354"/>
      <c r="B4" s="354"/>
      <c r="C4" s="354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2"/>
      <c r="O4" s="353"/>
      <c r="P4" s="353"/>
      <c r="Q4" s="353"/>
      <c r="R4" s="353"/>
      <c r="S4" s="353"/>
      <c r="T4" s="353"/>
      <c r="U4" s="353"/>
      <c r="V4" s="353"/>
      <c r="W4" s="225" t="s">
        <v>32</v>
      </c>
      <c r="X4" s="225" t="s">
        <v>33</v>
      </c>
      <c r="Y4" s="225" t="s">
        <v>34</v>
      </c>
      <c r="Z4" s="225" t="s">
        <v>87</v>
      </c>
      <c r="AA4" s="225" t="s">
        <v>98</v>
      </c>
      <c r="AB4" s="225" t="s">
        <v>104</v>
      </c>
      <c r="AC4" s="225" t="s">
        <v>110</v>
      </c>
      <c r="AD4" s="225" t="s">
        <v>116</v>
      </c>
      <c r="AE4" s="225" t="s">
        <v>127</v>
      </c>
      <c r="AF4" s="225" t="s">
        <v>133</v>
      </c>
      <c r="AG4" s="225" t="s">
        <v>139</v>
      </c>
      <c r="AH4" s="225" t="s">
        <v>145</v>
      </c>
      <c r="AI4" s="225" t="s">
        <v>35</v>
      </c>
      <c r="AJ4" s="225" t="s">
        <v>32</v>
      </c>
      <c r="AK4" s="225" t="s">
        <v>33</v>
      </c>
      <c r="AL4" s="225" t="s">
        <v>34</v>
      </c>
      <c r="AM4" s="225" t="s">
        <v>35</v>
      </c>
      <c r="AN4" s="352"/>
      <c r="AO4" s="352"/>
      <c r="AP4" s="352"/>
      <c r="AQ4" s="352"/>
    </row>
    <row r="5" spans="1:45" x14ac:dyDescent="0.2">
      <c r="A5" s="346" t="s">
        <v>412</v>
      </c>
      <c r="B5" s="347"/>
      <c r="C5" s="347"/>
      <c r="D5" s="348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</row>
    <row r="6" spans="1:45" s="222" customFormat="1" ht="47.25" customHeight="1" x14ac:dyDescent="0.25">
      <c r="A6" s="338" t="s">
        <v>379</v>
      </c>
      <c r="B6" s="349" t="s">
        <v>458</v>
      </c>
      <c r="C6" s="207" t="s">
        <v>346</v>
      </c>
      <c r="D6" s="240" t="s">
        <v>349</v>
      </c>
      <c r="E6" s="271">
        <v>863</v>
      </c>
      <c r="F6" s="219">
        <v>0</v>
      </c>
      <c r="G6" s="219">
        <f>ROUND(((F6*E6/252)/480),3)</f>
        <v>0</v>
      </c>
      <c r="H6" s="219">
        <v>0</v>
      </c>
      <c r="I6" s="219">
        <f>ROUND(((H6*E6/252)/480),3)</f>
        <v>0</v>
      </c>
      <c r="J6" s="219">
        <v>0</v>
      </c>
      <c r="K6" s="219">
        <f>ROUND(((J6*E6/252)/480),3)</f>
        <v>0</v>
      </c>
      <c r="L6" s="219">
        <v>0</v>
      </c>
      <c r="M6" s="219">
        <f>ROUND(((L6*E6/252)/480),3)</f>
        <v>0</v>
      </c>
      <c r="N6" s="219">
        <v>0</v>
      </c>
      <c r="O6" s="219">
        <v>0</v>
      </c>
      <c r="P6" s="219">
        <v>0</v>
      </c>
      <c r="Q6" s="219">
        <f>ROUND(((P6*E6/252)/480),3)</f>
        <v>0</v>
      </c>
      <c r="R6" s="219">
        <v>0</v>
      </c>
      <c r="S6" s="219">
        <v>0</v>
      </c>
      <c r="T6" s="219">
        <v>5.12</v>
      </c>
      <c r="U6" s="219">
        <f>ROUND(((T6*E6/252)/480),3)</f>
        <v>3.6999999999999998E-2</v>
      </c>
      <c r="V6" s="219">
        <v>1.4999999999999999E-2</v>
      </c>
      <c r="W6" s="219" t="e">
        <f>#REF!</f>
        <v>#REF!</v>
      </c>
      <c r="X6" s="219" t="e">
        <f>#REF!</f>
        <v>#REF!</v>
      </c>
      <c r="Y6" s="219"/>
      <c r="Z6" s="219" t="e">
        <f>#REF!</f>
        <v>#REF!</v>
      </c>
      <c r="AA6" s="219" t="e">
        <f>#REF!</f>
        <v>#REF!</v>
      </c>
      <c r="AB6" s="219" t="e">
        <f>#REF!</f>
        <v>#REF!</v>
      </c>
      <c r="AC6" s="219" t="e">
        <f>#REF!</f>
        <v>#REF!</v>
      </c>
      <c r="AD6" s="219" t="e">
        <f>#REF!</f>
        <v>#REF!</v>
      </c>
      <c r="AE6" s="219" t="e">
        <f>#REF!</f>
        <v>#REF!</v>
      </c>
      <c r="AF6" s="219" t="e">
        <f>#REF!</f>
        <v>#REF!</v>
      </c>
      <c r="AG6" s="219" t="e">
        <f>#REF!</f>
        <v>#REF!</v>
      </c>
      <c r="AH6" s="219" t="e">
        <f>#REF!</f>
        <v>#REF!</v>
      </c>
      <c r="AI6" s="219" t="e">
        <f>#REF!</f>
        <v>#REF!</v>
      </c>
      <c r="AJ6" s="219" t="e">
        <f>#REF!</f>
        <v>#REF!</v>
      </c>
      <c r="AK6" s="219" t="e">
        <f>#REF!</f>
        <v>#REF!</v>
      </c>
      <c r="AL6" s="219" t="e">
        <f>#REF!</f>
        <v>#REF!</v>
      </c>
      <c r="AM6" s="219" t="e">
        <f>#REF!</f>
        <v>#REF!</v>
      </c>
      <c r="AN6" s="219" t="e">
        <f>SUM(W6:AM6)</f>
        <v>#REF!</v>
      </c>
      <c r="AO6" s="265" t="e">
        <f>ROUND((SUM(W6:AM6)/E6),2)</f>
        <v>#REF!</v>
      </c>
      <c r="AP6" s="219" t="e">
        <f t="shared" ref="AP6:AP27" si="0">ROUND(AO6*E6,0)</f>
        <v>#REF!</v>
      </c>
      <c r="AQ6" s="219" t="e">
        <f>AP6-AN6</f>
        <v>#REF!</v>
      </c>
    </row>
    <row r="7" spans="1:45" s="222" customFormat="1" ht="63" x14ac:dyDescent="0.25">
      <c r="A7" s="338"/>
      <c r="B7" s="350"/>
      <c r="C7" s="182" t="s">
        <v>347</v>
      </c>
      <c r="D7" s="240" t="s">
        <v>349</v>
      </c>
      <c r="E7" s="219">
        <v>200</v>
      </c>
      <c r="F7" s="219">
        <v>0</v>
      </c>
      <c r="G7" s="219">
        <f t="shared" ref="G7:G62" si="1">ROUND(((F7*E7/252)/480),3)</f>
        <v>0</v>
      </c>
      <c r="H7" s="219">
        <v>0</v>
      </c>
      <c r="I7" s="219">
        <f t="shared" ref="I7:I62" si="2">ROUND(((H7*E7/252)/480),3)</f>
        <v>0</v>
      </c>
      <c r="J7" s="219">
        <v>0</v>
      </c>
      <c r="K7" s="219">
        <f t="shared" ref="K7:K62" si="3">ROUND(((J7*E7/252)/480),3)</f>
        <v>0</v>
      </c>
      <c r="L7" s="219">
        <v>0</v>
      </c>
      <c r="M7" s="219">
        <f t="shared" ref="M7:M62" si="4">ROUND(((L7*E7/252)/480),3)</f>
        <v>0</v>
      </c>
      <c r="N7" s="219">
        <v>0</v>
      </c>
      <c r="O7" s="219">
        <v>0</v>
      </c>
      <c r="P7" s="219">
        <v>19.05</v>
      </c>
      <c r="Q7" s="219">
        <f t="shared" ref="Q7:Q62" si="5">ROUND(((P7*E7/252)/480),3)</f>
        <v>3.1E-2</v>
      </c>
      <c r="R7" s="219">
        <v>0</v>
      </c>
      <c r="S7" s="219">
        <v>0</v>
      </c>
      <c r="T7" s="219">
        <v>19.16</v>
      </c>
      <c r="U7" s="219">
        <f t="shared" ref="U7:U62" si="6">ROUND(((T7*E7/252)/480),3)</f>
        <v>3.2000000000000001E-2</v>
      </c>
      <c r="V7" s="219">
        <v>1.7999999999999999E-2</v>
      </c>
      <c r="W7" s="219" t="e">
        <f>#REF!</f>
        <v>#REF!</v>
      </c>
      <c r="X7" s="219" t="e">
        <f>#REF!</f>
        <v>#REF!</v>
      </c>
      <c r="Y7" s="219"/>
      <c r="Z7" s="219" t="e">
        <f>#REF!</f>
        <v>#REF!</v>
      </c>
      <c r="AA7" s="219" t="e">
        <f>#REF!</f>
        <v>#REF!</v>
      </c>
      <c r="AB7" s="219" t="e">
        <f>#REF!</f>
        <v>#REF!</v>
      </c>
      <c r="AC7" s="219" t="e">
        <f>#REF!</f>
        <v>#REF!</v>
      </c>
      <c r="AD7" s="219" t="e">
        <f>#REF!</f>
        <v>#REF!</v>
      </c>
      <c r="AE7" s="219" t="e">
        <f>#REF!</f>
        <v>#REF!</v>
      </c>
      <c r="AF7" s="219" t="e">
        <f>#REF!</f>
        <v>#REF!</v>
      </c>
      <c r="AG7" s="219" t="e">
        <f>#REF!</f>
        <v>#REF!</v>
      </c>
      <c r="AH7" s="219" t="e">
        <f>#REF!</f>
        <v>#REF!</v>
      </c>
      <c r="AI7" s="219" t="e">
        <f>#REF!</f>
        <v>#REF!</v>
      </c>
      <c r="AJ7" s="219" t="e">
        <f>#REF!</f>
        <v>#REF!</v>
      </c>
      <c r="AK7" s="219" t="e">
        <f>#REF!</f>
        <v>#REF!</v>
      </c>
      <c r="AL7" s="219" t="e">
        <f>#REF!</f>
        <v>#REF!</v>
      </c>
      <c r="AM7" s="219" t="e">
        <f>#REF!</f>
        <v>#REF!</v>
      </c>
      <c r="AN7" s="219" t="e">
        <f t="shared" ref="AN7:AN32" si="7">SUM(W7:AM7)</f>
        <v>#REF!</v>
      </c>
      <c r="AO7" s="265" t="e">
        <f t="shared" ref="AO7:AO32" si="8">ROUND((SUM(W7:AM7)/E7),2)</f>
        <v>#REF!</v>
      </c>
      <c r="AP7" s="219" t="e">
        <f t="shared" si="0"/>
        <v>#REF!</v>
      </c>
      <c r="AQ7" s="219" t="e">
        <f t="shared" ref="AQ7:AQ62" si="9">AP7-AN7</f>
        <v>#REF!</v>
      </c>
    </row>
    <row r="8" spans="1:45" s="267" customFormat="1" ht="63" x14ac:dyDescent="0.25">
      <c r="A8" s="241" t="s">
        <v>380</v>
      </c>
      <c r="B8" s="242" t="s">
        <v>350</v>
      </c>
      <c r="C8" s="243" t="s">
        <v>351</v>
      </c>
      <c r="D8" s="244" t="s">
        <v>352</v>
      </c>
      <c r="E8" s="266">
        <v>2315</v>
      </c>
      <c r="F8" s="266">
        <v>0</v>
      </c>
      <c r="G8" s="266">
        <f t="shared" si="1"/>
        <v>0</v>
      </c>
      <c r="H8" s="266">
        <v>0</v>
      </c>
      <c r="I8" s="266">
        <f t="shared" si="2"/>
        <v>0</v>
      </c>
      <c r="J8" s="266">
        <v>0</v>
      </c>
      <c r="K8" s="266">
        <f t="shared" si="3"/>
        <v>0</v>
      </c>
      <c r="L8" s="266">
        <v>0</v>
      </c>
      <c r="M8" s="266">
        <f t="shared" si="4"/>
        <v>0</v>
      </c>
      <c r="N8" s="266">
        <v>0</v>
      </c>
      <c r="O8" s="266">
        <v>0</v>
      </c>
      <c r="P8" s="266">
        <v>5</v>
      </c>
      <c r="Q8" s="266">
        <f t="shared" si="5"/>
        <v>9.6000000000000002E-2</v>
      </c>
      <c r="R8" s="266">
        <v>0</v>
      </c>
      <c r="S8" s="266">
        <v>0</v>
      </c>
      <c r="T8" s="266">
        <v>4.8600000000000003</v>
      </c>
      <c r="U8" s="266">
        <f t="shared" si="6"/>
        <v>9.2999999999999999E-2</v>
      </c>
      <c r="V8" s="266">
        <v>5.0000000000000001E-3</v>
      </c>
      <c r="W8" s="266" t="e">
        <f>#REF!</f>
        <v>#REF!</v>
      </c>
      <c r="X8" s="266" t="e">
        <f>#REF!</f>
        <v>#REF!</v>
      </c>
      <c r="Y8" s="266"/>
      <c r="Z8" s="266" t="e">
        <f>#REF!</f>
        <v>#REF!</v>
      </c>
      <c r="AA8" s="266" t="e">
        <f>#REF!</f>
        <v>#REF!</v>
      </c>
      <c r="AB8" s="266" t="e">
        <f>#REF!</f>
        <v>#REF!</v>
      </c>
      <c r="AC8" s="266" t="e">
        <f>#REF!</f>
        <v>#REF!</v>
      </c>
      <c r="AD8" s="266" t="e">
        <f>#REF!</f>
        <v>#REF!</v>
      </c>
      <c r="AE8" s="266" t="e">
        <f>#REF!</f>
        <v>#REF!</v>
      </c>
      <c r="AF8" s="266" t="e">
        <f>#REF!</f>
        <v>#REF!</v>
      </c>
      <c r="AG8" s="266" t="e">
        <f>#REF!</f>
        <v>#REF!</v>
      </c>
      <c r="AH8" s="266" t="e">
        <f>#REF!</f>
        <v>#REF!</v>
      </c>
      <c r="AI8" s="266" t="e">
        <f>#REF!</f>
        <v>#REF!</v>
      </c>
      <c r="AJ8" s="266" t="e">
        <f>#REF!</f>
        <v>#REF!</v>
      </c>
      <c r="AK8" s="266" t="e">
        <f>#REF!</f>
        <v>#REF!</v>
      </c>
      <c r="AL8" s="266" t="e">
        <f>#REF!</f>
        <v>#REF!</v>
      </c>
      <c r="AM8" s="266" t="e">
        <f>#REF!</f>
        <v>#REF!</v>
      </c>
      <c r="AN8" s="266" t="e">
        <f t="shared" si="7"/>
        <v>#REF!</v>
      </c>
      <c r="AO8" s="272" t="e">
        <f t="shared" si="8"/>
        <v>#REF!</v>
      </c>
      <c r="AP8" s="266" t="e">
        <f t="shared" si="0"/>
        <v>#REF!</v>
      </c>
      <c r="AQ8" s="219" t="e">
        <f t="shared" si="9"/>
        <v>#REF!</v>
      </c>
    </row>
    <row r="9" spans="1:45" s="303" customFormat="1" ht="15.95" customHeight="1" x14ac:dyDescent="0.25">
      <c r="A9" s="355" t="s">
        <v>385</v>
      </c>
      <c r="B9" s="357" t="s">
        <v>440</v>
      </c>
      <c r="C9" s="304" t="s">
        <v>6</v>
      </c>
      <c r="D9" s="304" t="s">
        <v>349</v>
      </c>
      <c r="E9" s="297">
        <v>1174</v>
      </c>
      <c r="F9" s="297">
        <v>0</v>
      </c>
      <c r="G9" s="297">
        <f t="shared" si="1"/>
        <v>0</v>
      </c>
      <c r="H9" s="297">
        <v>0</v>
      </c>
      <c r="I9" s="297">
        <f t="shared" si="2"/>
        <v>0</v>
      </c>
      <c r="J9" s="297">
        <v>0</v>
      </c>
      <c r="K9" s="297">
        <f t="shared" si="3"/>
        <v>0</v>
      </c>
      <c r="L9" s="297">
        <v>0</v>
      </c>
      <c r="M9" s="297">
        <f t="shared" si="4"/>
        <v>0</v>
      </c>
      <c r="N9" s="297">
        <v>0</v>
      </c>
      <c r="O9" s="297">
        <v>0</v>
      </c>
      <c r="P9" s="297">
        <v>3</v>
      </c>
      <c r="Q9" s="297">
        <f t="shared" si="5"/>
        <v>2.9000000000000001E-2</v>
      </c>
      <c r="R9" s="297">
        <v>0</v>
      </c>
      <c r="S9" s="297">
        <v>0</v>
      </c>
      <c r="T9" s="297">
        <v>2.5</v>
      </c>
      <c r="U9" s="297">
        <f t="shared" si="6"/>
        <v>2.4E-2</v>
      </c>
      <c r="V9" s="297">
        <v>3.0000000000000001E-3</v>
      </c>
      <c r="W9" s="297" t="e">
        <f>#REF!</f>
        <v>#REF!</v>
      </c>
      <c r="X9" s="297" t="e">
        <f>#REF!</f>
        <v>#REF!</v>
      </c>
      <c r="Y9" s="297"/>
      <c r="Z9" s="297" t="e">
        <f>#REF!</f>
        <v>#REF!</v>
      </c>
      <c r="AA9" s="297" t="e">
        <f>#REF!</f>
        <v>#REF!</v>
      </c>
      <c r="AB9" s="297" t="e">
        <f>#REF!</f>
        <v>#REF!</v>
      </c>
      <c r="AC9" s="297" t="e">
        <f>#REF!</f>
        <v>#REF!</v>
      </c>
      <c r="AD9" s="297" t="e">
        <f>#REF!</f>
        <v>#REF!</v>
      </c>
      <c r="AE9" s="297" t="e">
        <f>#REF!</f>
        <v>#REF!</v>
      </c>
      <c r="AF9" s="297" t="e">
        <f>#REF!</f>
        <v>#REF!</v>
      </c>
      <c r="AG9" s="297" t="e">
        <f>#REF!</f>
        <v>#REF!</v>
      </c>
      <c r="AH9" s="297" t="e">
        <f>#REF!</f>
        <v>#REF!</v>
      </c>
      <c r="AI9" s="297" t="e">
        <f>#REF!</f>
        <v>#REF!</v>
      </c>
      <c r="AJ9" s="297" t="e">
        <f>#REF!</f>
        <v>#REF!</v>
      </c>
      <c r="AK9" s="297" t="e">
        <f>#REF!</f>
        <v>#REF!</v>
      </c>
      <c r="AL9" s="297" t="e">
        <f>#REF!</f>
        <v>#REF!</v>
      </c>
      <c r="AM9" s="297" t="e">
        <f>#REF!</f>
        <v>#REF!</v>
      </c>
      <c r="AN9" s="297" t="e">
        <f t="shared" si="7"/>
        <v>#REF!</v>
      </c>
      <c r="AO9" s="305" t="e">
        <f t="shared" si="8"/>
        <v>#REF!</v>
      </c>
      <c r="AP9" s="297" t="e">
        <f t="shared" si="0"/>
        <v>#REF!</v>
      </c>
      <c r="AQ9" s="297" t="e">
        <f t="shared" si="9"/>
        <v>#REF!</v>
      </c>
    </row>
    <row r="10" spans="1:45" s="222" customFormat="1" ht="15.75" x14ac:dyDescent="0.25">
      <c r="A10" s="356"/>
      <c r="B10" s="357"/>
      <c r="C10" s="207" t="s">
        <v>354</v>
      </c>
      <c r="D10" s="207" t="s">
        <v>349</v>
      </c>
      <c r="E10" s="219">
        <v>151</v>
      </c>
      <c r="F10" s="219">
        <v>0</v>
      </c>
      <c r="G10" s="219">
        <f t="shared" si="1"/>
        <v>0</v>
      </c>
      <c r="H10" s="219">
        <v>0</v>
      </c>
      <c r="I10" s="219">
        <f t="shared" si="2"/>
        <v>0</v>
      </c>
      <c r="J10" s="219">
        <v>0</v>
      </c>
      <c r="K10" s="219">
        <f t="shared" si="3"/>
        <v>0</v>
      </c>
      <c r="L10" s="219">
        <v>0</v>
      </c>
      <c r="M10" s="219">
        <f t="shared" si="4"/>
        <v>0</v>
      </c>
      <c r="N10" s="219">
        <v>0</v>
      </c>
      <c r="O10" s="219">
        <v>0</v>
      </c>
      <c r="P10" s="219">
        <v>20</v>
      </c>
      <c r="Q10" s="219">
        <f t="shared" si="5"/>
        <v>2.5000000000000001E-2</v>
      </c>
      <c r="R10" s="219">
        <v>0</v>
      </c>
      <c r="S10" s="219">
        <v>0</v>
      </c>
      <c r="T10" s="219">
        <v>16.41</v>
      </c>
      <c r="U10" s="219">
        <f t="shared" si="6"/>
        <v>0.02</v>
      </c>
      <c r="V10" s="219">
        <v>7.0000000000000001E-3</v>
      </c>
      <c r="W10" s="219" t="e">
        <f>#REF!</f>
        <v>#REF!</v>
      </c>
      <c r="X10" s="219" t="e">
        <f>#REF!</f>
        <v>#REF!</v>
      </c>
      <c r="Y10" s="219"/>
      <c r="Z10" s="219" t="e">
        <f>#REF!</f>
        <v>#REF!</v>
      </c>
      <c r="AA10" s="219" t="e">
        <f>#REF!</f>
        <v>#REF!</v>
      </c>
      <c r="AB10" s="219" t="e">
        <f>#REF!</f>
        <v>#REF!</v>
      </c>
      <c r="AC10" s="219" t="e">
        <f>#REF!</f>
        <v>#REF!</v>
      </c>
      <c r="AD10" s="219" t="e">
        <f>#REF!</f>
        <v>#REF!</v>
      </c>
      <c r="AE10" s="219" t="e">
        <f>#REF!</f>
        <v>#REF!</v>
      </c>
      <c r="AF10" s="219" t="e">
        <f>#REF!</f>
        <v>#REF!</v>
      </c>
      <c r="AG10" s="219" t="e">
        <f>#REF!</f>
        <v>#REF!</v>
      </c>
      <c r="AH10" s="219" t="e">
        <f>#REF!</f>
        <v>#REF!</v>
      </c>
      <c r="AI10" s="219" t="e">
        <f>#REF!</f>
        <v>#REF!</v>
      </c>
      <c r="AJ10" s="219" t="e">
        <f>#REF!</f>
        <v>#REF!</v>
      </c>
      <c r="AK10" s="219" t="e">
        <f>#REF!</f>
        <v>#REF!</v>
      </c>
      <c r="AL10" s="219" t="e">
        <f>#REF!</f>
        <v>#REF!</v>
      </c>
      <c r="AM10" s="219" t="e">
        <f>#REF!</f>
        <v>#REF!</v>
      </c>
      <c r="AN10" s="219" t="e">
        <f t="shared" si="7"/>
        <v>#REF!</v>
      </c>
      <c r="AO10" s="265" t="e">
        <f t="shared" si="8"/>
        <v>#REF!</v>
      </c>
      <c r="AP10" s="219" t="e">
        <f t="shared" si="0"/>
        <v>#REF!</v>
      </c>
      <c r="AQ10" s="219" t="e">
        <f t="shared" si="9"/>
        <v>#REF!</v>
      </c>
    </row>
    <row r="11" spans="1:45" s="132" customFormat="1" ht="15.95" customHeight="1" x14ac:dyDescent="0.2">
      <c r="A11" s="340" t="s">
        <v>413</v>
      </c>
      <c r="B11" s="341"/>
      <c r="C11" s="341"/>
      <c r="D11" s="342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70"/>
      <c r="AP11" s="169"/>
      <c r="AQ11" s="219">
        <f t="shared" si="9"/>
        <v>0</v>
      </c>
    </row>
    <row r="12" spans="1:45" s="222" customFormat="1" ht="135.19999999999999" customHeight="1" x14ac:dyDescent="0.2">
      <c r="A12" s="336" t="s">
        <v>381</v>
      </c>
      <c r="B12" s="210" t="s">
        <v>459</v>
      </c>
      <c r="C12" s="245" t="s">
        <v>428</v>
      </c>
      <c r="D12" s="245" t="s">
        <v>356</v>
      </c>
      <c r="E12" s="219">
        <v>264</v>
      </c>
      <c r="F12" s="219">
        <v>0</v>
      </c>
      <c r="G12" s="219">
        <f t="shared" si="1"/>
        <v>0</v>
      </c>
      <c r="H12" s="219">
        <v>0</v>
      </c>
      <c r="I12" s="219">
        <f t="shared" si="2"/>
        <v>0</v>
      </c>
      <c r="J12" s="266">
        <v>0</v>
      </c>
      <c r="K12" s="266">
        <f>ROUND(((J12*E12/252)/480),3)</f>
        <v>0</v>
      </c>
      <c r="L12" s="266">
        <v>0</v>
      </c>
      <c r="M12" s="266">
        <f t="shared" si="4"/>
        <v>0</v>
      </c>
      <c r="N12" s="219">
        <v>60.25</v>
      </c>
      <c r="O12" s="219">
        <f>ROUND(((N12*E12/252)/480),3)</f>
        <v>0.13100000000000001</v>
      </c>
      <c r="P12" s="219">
        <v>142</v>
      </c>
      <c r="Q12" s="219">
        <f>ROUND(((P12*E12/252)/480),3)</f>
        <v>0.31</v>
      </c>
      <c r="R12" s="219">
        <v>0</v>
      </c>
      <c r="S12" s="219">
        <f>ROUND(((R12*K12/252)/480),3)</f>
        <v>0</v>
      </c>
      <c r="T12" s="219">
        <v>0</v>
      </c>
      <c r="U12" s="219">
        <f t="shared" si="6"/>
        <v>0</v>
      </c>
      <c r="V12" s="219">
        <v>0.11</v>
      </c>
      <c r="W12" s="219" t="e">
        <f>#REF!</f>
        <v>#REF!</v>
      </c>
      <c r="X12" s="219" t="e">
        <f>#REF!</f>
        <v>#REF!</v>
      </c>
      <c r="Y12" s="219"/>
      <c r="Z12" s="219" t="e">
        <f>#REF!</f>
        <v>#REF!</v>
      </c>
      <c r="AA12" s="219" t="e">
        <f>#REF!</f>
        <v>#REF!</v>
      </c>
      <c r="AB12" s="219" t="e">
        <f>#REF!</f>
        <v>#REF!</v>
      </c>
      <c r="AC12" s="219" t="e">
        <f>#REF!</f>
        <v>#REF!</v>
      </c>
      <c r="AD12" s="219" t="e">
        <f>#REF!</f>
        <v>#REF!</v>
      </c>
      <c r="AE12" s="219" t="e">
        <f>#REF!</f>
        <v>#REF!</v>
      </c>
      <c r="AF12" s="219" t="e">
        <f>#REF!</f>
        <v>#REF!</v>
      </c>
      <c r="AG12" s="219" t="e">
        <f>#REF!</f>
        <v>#REF!</v>
      </c>
      <c r="AH12" s="219" t="e">
        <f>#REF!</f>
        <v>#REF!</v>
      </c>
      <c r="AI12" s="219" t="e">
        <f>#REF!</f>
        <v>#REF!</v>
      </c>
      <c r="AJ12" s="219" t="e">
        <f>#REF!</f>
        <v>#REF!</v>
      </c>
      <c r="AK12" s="219" t="e">
        <f>#REF!</f>
        <v>#REF!</v>
      </c>
      <c r="AL12" s="219" t="e">
        <f>#REF!</f>
        <v>#REF!</v>
      </c>
      <c r="AM12" s="219" t="e">
        <f>#REF!</f>
        <v>#REF!</v>
      </c>
      <c r="AN12" s="219" t="e">
        <f t="shared" si="7"/>
        <v>#REF!</v>
      </c>
      <c r="AO12" s="265" t="e">
        <f t="shared" si="8"/>
        <v>#REF!</v>
      </c>
      <c r="AP12" s="219" t="e">
        <f t="shared" si="0"/>
        <v>#REF!</v>
      </c>
      <c r="AQ12" s="219" t="e">
        <f t="shared" si="9"/>
        <v>#REF!</v>
      </c>
    </row>
    <row r="13" spans="1:45" s="222" customFormat="1" ht="144.75" customHeight="1" x14ac:dyDescent="0.25">
      <c r="A13" s="337"/>
      <c r="B13" s="246"/>
      <c r="C13" s="207" t="s">
        <v>429</v>
      </c>
      <c r="D13" s="247" t="s">
        <v>356</v>
      </c>
      <c r="E13" s="219">
        <v>75</v>
      </c>
      <c r="F13" s="219">
        <v>0</v>
      </c>
      <c r="G13" s="219">
        <f t="shared" si="1"/>
        <v>0</v>
      </c>
      <c r="H13" s="219">
        <v>0</v>
      </c>
      <c r="I13" s="219">
        <f t="shared" si="2"/>
        <v>0</v>
      </c>
      <c r="J13" s="219">
        <v>0</v>
      </c>
      <c r="K13" s="266">
        <f t="shared" si="3"/>
        <v>0</v>
      </c>
      <c r="L13" s="266">
        <v>0</v>
      </c>
      <c r="M13" s="266">
        <f t="shared" si="4"/>
        <v>0</v>
      </c>
      <c r="N13" s="266">
        <v>0</v>
      </c>
      <c r="O13" s="266">
        <v>0</v>
      </c>
      <c r="P13" s="266">
        <v>32.75</v>
      </c>
      <c r="Q13" s="266">
        <f>ROUND(((P13*E13/252)/480),3)</f>
        <v>0.02</v>
      </c>
      <c r="R13" s="266">
        <v>0</v>
      </c>
      <c r="S13" s="266">
        <v>0</v>
      </c>
      <c r="T13" s="219">
        <v>0</v>
      </c>
      <c r="U13" s="219">
        <f t="shared" si="6"/>
        <v>0</v>
      </c>
      <c r="V13" s="219">
        <v>0.02</v>
      </c>
      <c r="W13" s="219" t="e">
        <f>#REF!</f>
        <v>#REF!</v>
      </c>
      <c r="X13" s="219" t="e">
        <f>#REF!</f>
        <v>#REF!</v>
      </c>
      <c r="Y13" s="219"/>
      <c r="Z13" s="219" t="e">
        <f>#REF!</f>
        <v>#REF!</v>
      </c>
      <c r="AA13" s="219" t="e">
        <f>#REF!</f>
        <v>#REF!</v>
      </c>
      <c r="AB13" s="219" t="e">
        <f>#REF!</f>
        <v>#REF!</v>
      </c>
      <c r="AC13" s="219" t="e">
        <f>#REF!</f>
        <v>#REF!</v>
      </c>
      <c r="AD13" s="219" t="e">
        <f>#REF!</f>
        <v>#REF!</v>
      </c>
      <c r="AE13" s="219" t="e">
        <f>#REF!</f>
        <v>#REF!</v>
      </c>
      <c r="AF13" s="219" t="e">
        <f>#REF!</f>
        <v>#REF!</v>
      </c>
      <c r="AG13" s="219" t="e">
        <f>#REF!</f>
        <v>#REF!</v>
      </c>
      <c r="AH13" s="219" t="e">
        <f>#REF!</f>
        <v>#REF!</v>
      </c>
      <c r="AI13" s="219" t="e">
        <f>#REF!</f>
        <v>#REF!</v>
      </c>
      <c r="AJ13" s="219" t="e">
        <f>#REF!</f>
        <v>#REF!</v>
      </c>
      <c r="AK13" s="219" t="e">
        <f>#REF!</f>
        <v>#REF!</v>
      </c>
      <c r="AL13" s="219" t="e">
        <f>#REF!</f>
        <v>#REF!</v>
      </c>
      <c r="AM13" s="219" t="e">
        <f>#REF!</f>
        <v>#REF!</v>
      </c>
      <c r="AN13" s="219" t="e">
        <f t="shared" si="7"/>
        <v>#REF!</v>
      </c>
      <c r="AO13" s="265" t="e">
        <f t="shared" si="8"/>
        <v>#REF!</v>
      </c>
      <c r="AP13" s="219" t="e">
        <f t="shared" si="0"/>
        <v>#REF!</v>
      </c>
      <c r="AQ13" s="219" t="e">
        <f t="shared" si="9"/>
        <v>#REF!</v>
      </c>
      <c r="AS13" s="269"/>
    </row>
    <row r="14" spans="1:45" s="222" customFormat="1" ht="129.75" hidden="1" customHeight="1" x14ac:dyDescent="0.25">
      <c r="A14" s="337"/>
      <c r="B14" s="246"/>
      <c r="C14" s="207"/>
      <c r="D14" s="245"/>
      <c r="E14" s="219">
        <v>0</v>
      </c>
      <c r="F14" s="219">
        <v>0</v>
      </c>
      <c r="G14" s="219">
        <f t="shared" si="1"/>
        <v>0</v>
      </c>
      <c r="H14" s="219">
        <v>0</v>
      </c>
      <c r="I14" s="219">
        <f t="shared" si="2"/>
        <v>0</v>
      </c>
      <c r="J14" s="219">
        <v>0</v>
      </c>
      <c r="K14" s="219">
        <f t="shared" si="3"/>
        <v>0</v>
      </c>
      <c r="L14" s="270">
        <v>0</v>
      </c>
      <c r="M14" s="270">
        <f t="shared" si="4"/>
        <v>0</v>
      </c>
      <c r="N14" s="270"/>
      <c r="O14" s="270"/>
      <c r="P14" s="219">
        <v>0</v>
      </c>
      <c r="Q14" s="219">
        <f t="shared" si="5"/>
        <v>0</v>
      </c>
      <c r="R14" s="219"/>
      <c r="S14" s="219"/>
      <c r="T14" s="219">
        <v>0</v>
      </c>
      <c r="U14" s="219">
        <f t="shared" si="6"/>
        <v>0</v>
      </c>
      <c r="V14" s="219">
        <v>0</v>
      </c>
      <c r="W14" s="219" t="e">
        <f>'1.2.1.-M30'!$E$64</f>
        <v>#REF!</v>
      </c>
      <c r="X14" s="219" t="e">
        <f>'1.2.1.-M30'!$E$66</f>
        <v>#REF!</v>
      </c>
      <c r="Y14" s="219"/>
      <c r="Z14" s="219" t="e">
        <f>'1.2.1.-M30'!E73</f>
        <v>#REF!</v>
      </c>
      <c r="AA14" s="219" t="e">
        <f>'1.2.1.-M30'!E78</f>
        <v>#REF!</v>
      </c>
      <c r="AB14" s="219" t="e">
        <f>'1.2.1.-M30'!E83</f>
        <v>#REF!</v>
      </c>
      <c r="AC14" s="219" t="e">
        <f>'1.2.1.-M30'!E88</f>
        <v>#REF!</v>
      </c>
      <c r="AD14" s="219" t="e">
        <f>'1.2.1.-M30'!E95</f>
        <v>#REF!</v>
      </c>
      <c r="AE14" s="219" t="e">
        <f>'1.2.1.-M30'!E100</f>
        <v>#REF!</v>
      </c>
      <c r="AF14" s="219" t="e">
        <f>'1.2.1.-M30'!E105</f>
        <v>#REF!</v>
      </c>
      <c r="AG14" s="219" t="e">
        <f>'1.2.1.-M30'!E110</f>
        <v>#REF!</v>
      </c>
      <c r="AH14" s="219" t="e">
        <f>'1.2.1.-M30'!E115</f>
        <v>#REF!</v>
      </c>
      <c r="AI14" s="219" t="e">
        <f>'1.2.1.-M30'!E142</f>
        <v>#REF!</v>
      </c>
      <c r="AJ14" s="219" t="e">
        <f>'1.2.1.-M30'!$E$124</f>
        <v>#REF!</v>
      </c>
      <c r="AK14" s="219" t="e">
        <f>'1.2.1.-M30'!$E$127</f>
        <v>#REF!</v>
      </c>
      <c r="AL14" s="219" t="e">
        <f>'1.2.1.-M30'!E135</f>
        <v>#REF!</v>
      </c>
      <c r="AM14" s="219" t="e">
        <f>'1.2.1.-M30'!E152</f>
        <v>#REF!</v>
      </c>
      <c r="AN14" s="219" t="e">
        <f t="shared" si="7"/>
        <v>#REF!</v>
      </c>
      <c r="AO14" s="265">
        <v>0</v>
      </c>
      <c r="AP14" s="219">
        <f t="shared" si="0"/>
        <v>0</v>
      </c>
      <c r="AQ14" s="219" t="e">
        <f t="shared" si="9"/>
        <v>#REF!</v>
      </c>
      <c r="AR14" s="222">
        <f t="shared" ref="AR14:AR15" si="10">E14*AO14</f>
        <v>0</v>
      </c>
    </row>
    <row r="15" spans="1:45" s="222" customFormat="1" ht="134.25" hidden="1" customHeight="1" x14ac:dyDescent="0.25">
      <c r="A15" s="337"/>
      <c r="B15" s="246"/>
      <c r="C15" s="207"/>
      <c r="D15" s="245"/>
      <c r="E15" s="219">
        <v>0</v>
      </c>
      <c r="F15" s="219">
        <v>0</v>
      </c>
      <c r="G15" s="219">
        <f t="shared" si="1"/>
        <v>0</v>
      </c>
      <c r="H15" s="219">
        <v>0</v>
      </c>
      <c r="I15" s="219">
        <f t="shared" si="2"/>
        <v>0</v>
      </c>
      <c r="J15" s="219">
        <v>0</v>
      </c>
      <c r="K15" s="219">
        <f t="shared" si="3"/>
        <v>0</v>
      </c>
      <c r="L15" s="270">
        <v>0</v>
      </c>
      <c r="M15" s="270">
        <f t="shared" si="4"/>
        <v>0</v>
      </c>
      <c r="N15" s="270"/>
      <c r="O15" s="270"/>
      <c r="P15" s="219">
        <v>0</v>
      </c>
      <c r="Q15" s="219">
        <f t="shared" si="5"/>
        <v>0</v>
      </c>
      <c r="R15" s="219"/>
      <c r="S15" s="219"/>
      <c r="T15" s="219">
        <v>0</v>
      </c>
      <c r="U15" s="219">
        <f t="shared" si="6"/>
        <v>0</v>
      </c>
      <c r="V15" s="219">
        <v>0</v>
      </c>
      <c r="W15" s="219" t="e">
        <f>'1.2.1.-M50'!$E$64</f>
        <v>#REF!</v>
      </c>
      <c r="X15" s="219" t="e">
        <f>'1.2.1.-M50'!$E$66</f>
        <v>#REF!</v>
      </c>
      <c r="Y15" s="219"/>
      <c r="Z15" s="219" t="e">
        <f>'1.2.1.-M50'!E73</f>
        <v>#REF!</v>
      </c>
      <c r="AA15" s="219" t="e">
        <f>'1.2.1.-M50'!E78</f>
        <v>#REF!</v>
      </c>
      <c r="AB15" s="219" t="e">
        <f>'1.2.1.-M50'!E83</f>
        <v>#REF!</v>
      </c>
      <c r="AC15" s="219" t="e">
        <f>'1.2.1.-M50'!E88</f>
        <v>#REF!</v>
      </c>
      <c r="AD15" s="219" t="e">
        <f>'1.2.1.-M50'!E95</f>
        <v>#REF!</v>
      </c>
      <c r="AE15" s="219" t="e">
        <f>'1.2.1.-M50'!E100</f>
        <v>#REF!</v>
      </c>
      <c r="AF15" s="219" t="e">
        <f>'1.2.1.-M50'!E105</f>
        <v>#REF!</v>
      </c>
      <c r="AG15" s="219" t="e">
        <f>'1.2.1.-M50'!E110</f>
        <v>#REF!</v>
      </c>
      <c r="AH15" s="219" t="e">
        <f>'1.2.1.-M50'!E115</f>
        <v>#REF!</v>
      </c>
      <c r="AI15" s="219" t="e">
        <f>'1.2.1.-M50'!E142</f>
        <v>#REF!</v>
      </c>
      <c r="AJ15" s="219" t="e">
        <f>'1.2.1.-M50'!$E$124</f>
        <v>#REF!</v>
      </c>
      <c r="AK15" s="219" t="e">
        <f>'1.2.1.-M50'!$E$127</f>
        <v>#REF!</v>
      </c>
      <c r="AL15" s="219" t="e">
        <f>'1.2.1.-M50'!E135</f>
        <v>#REF!</v>
      </c>
      <c r="AM15" s="219" t="e">
        <f>'1.2.1.-M50'!E152</f>
        <v>#REF!</v>
      </c>
      <c r="AN15" s="219" t="e">
        <f t="shared" si="7"/>
        <v>#REF!</v>
      </c>
      <c r="AO15" s="265">
        <v>0</v>
      </c>
      <c r="AP15" s="219">
        <f t="shared" si="0"/>
        <v>0</v>
      </c>
      <c r="AQ15" s="219" t="e">
        <f t="shared" si="9"/>
        <v>#REF!</v>
      </c>
      <c r="AR15" s="222">
        <f t="shared" si="10"/>
        <v>0</v>
      </c>
    </row>
    <row r="16" spans="1:45" s="222" customFormat="1" ht="60" customHeight="1" x14ac:dyDescent="0.2">
      <c r="A16" s="248"/>
      <c r="B16" s="249"/>
      <c r="C16" s="245" t="s">
        <v>426</v>
      </c>
      <c r="D16" s="245" t="s">
        <v>427</v>
      </c>
      <c r="E16" s="219">
        <v>60</v>
      </c>
      <c r="F16" s="219">
        <v>0</v>
      </c>
      <c r="G16" s="219">
        <f t="shared" si="1"/>
        <v>0</v>
      </c>
      <c r="H16" s="219">
        <v>0</v>
      </c>
      <c r="I16" s="219">
        <f t="shared" si="2"/>
        <v>0</v>
      </c>
      <c r="J16" s="266">
        <v>0</v>
      </c>
      <c r="K16" s="219">
        <f t="shared" si="3"/>
        <v>0</v>
      </c>
      <c r="L16" s="266">
        <v>0</v>
      </c>
      <c r="M16" s="266">
        <f t="shared" si="4"/>
        <v>0</v>
      </c>
      <c r="N16" s="219">
        <v>63.2</v>
      </c>
      <c r="O16" s="219">
        <f>ROUND(((N16*E16/252)/480),3)</f>
        <v>3.1E-2</v>
      </c>
      <c r="P16" s="219">
        <v>148</v>
      </c>
      <c r="Q16" s="219">
        <f t="shared" si="5"/>
        <v>7.2999999999999995E-2</v>
      </c>
      <c r="R16" s="219">
        <v>0</v>
      </c>
      <c r="S16" s="219">
        <v>0</v>
      </c>
      <c r="T16" s="219">
        <v>0</v>
      </c>
      <c r="U16" s="219">
        <f t="shared" si="6"/>
        <v>0</v>
      </c>
      <c r="V16" s="219">
        <v>3.5000000000000003E-2</v>
      </c>
      <c r="W16" s="219" t="e">
        <f>#REF!</f>
        <v>#REF!</v>
      </c>
      <c r="X16" s="219" t="e">
        <f>#REF!</f>
        <v>#REF!</v>
      </c>
      <c r="Y16" s="219"/>
      <c r="Z16" s="219" t="e">
        <f>#REF!</f>
        <v>#REF!</v>
      </c>
      <c r="AA16" s="219" t="e">
        <f>#REF!</f>
        <v>#REF!</v>
      </c>
      <c r="AB16" s="219" t="e">
        <f>#REF!</f>
        <v>#REF!</v>
      </c>
      <c r="AC16" s="219" t="e">
        <f>#REF!</f>
        <v>#REF!</v>
      </c>
      <c r="AD16" s="219" t="e">
        <f>#REF!</f>
        <v>#REF!</v>
      </c>
      <c r="AE16" s="219" t="e">
        <f>#REF!</f>
        <v>#REF!</v>
      </c>
      <c r="AF16" s="219" t="e">
        <f>#REF!</f>
        <v>#REF!</v>
      </c>
      <c r="AG16" s="219" t="e">
        <f>#REF!</f>
        <v>#REF!</v>
      </c>
      <c r="AH16" s="219" t="e">
        <f>#REF!</f>
        <v>#REF!</v>
      </c>
      <c r="AI16" s="220" t="e">
        <f>#REF!</f>
        <v>#REF!</v>
      </c>
      <c r="AJ16" s="219" t="e">
        <f>#REF!</f>
        <v>#REF!</v>
      </c>
      <c r="AK16" s="219" t="e">
        <f>#REF!</f>
        <v>#REF!</v>
      </c>
      <c r="AL16" s="219" t="e">
        <f>#REF!</f>
        <v>#REF!</v>
      </c>
      <c r="AM16" s="219" t="e">
        <f>#REF!</f>
        <v>#REF!</v>
      </c>
      <c r="AN16" s="219" t="e">
        <f t="shared" si="7"/>
        <v>#REF!</v>
      </c>
      <c r="AO16" s="265" t="e">
        <f t="shared" ref="AO16" si="11">ROUND((SUM(W16:AM16)/E16),2)</f>
        <v>#REF!</v>
      </c>
      <c r="AP16" s="219" t="e">
        <f t="shared" si="0"/>
        <v>#REF!</v>
      </c>
      <c r="AQ16" s="219" t="e">
        <f t="shared" si="9"/>
        <v>#REF!</v>
      </c>
    </row>
    <row r="17" spans="1:132" s="222" customFormat="1" ht="110.25" x14ac:dyDescent="0.25">
      <c r="A17" s="338" t="s">
        <v>382</v>
      </c>
      <c r="B17" s="339" t="s">
        <v>439</v>
      </c>
      <c r="C17" s="207" t="s">
        <v>428</v>
      </c>
      <c r="D17" s="207" t="s">
        <v>349</v>
      </c>
      <c r="E17" s="219">
        <v>91</v>
      </c>
      <c r="F17" s="219">
        <v>0</v>
      </c>
      <c r="G17" s="219">
        <f t="shared" si="1"/>
        <v>0</v>
      </c>
      <c r="H17" s="219">
        <v>0</v>
      </c>
      <c r="I17" s="219">
        <f t="shared" si="2"/>
        <v>0</v>
      </c>
      <c r="J17" s="219">
        <v>0</v>
      </c>
      <c r="K17" s="219">
        <f t="shared" si="3"/>
        <v>0</v>
      </c>
      <c r="L17" s="219">
        <v>0</v>
      </c>
      <c r="M17" s="219">
        <f t="shared" si="4"/>
        <v>0</v>
      </c>
      <c r="N17" s="219">
        <v>60.45</v>
      </c>
      <c r="O17" s="219">
        <f>ROUND(((N17*E17/252)/480),3)</f>
        <v>4.4999999999999998E-2</v>
      </c>
      <c r="P17" s="219">
        <v>117</v>
      </c>
      <c r="Q17" s="219">
        <f t="shared" si="5"/>
        <v>8.7999999999999995E-2</v>
      </c>
      <c r="R17" s="219">
        <v>0</v>
      </c>
      <c r="S17" s="219">
        <v>0</v>
      </c>
      <c r="T17" s="219">
        <v>9.3000000000000007</v>
      </c>
      <c r="U17" s="219">
        <f t="shared" si="6"/>
        <v>7.0000000000000001E-3</v>
      </c>
      <c r="V17" s="219">
        <v>0.02</v>
      </c>
      <c r="W17" s="219" t="e">
        <f>#REF!</f>
        <v>#REF!</v>
      </c>
      <c r="X17" s="219" t="e">
        <f>#REF!</f>
        <v>#REF!</v>
      </c>
      <c r="Y17" s="219"/>
      <c r="Z17" s="219" t="e">
        <f>#REF!</f>
        <v>#REF!</v>
      </c>
      <c r="AA17" s="219" t="e">
        <f>#REF!</f>
        <v>#REF!</v>
      </c>
      <c r="AB17" s="219" t="e">
        <f>#REF!</f>
        <v>#REF!</v>
      </c>
      <c r="AC17" s="219" t="e">
        <f>#REF!</f>
        <v>#REF!</v>
      </c>
      <c r="AD17" s="219" t="e">
        <f>#REF!</f>
        <v>#REF!</v>
      </c>
      <c r="AE17" s="219" t="e">
        <f>#REF!</f>
        <v>#REF!</v>
      </c>
      <c r="AF17" s="219" t="e">
        <f>#REF!</f>
        <v>#REF!</v>
      </c>
      <c r="AG17" s="219" t="e">
        <f>#REF!</f>
        <v>#REF!</v>
      </c>
      <c r="AH17" s="219" t="e">
        <f>#REF!</f>
        <v>#REF!</v>
      </c>
      <c r="AI17" s="219" t="e">
        <f>#REF!</f>
        <v>#REF!</v>
      </c>
      <c r="AJ17" s="219" t="e">
        <f>#REF!</f>
        <v>#REF!</v>
      </c>
      <c r="AK17" s="219" t="e">
        <f>#REF!</f>
        <v>#REF!</v>
      </c>
      <c r="AL17" s="219" t="e">
        <f>#REF!</f>
        <v>#REF!</v>
      </c>
      <c r="AM17" s="219" t="e">
        <f>#REF!</f>
        <v>#REF!</v>
      </c>
      <c r="AN17" s="219" t="e">
        <f t="shared" si="7"/>
        <v>#REF!</v>
      </c>
      <c r="AO17" s="265" t="e">
        <f t="shared" si="8"/>
        <v>#REF!</v>
      </c>
      <c r="AP17" s="219" t="e">
        <f t="shared" si="0"/>
        <v>#REF!</v>
      </c>
      <c r="AQ17" s="219" t="e">
        <f t="shared" si="9"/>
        <v>#REF!</v>
      </c>
    </row>
    <row r="18" spans="1:132" s="222" customFormat="1" ht="127.7" customHeight="1" x14ac:dyDescent="0.25">
      <c r="A18" s="338"/>
      <c r="B18" s="339"/>
      <c r="C18" s="207" t="s">
        <v>429</v>
      </c>
      <c r="D18" s="207" t="s">
        <v>349</v>
      </c>
      <c r="E18" s="219">
        <v>112</v>
      </c>
      <c r="F18" s="219">
        <v>0</v>
      </c>
      <c r="G18" s="219">
        <f>ROUND(((F18*E18/252)/480),3)</f>
        <v>0</v>
      </c>
      <c r="H18" s="219">
        <v>0</v>
      </c>
      <c r="I18" s="219">
        <f t="shared" si="2"/>
        <v>0</v>
      </c>
      <c r="J18" s="219">
        <v>0</v>
      </c>
      <c r="K18" s="219">
        <f t="shared" si="3"/>
        <v>0</v>
      </c>
      <c r="L18" s="219">
        <v>0</v>
      </c>
      <c r="M18" s="219">
        <f t="shared" si="4"/>
        <v>0</v>
      </c>
      <c r="N18" s="219">
        <v>0</v>
      </c>
      <c r="O18" s="219">
        <v>0</v>
      </c>
      <c r="P18" s="219">
        <v>29.45</v>
      </c>
      <c r="Q18" s="219">
        <f t="shared" si="5"/>
        <v>2.7E-2</v>
      </c>
      <c r="R18" s="219">
        <v>0</v>
      </c>
      <c r="S18" s="219">
        <v>0</v>
      </c>
      <c r="T18" s="219">
        <v>4</v>
      </c>
      <c r="U18" s="219">
        <f t="shared" si="6"/>
        <v>4.0000000000000001E-3</v>
      </c>
      <c r="V18" s="219">
        <v>0.02</v>
      </c>
      <c r="W18" s="219" t="e">
        <f>#REF!</f>
        <v>#REF!</v>
      </c>
      <c r="X18" s="219" t="e">
        <f>#REF!</f>
        <v>#REF!</v>
      </c>
      <c r="Y18" s="219"/>
      <c r="Z18" s="219" t="e">
        <f>#REF!</f>
        <v>#REF!</v>
      </c>
      <c r="AA18" s="219" t="e">
        <f>#REF!</f>
        <v>#REF!</v>
      </c>
      <c r="AB18" s="219" t="e">
        <f>#REF!</f>
        <v>#REF!</v>
      </c>
      <c r="AC18" s="219" t="e">
        <f>#REF!</f>
        <v>#REF!</v>
      </c>
      <c r="AD18" s="219" t="e">
        <f>#REF!</f>
        <v>#REF!</v>
      </c>
      <c r="AE18" s="219" t="e">
        <f>#REF!</f>
        <v>#REF!</v>
      </c>
      <c r="AF18" s="219" t="e">
        <f>#REF!</f>
        <v>#REF!</v>
      </c>
      <c r="AG18" s="219" t="e">
        <f>#REF!</f>
        <v>#REF!</v>
      </c>
      <c r="AH18" s="219" t="e">
        <f>#REF!</f>
        <v>#REF!</v>
      </c>
      <c r="AI18" s="219" t="e">
        <f>#REF!</f>
        <v>#REF!</v>
      </c>
      <c r="AJ18" s="219" t="e">
        <f>#REF!</f>
        <v>#REF!</v>
      </c>
      <c r="AK18" s="219" t="e">
        <f>#REF!</f>
        <v>#REF!</v>
      </c>
      <c r="AL18" s="219" t="e">
        <f>#REF!</f>
        <v>#REF!</v>
      </c>
      <c r="AM18" s="219" t="e">
        <f>#REF!</f>
        <v>#REF!</v>
      </c>
      <c r="AN18" s="219" t="e">
        <f t="shared" si="7"/>
        <v>#REF!</v>
      </c>
      <c r="AO18" s="265" t="e">
        <f t="shared" si="8"/>
        <v>#REF!</v>
      </c>
      <c r="AP18" s="219" t="e">
        <f t="shared" si="0"/>
        <v>#REF!</v>
      </c>
      <c r="AQ18" s="219" t="e">
        <f t="shared" si="9"/>
        <v>#REF!</v>
      </c>
    </row>
    <row r="19" spans="1:132" s="222" customFormat="1" ht="57.75" customHeight="1" x14ac:dyDescent="0.25">
      <c r="A19" s="338"/>
      <c r="B19" s="339"/>
      <c r="C19" s="207" t="s">
        <v>430</v>
      </c>
      <c r="D19" s="207" t="s">
        <v>359</v>
      </c>
      <c r="E19" s="219">
        <v>44</v>
      </c>
      <c r="F19" s="219">
        <v>0</v>
      </c>
      <c r="G19" s="219">
        <f t="shared" si="1"/>
        <v>0</v>
      </c>
      <c r="H19" s="219">
        <v>0</v>
      </c>
      <c r="I19" s="219">
        <f t="shared" si="2"/>
        <v>0</v>
      </c>
      <c r="J19" s="219">
        <v>0</v>
      </c>
      <c r="K19" s="219">
        <f t="shared" si="3"/>
        <v>0</v>
      </c>
      <c r="L19" s="219">
        <v>0</v>
      </c>
      <c r="M19" s="219">
        <f t="shared" si="4"/>
        <v>0</v>
      </c>
      <c r="N19" s="219">
        <v>49.75</v>
      </c>
      <c r="O19" s="219">
        <f>ROUND(((N19*E19/252)/480),3)</f>
        <v>1.7999999999999999E-2</v>
      </c>
      <c r="P19" s="219">
        <v>117</v>
      </c>
      <c r="Q19" s="219">
        <f t="shared" si="5"/>
        <v>4.2999999999999997E-2</v>
      </c>
      <c r="R19" s="219">
        <v>0</v>
      </c>
      <c r="S19" s="219">
        <v>0</v>
      </c>
      <c r="T19" s="219">
        <v>5.5</v>
      </c>
      <c r="U19" s="219">
        <f t="shared" si="6"/>
        <v>2E-3</v>
      </c>
      <c r="V19" s="219">
        <v>0.02</v>
      </c>
      <c r="W19" s="219" t="e">
        <f>#REF!</f>
        <v>#REF!</v>
      </c>
      <c r="X19" s="219" t="e">
        <f>#REF!</f>
        <v>#REF!</v>
      </c>
      <c r="Y19" s="219"/>
      <c r="Z19" s="219" t="e">
        <f>#REF!</f>
        <v>#REF!</v>
      </c>
      <c r="AA19" s="219" t="e">
        <f>#REF!</f>
        <v>#REF!</v>
      </c>
      <c r="AB19" s="219" t="e">
        <f>#REF!</f>
        <v>#REF!</v>
      </c>
      <c r="AC19" s="219" t="e">
        <f>#REF!</f>
        <v>#REF!</v>
      </c>
      <c r="AD19" s="219" t="e">
        <f>#REF!</f>
        <v>#REF!</v>
      </c>
      <c r="AE19" s="219" t="e">
        <f>#REF!</f>
        <v>#REF!</v>
      </c>
      <c r="AF19" s="219" t="e">
        <f>#REF!</f>
        <v>#REF!</v>
      </c>
      <c r="AG19" s="219" t="e">
        <f>#REF!</f>
        <v>#REF!</v>
      </c>
      <c r="AH19" s="219" t="e">
        <f>#REF!</f>
        <v>#REF!</v>
      </c>
      <c r="AI19" s="219" t="e">
        <f>#REF!</f>
        <v>#REF!</v>
      </c>
      <c r="AJ19" s="219" t="e">
        <f>#REF!</f>
        <v>#REF!</v>
      </c>
      <c r="AK19" s="219" t="e">
        <f>#REF!</f>
        <v>#REF!</v>
      </c>
      <c r="AL19" s="219" t="e">
        <f>#REF!</f>
        <v>#REF!</v>
      </c>
      <c r="AM19" s="219" t="e">
        <f>#REF!</f>
        <v>#REF!</v>
      </c>
      <c r="AN19" s="219" t="e">
        <f t="shared" si="7"/>
        <v>#REF!</v>
      </c>
      <c r="AO19" s="265" t="e">
        <f t="shared" si="8"/>
        <v>#REF!</v>
      </c>
      <c r="AP19" s="219" t="e">
        <f t="shared" si="0"/>
        <v>#REF!</v>
      </c>
      <c r="AQ19" s="219" t="e">
        <f t="shared" si="9"/>
        <v>#REF!</v>
      </c>
    </row>
    <row r="20" spans="1:132" s="222" customFormat="1" ht="31.5" customHeight="1" x14ac:dyDescent="0.25">
      <c r="A20" s="250" t="s">
        <v>383</v>
      </c>
      <c r="B20" s="182" t="s">
        <v>360</v>
      </c>
      <c r="C20" s="183" t="s">
        <v>358</v>
      </c>
      <c r="D20" s="183" t="s">
        <v>359</v>
      </c>
      <c r="E20" s="266">
        <v>85</v>
      </c>
      <c r="F20" s="219">
        <v>0</v>
      </c>
      <c r="G20" s="219">
        <f t="shared" si="1"/>
        <v>0</v>
      </c>
      <c r="H20" s="219">
        <v>0</v>
      </c>
      <c r="I20" s="219">
        <f t="shared" si="2"/>
        <v>0</v>
      </c>
      <c r="J20" s="219">
        <v>0</v>
      </c>
      <c r="K20" s="219">
        <f t="shared" si="3"/>
        <v>0</v>
      </c>
      <c r="L20" s="219">
        <v>0</v>
      </c>
      <c r="M20" s="219">
        <f t="shared" si="4"/>
        <v>0</v>
      </c>
      <c r="N20" s="219">
        <v>0</v>
      </c>
      <c r="O20" s="219">
        <v>0</v>
      </c>
      <c r="P20" s="219">
        <v>0</v>
      </c>
      <c r="Q20" s="219">
        <f t="shared" si="5"/>
        <v>0</v>
      </c>
      <c r="R20" s="219">
        <v>0</v>
      </c>
      <c r="S20" s="219">
        <v>0</v>
      </c>
      <c r="T20" s="219">
        <v>3.55</v>
      </c>
      <c r="U20" s="219">
        <f t="shared" si="6"/>
        <v>2E-3</v>
      </c>
      <c r="V20" s="219">
        <v>0.02</v>
      </c>
      <c r="W20" s="219" t="e">
        <f>#REF!</f>
        <v>#REF!</v>
      </c>
      <c r="X20" s="219" t="e">
        <f>#REF!</f>
        <v>#REF!</v>
      </c>
      <c r="Y20" s="219"/>
      <c r="Z20" s="219" t="e">
        <f>#REF!</f>
        <v>#REF!</v>
      </c>
      <c r="AA20" s="219" t="e">
        <f>#REF!</f>
        <v>#REF!</v>
      </c>
      <c r="AB20" s="219" t="e">
        <f>#REF!</f>
        <v>#REF!</v>
      </c>
      <c r="AC20" s="219" t="e">
        <f>#REF!</f>
        <v>#REF!</v>
      </c>
      <c r="AD20" s="219" t="e">
        <f>#REF!</f>
        <v>#REF!</v>
      </c>
      <c r="AE20" s="219" t="e">
        <f>#REF!</f>
        <v>#REF!</v>
      </c>
      <c r="AF20" s="219" t="e">
        <f>#REF!</f>
        <v>#REF!</v>
      </c>
      <c r="AG20" s="219" t="e">
        <f>#REF!</f>
        <v>#REF!</v>
      </c>
      <c r="AH20" s="219" t="e">
        <f>#REF!</f>
        <v>#REF!</v>
      </c>
      <c r="AI20" s="219" t="e">
        <f>#REF!</f>
        <v>#REF!</v>
      </c>
      <c r="AJ20" s="219" t="e">
        <f>#REF!</f>
        <v>#REF!</v>
      </c>
      <c r="AK20" s="219" t="e">
        <f>#REF!</f>
        <v>#REF!</v>
      </c>
      <c r="AL20" s="219" t="e">
        <f>#REF!</f>
        <v>#REF!</v>
      </c>
      <c r="AM20" s="219" t="e">
        <f>#REF!</f>
        <v>#REF!</v>
      </c>
      <c r="AN20" s="219" t="e">
        <f t="shared" si="7"/>
        <v>#REF!</v>
      </c>
      <c r="AO20" s="265" t="e">
        <f t="shared" si="8"/>
        <v>#REF!</v>
      </c>
      <c r="AP20" s="221" t="e">
        <f t="shared" si="0"/>
        <v>#REF!</v>
      </c>
      <c r="AQ20" s="219" t="e">
        <f t="shared" si="9"/>
        <v>#REF!</v>
      </c>
    </row>
    <row r="21" spans="1:132" s="132" customFormat="1" ht="15.95" customHeight="1" x14ac:dyDescent="0.2">
      <c r="A21" s="340" t="s">
        <v>414</v>
      </c>
      <c r="B21" s="341"/>
      <c r="C21" s="341"/>
      <c r="D21" s="342"/>
      <c r="E21" s="171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219">
        <f t="shared" si="9"/>
        <v>0</v>
      </c>
    </row>
    <row r="22" spans="1:132" s="222" customFormat="1" ht="63.75" x14ac:dyDescent="0.2">
      <c r="A22" s="251" t="s">
        <v>384</v>
      </c>
      <c r="B22" s="252" t="s">
        <v>361</v>
      </c>
      <c r="C22" s="253" t="s">
        <v>362</v>
      </c>
      <c r="D22" s="253" t="s">
        <v>363</v>
      </c>
      <c r="E22" s="219">
        <v>4</v>
      </c>
      <c r="F22" s="219">
        <v>0</v>
      </c>
      <c r="G22" s="219">
        <f t="shared" si="1"/>
        <v>0</v>
      </c>
      <c r="H22" s="219">
        <v>0</v>
      </c>
      <c r="I22" s="219">
        <f t="shared" si="2"/>
        <v>0</v>
      </c>
      <c r="J22" s="219">
        <v>0</v>
      </c>
      <c r="K22" s="219">
        <f t="shared" si="3"/>
        <v>0</v>
      </c>
      <c r="L22" s="219">
        <v>0</v>
      </c>
      <c r="M22" s="219">
        <f t="shared" si="4"/>
        <v>0</v>
      </c>
      <c r="N22" s="219">
        <v>0</v>
      </c>
      <c r="O22" s="219">
        <v>0</v>
      </c>
      <c r="P22" s="219">
        <v>0</v>
      </c>
      <c r="Q22" s="219">
        <f t="shared" si="5"/>
        <v>0</v>
      </c>
      <c r="R22" s="219">
        <v>81576</v>
      </c>
      <c r="S22" s="219">
        <f>ROUND(((R22*E22/252)/480),3)</f>
        <v>2.698</v>
      </c>
      <c r="T22" s="219">
        <v>28490</v>
      </c>
      <c r="U22" s="219">
        <f>ROUND(((T22*E22/252)/480),3)</f>
        <v>0.94199999999999995</v>
      </c>
      <c r="V22" s="219">
        <v>0</v>
      </c>
      <c r="W22" s="221" t="e">
        <f>#REF!</f>
        <v>#REF!</v>
      </c>
      <c r="X22" s="221" t="e">
        <f>#REF!</f>
        <v>#REF!</v>
      </c>
      <c r="Y22" s="219"/>
      <c r="Z22" s="221" t="e">
        <f>#REF!</f>
        <v>#REF!</v>
      </c>
      <c r="AA22" s="221" t="e">
        <f>#REF!</f>
        <v>#REF!</v>
      </c>
      <c r="AB22" s="221" t="e">
        <f>#REF!</f>
        <v>#REF!</v>
      </c>
      <c r="AC22" s="221" t="e">
        <f>#REF!</f>
        <v>#REF!</v>
      </c>
      <c r="AD22" s="221" t="e">
        <f>#REF!</f>
        <v>#REF!</v>
      </c>
      <c r="AE22" s="221" t="e">
        <f>#REF!</f>
        <v>#REF!</v>
      </c>
      <c r="AF22" s="221" t="e">
        <f>#REF!</f>
        <v>#REF!</v>
      </c>
      <c r="AG22" s="221" t="e">
        <f>#REF!</f>
        <v>#REF!</v>
      </c>
      <c r="AH22" s="221" t="e">
        <f>#REF!</f>
        <v>#REF!</v>
      </c>
      <c r="AI22" s="221" t="e">
        <f>#REF!</f>
        <v>#REF!</v>
      </c>
      <c r="AJ22" s="221" t="e">
        <f>#REF!</f>
        <v>#REF!</v>
      </c>
      <c r="AK22" s="221" t="e">
        <f>#REF!</f>
        <v>#REF!</v>
      </c>
      <c r="AL22" s="268" t="e">
        <f>#REF!</f>
        <v>#REF!</v>
      </c>
      <c r="AM22" s="221" t="e">
        <f>#REF!</f>
        <v>#REF!</v>
      </c>
      <c r="AN22" s="219" t="e">
        <f t="shared" si="7"/>
        <v>#REF!</v>
      </c>
      <c r="AO22" s="265" t="e">
        <f t="shared" si="8"/>
        <v>#REF!</v>
      </c>
      <c r="AP22" s="221" t="e">
        <f t="shared" si="0"/>
        <v>#REF!</v>
      </c>
      <c r="AQ22" s="219" t="e">
        <f t="shared" si="9"/>
        <v>#REF!</v>
      </c>
      <c r="AR22" s="273"/>
    </row>
    <row r="23" spans="1:132" s="167" customFormat="1" ht="71.25" customHeight="1" x14ac:dyDescent="0.2">
      <c r="A23" s="229" t="s">
        <v>432</v>
      </c>
      <c r="B23" s="230" t="s">
        <v>441</v>
      </c>
      <c r="C23" s="231" t="s">
        <v>362</v>
      </c>
      <c r="D23" s="231" t="s">
        <v>363</v>
      </c>
      <c r="E23" s="232">
        <v>0</v>
      </c>
      <c r="F23" s="232">
        <v>0</v>
      </c>
      <c r="G23" s="232">
        <f t="shared" si="1"/>
        <v>0</v>
      </c>
      <c r="H23" s="232">
        <v>0</v>
      </c>
      <c r="I23" s="232">
        <f t="shared" si="2"/>
        <v>0</v>
      </c>
      <c r="J23" s="232">
        <v>0</v>
      </c>
      <c r="K23" s="232">
        <f t="shared" si="3"/>
        <v>0</v>
      </c>
      <c r="L23" s="232">
        <v>0</v>
      </c>
      <c r="M23" s="232">
        <f t="shared" si="4"/>
        <v>0</v>
      </c>
      <c r="N23" s="232">
        <v>0</v>
      </c>
      <c r="O23" s="232">
        <v>0</v>
      </c>
      <c r="P23" s="233">
        <v>0</v>
      </c>
      <c r="Q23" s="232">
        <f>ROUND(((P23*E23/252)/480),3)</f>
        <v>0</v>
      </c>
      <c r="R23" s="233">
        <v>0</v>
      </c>
      <c r="S23" s="232">
        <f>ROUND(((R23*E23/252)/480),3)</f>
        <v>0</v>
      </c>
      <c r="T23" s="233">
        <v>0</v>
      </c>
      <c r="U23" s="232">
        <f t="shared" si="6"/>
        <v>0</v>
      </c>
      <c r="V23" s="232">
        <v>0</v>
      </c>
      <c r="W23" s="233">
        <v>0</v>
      </c>
      <c r="X23" s="233">
        <v>0</v>
      </c>
      <c r="Y23" s="233">
        <v>0</v>
      </c>
      <c r="Z23" s="233">
        <v>0</v>
      </c>
      <c r="AA23" s="233">
        <v>0</v>
      </c>
      <c r="AB23" s="233">
        <v>0</v>
      </c>
      <c r="AC23" s="233">
        <v>0</v>
      </c>
      <c r="AD23" s="233">
        <v>0</v>
      </c>
      <c r="AE23" s="233">
        <v>0</v>
      </c>
      <c r="AF23" s="233">
        <v>0</v>
      </c>
      <c r="AG23" s="233">
        <v>0</v>
      </c>
      <c r="AH23" s="233">
        <v>0</v>
      </c>
      <c r="AI23" s="233">
        <v>0</v>
      </c>
      <c r="AJ23" s="233">
        <v>0</v>
      </c>
      <c r="AK23" s="233">
        <v>0</v>
      </c>
      <c r="AL23" s="234">
        <v>0</v>
      </c>
      <c r="AM23" s="233">
        <v>0</v>
      </c>
      <c r="AN23" s="233">
        <v>0</v>
      </c>
      <c r="AO23" s="235">
        <v>0</v>
      </c>
      <c r="AP23" s="232">
        <f>ROUND(AO23*E23,0)</f>
        <v>0</v>
      </c>
      <c r="AQ23" s="219">
        <f t="shared" si="9"/>
        <v>0</v>
      </c>
    </row>
    <row r="24" spans="1:132" s="167" customFormat="1" ht="76.5" customHeight="1" x14ac:dyDescent="0.2">
      <c r="A24" s="229" t="s">
        <v>433</v>
      </c>
      <c r="B24" s="230" t="s">
        <v>442</v>
      </c>
      <c r="C24" s="231" t="s">
        <v>362</v>
      </c>
      <c r="D24" s="231" t="s">
        <v>363</v>
      </c>
      <c r="E24" s="232">
        <v>0</v>
      </c>
      <c r="F24" s="232">
        <v>0</v>
      </c>
      <c r="G24" s="232">
        <f t="shared" si="1"/>
        <v>0</v>
      </c>
      <c r="H24" s="232">
        <v>0</v>
      </c>
      <c r="I24" s="232">
        <f t="shared" si="2"/>
        <v>0</v>
      </c>
      <c r="J24" s="232">
        <v>0</v>
      </c>
      <c r="K24" s="232">
        <f t="shared" si="3"/>
        <v>0</v>
      </c>
      <c r="L24" s="232">
        <v>0</v>
      </c>
      <c r="M24" s="232">
        <f t="shared" si="4"/>
        <v>0</v>
      </c>
      <c r="N24" s="232">
        <v>0</v>
      </c>
      <c r="O24" s="232">
        <v>0</v>
      </c>
      <c r="P24" s="232">
        <v>0</v>
      </c>
      <c r="Q24" s="232">
        <f t="shared" ref="Q24" si="12">ROUND(((P24*E24/252)/480),3)</f>
        <v>0</v>
      </c>
      <c r="R24" s="232">
        <v>0</v>
      </c>
      <c r="S24" s="232">
        <f>ROUND(((R24*E24/252)/480),3)</f>
        <v>0</v>
      </c>
      <c r="T24" s="232">
        <v>0</v>
      </c>
      <c r="U24" s="232">
        <f t="shared" si="6"/>
        <v>0</v>
      </c>
      <c r="V24" s="232">
        <v>0</v>
      </c>
      <c r="W24" s="232">
        <v>0</v>
      </c>
      <c r="X24" s="232">
        <v>0</v>
      </c>
      <c r="Y24" s="232"/>
      <c r="Z24" s="232">
        <v>0</v>
      </c>
      <c r="AA24" s="232">
        <v>0</v>
      </c>
      <c r="AB24" s="232">
        <v>0</v>
      </c>
      <c r="AC24" s="232">
        <v>0</v>
      </c>
      <c r="AD24" s="232">
        <v>0</v>
      </c>
      <c r="AE24" s="232">
        <v>0</v>
      </c>
      <c r="AF24" s="232">
        <v>0</v>
      </c>
      <c r="AG24" s="232">
        <v>0</v>
      </c>
      <c r="AH24" s="232">
        <v>0</v>
      </c>
      <c r="AI24" s="232">
        <v>0</v>
      </c>
      <c r="AJ24" s="232">
        <v>0</v>
      </c>
      <c r="AK24" s="232">
        <v>0</v>
      </c>
      <c r="AL24" s="236">
        <v>0</v>
      </c>
      <c r="AM24" s="232">
        <v>0</v>
      </c>
      <c r="AN24" s="232">
        <v>0</v>
      </c>
      <c r="AO24" s="235">
        <v>0</v>
      </c>
      <c r="AP24" s="232">
        <f t="shared" ref="AP24" si="13">ROUND(AO24*E24,0)</f>
        <v>0</v>
      </c>
      <c r="AQ24" s="219">
        <f t="shared" si="9"/>
        <v>0</v>
      </c>
    </row>
    <row r="25" spans="1:132" s="132" customFormat="1" ht="15.95" customHeight="1" x14ac:dyDescent="0.2">
      <c r="A25" s="340" t="s">
        <v>415</v>
      </c>
      <c r="B25" s="341"/>
      <c r="C25" s="341"/>
      <c r="D25" s="342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73"/>
      <c r="AP25" s="169"/>
      <c r="AQ25" s="219">
        <f t="shared" si="9"/>
        <v>0</v>
      </c>
    </row>
    <row r="26" spans="1:132" s="222" customFormat="1" ht="47.25" x14ac:dyDescent="0.25">
      <c r="A26" s="251" t="s">
        <v>386</v>
      </c>
      <c r="B26" s="207" t="s">
        <v>457</v>
      </c>
      <c r="C26" s="253" t="s">
        <v>0</v>
      </c>
      <c r="D26" s="253" t="s">
        <v>365</v>
      </c>
      <c r="E26" s="219">
        <v>1516</v>
      </c>
      <c r="F26" s="219">
        <v>0</v>
      </c>
      <c r="G26" s="219">
        <f t="shared" si="1"/>
        <v>0</v>
      </c>
      <c r="H26" s="219">
        <v>0</v>
      </c>
      <c r="I26" s="219">
        <f t="shared" si="2"/>
        <v>0</v>
      </c>
      <c r="J26" s="219">
        <v>0</v>
      </c>
      <c r="K26" s="266">
        <f t="shared" si="3"/>
        <v>0</v>
      </c>
      <c r="L26" s="266">
        <v>0</v>
      </c>
      <c r="M26" s="266">
        <f t="shared" si="4"/>
        <v>0</v>
      </c>
      <c r="N26" s="266">
        <v>0</v>
      </c>
      <c r="O26" s="266">
        <v>0</v>
      </c>
      <c r="P26" s="266">
        <v>0</v>
      </c>
      <c r="Q26" s="219">
        <f t="shared" si="5"/>
        <v>0</v>
      </c>
      <c r="R26" s="219">
        <v>0</v>
      </c>
      <c r="S26" s="219">
        <v>0</v>
      </c>
      <c r="T26" s="266">
        <v>7.29</v>
      </c>
      <c r="U26" s="266">
        <f t="shared" si="6"/>
        <v>9.0999999999999998E-2</v>
      </c>
      <c r="V26" s="219">
        <v>0.03</v>
      </c>
      <c r="W26" s="219" t="e">
        <f>#REF!</f>
        <v>#REF!</v>
      </c>
      <c r="X26" s="219" t="e">
        <f>#REF!</f>
        <v>#REF!</v>
      </c>
      <c r="Y26" s="219"/>
      <c r="Z26" s="219" t="e">
        <f>#REF!</f>
        <v>#REF!</v>
      </c>
      <c r="AA26" s="219" t="e">
        <f>#REF!</f>
        <v>#REF!</v>
      </c>
      <c r="AB26" s="219" t="e">
        <f>#REF!</f>
        <v>#REF!</v>
      </c>
      <c r="AC26" s="219" t="e">
        <f>#REF!</f>
        <v>#REF!</v>
      </c>
      <c r="AD26" s="219" t="e">
        <f>#REF!</f>
        <v>#REF!</v>
      </c>
      <c r="AE26" s="219" t="e">
        <f>#REF!</f>
        <v>#REF!</v>
      </c>
      <c r="AF26" s="219" t="e">
        <f>#REF!</f>
        <v>#REF!</v>
      </c>
      <c r="AG26" s="219" t="e">
        <f>#REF!</f>
        <v>#REF!</v>
      </c>
      <c r="AH26" s="219" t="e">
        <f>#REF!</f>
        <v>#REF!</v>
      </c>
      <c r="AI26" s="219" t="e">
        <f>#REF!</f>
        <v>#REF!</v>
      </c>
      <c r="AJ26" s="219" t="e">
        <f>#REF!</f>
        <v>#REF!</v>
      </c>
      <c r="AK26" s="219" t="e">
        <f>#REF!</f>
        <v>#REF!</v>
      </c>
      <c r="AL26" s="219" t="e">
        <f>#REF!</f>
        <v>#REF!</v>
      </c>
      <c r="AM26" s="219" t="e">
        <f>#REF!</f>
        <v>#REF!</v>
      </c>
      <c r="AN26" s="219" t="e">
        <f t="shared" si="7"/>
        <v>#REF!</v>
      </c>
      <c r="AO26" s="265" t="e">
        <f t="shared" si="8"/>
        <v>#REF!</v>
      </c>
      <c r="AP26" s="221" t="e">
        <f t="shared" si="0"/>
        <v>#REF!</v>
      </c>
      <c r="AQ26" s="219" t="e">
        <f t="shared" si="9"/>
        <v>#REF!</v>
      </c>
    </row>
    <row r="27" spans="1:132" s="222" customFormat="1" ht="63" x14ac:dyDescent="0.25">
      <c r="A27" s="251" t="s">
        <v>387</v>
      </c>
      <c r="B27" s="207" t="s">
        <v>443</v>
      </c>
      <c r="C27" s="253" t="s">
        <v>0</v>
      </c>
      <c r="D27" s="253" t="s">
        <v>367</v>
      </c>
      <c r="E27" s="219">
        <v>1648</v>
      </c>
      <c r="F27" s="219">
        <v>18</v>
      </c>
      <c r="G27" s="219">
        <f t="shared" si="1"/>
        <v>0.245</v>
      </c>
      <c r="H27" s="219">
        <v>5.84</v>
      </c>
      <c r="I27" s="219">
        <f t="shared" si="2"/>
        <v>0.08</v>
      </c>
      <c r="J27" s="219">
        <v>0</v>
      </c>
      <c r="K27" s="219">
        <f t="shared" si="3"/>
        <v>0</v>
      </c>
      <c r="L27" s="219">
        <v>0</v>
      </c>
      <c r="M27" s="219">
        <f t="shared" si="4"/>
        <v>0</v>
      </c>
      <c r="N27" s="219">
        <v>0</v>
      </c>
      <c r="O27" s="219">
        <v>0</v>
      </c>
      <c r="P27" s="219">
        <v>0</v>
      </c>
      <c r="Q27" s="219">
        <f t="shared" si="5"/>
        <v>0</v>
      </c>
      <c r="R27" s="219">
        <v>0</v>
      </c>
      <c r="S27" s="219">
        <v>0</v>
      </c>
      <c r="T27" s="219">
        <v>0</v>
      </c>
      <c r="U27" s="219">
        <f t="shared" si="6"/>
        <v>0</v>
      </c>
      <c r="V27" s="219">
        <v>3.5000000000000003E-2</v>
      </c>
      <c r="W27" s="219" t="e">
        <f>#REF!</f>
        <v>#REF!</v>
      </c>
      <c r="X27" s="219" t="e">
        <f>#REF!</f>
        <v>#REF!</v>
      </c>
      <c r="Y27" s="219"/>
      <c r="Z27" s="219" t="e">
        <f>#REF!</f>
        <v>#REF!</v>
      </c>
      <c r="AA27" s="219" t="e">
        <f>#REF!</f>
        <v>#REF!</v>
      </c>
      <c r="AB27" s="219" t="e">
        <f>#REF!</f>
        <v>#REF!</v>
      </c>
      <c r="AC27" s="219" t="e">
        <f>#REF!</f>
        <v>#REF!</v>
      </c>
      <c r="AD27" s="219" t="e">
        <f>#REF!</f>
        <v>#REF!</v>
      </c>
      <c r="AE27" s="219" t="e">
        <f>#REF!</f>
        <v>#REF!</v>
      </c>
      <c r="AF27" s="219" t="e">
        <f>#REF!</f>
        <v>#REF!</v>
      </c>
      <c r="AG27" s="219" t="e">
        <f>#REF!</f>
        <v>#REF!</v>
      </c>
      <c r="AH27" s="219" t="e">
        <f>#REF!</f>
        <v>#REF!</v>
      </c>
      <c r="AI27" s="219" t="e">
        <f>#REF!</f>
        <v>#REF!</v>
      </c>
      <c r="AJ27" s="219" t="e">
        <f>#REF!</f>
        <v>#REF!</v>
      </c>
      <c r="AK27" s="219" t="e">
        <f>#REF!</f>
        <v>#REF!</v>
      </c>
      <c r="AL27" s="219" t="e">
        <f>#REF!</f>
        <v>#REF!</v>
      </c>
      <c r="AM27" s="219" t="e">
        <f>#REF!</f>
        <v>#REF!</v>
      </c>
      <c r="AN27" s="219" t="e">
        <f t="shared" si="7"/>
        <v>#REF!</v>
      </c>
      <c r="AO27" s="265" t="e">
        <f t="shared" si="8"/>
        <v>#REF!</v>
      </c>
      <c r="AP27" s="219" t="e">
        <f t="shared" si="0"/>
        <v>#REF!</v>
      </c>
      <c r="AQ27" s="219" t="e">
        <f t="shared" si="9"/>
        <v>#REF!</v>
      </c>
    </row>
    <row r="28" spans="1:132" s="128" customFormat="1" ht="15.95" customHeight="1" x14ac:dyDescent="0.2">
      <c r="A28" s="340" t="s">
        <v>416</v>
      </c>
      <c r="B28" s="341"/>
      <c r="C28" s="341"/>
      <c r="D28" s="34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257"/>
      <c r="AP28" s="3"/>
      <c r="AQ28" s="219">
        <f t="shared" si="9"/>
        <v>0</v>
      </c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</row>
    <row r="29" spans="1:132" s="222" customFormat="1" ht="94.5" customHeight="1" x14ac:dyDescent="0.25">
      <c r="A29" s="251" t="s">
        <v>388</v>
      </c>
      <c r="B29" s="207" t="s">
        <v>444</v>
      </c>
      <c r="C29" s="253" t="s">
        <v>2</v>
      </c>
      <c r="D29" s="253" t="s">
        <v>367</v>
      </c>
      <c r="E29" s="219">
        <v>1632</v>
      </c>
      <c r="F29" s="219">
        <v>18.63</v>
      </c>
      <c r="G29" s="219">
        <f t="shared" si="1"/>
        <v>0.251</v>
      </c>
      <c r="H29" s="219">
        <v>5</v>
      </c>
      <c r="I29" s="219">
        <f t="shared" si="2"/>
        <v>6.7000000000000004E-2</v>
      </c>
      <c r="J29" s="266">
        <v>0</v>
      </c>
      <c r="K29" s="266">
        <f t="shared" si="3"/>
        <v>0</v>
      </c>
      <c r="L29" s="266">
        <v>0</v>
      </c>
      <c r="M29" s="266">
        <f t="shared" si="4"/>
        <v>0</v>
      </c>
      <c r="N29" s="219">
        <v>0</v>
      </c>
      <c r="O29" s="219">
        <v>0</v>
      </c>
      <c r="P29" s="219">
        <v>0</v>
      </c>
      <c r="Q29" s="219">
        <f t="shared" si="5"/>
        <v>0</v>
      </c>
      <c r="R29" s="219">
        <v>0</v>
      </c>
      <c r="S29" s="219">
        <v>0</v>
      </c>
      <c r="T29" s="219">
        <v>0</v>
      </c>
      <c r="U29" s="219">
        <f t="shared" si="6"/>
        <v>0</v>
      </c>
      <c r="V29" s="219">
        <v>3.5000000000000003E-2</v>
      </c>
      <c r="W29" s="219" t="e">
        <f>#REF!</f>
        <v>#REF!</v>
      </c>
      <c r="X29" s="219" t="e">
        <f>#REF!</f>
        <v>#REF!</v>
      </c>
      <c r="Y29" s="219"/>
      <c r="Z29" s="219" t="e">
        <f>#REF!</f>
        <v>#REF!</v>
      </c>
      <c r="AA29" s="219" t="e">
        <f>#REF!</f>
        <v>#REF!</v>
      </c>
      <c r="AB29" s="219" t="e">
        <f>#REF!</f>
        <v>#REF!</v>
      </c>
      <c r="AC29" s="219" t="e">
        <f>#REF!</f>
        <v>#REF!</v>
      </c>
      <c r="AD29" s="219" t="e">
        <f>#REF!</f>
        <v>#REF!</v>
      </c>
      <c r="AE29" s="219" t="e">
        <f>#REF!</f>
        <v>#REF!</v>
      </c>
      <c r="AF29" s="219" t="e">
        <f>#REF!</f>
        <v>#REF!</v>
      </c>
      <c r="AG29" s="219" t="e">
        <f>#REF!</f>
        <v>#REF!</v>
      </c>
      <c r="AH29" s="219" t="e">
        <f>#REF!</f>
        <v>#REF!</v>
      </c>
      <c r="AI29" s="219" t="e">
        <f>#REF!</f>
        <v>#REF!</v>
      </c>
      <c r="AJ29" s="219" t="e">
        <f>#REF!</f>
        <v>#REF!</v>
      </c>
      <c r="AK29" s="219" t="e">
        <f>#REF!</f>
        <v>#REF!</v>
      </c>
      <c r="AL29" s="219" t="e">
        <f>#REF!</f>
        <v>#REF!</v>
      </c>
      <c r="AM29" s="219" t="e">
        <f>#REF!</f>
        <v>#REF!</v>
      </c>
      <c r="AN29" s="219" t="e">
        <f t="shared" si="7"/>
        <v>#REF!</v>
      </c>
      <c r="AO29" s="265" t="e">
        <f t="shared" si="8"/>
        <v>#REF!</v>
      </c>
      <c r="AP29" s="219" t="e">
        <f>ROUND(AO29*E29,0)</f>
        <v>#REF!</v>
      </c>
      <c r="AQ29" s="219" t="e">
        <f t="shared" si="9"/>
        <v>#REF!</v>
      </c>
    </row>
    <row r="30" spans="1:132" s="267" customFormat="1" ht="63" x14ac:dyDescent="0.25">
      <c r="A30" s="254" t="s">
        <v>389</v>
      </c>
      <c r="B30" s="182" t="s">
        <v>445</v>
      </c>
      <c r="C30" s="253" t="s">
        <v>2</v>
      </c>
      <c r="D30" s="253" t="s">
        <v>367</v>
      </c>
      <c r="E30" s="266">
        <v>799</v>
      </c>
      <c r="F30" s="266">
        <v>43</v>
      </c>
      <c r="G30" s="219">
        <f t="shared" si="1"/>
        <v>0.28399999999999997</v>
      </c>
      <c r="H30" s="266">
        <v>6.1</v>
      </c>
      <c r="I30" s="219">
        <f t="shared" si="2"/>
        <v>0.04</v>
      </c>
      <c r="J30" s="266">
        <v>0</v>
      </c>
      <c r="K30" s="219">
        <f t="shared" si="3"/>
        <v>0</v>
      </c>
      <c r="L30" s="266">
        <v>0</v>
      </c>
      <c r="M30" s="219">
        <f t="shared" si="4"/>
        <v>0</v>
      </c>
      <c r="N30" s="219">
        <v>0</v>
      </c>
      <c r="O30" s="219">
        <v>0</v>
      </c>
      <c r="P30" s="266">
        <v>0</v>
      </c>
      <c r="Q30" s="219">
        <f t="shared" si="5"/>
        <v>0</v>
      </c>
      <c r="R30" s="219">
        <v>0</v>
      </c>
      <c r="S30" s="219">
        <v>0</v>
      </c>
      <c r="T30" s="266">
        <v>0</v>
      </c>
      <c r="U30" s="219">
        <f t="shared" si="6"/>
        <v>0</v>
      </c>
      <c r="V30" s="266">
        <v>0.15</v>
      </c>
      <c r="W30" s="219" t="e">
        <f>#REF!</f>
        <v>#REF!</v>
      </c>
      <c r="X30" s="219" t="e">
        <f>#REF!</f>
        <v>#REF!</v>
      </c>
      <c r="Y30" s="266"/>
      <c r="Z30" s="219" t="e">
        <f>#REF!</f>
        <v>#REF!</v>
      </c>
      <c r="AA30" s="219" t="e">
        <f>#REF!</f>
        <v>#REF!</v>
      </c>
      <c r="AB30" s="219" t="e">
        <f>#REF!</f>
        <v>#REF!</v>
      </c>
      <c r="AC30" s="219" t="e">
        <f>#REF!</f>
        <v>#REF!</v>
      </c>
      <c r="AD30" s="219" t="e">
        <f>#REF!</f>
        <v>#REF!</v>
      </c>
      <c r="AE30" s="219" t="e">
        <f>#REF!</f>
        <v>#REF!</v>
      </c>
      <c r="AF30" s="219" t="e">
        <f>#REF!</f>
        <v>#REF!</v>
      </c>
      <c r="AG30" s="219" t="e">
        <f>#REF!</f>
        <v>#REF!</v>
      </c>
      <c r="AH30" s="219" t="e">
        <f>#REF!</f>
        <v>#REF!</v>
      </c>
      <c r="AI30" s="221" t="e">
        <f>#REF!</f>
        <v>#REF!</v>
      </c>
      <c r="AJ30" s="219" t="e">
        <f>#REF!</f>
        <v>#REF!</v>
      </c>
      <c r="AK30" s="219" t="e">
        <f>#REF!</f>
        <v>#REF!</v>
      </c>
      <c r="AL30" s="219" t="e">
        <f>#REF!</f>
        <v>#REF!</v>
      </c>
      <c r="AM30" s="219" t="e">
        <f>#REF!</f>
        <v>#REF!</v>
      </c>
      <c r="AN30" s="219" t="e">
        <f t="shared" si="7"/>
        <v>#REF!</v>
      </c>
      <c r="AO30" s="265" t="e">
        <f t="shared" si="8"/>
        <v>#REF!</v>
      </c>
      <c r="AP30" s="219" t="e">
        <f>ROUND(AO30*E30,0)</f>
        <v>#REF!</v>
      </c>
      <c r="AQ30" s="219" t="e">
        <f t="shared" si="9"/>
        <v>#REF!</v>
      </c>
      <c r="AR30" s="222"/>
    </row>
    <row r="31" spans="1:132" ht="45.75" customHeight="1" x14ac:dyDescent="0.2">
      <c r="A31" s="145" t="s">
        <v>390</v>
      </c>
      <c r="B31" s="165" t="s">
        <v>446</v>
      </c>
      <c r="C31" s="144" t="s">
        <v>2</v>
      </c>
      <c r="D31" s="144" t="s">
        <v>367</v>
      </c>
      <c r="E31" s="169">
        <v>28</v>
      </c>
      <c r="F31" s="169">
        <v>23.55</v>
      </c>
      <c r="G31" s="169">
        <f t="shared" si="1"/>
        <v>5.0000000000000001E-3</v>
      </c>
      <c r="H31" s="169">
        <v>5.5</v>
      </c>
      <c r="I31" s="169">
        <f t="shared" si="2"/>
        <v>1E-3</v>
      </c>
      <c r="J31" s="169">
        <v>0</v>
      </c>
      <c r="K31" s="169">
        <f t="shared" si="3"/>
        <v>0</v>
      </c>
      <c r="L31" s="169">
        <v>32</v>
      </c>
      <c r="M31" s="169">
        <f t="shared" si="4"/>
        <v>7.0000000000000001E-3</v>
      </c>
      <c r="N31" s="169">
        <v>0</v>
      </c>
      <c r="O31" s="169">
        <v>0</v>
      </c>
      <c r="P31" s="169">
        <v>0</v>
      </c>
      <c r="Q31" s="169">
        <f t="shared" si="5"/>
        <v>0</v>
      </c>
      <c r="R31" s="169">
        <v>0</v>
      </c>
      <c r="S31" s="169">
        <v>0</v>
      </c>
      <c r="T31" s="169">
        <v>0</v>
      </c>
      <c r="U31" s="169">
        <f t="shared" si="6"/>
        <v>0</v>
      </c>
      <c r="V31" s="169">
        <v>1E-4</v>
      </c>
      <c r="W31" s="169" t="e">
        <f>#REF!</f>
        <v>#REF!</v>
      </c>
      <c r="X31" s="169" t="e">
        <f>#REF!</f>
        <v>#REF!</v>
      </c>
      <c r="Y31" s="171"/>
      <c r="Z31" s="169" t="e">
        <f>#REF!</f>
        <v>#REF!</v>
      </c>
      <c r="AA31" s="169" t="e">
        <f>#REF!</f>
        <v>#REF!</v>
      </c>
      <c r="AB31" s="169" t="e">
        <f>#REF!</f>
        <v>#REF!</v>
      </c>
      <c r="AC31" s="169" t="e">
        <f>#REF!</f>
        <v>#REF!</v>
      </c>
      <c r="AD31" s="169" t="e">
        <f>#REF!</f>
        <v>#REF!</v>
      </c>
      <c r="AE31" s="169" t="e">
        <f>#REF!</f>
        <v>#REF!</v>
      </c>
      <c r="AF31" s="169" t="e">
        <f>#REF!</f>
        <v>#REF!</v>
      </c>
      <c r="AG31" s="169" t="e">
        <f>#REF!</f>
        <v>#REF!</v>
      </c>
      <c r="AH31" s="169" t="e">
        <f>#REF!</f>
        <v>#REF!</v>
      </c>
      <c r="AI31" s="172" t="e">
        <f>#REF!</f>
        <v>#REF!</v>
      </c>
      <c r="AJ31" s="169" t="e">
        <f>#REF!</f>
        <v>#REF!</v>
      </c>
      <c r="AK31" s="169" t="e">
        <f>#REF!</f>
        <v>#REF!</v>
      </c>
      <c r="AL31" s="169" t="e">
        <f>#REF!</f>
        <v>#REF!</v>
      </c>
      <c r="AM31" s="169" t="e">
        <f>#REF!</f>
        <v>#REF!</v>
      </c>
      <c r="AN31" s="169" t="e">
        <f t="shared" si="7"/>
        <v>#REF!</v>
      </c>
      <c r="AO31" s="170" t="e">
        <f t="shared" si="8"/>
        <v>#REF!</v>
      </c>
      <c r="AP31" s="169" t="e">
        <f>ROUND(AO31*E31,0)</f>
        <v>#REF!</v>
      </c>
      <c r="AQ31" s="219" t="e">
        <f t="shared" si="9"/>
        <v>#REF!</v>
      </c>
    </row>
    <row r="32" spans="1:132" s="128" customFormat="1" ht="66" customHeight="1" x14ac:dyDescent="0.2">
      <c r="A32" s="145" t="s">
        <v>391</v>
      </c>
      <c r="B32" s="165" t="s">
        <v>447</v>
      </c>
      <c r="C32" s="159" t="s">
        <v>5</v>
      </c>
      <c r="D32" s="144" t="s">
        <v>367</v>
      </c>
      <c r="E32" s="169">
        <v>4</v>
      </c>
      <c r="F32" s="169">
        <v>24</v>
      </c>
      <c r="G32" s="169">
        <f t="shared" si="1"/>
        <v>1E-3</v>
      </c>
      <c r="H32" s="169">
        <v>5</v>
      </c>
      <c r="I32" s="169">
        <f>ROUND(((H32*E32/252)/480),3)</f>
        <v>0</v>
      </c>
      <c r="J32" s="169">
        <v>0</v>
      </c>
      <c r="K32" s="169">
        <f t="shared" si="3"/>
        <v>0</v>
      </c>
      <c r="L32" s="169">
        <v>0</v>
      </c>
      <c r="M32" s="169">
        <f t="shared" si="4"/>
        <v>0</v>
      </c>
      <c r="N32" s="169">
        <v>0</v>
      </c>
      <c r="O32" s="169">
        <v>0</v>
      </c>
      <c r="P32" s="169">
        <v>0</v>
      </c>
      <c r="Q32" s="169">
        <f t="shared" si="5"/>
        <v>0</v>
      </c>
      <c r="R32" s="169">
        <v>0</v>
      </c>
      <c r="S32" s="169">
        <v>0</v>
      </c>
      <c r="T32" s="169">
        <v>0</v>
      </c>
      <c r="U32" s="169">
        <f t="shared" si="6"/>
        <v>0</v>
      </c>
      <c r="V32" s="169">
        <v>1E-4</v>
      </c>
      <c r="W32" s="169" t="e">
        <f>#REF!</f>
        <v>#REF!</v>
      </c>
      <c r="X32" s="169" t="e">
        <f>#REF!</f>
        <v>#REF!</v>
      </c>
      <c r="Y32" s="169"/>
      <c r="Z32" s="169" t="e">
        <f>#REF!</f>
        <v>#REF!</v>
      </c>
      <c r="AA32" s="169" t="e">
        <f>#REF!</f>
        <v>#REF!</v>
      </c>
      <c r="AB32" s="169" t="e">
        <f>#REF!</f>
        <v>#REF!</v>
      </c>
      <c r="AC32" s="169" t="e">
        <f>#REF!</f>
        <v>#REF!</v>
      </c>
      <c r="AD32" s="169" t="e">
        <f>#REF!</f>
        <v>#REF!</v>
      </c>
      <c r="AE32" s="169" t="e">
        <f>#REF!</f>
        <v>#REF!</v>
      </c>
      <c r="AF32" s="169" t="e">
        <f>#REF!</f>
        <v>#REF!</v>
      </c>
      <c r="AG32" s="169" t="e">
        <f>#REF!</f>
        <v>#REF!</v>
      </c>
      <c r="AH32" s="169" t="e">
        <f>#REF!</f>
        <v>#REF!</v>
      </c>
      <c r="AI32" s="169" t="e">
        <f>#REF!</f>
        <v>#REF!</v>
      </c>
      <c r="AJ32" s="169" t="e">
        <f>#REF!</f>
        <v>#REF!</v>
      </c>
      <c r="AK32" s="169" t="e">
        <f>#REF!</f>
        <v>#REF!</v>
      </c>
      <c r="AL32" s="169" t="e">
        <f>#REF!</f>
        <v>#REF!</v>
      </c>
      <c r="AM32" s="169" t="e">
        <f>#REF!</f>
        <v>#REF!</v>
      </c>
      <c r="AN32" s="169" t="e">
        <f t="shared" si="7"/>
        <v>#REF!</v>
      </c>
      <c r="AO32" s="170" t="e">
        <f t="shared" si="8"/>
        <v>#REF!</v>
      </c>
      <c r="AP32" s="169" t="e">
        <f>ROUND(AO32*E32,0)</f>
        <v>#REF!</v>
      </c>
      <c r="AQ32" s="219" t="e">
        <f t="shared" si="9"/>
        <v>#REF!</v>
      </c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</row>
    <row r="33" spans="1:132" s="128" customFormat="1" ht="15.75" x14ac:dyDescent="0.25">
      <c r="A33" s="134" t="s">
        <v>392</v>
      </c>
      <c r="B33" s="133" t="s">
        <v>448</v>
      </c>
      <c r="C33" s="135" t="s">
        <v>2</v>
      </c>
      <c r="D33" s="135" t="s">
        <v>367</v>
      </c>
      <c r="E33" s="174">
        <v>111</v>
      </c>
      <c r="F33" s="169">
        <v>20</v>
      </c>
      <c r="G33" s="169">
        <f t="shared" si="1"/>
        <v>1.7999999999999999E-2</v>
      </c>
      <c r="H33" s="169">
        <v>5.75</v>
      </c>
      <c r="I33" s="169">
        <f t="shared" si="2"/>
        <v>5.0000000000000001E-3</v>
      </c>
      <c r="J33" s="169">
        <v>0</v>
      </c>
      <c r="K33" s="169">
        <f t="shared" si="3"/>
        <v>0</v>
      </c>
      <c r="L33" s="169">
        <v>29</v>
      </c>
      <c r="M33" s="169">
        <f t="shared" si="4"/>
        <v>2.7E-2</v>
      </c>
      <c r="N33" s="169">
        <v>0</v>
      </c>
      <c r="O33" s="169">
        <v>0</v>
      </c>
      <c r="P33" s="169">
        <v>0</v>
      </c>
      <c r="Q33" s="169">
        <f t="shared" si="5"/>
        <v>0</v>
      </c>
      <c r="R33" s="169">
        <v>0</v>
      </c>
      <c r="S33" s="169">
        <v>0</v>
      </c>
      <c r="T33" s="169">
        <v>0</v>
      </c>
      <c r="U33" s="169">
        <f t="shared" si="6"/>
        <v>0</v>
      </c>
      <c r="V33" s="169">
        <v>2E-3</v>
      </c>
      <c r="W33" s="169" t="e">
        <f>#REF!</f>
        <v>#REF!</v>
      </c>
      <c r="X33" s="169" t="e">
        <f>#REF!</f>
        <v>#REF!</v>
      </c>
      <c r="Y33" s="169"/>
      <c r="Z33" s="169" t="e">
        <f>#REF!</f>
        <v>#REF!</v>
      </c>
      <c r="AA33" s="169" t="e">
        <f>#REF!</f>
        <v>#REF!</v>
      </c>
      <c r="AB33" s="169" t="e">
        <f>#REF!</f>
        <v>#REF!</v>
      </c>
      <c r="AC33" s="169" t="e">
        <f>#REF!</f>
        <v>#REF!</v>
      </c>
      <c r="AD33" s="169" t="e">
        <f>#REF!</f>
        <v>#REF!</v>
      </c>
      <c r="AE33" s="169" t="e">
        <f>#REF!</f>
        <v>#REF!</v>
      </c>
      <c r="AF33" s="169" t="e">
        <f>#REF!</f>
        <v>#REF!</v>
      </c>
      <c r="AG33" s="169" t="e">
        <f>#REF!</f>
        <v>#REF!</v>
      </c>
      <c r="AH33" s="169" t="e">
        <f>#REF!</f>
        <v>#REF!</v>
      </c>
      <c r="AI33" s="169" t="e">
        <f>#REF!</f>
        <v>#REF!</v>
      </c>
      <c r="AJ33" s="169" t="e">
        <f>#REF!</f>
        <v>#REF!</v>
      </c>
      <c r="AK33" s="169" t="e">
        <f>#REF!</f>
        <v>#REF!</v>
      </c>
      <c r="AL33" s="169" t="e">
        <f>#REF!</f>
        <v>#REF!</v>
      </c>
      <c r="AM33" s="169" t="e">
        <f>#REF!</f>
        <v>#REF!</v>
      </c>
      <c r="AN33" s="169" t="e">
        <f t="shared" ref="AN33:AN42" si="14">SUM(W33:AM33)</f>
        <v>#REF!</v>
      </c>
      <c r="AO33" s="170" t="e">
        <f t="shared" ref="AO33:AO42" si="15">ROUND((SUM(W33:AM33)/E33),2)</f>
        <v>#REF!</v>
      </c>
      <c r="AP33" s="172" t="e">
        <f>ROUND(AO33*E33,0)</f>
        <v>#REF!</v>
      </c>
      <c r="AQ33" s="219" t="e">
        <f t="shared" si="9"/>
        <v>#REF!</v>
      </c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</row>
    <row r="34" spans="1:132" s="184" customFormat="1" ht="15.95" customHeight="1" x14ac:dyDescent="0.2">
      <c r="A34" s="343" t="s">
        <v>417</v>
      </c>
      <c r="B34" s="343"/>
      <c r="C34" s="343"/>
      <c r="D34" s="343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70"/>
      <c r="AP34" s="172"/>
      <c r="AQ34" s="219">
        <f t="shared" si="9"/>
        <v>0</v>
      </c>
    </row>
    <row r="35" spans="1:132" s="184" customFormat="1" ht="36" customHeight="1" x14ac:dyDescent="0.25">
      <c r="A35" s="185" t="s">
        <v>393</v>
      </c>
      <c r="B35" s="186" t="s">
        <v>449</v>
      </c>
      <c r="C35" s="187" t="s">
        <v>6</v>
      </c>
      <c r="D35" s="188" t="s">
        <v>367</v>
      </c>
      <c r="E35" s="175">
        <v>2454</v>
      </c>
      <c r="F35" s="175">
        <v>14.72</v>
      </c>
      <c r="G35" s="169">
        <f t="shared" si="1"/>
        <v>0.29899999999999999</v>
      </c>
      <c r="H35" s="175">
        <v>5.79</v>
      </c>
      <c r="I35" s="169">
        <f t="shared" si="2"/>
        <v>0.11700000000000001</v>
      </c>
      <c r="J35" s="175">
        <v>0</v>
      </c>
      <c r="K35" s="169">
        <f t="shared" si="3"/>
        <v>0</v>
      </c>
      <c r="L35" s="175">
        <v>23.05</v>
      </c>
      <c r="M35" s="169">
        <f t="shared" si="4"/>
        <v>0.46800000000000003</v>
      </c>
      <c r="N35" s="175">
        <v>0</v>
      </c>
      <c r="O35" s="175">
        <v>0</v>
      </c>
      <c r="P35" s="175">
        <v>0</v>
      </c>
      <c r="Q35" s="169">
        <f t="shared" si="5"/>
        <v>0</v>
      </c>
      <c r="R35" s="175">
        <v>0</v>
      </c>
      <c r="S35" s="175">
        <v>0</v>
      </c>
      <c r="T35" s="175">
        <v>0</v>
      </c>
      <c r="U35" s="169">
        <f t="shared" si="6"/>
        <v>0</v>
      </c>
      <c r="V35" s="175">
        <v>1.4999999999999999E-2</v>
      </c>
      <c r="W35" s="175" t="e">
        <f>#REF!</f>
        <v>#REF!</v>
      </c>
      <c r="X35" s="175" t="e">
        <f>#REF!</f>
        <v>#REF!</v>
      </c>
      <c r="Y35" s="175"/>
      <c r="Z35" s="175" t="e">
        <f>#REF!</f>
        <v>#REF!</v>
      </c>
      <c r="AA35" s="175" t="e">
        <f>#REF!</f>
        <v>#REF!</v>
      </c>
      <c r="AB35" s="175" t="e">
        <f>#REF!</f>
        <v>#REF!</v>
      </c>
      <c r="AC35" s="175" t="e">
        <f>#REF!</f>
        <v>#REF!</v>
      </c>
      <c r="AD35" s="175" t="e">
        <f>#REF!</f>
        <v>#REF!</v>
      </c>
      <c r="AE35" s="175" t="e">
        <f>#REF!</f>
        <v>#REF!</v>
      </c>
      <c r="AF35" s="175" t="e">
        <f>#REF!</f>
        <v>#REF!</v>
      </c>
      <c r="AG35" s="175" t="e">
        <f>#REF!</f>
        <v>#REF!</v>
      </c>
      <c r="AH35" s="175" t="e">
        <f>#REF!</f>
        <v>#REF!</v>
      </c>
      <c r="AI35" s="175" t="e">
        <f>#REF!</f>
        <v>#REF!</v>
      </c>
      <c r="AJ35" s="175" t="e">
        <f>#REF!</f>
        <v>#REF!</v>
      </c>
      <c r="AK35" s="169" t="e">
        <f>#REF!</f>
        <v>#REF!</v>
      </c>
      <c r="AL35" s="169" t="e">
        <f>#REF!</f>
        <v>#REF!</v>
      </c>
      <c r="AM35" s="175" t="e">
        <f>#REF!</f>
        <v>#REF!</v>
      </c>
      <c r="AN35" s="175" t="e">
        <f t="shared" si="14"/>
        <v>#REF!</v>
      </c>
      <c r="AO35" s="181" t="e">
        <f t="shared" si="15"/>
        <v>#REF!</v>
      </c>
      <c r="AP35" s="177" t="e">
        <f>ROUND(AO35*E35,0)</f>
        <v>#REF!</v>
      </c>
      <c r="AQ35" s="219" t="e">
        <f t="shared" si="9"/>
        <v>#REF!</v>
      </c>
    </row>
    <row r="36" spans="1:132" s="184" customFormat="1" ht="47.25" customHeight="1" x14ac:dyDescent="0.25">
      <c r="A36" s="189" t="s">
        <v>394</v>
      </c>
      <c r="B36" s="190" t="s">
        <v>450</v>
      </c>
      <c r="C36" s="187" t="s">
        <v>6</v>
      </c>
      <c r="D36" s="188" t="s">
        <v>367</v>
      </c>
      <c r="E36" s="178">
        <v>232</v>
      </c>
      <c r="F36" s="178">
        <v>14.7</v>
      </c>
      <c r="G36" s="169">
        <f t="shared" si="1"/>
        <v>2.8000000000000001E-2</v>
      </c>
      <c r="H36" s="178">
        <v>5.18</v>
      </c>
      <c r="I36" s="169">
        <f t="shared" si="2"/>
        <v>0.01</v>
      </c>
      <c r="J36" s="178">
        <v>0</v>
      </c>
      <c r="K36" s="169">
        <f t="shared" si="3"/>
        <v>0</v>
      </c>
      <c r="L36" s="178">
        <v>0</v>
      </c>
      <c r="M36" s="169">
        <f t="shared" si="4"/>
        <v>0</v>
      </c>
      <c r="N36" s="178">
        <v>0</v>
      </c>
      <c r="O36" s="178">
        <v>0</v>
      </c>
      <c r="P36" s="178">
        <v>0</v>
      </c>
      <c r="Q36" s="169">
        <f t="shared" si="5"/>
        <v>0</v>
      </c>
      <c r="R36" s="178">
        <v>0</v>
      </c>
      <c r="S36" s="178">
        <v>0</v>
      </c>
      <c r="T36" s="178">
        <v>0</v>
      </c>
      <c r="U36" s="169">
        <f t="shared" si="6"/>
        <v>0</v>
      </c>
      <c r="V36" s="178">
        <v>1E-3</v>
      </c>
      <c r="W36" s="178" t="e">
        <f>#REF!</f>
        <v>#REF!</v>
      </c>
      <c r="X36" s="178" t="e">
        <f>#REF!</f>
        <v>#REF!</v>
      </c>
      <c r="Y36" s="178"/>
      <c r="Z36" s="178" t="e">
        <f>#REF!</f>
        <v>#REF!</v>
      </c>
      <c r="AA36" s="178" t="e">
        <f>#REF!</f>
        <v>#REF!</v>
      </c>
      <c r="AB36" s="178" t="e">
        <f>#REF!</f>
        <v>#REF!</v>
      </c>
      <c r="AC36" s="178" t="e">
        <f>#REF!</f>
        <v>#REF!</v>
      </c>
      <c r="AD36" s="178" t="e">
        <f>#REF!</f>
        <v>#REF!</v>
      </c>
      <c r="AE36" s="178" t="e">
        <f>#REF!</f>
        <v>#REF!</v>
      </c>
      <c r="AF36" s="178" t="e">
        <f>#REF!</f>
        <v>#REF!</v>
      </c>
      <c r="AG36" s="178" t="e">
        <f>#REF!</f>
        <v>#REF!</v>
      </c>
      <c r="AH36" s="178" t="e">
        <f>#REF!</f>
        <v>#REF!</v>
      </c>
      <c r="AI36" s="178" t="e">
        <f>#REF!</f>
        <v>#REF!</v>
      </c>
      <c r="AJ36" s="178" t="e">
        <f>#REF!</f>
        <v>#REF!</v>
      </c>
      <c r="AK36" s="169" t="e">
        <f>#REF!</f>
        <v>#REF!</v>
      </c>
      <c r="AL36" s="169" t="e">
        <f>#REF!</f>
        <v>#REF!</v>
      </c>
      <c r="AM36" s="175" t="e">
        <f>#REF!</f>
        <v>#REF!</v>
      </c>
      <c r="AN36" s="178" t="e">
        <f t="shared" si="14"/>
        <v>#REF!</v>
      </c>
      <c r="AO36" s="191" t="e">
        <f t="shared" si="15"/>
        <v>#REF!</v>
      </c>
      <c r="AP36" s="178" t="e">
        <f>ROUND(AO36*E36,0)</f>
        <v>#REF!</v>
      </c>
      <c r="AQ36" s="219" t="e">
        <f t="shared" si="9"/>
        <v>#REF!</v>
      </c>
    </row>
    <row r="37" spans="1:132" s="184" customFormat="1" ht="15.95" customHeight="1" x14ac:dyDescent="0.2">
      <c r="A37" s="343" t="s">
        <v>418</v>
      </c>
      <c r="B37" s="343"/>
      <c r="C37" s="343"/>
      <c r="D37" s="344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70"/>
      <c r="AP37" s="169"/>
      <c r="AQ37" s="219">
        <f t="shared" si="9"/>
        <v>0</v>
      </c>
    </row>
    <row r="38" spans="1:132" s="184" customFormat="1" ht="47.25" x14ac:dyDescent="0.25">
      <c r="A38" s="185" t="s">
        <v>395</v>
      </c>
      <c r="B38" s="187" t="s">
        <v>451</v>
      </c>
      <c r="C38" s="187" t="s">
        <v>9</v>
      </c>
      <c r="D38" s="192" t="s">
        <v>367</v>
      </c>
      <c r="E38" s="175">
        <v>100</v>
      </c>
      <c r="F38" s="175">
        <v>99.74</v>
      </c>
      <c r="G38" s="169">
        <f t="shared" si="1"/>
        <v>8.2000000000000003E-2</v>
      </c>
      <c r="H38" s="175">
        <v>0</v>
      </c>
      <c r="I38" s="169">
        <f t="shared" si="2"/>
        <v>0</v>
      </c>
      <c r="J38" s="175">
        <v>0</v>
      </c>
      <c r="K38" s="169">
        <f t="shared" si="3"/>
        <v>0</v>
      </c>
      <c r="L38" s="175">
        <v>59.7</v>
      </c>
      <c r="M38" s="169">
        <f t="shared" si="4"/>
        <v>4.9000000000000002E-2</v>
      </c>
      <c r="N38" s="175">
        <v>0</v>
      </c>
      <c r="O38" s="175">
        <v>0</v>
      </c>
      <c r="P38" s="175">
        <v>0</v>
      </c>
      <c r="Q38" s="169">
        <f t="shared" si="5"/>
        <v>0</v>
      </c>
      <c r="R38" s="175">
        <v>0</v>
      </c>
      <c r="S38" s="175">
        <v>0</v>
      </c>
      <c r="T38" s="175">
        <v>0</v>
      </c>
      <c r="U38" s="169">
        <f t="shared" si="6"/>
        <v>0</v>
      </c>
      <c r="V38" s="175">
        <v>1E-3</v>
      </c>
      <c r="W38" s="175" t="e">
        <f>#REF!</f>
        <v>#REF!</v>
      </c>
      <c r="X38" s="175" t="e">
        <f>#REF!</f>
        <v>#REF!</v>
      </c>
      <c r="Y38" s="175"/>
      <c r="Z38" s="175" t="e">
        <f>#REF!</f>
        <v>#REF!</v>
      </c>
      <c r="AA38" s="175" t="e">
        <f>#REF!</f>
        <v>#REF!</v>
      </c>
      <c r="AB38" s="175" t="e">
        <f>#REF!</f>
        <v>#REF!</v>
      </c>
      <c r="AC38" s="175" t="e">
        <f>#REF!</f>
        <v>#REF!</v>
      </c>
      <c r="AD38" s="175" t="e">
        <f>#REF!</f>
        <v>#REF!</v>
      </c>
      <c r="AE38" s="175" t="e">
        <f>#REF!</f>
        <v>#REF!</v>
      </c>
      <c r="AF38" s="175" t="e">
        <f>#REF!</f>
        <v>#REF!</v>
      </c>
      <c r="AG38" s="175" t="e">
        <f>#REF!</f>
        <v>#REF!</v>
      </c>
      <c r="AH38" s="175" t="e">
        <f>#REF!</f>
        <v>#REF!</v>
      </c>
      <c r="AI38" s="175" t="e">
        <f>#REF!</f>
        <v>#REF!</v>
      </c>
      <c r="AJ38" s="175" t="e">
        <f>#REF!</f>
        <v>#REF!</v>
      </c>
      <c r="AK38" s="169" t="e">
        <f>#REF!</f>
        <v>#REF!</v>
      </c>
      <c r="AL38" s="169" t="e">
        <f>#REF!</f>
        <v>#REF!</v>
      </c>
      <c r="AM38" s="175" t="e">
        <f>#REF!</f>
        <v>#REF!</v>
      </c>
      <c r="AN38" s="177" t="e">
        <f t="shared" si="14"/>
        <v>#REF!</v>
      </c>
      <c r="AO38" s="181" t="e">
        <f t="shared" si="15"/>
        <v>#REF!</v>
      </c>
      <c r="AP38" s="175" t="e">
        <f>ROUND(AO38*E38,0)</f>
        <v>#REF!</v>
      </c>
      <c r="AQ38" s="219" t="e">
        <f t="shared" si="9"/>
        <v>#REF!</v>
      </c>
    </row>
    <row r="39" spans="1:132" s="184" customFormat="1" ht="70.5" customHeight="1" x14ac:dyDescent="0.25">
      <c r="A39" s="189" t="s">
        <v>396</v>
      </c>
      <c r="B39" s="188" t="s">
        <v>452</v>
      </c>
      <c r="C39" s="190" t="s">
        <v>9</v>
      </c>
      <c r="D39" s="188" t="s">
        <v>367</v>
      </c>
      <c r="E39" s="178">
        <v>279</v>
      </c>
      <c r="F39" s="178">
        <v>253</v>
      </c>
      <c r="G39" s="169">
        <f t="shared" si="1"/>
        <v>0.58399999999999996</v>
      </c>
      <c r="H39" s="178">
        <v>0</v>
      </c>
      <c r="I39" s="169">
        <f t="shared" si="2"/>
        <v>0</v>
      </c>
      <c r="J39" s="178">
        <v>0</v>
      </c>
      <c r="K39" s="169">
        <f t="shared" si="3"/>
        <v>0</v>
      </c>
      <c r="L39" s="178">
        <v>59.35</v>
      </c>
      <c r="M39" s="169">
        <f t="shared" si="4"/>
        <v>0.13700000000000001</v>
      </c>
      <c r="N39" s="178">
        <v>0</v>
      </c>
      <c r="O39" s="178">
        <v>0</v>
      </c>
      <c r="P39" s="178">
        <v>0</v>
      </c>
      <c r="Q39" s="169">
        <f t="shared" si="5"/>
        <v>0</v>
      </c>
      <c r="R39" s="178">
        <v>0</v>
      </c>
      <c r="S39" s="178">
        <v>0</v>
      </c>
      <c r="T39" s="178">
        <v>0</v>
      </c>
      <c r="U39" s="169">
        <f t="shared" si="6"/>
        <v>0</v>
      </c>
      <c r="V39" s="178">
        <v>1E-3</v>
      </c>
      <c r="W39" s="178" t="e">
        <f>#REF!</f>
        <v>#REF!</v>
      </c>
      <c r="X39" s="178" t="e">
        <f>#REF!</f>
        <v>#REF!</v>
      </c>
      <c r="Y39" s="178"/>
      <c r="Z39" s="178" t="e">
        <f>#REF!</f>
        <v>#REF!</v>
      </c>
      <c r="AA39" s="178" t="e">
        <f>#REF!</f>
        <v>#REF!</v>
      </c>
      <c r="AB39" s="178" t="e">
        <f>#REF!</f>
        <v>#REF!</v>
      </c>
      <c r="AC39" s="178" t="e">
        <f>#REF!</f>
        <v>#REF!</v>
      </c>
      <c r="AD39" s="178" t="e">
        <f>#REF!</f>
        <v>#REF!</v>
      </c>
      <c r="AE39" s="178" t="e">
        <f>#REF!</f>
        <v>#REF!</v>
      </c>
      <c r="AF39" s="178" t="e">
        <f>#REF!</f>
        <v>#REF!</v>
      </c>
      <c r="AG39" s="178" t="e">
        <f>#REF!</f>
        <v>#REF!</v>
      </c>
      <c r="AH39" s="178" t="e">
        <f>#REF!</f>
        <v>#REF!</v>
      </c>
      <c r="AI39" s="178" t="e">
        <f>#REF!</f>
        <v>#REF!</v>
      </c>
      <c r="AJ39" s="178" t="e">
        <f>#REF!</f>
        <v>#REF!</v>
      </c>
      <c r="AK39" s="172" t="e">
        <f>#REF!</f>
        <v>#REF!</v>
      </c>
      <c r="AL39" s="169" t="e">
        <f>#REF!</f>
        <v>#REF!</v>
      </c>
      <c r="AM39" s="175" t="e">
        <f>#REF!</f>
        <v>#REF!</v>
      </c>
      <c r="AN39" s="177" t="e">
        <f t="shared" si="14"/>
        <v>#REF!</v>
      </c>
      <c r="AO39" s="191" t="e">
        <f t="shared" si="15"/>
        <v>#REF!</v>
      </c>
      <c r="AP39" s="178" t="e">
        <f>ROUND(AO39*E39,0)</f>
        <v>#REF!</v>
      </c>
      <c r="AQ39" s="219" t="e">
        <f t="shared" si="9"/>
        <v>#REF!</v>
      </c>
    </row>
    <row r="40" spans="1:132" s="184" customFormat="1" ht="15.95" customHeight="1" x14ac:dyDescent="0.2">
      <c r="A40" s="345" t="s">
        <v>419</v>
      </c>
      <c r="B40" s="345"/>
      <c r="C40" s="345"/>
      <c r="D40" s="345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77"/>
      <c r="AO40" s="191"/>
      <c r="AP40" s="169"/>
      <c r="AQ40" s="219">
        <f t="shared" si="9"/>
        <v>0</v>
      </c>
    </row>
    <row r="41" spans="1:132" s="195" customFormat="1" ht="97.5" customHeight="1" x14ac:dyDescent="0.2">
      <c r="A41" s="193" t="s">
        <v>397</v>
      </c>
      <c r="B41" s="192" t="s">
        <v>11</v>
      </c>
      <c r="C41" s="192" t="s">
        <v>12</v>
      </c>
      <c r="D41" s="194"/>
      <c r="E41" s="176">
        <v>165</v>
      </c>
      <c r="F41" s="176">
        <v>23.25</v>
      </c>
      <c r="G41" s="169">
        <f t="shared" si="1"/>
        <v>3.2000000000000001E-2</v>
      </c>
      <c r="H41" s="176">
        <v>0</v>
      </c>
      <c r="I41" s="169">
        <f t="shared" si="2"/>
        <v>0</v>
      </c>
      <c r="J41" s="176">
        <v>0</v>
      </c>
      <c r="K41" s="169">
        <f t="shared" si="3"/>
        <v>0</v>
      </c>
      <c r="L41" s="176">
        <v>0</v>
      </c>
      <c r="M41" s="169">
        <f t="shared" si="4"/>
        <v>0</v>
      </c>
      <c r="N41" s="175">
        <v>0</v>
      </c>
      <c r="O41" s="175">
        <v>0</v>
      </c>
      <c r="P41" s="176">
        <v>139.35</v>
      </c>
      <c r="Q41" s="169">
        <f t="shared" si="5"/>
        <v>0.19</v>
      </c>
      <c r="R41" s="175">
        <v>0</v>
      </c>
      <c r="S41" s="175">
        <v>0</v>
      </c>
      <c r="T41" s="176">
        <v>15</v>
      </c>
      <c r="U41" s="169">
        <f t="shared" si="6"/>
        <v>0.02</v>
      </c>
      <c r="V41" s="176">
        <v>0</v>
      </c>
      <c r="W41" s="176" t="e">
        <f>#REF!</f>
        <v>#REF!</v>
      </c>
      <c r="X41" s="176" t="e">
        <f>#REF!</f>
        <v>#REF!</v>
      </c>
      <c r="Y41" s="176"/>
      <c r="Z41" s="176" t="e">
        <f>#REF!</f>
        <v>#REF!</v>
      </c>
      <c r="AA41" s="176" t="e">
        <f>#REF!</f>
        <v>#REF!</v>
      </c>
      <c r="AB41" s="176" t="e">
        <f>#REF!</f>
        <v>#REF!</v>
      </c>
      <c r="AC41" s="176" t="e">
        <f>#REF!</f>
        <v>#REF!</v>
      </c>
      <c r="AD41" s="176" t="e">
        <f>#REF!</f>
        <v>#REF!</v>
      </c>
      <c r="AE41" s="176" t="e">
        <f>#REF!</f>
        <v>#REF!</v>
      </c>
      <c r="AF41" s="176" t="e">
        <f>#REF!</f>
        <v>#REF!</v>
      </c>
      <c r="AG41" s="176" t="e">
        <f>#REF!</f>
        <v>#REF!</v>
      </c>
      <c r="AH41" s="176" t="e">
        <f>#REF!</f>
        <v>#REF!</v>
      </c>
      <c r="AI41" s="176" t="e">
        <f>#REF!</f>
        <v>#REF!</v>
      </c>
      <c r="AJ41" s="176" t="e">
        <f>#REF!</f>
        <v>#REF!</v>
      </c>
      <c r="AK41" s="169" t="e">
        <f>#REF!</f>
        <v>#REF!</v>
      </c>
      <c r="AL41" s="169" t="e">
        <f>#REF!</f>
        <v>#REF!</v>
      </c>
      <c r="AM41" s="176" t="e">
        <f>#REF!</f>
        <v>#REF!</v>
      </c>
      <c r="AN41" s="177" t="e">
        <f t="shared" si="14"/>
        <v>#REF!</v>
      </c>
      <c r="AO41" s="191" t="e">
        <f t="shared" si="15"/>
        <v>#REF!</v>
      </c>
      <c r="AP41" s="176" t="e">
        <f>ROUND(AO41*E41,0)</f>
        <v>#REF!</v>
      </c>
      <c r="AQ41" s="219" t="e">
        <f t="shared" si="9"/>
        <v>#REF!</v>
      </c>
    </row>
    <row r="42" spans="1:132" s="184" customFormat="1" ht="31.5" customHeight="1" x14ac:dyDescent="0.2">
      <c r="A42" s="196" t="s">
        <v>398</v>
      </c>
      <c r="B42" s="197" t="s">
        <v>453</v>
      </c>
      <c r="C42" s="198" t="s">
        <v>13</v>
      </c>
      <c r="D42" s="199"/>
      <c r="E42" s="178">
        <v>124</v>
      </c>
      <c r="F42" s="178">
        <v>0</v>
      </c>
      <c r="G42" s="169">
        <f t="shared" si="1"/>
        <v>0</v>
      </c>
      <c r="H42" s="178">
        <v>0</v>
      </c>
      <c r="I42" s="169">
        <f t="shared" si="2"/>
        <v>0</v>
      </c>
      <c r="J42" s="178">
        <v>0</v>
      </c>
      <c r="K42" s="169">
        <f t="shared" si="3"/>
        <v>0</v>
      </c>
      <c r="L42" s="178">
        <v>0</v>
      </c>
      <c r="M42" s="169">
        <f t="shared" si="4"/>
        <v>0</v>
      </c>
      <c r="N42" s="178">
        <v>0</v>
      </c>
      <c r="O42" s="178">
        <v>0</v>
      </c>
      <c r="P42" s="178">
        <v>50.24</v>
      </c>
      <c r="Q42" s="169">
        <f t="shared" si="5"/>
        <v>5.1999999999999998E-2</v>
      </c>
      <c r="R42" s="178">
        <v>0</v>
      </c>
      <c r="S42" s="178">
        <v>0</v>
      </c>
      <c r="T42" s="178">
        <v>8.9600000000000009</v>
      </c>
      <c r="U42" s="169">
        <f t="shared" si="6"/>
        <v>8.9999999999999993E-3</v>
      </c>
      <c r="V42" s="178">
        <v>0</v>
      </c>
      <c r="W42" s="178" t="e">
        <f>#REF!</f>
        <v>#REF!</v>
      </c>
      <c r="X42" s="178" t="e">
        <f>#REF!</f>
        <v>#REF!</v>
      </c>
      <c r="Y42" s="178"/>
      <c r="Z42" s="178" t="e">
        <f>#REF!</f>
        <v>#REF!</v>
      </c>
      <c r="AA42" s="178" t="e">
        <f>#REF!</f>
        <v>#REF!</v>
      </c>
      <c r="AB42" s="178" t="e">
        <f>#REF!</f>
        <v>#REF!</v>
      </c>
      <c r="AC42" s="178" t="e">
        <f>#REF!</f>
        <v>#REF!</v>
      </c>
      <c r="AD42" s="178" t="e">
        <f>#REF!</f>
        <v>#REF!</v>
      </c>
      <c r="AE42" s="178" t="e">
        <f>#REF!</f>
        <v>#REF!</v>
      </c>
      <c r="AF42" s="178" t="e">
        <f>#REF!</f>
        <v>#REF!</v>
      </c>
      <c r="AG42" s="178" t="e">
        <f>#REF!</f>
        <v>#REF!</v>
      </c>
      <c r="AH42" s="178" t="e">
        <f>#REF!</f>
        <v>#REF!</v>
      </c>
      <c r="AI42" s="178" t="e">
        <f>#REF!</f>
        <v>#REF!</v>
      </c>
      <c r="AJ42" s="178" t="e">
        <f>#REF!</f>
        <v>#REF!</v>
      </c>
      <c r="AK42" s="169" t="e">
        <f>#REF!</f>
        <v>#REF!</v>
      </c>
      <c r="AL42" s="169" t="e">
        <f>#REF!</f>
        <v>#REF!</v>
      </c>
      <c r="AM42" s="176" t="e">
        <f>#REF!</f>
        <v>#REF!</v>
      </c>
      <c r="AN42" s="177" t="e">
        <f t="shared" si="14"/>
        <v>#REF!</v>
      </c>
      <c r="AO42" s="191" t="e">
        <f t="shared" si="15"/>
        <v>#REF!</v>
      </c>
      <c r="AP42" s="200" t="e">
        <f>ROUND(AO42*E42,0)</f>
        <v>#REF!</v>
      </c>
      <c r="AQ42" s="219" t="e">
        <f t="shared" si="9"/>
        <v>#REF!</v>
      </c>
    </row>
    <row r="43" spans="1:132" s="184" customFormat="1" ht="15.95" customHeight="1" x14ac:dyDescent="0.2">
      <c r="A43" s="332" t="s">
        <v>420</v>
      </c>
      <c r="B43" s="332"/>
      <c r="C43" s="332"/>
      <c r="D43" s="333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70"/>
      <c r="AP43" s="172"/>
      <c r="AQ43" s="219">
        <f t="shared" si="9"/>
        <v>0</v>
      </c>
    </row>
    <row r="44" spans="1:132" s="184" customFormat="1" ht="15.75" x14ac:dyDescent="0.25">
      <c r="A44" s="201" t="s">
        <v>399</v>
      </c>
      <c r="B44" s="187" t="s">
        <v>14</v>
      </c>
      <c r="C44" s="202" t="s">
        <v>15</v>
      </c>
      <c r="D44" s="203"/>
      <c r="E44" s="179">
        <v>11282</v>
      </c>
      <c r="F44" s="179">
        <v>0</v>
      </c>
      <c r="G44" s="179">
        <f t="shared" si="1"/>
        <v>0</v>
      </c>
      <c r="H44" s="179">
        <v>0</v>
      </c>
      <c r="I44" s="179">
        <f t="shared" si="2"/>
        <v>0</v>
      </c>
      <c r="J44" s="179">
        <v>28.81</v>
      </c>
      <c r="K44" s="179">
        <f t="shared" si="3"/>
        <v>2.6869999999999998</v>
      </c>
      <c r="L44" s="179">
        <v>0</v>
      </c>
      <c r="M44" s="179">
        <f t="shared" si="4"/>
        <v>0</v>
      </c>
      <c r="N44" s="179">
        <v>0</v>
      </c>
      <c r="O44" s="179">
        <v>0</v>
      </c>
      <c r="P44" s="179">
        <v>0</v>
      </c>
      <c r="Q44" s="179">
        <f t="shared" si="5"/>
        <v>0</v>
      </c>
      <c r="R44" s="179">
        <v>0</v>
      </c>
      <c r="S44" s="179">
        <v>0</v>
      </c>
      <c r="T44" s="179">
        <v>0</v>
      </c>
      <c r="U44" s="179">
        <f t="shared" si="6"/>
        <v>0</v>
      </c>
      <c r="V44" s="179">
        <v>0.14860000000000001</v>
      </c>
      <c r="W44" s="179" t="e">
        <f>#REF!</f>
        <v>#REF!</v>
      </c>
      <c r="X44" s="179" t="e">
        <f>#REF!</f>
        <v>#REF!</v>
      </c>
      <c r="Y44" s="179"/>
      <c r="Z44" s="179" t="e">
        <f>#REF!</f>
        <v>#REF!</v>
      </c>
      <c r="AA44" s="179" t="e">
        <f>#REF!</f>
        <v>#REF!</v>
      </c>
      <c r="AB44" s="179" t="e">
        <f>#REF!</f>
        <v>#REF!</v>
      </c>
      <c r="AC44" s="179" t="e">
        <f>#REF!</f>
        <v>#REF!</v>
      </c>
      <c r="AD44" s="179" t="e">
        <f>#REF!</f>
        <v>#REF!</v>
      </c>
      <c r="AE44" s="179" t="e">
        <f>#REF!</f>
        <v>#REF!</v>
      </c>
      <c r="AF44" s="179" t="e">
        <f>#REF!</f>
        <v>#REF!</v>
      </c>
      <c r="AG44" s="179" t="e">
        <f>#REF!</f>
        <v>#REF!</v>
      </c>
      <c r="AH44" s="179" t="e">
        <f>#REF!</f>
        <v>#REF!</v>
      </c>
      <c r="AI44" s="179" t="e">
        <f>#REF!</f>
        <v>#REF!</v>
      </c>
      <c r="AJ44" s="179" t="e">
        <f>#REF!</f>
        <v>#REF!</v>
      </c>
      <c r="AK44" s="169" t="e">
        <f>#REF!</f>
        <v>#REF!</v>
      </c>
      <c r="AL44" s="169" t="e">
        <f>#REF!</f>
        <v>#REF!</v>
      </c>
      <c r="AM44" s="179" t="e">
        <f>#REF!</f>
        <v>#REF!</v>
      </c>
      <c r="AN44" s="179" t="e">
        <f t="shared" ref="AN44:AN48" si="16">SUM(W44:AM44)</f>
        <v>#REF!</v>
      </c>
      <c r="AO44" s="170" t="e">
        <f t="shared" ref="AO44:AO52" si="17">ROUND((SUM(W44:AM44)/E44),2)</f>
        <v>#REF!</v>
      </c>
      <c r="AP44" s="204" t="e">
        <f>ROUND(AO44*E44,0)</f>
        <v>#REF!</v>
      </c>
      <c r="AQ44" s="219" t="e">
        <f t="shared" si="9"/>
        <v>#REF!</v>
      </c>
    </row>
    <row r="45" spans="1:132" s="184" customFormat="1" ht="15.95" customHeight="1" x14ac:dyDescent="0.2">
      <c r="A45" s="332" t="s">
        <v>421</v>
      </c>
      <c r="B45" s="332"/>
      <c r="C45" s="332"/>
      <c r="D45" s="333"/>
      <c r="E45" s="169"/>
      <c r="F45" s="169"/>
      <c r="G45" s="169"/>
      <c r="H45" s="169"/>
      <c r="I45" s="169"/>
      <c r="J45" s="169"/>
      <c r="K45" s="169"/>
      <c r="L45" s="169"/>
      <c r="M45" s="169"/>
      <c r="N45" s="171"/>
      <c r="O45" s="171"/>
      <c r="P45" s="171"/>
      <c r="Q45" s="171"/>
      <c r="R45" s="171"/>
      <c r="S45" s="171"/>
      <c r="T45" s="171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205"/>
      <c r="AP45" s="172"/>
      <c r="AQ45" s="219">
        <f t="shared" si="9"/>
        <v>0</v>
      </c>
    </row>
    <row r="46" spans="1:132" s="222" customFormat="1" ht="31.5" x14ac:dyDescent="0.25">
      <c r="A46" s="206" t="s">
        <v>400</v>
      </c>
      <c r="B46" s="207" t="s">
        <v>372</v>
      </c>
      <c r="C46" s="207" t="s">
        <v>13</v>
      </c>
      <c r="D46" s="182" t="s">
        <v>375</v>
      </c>
      <c r="E46" s="258">
        <v>156</v>
      </c>
      <c r="F46" s="258">
        <v>0</v>
      </c>
      <c r="G46" s="258">
        <f t="shared" si="1"/>
        <v>0</v>
      </c>
      <c r="H46" s="258">
        <v>0</v>
      </c>
      <c r="I46" s="258">
        <f t="shared" si="2"/>
        <v>0</v>
      </c>
      <c r="J46" s="218">
        <v>0</v>
      </c>
      <c r="K46" s="218">
        <f t="shared" si="3"/>
        <v>0</v>
      </c>
      <c r="L46" s="218">
        <v>0</v>
      </c>
      <c r="M46" s="218">
        <f t="shared" si="4"/>
        <v>0</v>
      </c>
      <c r="N46" s="218">
        <v>0</v>
      </c>
      <c r="O46" s="218">
        <v>0</v>
      </c>
      <c r="P46" s="218">
        <v>210</v>
      </c>
      <c r="Q46" s="218">
        <f t="shared" si="5"/>
        <v>0.27100000000000002</v>
      </c>
      <c r="R46" s="218">
        <v>0</v>
      </c>
      <c r="S46" s="218">
        <v>0</v>
      </c>
      <c r="T46" s="218">
        <v>106.17</v>
      </c>
      <c r="U46" s="258">
        <f t="shared" si="6"/>
        <v>0.13700000000000001</v>
      </c>
      <c r="V46" s="258">
        <v>4.3999999999999997E-2</v>
      </c>
      <c r="W46" s="258" t="e">
        <f>#REF!</f>
        <v>#REF!</v>
      </c>
      <c r="X46" s="258" t="e">
        <f>#REF!</f>
        <v>#REF!</v>
      </c>
      <c r="Y46" s="258"/>
      <c r="Z46" s="258" t="e">
        <f>#REF!</f>
        <v>#REF!</v>
      </c>
      <c r="AA46" s="258" t="e">
        <f>#REF!</f>
        <v>#REF!</v>
      </c>
      <c r="AB46" s="258" t="e">
        <f>#REF!</f>
        <v>#REF!</v>
      </c>
      <c r="AC46" s="258" t="e">
        <f>#REF!</f>
        <v>#REF!</v>
      </c>
      <c r="AD46" s="258" t="e">
        <f>#REF!</f>
        <v>#REF!</v>
      </c>
      <c r="AE46" s="258" t="e">
        <f>#REF!</f>
        <v>#REF!</v>
      </c>
      <c r="AF46" s="258" t="e">
        <f>#REF!</f>
        <v>#REF!</v>
      </c>
      <c r="AG46" s="258" t="e">
        <f>#REF!</f>
        <v>#REF!</v>
      </c>
      <c r="AH46" s="258" t="e">
        <f>#REF!</f>
        <v>#REF!</v>
      </c>
      <c r="AI46" s="258" t="e">
        <f>#REF!</f>
        <v>#REF!</v>
      </c>
      <c r="AJ46" s="258" t="e">
        <f>#REF!</f>
        <v>#REF!</v>
      </c>
      <c r="AK46" s="219" t="e">
        <f>#REF!</f>
        <v>#REF!</v>
      </c>
      <c r="AL46" s="219" t="e">
        <f>#REF!</f>
        <v>#REF!</v>
      </c>
      <c r="AM46" s="258" t="e">
        <f>#REF!</f>
        <v>#REF!</v>
      </c>
      <c r="AN46" s="258" t="e">
        <f t="shared" si="16"/>
        <v>#REF!</v>
      </c>
      <c r="AO46" s="265" t="e">
        <f t="shared" si="17"/>
        <v>#REF!</v>
      </c>
      <c r="AP46" s="264" t="e">
        <f>ROUND(AO46*E46,0)</f>
        <v>#REF!</v>
      </c>
      <c r="AQ46" s="219" t="e">
        <f t="shared" si="9"/>
        <v>#REF!</v>
      </c>
    </row>
    <row r="47" spans="1:132" s="137" customFormat="1" ht="34.5" x14ac:dyDescent="0.25">
      <c r="A47" s="149" t="s">
        <v>401</v>
      </c>
      <c r="B47" s="131" t="s">
        <v>373</v>
      </c>
      <c r="C47" s="131" t="s">
        <v>16</v>
      </c>
      <c r="D47" s="152"/>
      <c r="E47" s="171">
        <v>1946</v>
      </c>
      <c r="F47" s="171">
        <v>7.04</v>
      </c>
      <c r="G47" s="171">
        <f t="shared" si="1"/>
        <v>0.113</v>
      </c>
      <c r="H47" s="171">
        <v>0</v>
      </c>
      <c r="I47" s="171">
        <f t="shared" si="2"/>
        <v>0</v>
      </c>
      <c r="J47" s="171">
        <v>8.01</v>
      </c>
      <c r="K47" s="171">
        <f t="shared" si="3"/>
        <v>0.129</v>
      </c>
      <c r="L47" s="171">
        <v>6.92</v>
      </c>
      <c r="M47" s="171">
        <f t="shared" si="4"/>
        <v>0.111</v>
      </c>
      <c r="N47" s="171">
        <v>0</v>
      </c>
      <c r="O47" s="171">
        <v>0</v>
      </c>
      <c r="P47" s="171">
        <v>0</v>
      </c>
      <c r="Q47" s="171">
        <f t="shared" si="5"/>
        <v>0</v>
      </c>
      <c r="R47" s="171">
        <v>0</v>
      </c>
      <c r="S47" s="171">
        <v>0</v>
      </c>
      <c r="T47" s="171">
        <v>0</v>
      </c>
      <c r="U47" s="171">
        <f t="shared" si="6"/>
        <v>0</v>
      </c>
      <c r="V47" s="171">
        <v>7.0000000000000007E-2</v>
      </c>
      <c r="W47" s="178" t="e">
        <f>#REF!</f>
        <v>#REF!</v>
      </c>
      <c r="X47" s="178" t="e">
        <f>#REF!</f>
        <v>#REF!</v>
      </c>
      <c r="Y47" s="178"/>
      <c r="Z47" s="178" t="e">
        <f>#REF!</f>
        <v>#REF!</v>
      </c>
      <c r="AA47" s="178" t="e">
        <f>#REF!</f>
        <v>#REF!</v>
      </c>
      <c r="AB47" s="178" t="e">
        <f>#REF!</f>
        <v>#REF!</v>
      </c>
      <c r="AC47" s="178" t="e">
        <f>#REF!</f>
        <v>#REF!</v>
      </c>
      <c r="AD47" s="178" t="e">
        <f>#REF!</f>
        <v>#REF!</v>
      </c>
      <c r="AE47" s="178" t="e">
        <f>#REF!</f>
        <v>#REF!</v>
      </c>
      <c r="AF47" s="178" t="e">
        <f>#REF!</f>
        <v>#REF!</v>
      </c>
      <c r="AG47" s="178" t="e">
        <f>#REF!</f>
        <v>#REF!</v>
      </c>
      <c r="AH47" s="178" t="e">
        <f>#REF!</f>
        <v>#REF!</v>
      </c>
      <c r="AI47" s="178" t="e">
        <f>#REF!</f>
        <v>#REF!</v>
      </c>
      <c r="AJ47" s="178" t="e">
        <f>#REF!</f>
        <v>#REF!</v>
      </c>
      <c r="AK47" s="169" t="e">
        <f>#REF!</f>
        <v>#REF!</v>
      </c>
      <c r="AL47" s="169" t="e">
        <f>#REF!</f>
        <v>#REF!</v>
      </c>
      <c r="AM47" s="179" t="e">
        <f>#REF!</f>
        <v>#REF!</v>
      </c>
      <c r="AN47" s="171" t="e">
        <f t="shared" si="16"/>
        <v>#REF!</v>
      </c>
      <c r="AO47" s="170" t="e">
        <f t="shared" si="17"/>
        <v>#REF!</v>
      </c>
      <c r="AP47" s="171" t="e">
        <f>ROUND(AO47*E47,0)</f>
        <v>#REF!</v>
      </c>
      <c r="AQ47" s="219" t="e">
        <f t="shared" si="9"/>
        <v>#REF!</v>
      </c>
    </row>
    <row r="48" spans="1:132" ht="81.75" x14ac:dyDescent="0.25">
      <c r="A48" s="150" t="s">
        <v>402</v>
      </c>
      <c r="B48" s="142" t="s">
        <v>374</v>
      </c>
      <c r="C48" s="142" t="s">
        <v>17</v>
      </c>
      <c r="D48" s="143"/>
      <c r="E48" s="178">
        <v>40</v>
      </c>
      <c r="F48" s="178">
        <v>15.75</v>
      </c>
      <c r="G48" s="178">
        <f t="shared" si="1"/>
        <v>5.0000000000000001E-3</v>
      </c>
      <c r="H48" s="178">
        <v>6.75</v>
      </c>
      <c r="I48" s="178">
        <f t="shared" si="2"/>
        <v>2E-3</v>
      </c>
      <c r="J48" s="178">
        <v>34</v>
      </c>
      <c r="K48" s="178">
        <f t="shared" si="3"/>
        <v>1.0999999999999999E-2</v>
      </c>
      <c r="L48" s="178">
        <v>22.3</v>
      </c>
      <c r="M48" s="178">
        <f t="shared" si="4"/>
        <v>7.0000000000000001E-3</v>
      </c>
      <c r="N48" s="180">
        <v>0</v>
      </c>
      <c r="O48" s="180">
        <v>0</v>
      </c>
      <c r="P48" s="180">
        <v>0</v>
      </c>
      <c r="Q48" s="180">
        <f t="shared" si="5"/>
        <v>0</v>
      </c>
      <c r="R48" s="180">
        <v>0</v>
      </c>
      <c r="S48" s="180">
        <v>0</v>
      </c>
      <c r="T48" s="180">
        <v>0</v>
      </c>
      <c r="U48" s="178">
        <f>ROUND(((T48*E48/252)/480),3)</f>
        <v>0</v>
      </c>
      <c r="V48" s="178">
        <v>2.4E-2</v>
      </c>
      <c r="W48" s="178" t="e">
        <f>#REF!</f>
        <v>#REF!</v>
      </c>
      <c r="X48" s="178" t="e">
        <f>#REF!</f>
        <v>#REF!</v>
      </c>
      <c r="Y48" s="178"/>
      <c r="Z48" s="178" t="e">
        <f>#REF!</f>
        <v>#REF!</v>
      </c>
      <c r="AA48" s="178" t="e">
        <f>#REF!</f>
        <v>#REF!</v>
      </c>
      <c r="AB48" s="178" t="e">
        <f>#REF!</f>
        <v>#REF!</v>
      </c>
      <c r="AC48" s="178" t="e">
        <f>#REF!</f>
        <v>#REF!</v>
      </c>
      <c r="AD48" s="178" t="e">
        <f>#REF!</f>
        <v>#REF!</v>
      </c>
      <c r="AE48" s="178" t="e">
        <f>#REF!</f>
        <v>#REF!</v>
      </c>
      <c r="AF48" s="178" t="e">
        <f>#REF!</f>
        <v>#REF!</v>
      </c>
      <c r="AG48" s="178" t="e">
        <f>#REF!</f>
        <v>#REF!</v>
      </c>
      <c r="AH48" s="178" t="e">
        <f>#REF!</f>
        <v>#REF!</v>
      </c>
      <c r="AI48" s="178" t="e">
        <f>#REF!</f>
        <v>#REF!</v>
      </c>
      <c r="AJ48" s="178" t="e">
        <f>#REF!</f>
        <v>#REF!</v>
      </c>
      <c r="AK48" s="169" t="e">
        <f>#REF!</f>
        <v>#REF!</v>
      </c>
      <c r="AL48" s="169" t="e">
        <f>#REF!</f>
        <v>#REF!</v>
      </c>
      <c r="AM48" s="178" t="e">
        <f>#REF!</f>
        <v>#REF!</v>
      </c>
      <c r="AN48" s="178" t="e">
        <f t="shared" si="16"/>
        <v>#REF!</v>
      </c>
      <c r="AO48" s="170" t="e">
        <f t="shared" si="17"/>
        <v>#REF!</v>
      </c>
      <c r="AP48" s="178" t="e">
        <f>ROUND(AO48*E48,0)</f>
        <v>#REF!</v>
      </c>
      <c r="AQ48" s="219" t="e">
        <f t="shared" si="9"/>
        <v>#REF!</v>
      </c>
    </row>
    <row r="49" spans="1:43" s="184" customFormat="1" ht="30.75" customHeight="1" x14ac:dyDescent="0.2">
      <c r="A49" s="332" t="s">
        <v>422</v>
      </c>
      <c r="B49" s="332"/>
      <c r="C49" s="332"/>
      <c r="D49" s="333"/>
      <c r="E49" s="169"/>
      <c r="F49" s="169"/>
      <c r="G49" s="169"/>
      <c r="H49" s="169"/>
      <c r="I49" s="169"/>
      <c r="J49" s="169"/>
      <c r="K49" s="169"/>
      <c r="L49" s="169"/>
      <c r="M49" s="169"/>
      <c r="N49" s="171"/>
      <c r="O49" s="171"/>
      <c r="P49" s="171"/>
      <c r="Q49" s="171"/>
      <c r="R49" s="171"/>
      <c r="S49" s="171"/>
      <c r="T49" s="171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70"/>
      <c r="AP49" s="169"/>
      <c r="AQ49" s="219">
        <f t="shared" si="9"/>
        <v>0</v>
      </c>
    </row>
    <row r="50" spans="1:43" ht="47.25" x14ac:dyDescent="0.25">
      <c r="A50" s="148" t="s">
        <v>403</v>
      </c>
      <c r="B50" s="130" t="s">
        <v>18</v>
      </c>
      <c r="C50" s="130" t="s">
        <v>19</v>
      </c>
      <c r="D50" s="138" t="s">
        <v>348</v>
      </c>
      <c r="E50" s="139">
        <v>20</v>
      </c>
      <c r="F50" s="139">
        <v>6.5</v>
      </c>
      <c r="G50" s="136">
        <f t="shared" si="1"/>
        <v>1E-3</v>
      </c>
      <c r="H50" s="139">
        <v>0</v>
      </c>
      <c r="I50" s="136">
        <f t="shared" si="2"/>
        <v>0</v>
      </c>
      <c r="J50" s="139">
        <v>95</v>
      </c>
      <c r="K50" s="136">
        <f t="shared" si="3"/>
        <v>1.6E-2</v>
      </c>
      <c r="L50" s="139">
        <v>5</v>
      </c>
      <c r="M50" s="136">
        <f t="shared" si="4"/>
        <v>1E-3</v>
      </c>
      <c r="N50" s="141">
        <v>0</v>
      </c>
      <c r="O50" s="141">
        <v>0</v>
      </c>
      <c r="P50" s="139">
        <v>0</v>
      </c>
      <c r="Q50" s="136">
        <f t="shared" si="5"/>
        <v>0</v>
      </c>
      <c r="R50" s="141">
        <v>0</v>
      </c>
      <c r="S50" s="141">
        <v>0</v>
      </c>
      <c r="T50" s="139">
        <v>0</v>
      </c>
      <c r="U50" s="136">
        <f t="shared" si="6"/>
        <v>0</v>
      </c>
      <c r="V50" s="139">
        <v>1.4999999999999999E-2</v>
      </c>
      <c r="W50" s="136" t="e">
        <f>#REF!</f>
        <v>#REF!</v>
      </c>
      <c r="X50" s="136" t="e">
        <f>#REF!</f>
        <v>#REF!</v>
      </c>
      <c r="Y50" s="136"/>
      <c r="Z50" s="136" t="e">
        <f>#REF!</f>
        <v>#REF!</v>
      </c>
      <c r="AA50" s="136" t="e">
        <f>#REF!</f>
        <v>#REF!</v>
      </c>
      <c r="AB50" s="136" t="e">
        <f>#REF!</f>
        <v>#REF!</v>
      </c>
      <c r="AC50" s="136" t="e">
        <f>#REF!</f>
        <v>#REF!</v>
      </c>
      <c r="AD50" s="136" t="e">
        <f>#REF!</f>
        <v>#REF!</v>
      </c>
      <c r="AE50" s="136" t="e">
        <f>#REF!</f>
        <v>#REF!</v>
      </c>
      <c r="AF50" s="136" t="e">
        <f>#REF!</f>
        <v>#REF!</v>
      </c>
      <c r="AG50" s="136" t="e">
        <f>#REF!</f>
        <v>#REF!</v>
      </c>
      <c r="AH50" s="136" t="e">
        <f>#REF!</f>
        <v>#REF!</v>
      </c>
      <c r="AI50" s="136" t="e">
        <f>#REF!</f>
        <v>#REF!</v>
      </c>
      <c r="AJ50" s="136" t="e">
        <f>#REF!</f>
        <v>#REF!</v>
      </c>
      <c r="AK50" s="3" t="e">
        <f>#REF!</f>
        <v>#REF!</v>
      </c>
      <c r="AL50" s="3" t="e">
        <f>#REF!</f>
        <v>#REF!</v>
      </c>
      <c r="AM50" s="136" t="e">
        <f>#REF!</f>
        <v>#REF!</v>
      </c>
      <c r="AN50" s="136" t="e">
        <f t="shared" ref="AN50:AN51" si="18">SUM(W50:AM50)</f>
        <v>#REF!</v>
      </c>
      <c r="AO50" s="140" t="e">
        <f t="shared" si="17"/>
        <v>#REF!</v>
      </c>
      <c r="AP50" s="139" t="e">
        <f>ROUND(AO50*E50,0)</f>
        <v>#REF!</v>
      </c>
      <c r="AQ50" s="219" t="e">
        <f t="shared" si="9"/>
        <v>#REF!</v>
      </c>
    </row>
    <row r="51" spans="1:43" ht="47.25" x14ac:dyDescent="0.25">
      <c r="A51" s="151" t="s">
        <v>404</v>
      </c>
      <c r="B51" s="131" t="s">
        <v>20</v>
      </c>
      <c r="C51" s="131" t="s">
        <v>19</v>
      </c>
      <c r="D51" s="126" t="s">
        <v>348</v>
      </c>
      <c r="E51" s="3">
        <v>1</v>
      </c>
      <c r="F51" s="3">
        <v>7</v>
      </c>
      <c r="G51" s="136">
        <f t="shared" si="1"/>
        <v>0</v>
      </c>
      <c r="H51" s="3">
        <v>0</v>
      </c>
      <c r="I51" s="223">
        <f t="shared" si="2"/>
        <v>0</v>
      </c>
      <c r="J51" s="129">
        <v>100</v>
      </c>
      <c r="K51" s="223">
        <f t="shared" si="3"/>
        <v>1E-3</v>
      </c>
      <c r="L51" s="129">
        <v>6</v>
      </c>
      <c r="M51" s="223">
        <f t="shared" si="4"/>
        <v>0</v>
      </c>
      <c r="N51" s="223">
        <v>0</v>
      </c>
      <c r="O51" s="223">
        <v>0</v>
      </c>
      <c r="P51" s="129">
        <v>0</v>
      </c>
      <c r="Q51" s="223">
        <f t="shared" si="5"/>
        <v>0</v>
      </c>
      <c r="R51" s="223">
        <v>0</v>
      </c>
      <c r="S51" s="136">
        <v>0</v>
      </c>
      <c r="T51" s="3">
        <v>0</v>
      </c>
      <c r="U51" s="136">
        <f t="shared" si="6"/>
        <v>0</v>
      </c>
      <c r="V51" s="3">
        <v>1E-3</v>
      </c>
      <c r="W51" s="136" t="e">
        <f>#REF!</f>
        <v>#REF!</v>
      </c>
      <c r="X51" s="136" t="e">
        <f>#REF!</f>
        <v>#REF!</v>
      </c>
      <c r="Y51" s="136"/>
      <c r="Z51" s="136" t="e">
        <f>#REF!</f>
        <v>#REF!</v>
      </c>
      <c r="AA51" s="136" t="e">
        <f>#REF!</f>
        <v>#REF!</v>
      </c>
      <c r="AB51" s="136" t="e">
        <f>#REF!</f>
        <v>#REF!</v>
      </c>
      <c r="AC51" s="136" t="e">
        <f>#REF!</f>
        <v>#REF!</v>
      </c>
      <c r="AD51" s="136" t="e">
        <f>#REF!</f>
        <v>#REF!</v>
      </c>
      <c r="AE51" s="136" t="e">
        <f>#REF!</f>
        <v>#REF!</v>
      </c>
      <c r="AF51" s="136" t="e">
        <f>#REF!</f>
        <v>#REF!</v>
      </c>
      <c r="AG51" s="136" t="e">
        <f>#REF!</f>
        <v>#REF!</v>
      </c>
      <c r="AH51" s="136" t="e">
        <f>#REF!</f>
        <v>#REF!</v>
      </c>
      <c r="AI51" s="136" t="e">
        <f>#REF!</f>
        <v>#REF!</v>
      </c>
      <c r="AJ51" s="136" t="e">
        <f>#REF!</f>
        <v>#REF!</v>
      </c>
      <c r="AK51" s="3" t="e">
        <f>#REF!</f>
        <v>#REF!</v>
      </c>
      <c r="AL51" s="3" t="e">
        <f>#REF!</f>
        <v>#REF!</v>
      </c>
      <c r="AM51" s="136" t="e">
        <f>#REF!</f>
        <v>#REF!</v>
      </c>
      <c r="AN51" s="136" t="e">
        <f t="shared" si="18"/>
        <v>#REF!</v>
      </c>
      <c r="AO51" s="140" t="e">
        <f t="shared" si="17"/>
        <v>#REF!</v>
      </c>
      <c r="AP51" s="139" t="e">
        <f t="shared" ref="AP51:AP53" si="19">ROUND(AO51*E51,0)</f>
        <v>#REF!</v>
      </c>
      <c r="AQ51" s="219" t="e">
        <f t="shared" si="9"/>
        <v>#REF!</v>
      </c>
    </row>
    <row r="52" spans="1:43" ht="47.25" x14ac:dyDescent="0.25">
      <c r="A52" s="151" t="s">
        <v>405</v>
      </c>
      <c r="B52" s="131" t="s">
        <v>377</v>
      </c>
      <c r="C52" s="131" t="s">
        <v>19</v>
      </c>
      <c r="D52" s="126" t="s">
        <v>348</v>
      </c>
      <c r="E52" s="3">
        <v>1</v>
      </c>
      <c r="F52" s="3">
        <v>7</v>
      </c>
      <c r="G52" s="136">
        <f t="shared" si="1"/>
        <v>0</v>
      </c>
      <c r="H52" s="3">
        <v>0</v>
      </c>
      <c r="I52" s="223">
        <f t="shared" si="2"/>
        <v>0</v>
      </c>
      <c r="J52" s="129">
        <v>100</v>
      </c>
      <c r="K52" s="223">
        <f t="shared" si="3"/>
        <v>1E-3</v>
      </c>
      <c r="L52" s="129">
        <v>6</v>
      </c>
      <c r="M52" s="223">
        <f t="shared" si="4"/>
        <v>0</v>
      </c>
      <c r="N52" s="223">
        <v>0</v>
      </c>
      <c r="O52" s="223">
        <v>0</v>
      </c>
      <c r="P52" s="129">
        <v>0</v>
      </c>
      <c r="Q52" s="223">
        <f t="shared" si="5"/>
        <v>0</v>
      </c>
      <c r="R52" s="223">
        <v>0</v>
      </c>
      <c r="S52" s="136">
        <v>0</v>
      </c>
      <c r="T52" s="3">
        <v>0</v>
      </c>
      <c r="U52" s="136">
        <f t="shared" si="6"/>
        <v>0</v>
      </c>
      <c r="V52" s="3">
        <v>1E-3</v>
      </c>
      <c r="W52" s="136" t="e">
        <f>#REF!</f>
        <v>#REF!</v>
      </c>
      <c r="X52" s="136" t="e">
        <f>#REF!</f>
        <v>#REF!</v>
      </c>
      <c r="Y52" s="136"/>
      <c r="Z52" s="136" t="e">
        <f>#REF!</f>
        <v>#REF!</v>
      </c>
      <c r="AA52" s="136" t="e">
        <f>#REF!</f>
        <v>#REF!</v>
      </c>
      <c r="AB52" s="136" t="e">
        <f>#REF!</f>
        <v>#REF!</v>
      </c>
      <c r="AC52" s="136" t="e">
        <f>#REF!</f>
        <v>#REF!</v>
      </c>
      <c r="AD52" s="136" t="e">
        <f>#REF!</f>
        <v>#REF!</v>
      </c>
      <c r="AE52" s="136" t="e">
        <f>#REF!</f>
        <v>#REF!</v>
      </c>
      <c r="AF52" s="136" t="e">
        <f>#REF!</f>
        <v>#REF!</v>
      </c>
      <c r="AG52" s="136" t="e">
        <f>#REF!</f>
        <v>#REF!</v>
      </c>
      <c r="AH52" s="136" t="e">
        <f>#REF!</f>
        <v>#REF!</v>
      </c>
      <c r="AI52" s="136" t="e">
        <f>#REF!</f>
        <v>#REF!</v>
      </c>
      <c r="AJ52" s="136" t="e">
        <f>#REF!</f>
        <v>#REF!</v>
      </c>
      <c r="AK52" s="3" t="e">
        <f>#REF!</f>
        <v>#REF!</v>
      </c>
      <c r="AL52" s="3" t="e">
        <f>#REF!</f>
        <v>#REF!</v>
      </c>
      <c r="AM52" s="136" t="e">
        <f>#REF!</f>
        <v>#REF!</v>
      </c>
      <c r="AN52" s="136" t="e">
        <f>SUM(W52:AM52)</f>
        <v>#REF!</v>
      </c>
      <c r="AO52" s="140" t="e">
        <f t="shared" si="17"/>
        <v>#REF!</v>
      </c>
      <c r="AP52" s="139" t="e">
        <f t="shared" si="19"/>
        <v>#REF!</v>
      </c>
      <c r="AQ52" s="219" t="e">
        <f t="shared" si="9"/>
        <v>#REF!</v>
      </c>
    </row>
    <row r="53" spans="1:43" s="222" customFormat="1" ht="48.75" customHeight="1" x14ac:dyDescent="0.25">
      <c r="A53" s="208" t="s">
        <v>406</v>
      </c>
      <c r="B53" s="183" t="s">
        <v>376</v>
      </c>
      <c r="C53" s="209" t="s">
        <v>6</v>
      </c>
      <c r="D53" s="210" t="s">
        <v>367</v>
      </c>
      <c r="E53" s="259">
        <v>105</v>
      </c>
      <c r="F53" s="259">
        <v>5.4</v>
      </c>
      <c r="G53" s="259">
        <f t="shared" si="1"/>
        <v>5.0000000000000001E-3</v>
      </c>
      <c r="H53" s="259">
        <v>0</v>
      </c>
      <c r="I53" s="260">
        <f t="shared" si="2"/>
        <v>0</v>
      </c>
      <c r="J53" s="260">
        <v>0</v>
      </c>
      <c r="K53" s="260">
        <f>ROUND(((J53*E53/252)/480),3)</f>
        <v>0</v>
      </c>
      <c r="L53" s="260">
        <v>0</v>
      </c>
      <c r="M53" s="260">
        <f t="shared" si="4"/>
        <v>0</v>
      </c>
      <c r="N53" s="260">
        <v>0</v>
      </c>
      <c r="O53" s="260">
        <v>0</v>
      </c>
      <c r="P53" s="260">
        <v>0</v>
      </c>
      <c r="Q53" s="260">
        <f t="shared" si="5"/>
        <v>0</v>
      </c>
      <c r="R53" s="260">
        <v>0</v>
      </c>
      <c r="S53" s="260">
        <v>0</v>
      </c>
      <c r="T53" s="259"/>
      <c r="U53" s="259">
        <f t="shared" si="6"/>
        <v>0</v>
      </c>
      <c r="V53" s="259">
        <v>1E-3</v>
      </c>
      <c r="W53" s="259" t="e">
        <f>#REF!</f>
        <v>#REF!</v>
      </c>
      <c r="X53" s="259" t="e">
        <f>#REF!</f>
        <v>#REF!</v>
      </c>
      <c r="Y53" s="259"/>
      <c r="Z53" s="259" t="e">
        <f>#REF!</f>
        <v>#REF!</v>
      </c>
      <c r="AA53" s="259" t="e">
        <f>#REF!</f>
        <v>#REF!</v>
      </c>
      <c r="AB53" s="259" t="e">
        <f>#REF!</f>
        <v>#REF!</v>
      </c>
      <c r="AC53" s="259" t="e">
        <f>#REF!</f>
        <v>#REF!</v>
      </c>
      <c r="AD53" s="259" t="e">
        <f>#REF!</f>
        <v>#REF!</v>
      </c>
      <c r="AE53" s="259" t="e">
        <f>#REF!</f>
        <v>#REF!</v>
      </c>
      <c r="AF53" s="259" t="e">
        <f>#REF!</f>
        <v>#REF!</v>
      </c>
      <c r="AG53" s="259" t="e">
        <f>#REF!</f>
        <v>#REF!</v>
      </c>
      <c r="AH53" s="259" t="e">
        <f>#REF!</f>
        <v>#REF!</v>
      </c>
      <c r="AI53" s="259" t="e">
        <f>#REF!</f>
        <v>#REF!</v>
      </c>
      <c r="AJ53" s="259" t="e">
        <f>#REF!</f>
        <v>#REF!</v>
      </c>
      <c r="AK53" s="219" t="e">
        <f>#REF!</f>
        <v>#REF!</v>
      </c>
      <c r="AL53" s="219" t="e">
        <f>#REF!</f>
        <v>#REF!</v>
      </c>
      <c r="AM53" s="259" t="e">
        <f>#REF!</f>
        <v>#REF!</v>
      </c>
      <c r="AN53" s="259" t="e">
        <f>SUM(W53:AM53)</f>
        <v>#REF!</v>
      </c>
      <c r="AO53" s="263" t="e">
        <f t="shared" ref="AO53" si="20">ROUND((SUM(W53:AM53)/E53),2)</f>
        <v>#REF!</v>
      </c>
      <c r="AP53" s="258" t="e">
        <f t="shared" si="19"/>
        <v>#REF!</v>
      </c>
      <c r="AQ53" s="219" t="e">
        <f t="shared" si="9"/>
        <v>#REF!</v>
      </c>
    </row>
    <row r="54" spans="1:43" s="184" customFormat="1" ht="15.95" customHeight="1" x14ac:dyDescent="0.2">
      <c r="A54" s="331" t="s">
        <v>423</v>
      </c>
      <c r="B54" s="332"/>
      <c r="C54" s="332"/>
      <c r="D54" s="333"/>
      <c r="E54" s="3"/>
      <c r="F54" s="3"/>
      <c r="G54" s="136"/>
      <c r="H54" s="3"/>
      <c r="I54" s="223"/>
      <c r="J54" s="129"/>
      <c r="K54" s="223"/>
      <c r="L54" s="129"/>
      <c r="M54" s="223"/>
      <c r="N54" s="129"/>
      <c r="O54" s="129"/>
      <c r="P54" s="129"/>
      <c r="Q54" s="223"/>
      <c r="R54" s="129"/>
      <c r="S54" s="3"/>
      <c r="T54" s="3"/>
      <c r="U54" s="136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257"/>
      <c r="AP54" s="3"/>
      <c r="AQ54" s="219">
        <f t="shared" si="9"/>
        <v>0</v>
      </c>
    </row>
    <row r="55" spans="1:43" s="222" customFormat="1" ht="57" customHeight="1" x14ac:dyDescent="0.25">
      <c r="A55" s="206" t="s">
        <v>407</v>
      </c>
      <c r="B55" s="255" t="s">
        <v>454</v>
      </c>
      <c r="C55" s="207" t="s">
        <v>17</v>
      </c>
      <c r="D55" s="256"/>
      <c r="E55" s="258">
        <v>910</v>
      </c>
      <c r="F55" s="258">
        <v>0</v>
      </c>
      <c r="G55" s="259">
        <f t="shared" si="1"/>
        <v>0</v>
      </c>
      <c r="H55" s="258">
        <v>0</v>
      </c>
      <c r="I55" s="260">
        <f t="shared" si="2"/>
        <v>0</v>
      </c>
      <c r="J55" s="218">
        <v>41.15</v>
      </c>
      <c r="K55" s="260">
        <f t="shared" si="3"/>
        <v>0.31</v>
      </c>
      <c r="L55" s="218">
        <v>0</v>
      </c>
      <c r="M55" s="260">
        <f t="shared" si="4"/>
        <v>0</v>
      </c>
      <c r="N55" s="261">
        <v>0</v>
      </c>
      <c r="O55" s="261">
        <v>0</v>
      </c>
      <c r="P55" s="218">
        <v>0</v>
      </c>
      <c r="Q55" s="260">
        <f t="shared" si="5"/>
        <v>0</v>
      </c>
      <c r="R55" s="261">
        <v>0</v>
      </c>
      <c r="S55" s="262">
        <v>0</v>
      </c>
      <c r="T55" s="258">
        <v>0</v>
      </c>
      <c r="U55" s="259">
        <f t="shared" si="6"/>
        <v>0</v>
      </c>
      <c r="V55" s="258">
        <v>1.4E-2</v>
      </c>
      <c r="W55" s="259" t="e">
        <f>#REF!</f>
        <v>#REF!</v>
      </c>
      <c r="X55" s="259" t="e">
        <f>#REF!</f>
        <v>#REF!</v>
      </c>
      <c r="Y55" s="259"/>
      <c r="Z55" s="259" t="e">
        <f>#REF!</f>
        <v>#REF!</v>
      </c>
      <c r="AA55" s="259" t="e">
        <f>#REF!</f>
        <v>#REF!</v>
      </c>
      <c r="AB55" s="259" t="e">
        <f>#REF!</f>
        <v>#REF!</v>
      </c>
      <c r="AC55" s="259" t="e">
        <f>#REF!</f>
        <v>#REF!</v>
      </c>
      <c r="AD55" s="259" t="e">
        <f>#REF!</f>
        <v>#REF!</v>
      </c>
      <c r="AE55" s="259" t="e">
        <f>#REF!</f>
        <v>#REF!</v>
      </c>
      <c r="AF55" s="259" t="e">
        <f>#REF!</f>
        <v>#REF!</v>
      </c>
      <c r="AG55" s="259" t="e">
        <f>#REF!</f>
        <v>#REF!</v>
      </c>
      <c r="AH55" s="259" t="e">
        <f>#REF!</f>
        <v>#REF!</v>
      </c>
      <c r="AI55" s="259" t="e">
        <f>#REF!</f>
        <v>#REF!</v>
      </c>
      <c r="AJ55" s="259" t="e">
        <f>#REF!</f>
        <v>#REF!</v>
      </c>
      <c r="AK55" s="219" t="e">
        <f>#REF!</f>
        <v>#REF!</v>
      </c>
      <c r="AL55" s="219" t="e">
        <f>#REF!</f>
        <v>#REF!</v>
      </c>
      <c r="AM55" s="259" t="e">
        <f>#REF!</f>
        <v>#REF!</v>
      </c>
      <c r="AN55" s="259" t="e">
        <f t="shared" ref="AN55:AN56" si="21">SUM(W55:AM55)</f>
        <v>#REF!</v>
      </c>
      <c r="AO55" s="263" t="e">
        <f t="shared" ref="AO55:AO56" si="22">ROUND((SUM(W55:AM55)/E55),2)</f>
        <v>#REF!</v>
      </c>
      <c r="AP55" s="258" t="e">
        <f t="shared" ref="AP55:AP56" si="23">ROUND(AO55*E55,0)</f>
        <v>#REF!</v>
      </c>
      <c r="AQ55" s="219" t="e">
        <f t="shared" si="9"/>
        <v>#REF!</v>
      </c>
    </row>
    <row r="56" spans="1:43" s="222" customFormat="1" ht="51" x14ac:dyDescent="0.25">
      <c r="A56" s="208" t="s">
        <v>408</v>
      </c>
      <c r="B56" s="210" t="s">
        <v>455</v>
      </c>
      <c r="C56" s="183" t="s">
        <v>17</v>
      </c>
      <c r="D56" s="210"/>
      <c r="E56" s="259">
        <v>904</v>
      </c>
      <c r="F56" s="259">
        <v>0</v>
      </c>
      <c r="G56" s="259">
        <f t="shared" si="1"/>
        <v>0</v>
      </c>
      <c r="H56" s="259">
        <v>0</v>
      </c>
      <c r="I56" s="260">
        <f t="shared" si="2"/>
        <v>0</v>
      </c>
      <c r="J56" s="260">
        <v>31.52</v>
      </c>
      <c r="K56" s="260">
        <f t="shared" si="3"/>
        <v>0.23599999999999999</v>
      </c>
      <c r="L56" s="260">
        <v>0</v>
      </c>
      <c r="M56" s="260">
        <f t="shared" si="4"/>
        <v>0</v>
      </c>
      <c r="N56" s="260">
        <v>0</v>
      </c>
      <c r="O56" s="260">
        <v>0</v>
      </c>
      <c r="P56" s="260">
        <v>0</v>
      </c>
      <c r="Q56" s="260">
        <f t="shared" si="5"/>
        <v>0</v>
      </c>
      <c r="R56" s="260">
        <v>0</v>
      </c>
      <c r="S56" s="259">
        <v>0</v>
      </c>
      <c r="T56" s="259">
        <v>0</v>
      </c>
      <c r="U56" s="259">
        <f t="shared" si="6"/>
        <v>0</v>
      </c>
      <c r="V56" s="259">
        <v>1.4E-2</v>
      </c>
      <c r="W56" s="259" t="e">
        <f>#REF!</f>
        <v>#REF!</v>
      </c>
      <c r="X56" s="259" t="e">
        <f>#REF!</f>
        <v>#REF!</v>
      </c>
      <c r="Y56" s="259"/>
      <c r="Z56" s="259" t="e">
        <f>#REF!</f>
        <v>#REF!</v>
      </c>
      <c r="AA56" s="259" t="e">
        <f>#REF!</f>
        <v>#REF!</v>
      </c>
      <c r="AB56" s="259" t="e">
        <f>#REF!</f>
        <v>#REF!</v>
      </c>
      <c r="AC56" s="259" t="e">
        <f>#REF!</f>
        <v>#REF!</v>
      </c>
      <c r="AD56" s="259" t="e">
        <f>#REF!</f>
        <v>#REF!</v>
      </c>
      <c r="AE56" s="259" t="e">
        <f>#REF!</f>
        <v>#REF!</v>
      </c>
      <c r="AF56" s="259" t="e">
        <f>#REF!</f>
        <v>#REF!</v>
      </c>
      <c r="AG56" s="259" t="e">
        <f>#REF!</f>
        <v>#REF!</v>
      </c>
      <c r="AH56" s="259" t="e">
        <f>#REF!</f>
        <v>#REF!</v>
      </c>
      <c r="AI56" s="259" t="e">
        <f>#REF!</f>
        <v>#REF!</v>
      </c>
      <c r="AJ56" s="259" t="e">
        <f>#REF!</f>
        <v>#REF!</v>
      </c>
      <c r="AK56" s="219" t="e">
        <f>#REF!</f>
        <v>#REF!</v>
      </c>
      <c r="AL56" s="219" t="e">
        <f>#REF!</f>
        <v>#REF!</v>
      </c>
      <c r="AM56" s="259" t="e">
        <f>#REF!</f>
        <v>#REF!</v>
      </c>
      <c r="AN56" s="259" t="e">
        <f t="shared" si="21"/>
        <v>#REF!</v>
      </c>
      <c r="AO56" s="263" t="e">
        <f t="shared" si="22"/>
        <v>#REF!</v>
      </c>
      <c r="AP56" s="258" t="e">
        <f t="shared" si="23"/>
        <v>#REF!</v>
      </c>
      <c r="AQ56" s="219" t="e">
        <f t="shared" si="9"/>
        <v>#REF!</v>
      </c>
    </row>
    <row r="57" spans="1:43" s="184" customFormat="1" x14ac:dyDescent="0.2">
      <c r="A57" s="332" t="s">
        <v>424</v>
      </c>
      <c r="B57" s="332"/>
      <c r="C57" s="332"/>
      <c r="D57" s="333"/>
      <c r="E57" s="169"/>
      <c r="F57" s="169"/>
      <c r="G57" s="178"/>
      <c r="H57" s="169"/>
      <c r="I57" s="180"/>
      <c r="J57" s="171"/>
      <c r="K57" s="180"/>
      <c r="L57" s="171"/>
      <c r="M57" s="180"/>
      <c r="N57" s="171"/>
      <c r="O57" s="171"/>
      <c r="P57" s="171"/>
      <c r="Q57" s="180"/>
      <c r="R57" s="171"/>
      <c r="S57" s="169"/>
      <c r="T57" s="169"/>
      <c r="U57" s="178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70"/>
      <c r="AP57" s="169"/>
      <c r="AQ57" s="219">
        <f t="shared" si="9"/>
        <v>0</v>
      </c>
    </row>
    <row r="58" spans="1:43" s="184" customFormat="1" ht="31.5" x14ac:dyDescent="0.25">
      <c r="A58" s="211" t="s">
        <v>409</v>
      </c>
      <c r="B58" s="213" t="s">
        <v>23</v>
      </c>
      <c r="C58" s="213" t="s">
        <v>24</v>
      </c>
      <c r="D58" s="214"/>
      <c r="E58" s="175">
        <v>22859</v>
      </c>
      <c r="F58" s="175">
        <v>16.850000000000001</v>
      </c>
      <c r="G58" s="178">
        <f t="shared" si="1"/>
        <v>3.1840000000000002</v>
      </c>
      <c r="H58" s="175">
        <v>0</v>
      </c>
      <c r="I58" s="180">
        <f t="shared" si="2"/>
        <v>0</v>
      </c>
      <c r="J58" s="176">
        <v>0</v>
      </c>
      <c r="K58" s="180">
        <f t="shared" si="3"/>
        <v>0</v>
      </c>
      <c r="L58" s="176">
        <v>0</v>
      </c>
      <c r="M58" s="180">
        <f t="shared" si="4"/>
        <v>0</v>
      </c>
      <c r="N58" s="224">
        <v>0</v>
      </c>
      <c r="O58" s="224">
        <v>0</v>
      </c>
      <c r="P58" s="224">
        <v>0</v>
      </c>
      <c r="Q58" s="180">
        <f t="shared" si="5"/>
        <v>0</v>
      </c>
      <c r="R58" s="224">
        <v>0</v>
      </c>
      <c r="S58" s="179">
        <v>0</v>
      </c>
      <c r="T58" s="175">
        <v>0</v>
      </c>
      <c r="U58" s="178">
        <f t="shared" si="6"/>
        <v>0</v>
      </c>
      <c r="V58" s="169">
        <v>0.1</v>
      </c>
      <c r="W58" s="169" t="e">
        <f>#REF!</f>
        <v>#REF!</v>
      </c>
      <c r="X58" s="169" t="e">
        <f>#REF!</f>
        <v>#REF!</v>
      </c>
      <c r="Y58" s="175"/>
      <c r="Z58" s="169" t="e">
        <f>#REF!</f>
        <v>#REF!</v>
      </c>
      <c r="AA58" s="169" t="e">
        <f>#REF!</f>
        <v>#REF!</v>
      </c>
      <c r="AB58" s="169" t="e">
        <f>#REF!</f>
        <v>#REF!</v>
      </c>
      <c r="AC58" s="169" t="e">
        <f>#REF!</f>
        <v>#REF!</v>
      </c>
      <c r="AD58" s="169" t="e">
        <f>#REF!</f>
        <v>#REF!</v>
      </c>
      <c r="AE58" s="169" t="e">
        <f>#REF!</f>
        <v>#REF!</v>
      </c>
      <c r="AF58" s="169" t="e">
        <f>#REF!</f>
        <v>#REF!</v>
      </c>
      <c r="AG58" s="169" t="e">
        <f>#REF!</f>
        <v>#REF!</v>
      </c>
      <c r="AH58" s="169" t="e">
        <f>#REF!</f>
        <v>#REF!</v>
      </c>
      <c r="AI58" s="169" t="e">
        <f>#REF!</f>
        <v>#REF!</v>
      </c>
      <c r="AJ58" s="169" t="e">
        <f>#REF!</f>
        <v>#REF!</v>
      </c>
      <c r="AK58" s="169" t="e">
        <f>#REF!</f>
        <v>#REF!</v>
      </c>
      <c r="AL58" s="169" t="e">
        <f>#REF!</f>
        <v>#REF!</v>
      </c>
      <c r="AM58" s="169" t="e">
        <f>#REF!</f>
        <v>#REF!</v>
      </c>
      <c r="AN58" s="169" t="e">
        <f t="shared" ref="AN58" si="24">SUM(W58:AM58)</f>
        <v>#REF!</v>
      </c>
      <c r="AO58" s="170" t="e">
        <f t="shared" ref="AO58" si="25">ROUND((SUM(W58:AM58)/E58),2)</f>
        <v>#REF!</v>
      </c>
      <c r="AP58" s="169" t="e">
        <f t="shared" ref="AP58" si="26">ROUND(AO58*E58,0)</f>
        <v>#REF!</v>
      </c>
      <c r="AQ58" s="219" t="e">
        <f t="shared" si="9"/>
        <v>#REF!</v>
      </c>
    </row>
    <row r="59" spans="1:43" s="184" customFormat="1" ht="15.95" customHeight="1" x14ac:dyDescent="0.2">
      <c r="A59" s="331" t="s">
        <v>425</v>
      </c>
      <c r="B59" s="332"/>
      <c r="C59" s="332"/>
      <c r="D59" s="333"/>
      <c r="E59" s="175"/>
      <c r="F59" s="175"/>
      <c r="G59" s="178"/>
      <c r="H59" s="175"/>
      <c r="I59" s="180"/>
      <c r="J59" s="176"/>
      <c r="K59" s="180"/>
      <c r="L59" s="176"/>
      <c r="M59" s="180"/>
      <c r="N59" s="171"/>
      <c r="O59" s="171"/>
      <c r="P59" s="171"/>
      <c r="Q59" s="171"/>
      <c r="R59" s="171"/>
      <c r="S59" s="169"/>
      <c r="T59" s="175"/>
      <c r="U59" s="178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81"/>
      <c r="AP59" s="175"/>
      <c r="AQ59" s="219">
        <f t="shared" si="9"/>
        <v>0</v>
      </c>
    </row>
    <row r="60" spans="1:43" s="303" customFormat="1" ht="51" x14ac:dyDescent="0.2">
      <c r="A60" s="294" t="s">
        <v>410</v>
      </c>
      <c r="B60" s="295" t="s">
        <v>456</v>
      </c>
      <c r="C60" s="296" t="s">
        <v>25</v>
      </c>
      <c r="D60" s="295" t="s">
        <v>8</v>
      </c>
      <c r="E60" s="297">
        <v>104</v>
      </c>
      <c r="F60" s="297">
        <v>0</v>
      </c>
      <c r="G60" s="298">
        <f t="shared" si="1"/>
        <v>0</v>
      </c>
      <c r="H60" s="297">
        <v>11.65</v>
      </c>
      <c r="I60" s="299">
        <f t="shared" si="2"/>
        <v>0.01</v>
      </c>
      <c r="J60" s="300">
        <v>170.45</v>
      </c>
      <c r="K60" s="299">
        <f t="shared" si="3"/>
        <v>0.14699999999999999</v>
      </c>
      <c r="L60" s="300">
        <v>0</v>
      </c>
      <c r="M60" s="299">
        <f t="shared" si="4"/>
        <v>0</v>
      </c>
      <c r="N60" s="299">
        <v>0</v>
      </c>
      <c r="O60" s="299">
        <v>0</v>
      </c>
      <c r="P60" s="300">
        <v>0</v>
      </c>
      <c r="Q60" s="299">
        <f t="shared" si="5"/>
        <v>0</v>
      </c>
      <c r="R60" s="299">
        <v>0</v>
      </c>
      <c r="S60" s="298">
        <v>0</v>
      </c>
      <c r="T60" s="297">
        <v>0</v>
      </c>
      <c r="U60" s="298">
        <f t="shared" si="6"/>
        <v>0</v>
      </c>
      <c r="V60" s="297">
        <v>4.1999999999999997E-3</v>
      </c>
      <c r="W60" s="298" t="e">
        <f>#REF!</f>
        <v>#REF!</v>
      </c>
      <c r="X60" s="298" t="e">
        <f>#REF!</f>
        <v>#REF!</v>
      </c>
      <c r="Y60" s="297"/>
      <c r="Z60" s="309" t="e">
        <f>#REF!</f>
        <v>#REF!</v>
      </c>
      <c r="AA60" s="309" t="e">
        <f>#REF!</f>
        <v>#REF!</v>
      </c>
      <c r="AB60" s="309" t="e">
        <f>#REF!</f>
        <v>#REF!</v>
      </c>
      <c r="AC60" s="309" t="e">
        <f>#REF!</f>
        <v>#REF!</v>
      </c>
      <c r="AD60" s="309" t="e">
        <f>#REF!</f>
        <v>#REF!</v>
      </c>
      <c r="AE60" s="309" t="e">
        <f>#REF!</f>
        <v>#REF!</v>
      </c>
      <c r="AF60" s="298">
        <v>139</v>
      </c>
      <c r="AG60" s="298" t="e">
        <f>#REF!</f>
        <v>#REF!</v>
      </c>
      <c r="AH60" s="298">
        <v>27</v>
      </c>
      <c r="AI60" s="309" t="e">
        <f>#REF!</f>
        <v>#REF!</v>
      </c>
      <c r="AJ60" s="309" t="e">
        <f>#REF!</f>
        <v>#REF!</v>
      </c>
      <c r="AK60" s="306" t="e">
        <f>#REF!</f>
        <v>#REF!</v>
      </c>
      <c r="AL60" s="297">
        <f>'kopsavilkums 2018'!X89</f>
        <v>0</v>
      </c>
      <c r="AM60" s="298" t="e">
        <f>#REF!</f>
        <v>#REF!</v>
      </c>
      <c r="AN60" s="298" t="e">
        <f>ROUND(SUM(W60:AM60),0)</f>
        <v>#REF!</v>
      </c>
      <c r="AO60" s="301" t="e">
        <f t="shared" ref="AO60:AO62" si="27">ROUND((SUM(W60:AM60)/E60),2)</f>
        <v>#REF!</v>
      </c>
      <c r="AP60" s="302" t="e">
        <f t="shared" ref="AP60:AP62" si="28">ROUND(AO60*E60,0)</f>
        <v>#REF!</v>
      </c>
      <c r="AQ60" s="297" t="e">
        <f t="shared" si="9"/>
        <v>#REF!</v>
      </c>
    </row>
    <row r="61" spans="1:43" s="132" customFormat="1" ht="51" x14ac:dyDescent="0.2">
      <c r="A61" s="151" t="s">
        <v>410</v>
      </c>
      <c r="B61" s="126" t="s">
        <v>456</v>
      </c>
      <c r="C61" s="307" t="s">
        <v>25</v>
      </c>
      <c r="D61" s="126" t="s">
        <v>8</v>
      </c>
      <c r="E61" s="169">
        <v>23</v>
      </c>
      <c r="F61" s="169">
        <v>0</v>
      </c>
      <c r="G61" s="178">
        <f t="shared" si="1"/>
        <v>0</v>
      </c>
      <c r="H61" s="308">
        <v>12</v>
      </c>
      <c r="I61" s="180">
        <f t="shared" si="2"/>
        <v>2E-3</v>
      </c>
      <c r="J61" s="171">
        <v>60</v>
      </c>
      <c r="K61" s="180">
        <f t="shared" si="3"/>
        <v>1.0999999999999999E-2</v>
      </c>
      <c r="L61" s="171">
        <v>0</v>
      </c>
      <c r="M61" s="180">
        <f t="shared" si="4"/>
        <v>0</v>
      </c>
      <c r="N61" s="180">
        <v>0</v>
      </c>
      <c r="O61" s="180">
        <v>0</v>
      </c>
      <c r="P61" s="171">
        <v>0</v>
      </c>
      <c r="Q61" s="180">
        <f t="shared" si="5"/>
        <v>0</v>
      </c>
      <c r="R61" s="180">
        <v>0</v>
      </c>
      <c r="S61" s="178">
        <v>0</v>
      </c>
      <c r="T61" s="169">
        <v>0</v>
      </c>
      <c r="U61" s="178">
        <f t="shared" si="6"/>
        <v>0</v>
      </c>
      <c r="V61" s="169">
        <v>4.0000000000000001E-3</v>
      </c>
      <c r="W61" s="178" t="e">
        <f>#REF!</f>
        <v>#REF!</v>
      </c>
      <c r="X61" s="178" t="e">
        <f>#REF!</f>
        <v>#REF!</v>
      </c>
      <c r="Y61" s="169"/>
      <c r="Z61" s="178" t="e">
        <f>#REF!</f>
        <v>#REF!</v>
      </c>
      <c r="AA61" s="178" t="e">
        <f>#REF!</f>
        <v>#REF!</v>
      </c>
      <c r="AB61" s="178" t="e">
        <f>#REF!</f>
        <v>#REF!</v>
      </c>
      <c r="AC61" s="178" t="e">
        <f>#REF!</f>
        <v>#REF!</v>
      </c>
      <c r="AD61" s="178" t="e">
        <f>#REF!</f>
        <v>#REF!</v>
      </c>
      <c r="AE61" s="178" t="e">
        <f>#REF!</f>
        <v>#REF!</v>
      </c>
      <c r="AF61" s="178" t="e">
        <f>#REF!</f>
        <v>#REF!</v>
      </c>
      <c r="AG61" s="178" t="e">
        <f>#REF!</f>
        <v>#REF!</v>
      </c>
      <c r="AH61" s="178" t="e">
        <f>#REF!</f>
        <v>#REF!</v>
      </c>
      <c r="AI61" s="178" t="e">
        <f>#REF!</f>
        <v>#REF!</v>
      </c>
      <c r="AJ61" s="178" t="e">
        <f>#REF!</f>
        <v>#REF!</v>
      </c>
      <c r="AK61" s="169" t="e">
        <f>#REF!</f>
        <v>#REF!</v>
      </c>
      <c r="AL61" s="169" t="e">
        <f>#REF!</f>
        <v>#REF!</v>
      </c>
      <c r="AM61" s="178">
        <f>'[1]3.8.1.'!$E$154*0.25</f>
        <v>3.5</v>
      </c>
      <c r="AN61" s="178" t="e">
        <f>SUM(W61:AM61)</f>
        <v>#REF!</v>
      </c>
      <c r="AO61" s="181" t="e">
        <f t="shared" si="27"/>
        <v>#REF!</v>
      </c>
      <c r="AP61" s="175" t="e">
        <f t="shared" si="28"/>
        <v>#REF!</v>
      </c>
      <c r="AQ61" s="219" t="e">
        <f t="shared" si="9"/>
        <v>#REF!</v>
      </c>
    </row>
    <row r="62" spans="1:43" s="132" customFormat="1" ht="51.75" thickBot="1" x14ac:dyDescent="0.25">
      <c r="A62" s="291" t="s">
        <v>411</v>
      </c>
      <c r="B62" s="292" t="s">
        <v>26</v>
      </c>
      <c r="C62" s="293" t="s">
        <v>25</v>
      </c>
      <c r="D62" s="292" t="s">
        <v>8</v>
      </c>
      <c r="E62" s="178">
        <v>68</v>
      </c>
      <c r="F62" s="178">
        <v>0</v>
      </c>
      <c r="G62" s="178">
        <f t="shared" si="1"/>
        <v>0</v>
      </c>
      <c r="H62" s="178">
        <v>10.15</v>
      </c>
      <c r="I62" s="180">
        <f t="shared" si="2"/>
        <v>6.0000000000000001E-3</v>
      </c>
      <c r="J62" s="180">
        <v>60</v>
      </c>
      <c r="K62" s="180">
        <f t="shared" si="3"/>
        <v>3.4000000000000002E-2</v>
      </c>
      <c r="L62" s="180">
        <v>0</v>
      </c>
      <c r="M62" s="180">
        <f t="shared" si="4"/>
        <v>0</v>
      </c>
      <c r="N62" s="180">
        <v>0</v>
      </c>
      <c r="O62" s="180">
        <v>0</v>
      </c>
      <c r="P62" s="180">
        <v>0</v>
      </c>
      <c r="Q62" s="180">
        <f t="shared" si="5"/>
        <v>0</v>
      </c>
      <c r="R62" s="180">
        <v>0</v>
      </c>
      <c r="S62" s="178">
        <v>0</v>
      </c>
      <c r="T62" s="178">
        <v>0</v>
      </c>
      <c r="U62" s="178">
        <f t="shared" si="6"/>
        <v>0</v>
      </c>
      <c r="V62" s="178">
        <v>2.0000000000000001E-4</v>
      </c>
      <c r="W62" s="178" t="e">
        <f>#REF!</f>
        <v>#REF!</v>
      </c>
      <c r="X62" s="178" t="e">
        <f>#REF!</f>
        <v>#REF!</v>
      </c>
      <c r="Y62" s="178"/>
      <c r="Z62" s="178" t="e">
        <f>#REF!</f>
        <v>#REF!</v>
      </c>
      <c r="AA62" s="178" t="e">
        <f>#REF!</f>
        <v>#REF!</v>
      </c>
      <c r="AB62" s="178" t="e">
        <f>#REF!</f>
        <v>#REF!</v>
      </c>
      <c r="AC62" s="178" t="e">
        <f>#REF!</f>
        <v>#REF!</v>
      </c>
      <c r="AD62" s="178" t="e">
        <f>#REF!</f>
        <v>#REF!</v>
      </c>
      <c r="AE62" s="178" t="e">
        <f>#REF!</f>
        <v>#REF!</v>
      </c>
      <c r="AF62" s="178" t="e">
        <f>#REF!</f>
        <v>#REF!</v>
      </c>
      <c r="AG62" s="178" t="e">
        <f>#REF!</f>
        <v>#REF!</v>
      </c>
      <c r="AH62" s="178" t="e">
        <f>#REF!</f>
        <v>#REF!</v>
      </c>
      <c r="AI62" s="178" t="e">
        <f>#REF!</f>
        <v>#REF!</v>
      </c>
      <c r="AJ62" s="178" t="e">
        <f>#REF!</f>
        <v>#REF!</v>
      </c>
      <c r="AK62" s="169" t="e">
        <f>#REF!</f>
        <v>#REF!</v>
      </c>
      <c r="AL62" s="169" t="e">
        <f>#REF!</f>
        <v>#REF!</v>
      </c>
      <c r="AM62" s="178" t="e">
        <f>#REF!</f>
        <v>#REF!</v>
      </c>
      <c r="AN62" s="178" t="e">
        <f t="shared" ref="AN62" si="29">SUM(W62:AM62)</f>
        <v>#REF!</v>
      </c>
      <c r="AO62" s="181" t="e">
        <f t="shared" si="27"/>
        <v>#REF!</v>
      </c>
      <c r="AP62" s="175" t="e">
        <f t="shared" si="28"/>
        <v>#REF!</v>
      </c>
      <c r="AQ62" s="219" t="e">
        <f t="shared" si="9"/>
        <v>#REF!</v>
      </c>
    </row>
    <row r="63" spans="1:43" ht="36" customHeight="1" x14ac:dyDescent="0.2">
      <c r="A63" s="161"/>
      <c r="B63" s="162"/>
      <c r="C63" s="147"/>
      <c r="D63" s="163"/>
      <c r="E63" s="146">
        <f>SUM(E6:E61)</f>
        <v>52881</v>
      </c>
      <c r="F63" s="146"/>
      <c r="G63" s="146">
        <f>SUM(G6:G61)</f>
        <v>5.1370000000000005</v>
      </c>
      <c r="H63" s="146"/>
      <c r="I63" s="146">
        <f>SUM(I6:I61)</f>
        <v>0.33400000000000007</v>
      </c>
      <c r="J63" s="146"/>
      <c r="K63" s="146">
        <f>SUM(K6:K61)</f>
        <v>3.5489999999999999</v>
      </c>
      <c r="L63" s="146"/>
      <c r="M63" s="146">
        <f>SUM(M6:M61)</f>
        <v>0.80700000000000005</v>
      </c>
      <c r="N63" s="146"/>
      <c r="O63" s="146">
        <f>SUM(O6:O61)</f>
        <v>0.22500000000000001</v>
      </c>
      <c r="P63" s="146"/>
      <c r="Q63" s="146">
        <f>SUM(Q6:Q61)</f>
        <v>1.2549999999999999</v>
      </c>
      <c r="R63" s="146"/>
      <c r="S63" s="146">
        <f>SUM(S6:S61)</f>
        <v>2.698</v>
      </c>
      <c r="T63" s="146"/>
      <c r="U63" s="146">
        <f>SUM(U6:U61)</f>
        <v>1.42</v>
      </c>
      <c r="V63" s="166">
        <f>SUM(V6:V61)</f>
        <v>1.0040000000000004</v>
      </c>
      <c r="W63" s="164" t="e">
        <f>SUM(W6:W61)</f>
        <v>#REF!</v>
      </c>
      <c r="X63" s="164" t="e">
        <f t="shared" ref="X63:AM63" si="30">SUM(X6:X61)</f>
        <v>#REF!</v>
      </c>
      <c r="Y63" s="146">
        <f t="shared" si="30"/>
        <v>0</v>
      </c>
      <c r="Z63" s="146" t="e">
        <f t="shared" si="30"/>
        <v>#REF!</v>
      </c>
      <c r="AA63" s="164" t="e">
        <f t="shared" si="30"/>
        <v>#REF!</v>
      </c>
      <c r="AB63" s="164" t="e">
        <f t="shared" si="30"/>
        <v>#REF!</v>
      </c>
      <c r="AC63" s="164" t="e">
        <f t="shared" si="30"/>
        <v>#REF!</v>
      </c>
      <c r="AD63" s="164" t="e">
        <f t="shared" si="30"/>
        <v>#REF!</v>
      </c>
      <c r="AE63" s="164" t="e">
        <f t="shared" si="30"/>
        <v>#REF!</v>
      </c>
      <c r="AF63" s="164" t="e">
        <f t="shared" si="30"/>
        <v>#REF!</v>
      </c>
      <c r="AG63" s="164" t="e">
        <f t="shared" si="30"/>
        <v>#REF!</v>
      </c>
      <c r="AH63" s="164" t="e">
        <f t="shared" si="30"/>
        <v>#REF!</v>
      </c>
      <c r="AI63" s="164" t="e">
        <f t="shared" si="30"/>
        <v>#REF!</v>
      </c>
      <c r="AJ63" s="164" t="e">
        <f t="shared" si="30"/>
        <v>#REF!</v>
      </c>
      <c r="AK63" s="164" t="e">
        <f t="shared" si="30"/>
        <v>#REF!</v>
      </c>
      <c r="AL63" s="164" t="e">
        <f t="shared" si="30"/>
        <v>#REF!</v>
      </c>
      <c r="AM63" s="164" t="e">
        <f t="shared" si="30"/>
        <v>#REF!</v>
      </c>
      <c r="AN63" s="164" t="e">
        <f>SUM(AN6:AN62)</f>
        <v>#REF!</v>
      </c>
      <c r="AO63" s="146"/>
      <c r="AP63" s="164" t="e">
        <f>SUM(AP6:AP62)</f>
        <v>#REF!</v>
      </c>
      <c r="AQ63" s="146" t="e">
        <f>SUM(AQ6:AQ61)</f>
        <v>#REF!</v>
      </c>
    </row>
    <row r="64" spans="1:43" s="132" customFormat="1" x14ac:dyDescent="0.2">
      <c r="A64" s="153"/>
      <c r="C64" s="153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5"/>
      <c r="W64" s="154"/>
      <c r="X64" s="154"/>
      <c r="Y64" s="154"/>
      <c r="AN64" s="334" t="s">
        <v>343</v>
      </c>
      <c r="AO64" s="334"/>
      <c r="AP64" s="156">
        <v>869872</v>
      </c>
      <c r="AQ64" s="155"/>
    </row>
    <row r="65" spans="1:44" s="132" customFormat="1" ht="12.75" hidden="1" customHeight="1" x14ac:dyDescent="0.2">
      <c r="A65" s="153"/>
      <c r="C65" s="153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5"/>
      <c r="W65" s="154"/>
      <c r="X65" s="157"/>
      <c r="Y65" s="154"/>
      <c r="AN65" s="226"/>
      <c r="AO65" s="226"/>
      <c r="AP65" s="158"/>
      <c r="AQ65" s="155"/>
    </row>
    <row r="66" spans="1:44" s="132" customFormat="1" x14ac:dyDescent="0.2">
      <c r="A66" s="153"/>
      <c r="C66" s="153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5"/>
      <c r="W66" s="154"/>
      <c r="X66" s="154"/>
      <c r="Y66" s="154"/>
      <c r="AN66" s="335" t="s">
        <v>344</v>
      </c>
      <c r="AO66" s="335"/>
      <c r="AP66" s="158" t="e">
        <f>AP63-AP64</f>
        <v>#REF!</v>
      </c>
      <c r="AQ66" s="155"/>
    </row>
    <row r="67" spans="1:44" x14ac:dyDescent="0.2">
      <c r="W67" s="125"/>
      <c r="X67" s="125"/>
      <c r="AI67" s="4"/>
      <c r="AJ67" s="4"/>
      <c r="AK67" s="4"/>
      <c r="AL67" s="4"/>
      <c r="AM67" s="4"/>
    </row>
    <row r="68" spans="1:44" x14ac:dyDescent="0.2">
      <c r="V68" s="127"/>
      <c r="AN68" s="4"/>
    </row>
    <row r="69" spans="1:44" x14ac:dyDescent="0.2">
      <c r="W69" s="125"/>
      <c r="X69" s="125"/>
      <c r="AN69" s="4"/>
      <c r="AR69" s="132" t="s">
        <v>341</v>
      </c>
    </row>
    <row r="70" spans="1:44" x14ac:dyDescent="0.2">
      <c r="AI70" s="4"/>
      <c r="AJ70" s="4"/>
      <c r="AK70" s="4"/>
      <c r="AL70" s="4"/>
      <c r="AM70" s="4"/>
    </row>
    <row r="71" spans="1:44" x14ac:dyDescent="0.2">
      <c r="Q71" s="168"/>
      <c r="R71" s="168"/>
      <c r="S71" s="168"/>
    </row>
  </sheetData>
  <mergeCells count="62">
    <mergeCell ref="T3:T4"/>
    <mergeCell ref="P3:P4"/>
    <mergeCell ref="K3:K4"/>
    <mergeCell ref="L3:L4"/>
    <mergeCell ref="M3:M4"/>
    <mergeCell ref="R3:R4"/>
    <mergeCell ref="S3:S4"/>
    <mergeCell ref="Z1:AM2"/>
    <mergeCell ref="AN1:AN4"/>
    <mergeCell ref="AO1:AO4"/>
    <mergeCell ref="AP1:AP4"/>
    <mergeCell ref="AJ3:AM3"/>
    <mergeCell ref="Z3:AI3"/>
    <mergeCell ref="A11:D11"/>
    <mergeCell ref="Q3:Q4"/>
    <mergeCell ref="A9:A10"/>
    <mergeCell ref="B9:B10"/>
    <mergeCell ref="AQ1:AQ4"/>
    <mergeCell ref="F2:G2"/>
    <mergeCell ref="H2:I2"/>
    <mergeCell ref="J2:K2"/>
    <mergeCell ref="L2:M2"/>
    <mergeCell ref="N2:O2"/>
    <mergeCell ref="P2:Q2"/>
    <mergeCell ref="R2:S2"/>
    <mergeCell ref="T2:U2"/>
    <mergeCell ref="F3:F4"/>
    <mergeCell ref="V1:V4"/>
    <mergeCell ref="W1:Y3"/>
    <mergeCell ref="A5:D5"/>
    <mergeCell ref="A6:A7"/>
    <mergeCell ref="B6:B7"/>
    <mergeCell ref="N3:N4"/>
    <mergeCell ref="O3:O4"/>
    <mergeCell ref="A1:A4"/>
    <mergeCell ref="B1:B4"/>
    <mergeCell ref="C1:C4"/>
    <mergeCell ref="D1:D4"/>
    <mergeCell ref="E1:E4"/>
    <mergeCell ref="F1:U1"/>
    <mergeCell ref="G3:G4"/>
    <mergeCell ref="H3:H4"/>
    <mergeCell ref="I3:I4"/>
    <mergeCell ref="J3:J4"/>
    <mergeCell ref="U3:U4"/>
    <mergeCell ref="A49:D49"/>
    <mergeCell ref="A12:A15"/>
    <mergeCell ref="A17:A19"/>
    <mergeCell ref="B17:B19"/>
    <mergeCell ref="A21:D21"/>
    <mergeCell ref="A25:D25"/>
    <mergeCell ref="A28:D28"/>
    <mergeCell ref="A34:D34"/>
    <mergeCell ref="A37:D37"/>
    <mergeCell ref="A40:D40"/>
    <mergeCell ref="A43:D43"/>
    <mergeCell ref="A45:D45"/>
    <mergeCell ref="A54:D54"/>
    <mergeCell ref="A57:D57"/>
    <mergeCell ref="A59:D59"/>
    <mergeCell ref="AN64:AO64"/>
    <mergeCell ref="AN66:AO66"/>
  </mergeCells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1DB34-74D0-4851-901C-AAD9B377A50A}">
  <dimension ref="A1:F31"/>
  <sheetViews>
    <sheetView tabSelected="1" topLeftCell="A19" workbookViewId="0">
      <selection activeCell="I15" sqref="I15"/>
    </sheetView>
  </sheetViews>
  <sheetFormatPr defaultColWidth="9.140625" defaultRowHeight="15" x14ac:dyDescent="0.25"/>
  <cols>
    <col min="1" max="1" width="11" style="310" customWidth="1"/>
    <col min="2" max="2" width="22.7109375" style="310" customWidth="1"/>
    <col min="3" max="3" width="13.5703125" style="310" customWidth="1"/>
    <col min="4" max="4" width="12.85546875" style="310" customWidth="1"/>
    <col min="5" max="5" width="10.42578125" style="310" customWidth="1"/>
    <col min="6" max="6" width="15.28515625" style="310" customWidth="1"/>
    <col min="7" max="16384" width="9.140625" style="310"/>
  </cols>
  <sheetData>
    <row r="1" spans="1:6" ht="14.45" x14ac:dyDescent="0.25">
      <c r="F1" s="311" t="s">
        <v>460</v>
      </c>
    </row>
    <row r="2" spans="1:6" ht="14.45" x14ac:dyDescent="0.25">
      <c r="F2" s="311" t="s">
        <v>461</v>
      </c>
    </row>
    <row r="3" spans="1:6" x14ac:dyDescent="0.25">
      <c r="F3" s="311" t="s">
        <v>462</v>
      </c>
    </row>
    <row r="4" spans="1:6" x14ac:dyDescent="0.25">
      <c r="F4" s="311" t="s">
        <v>463</v>
      </c>
    </row>
    <row r="5" spans="1:6" ht="14.45" x14ac:dyDescent="0.25">
      <c r="F5" s="311"/>
    </row>
    <row r="7" spans="1:6" ht="15.75" x14ac:dyDescent="0.25">
      <c r="A7" s="359" t="s">
        <v>464</v>
      </c>
      <c r="B7" s="359"/>
      <c r="C7" s="359"/>
      <c r="D7" s="359"/>
      <c r="E7" s="359"/>
      <c r="F7" s="359"/>
    </row>
    <row r="8" spans="1:6" thickBot="1" x14ac:dyDescent="0.3"/>
    <row r="9" spans="1:6" s="312" customFormat="1" ht="14.25" x14ac:dyDescent="0.2">
      <c r="A9" s="360" t="s">
        <v>465</v>
      </c>
      <c r="B9" s="362" t="s">
        <v>466</v>
      </c>
      <c r="C9" s="362" t="s">
        <v>467</v>
      </c>
      <c r="D9" s="362"/>
      <c r="E9" s="362" t="s">
        <v>468</v>
      </c>
      <c r="F9" s="364" t="s">
        <v>469</v>
      </c>
    </row>
    <row r="10" spans="1:6" s="312" customFormat="1" ht="100.5" thickBot="1" x14ac:dyDescent="0.25">
      <c r="A10" s="361"/>
      <c r="B10" s="363"/>
      <c r="C10" s="313" t="s">
        <v>470</v>
      </c>
      <c r="D10" s="313" t="s">
        <v>471</v>
      </c>
      <c r="E10" s="363"/>
      <c r="F10" s="365"/>
    </row>
    <row r="11" spans="1:6" s="312" customFormat="1" ht="14.25" x14ac:dyDescent="0.2">
      <c r="A11" s="366" t="s">
        <v>472</v>
      </c>
      <c r="B11" s="368" t="s">
        <v>473</v>
      </c>
      <c r="C11" s="368">
        <f>C12+D12</f>
        <v>869872</v>
      </c>
      <c r="D11" s="368"/>
      <c r="E11" s="370">
        <f>E13+E17+E29</f>
        <v>869872</v>
      </c>
      <c r="F11" s="372">
        <f>F13+F17+F29</f>
        <v>297066</v>
      </c>
    </row>
    <row r="12" spans="1:6" x14ac:dyDescent="0.25">
      <c r="A12" s="367"/>
      <c r="B12" s="369"/>
      <c r="C12" s="314">
        <v>217896</v>
      </c>
      <c r="D12" s="314">
        <v>651976</v>
      </c>
      <c r="E12" s="371"/>
      <c r="F12" s="373"/>
    </row>
    <row r="13" spans="1:6" x14ac:dyDescent="0.25">
      <c r="A13" s="315">
        <v>1000</v>
      </c>
      <c r="B13" s="316" t="s">
        <v>474</v>
      </c>
      <c r="C13" s="316">
        <f>C14+C15</f>
        <v>98933</v>
      </c>
      <c r="D13" s="316">
        <f t="shared" ref="D13:F13" si="0">D14+D15</f>
        <v>392822</v>
      </c>
      <c r="E13" s="316">
        <f t="shared" si="0"/>
        <v>524181</v>
      </c>
      <c r="F13" s="317">
        <f t="shared" si="0"/>
        <v>204758</v>
      </c>
    </row>
    <row r="14" spans="1:6" ht="15.75" x14ac:dyDescent="0.25">
      <c r="A14" s="318">
        <v>1110</v>
      </c>
      <c r="B14" s="319" t="s">
        <v>154</v>
      </c>
      <c r="C14" s="320">
        <v>80014</v>
      </c>
      <c r="D14" s="320">
        <v>308521</v>
      </c>
      <c r="E14" s="320">
        <v>411691</v>
      </c>
      <c r="F14" s="321">
        <v>159932</v>
      </c>
    </row>
    <row r="15" spans="1:6" ht="78.75" x14ac:dyDescent="0.25">
      <c r="A15" s="322">
        <v>1200</v>
      </c>
      <c r="B15" s="323" t="s">
        <v>484</v>
      </c>
      <c r="C15" s="320">
        <f>C16</f>
        <v>18919</v>
      </c>
      <c r="D15" s="320">
        <f>D16</f>
        <v>84301</v>
      </c>
      <c r="E15" s="320">
        <f t="shared" ref="E15:F15" si="1">E16</f>
        <v>112490</v>
      </c>
      <c r="F15" s="321">
        <f t="shared" si="1"/>
        <v>44826</v>
      </c>
    </row>
    <row r="16" spans="1:6" ht="47.25" x14ac:dyDescent="0.25">
      <c r="A16" s="318">
        <v>1210</v>
      </c>
      <c r="B16" s="324" t="s">
        <v>81</v>
      </c>
      <c r="C16" s="320">
        <v>18919</v>
      </c>
      <c r="D16" s="320">
        <v>84301</v>
      </c>
      <c r="E16" s="320">
        <v>112490</v>
      </c>
      <c r="F16" s="321">
        <v>44826</v>
      </c>
    </row>
    <row r="17" spans="1:6" ht="15.6" x14ac:dyDescent="0.3">
      <c r="A17" s="315">
        <v>2000</v>
      </c>
      <c r="B17" s="325" t="s">
        <v>86</v>
      </c>
      <c r="C17" s="316">
        <f>C18+C25</f>
        <v>85677</v>
      </c>
      <c r="D17" s="316">
        <f t="shared" ref="D17:F17" si="2">D18+D25</f>
        <v>251680</v>
      </c>
      <c r="E17" s="316">
        <f t="shared" si="2"/>
        <v>335718</v>
      </c>
      <c r="F17" s="317">
        <f t="shared" si="2"/>
        <v>87702</v>
      </c>
    </row>
    <row r="18" spans="1:6" ht="15.6" x14ac:dyDescent="0.3">
      <c r="A18" s="318">
        <v>2200</v>
      </c>
      <c r="B18" s="319" t="s">
        <v>475</v>
      </c>
      <c r="C18" s="320">
        <f>C19+C20+C21+C22+C23+C24</f>
        <v>81253</v>
      </c>
      <c r="D18" s="320">
        <f t="shared" ref="D18:F18" si="3">D19+D20+D21+D22+D23+D24</f>
        <v>234922</v>
      </c>
      <c r="E18" s="320">
        <f t="shared" si="3"/>
        <v>313357</v>
      </c>
      <c r="F18" s="321">
        <f t="shared" si="3"/>
        <v>75952</v>
      </c>
    </row>
    <row r="19" spans="1:6" ht="31.35" x14ac:dyDescent="0.3">
      <c r="A19" s="318">
        <v>2210</v>
      </c>
      <c r="B19" s="323" t="s">
        <v>478</v>
      </c>
      <c r="C19" s="320">
        <v>4057</v>
      </c>
      <c r="D19" s="320">
        <v>11165</v>
      </c>
      <c r="E19" s="320">
        <v>14897</v>
      </c>
      <c r="F19" s="321">
        <v>7354</v>
      </c>
    </row>
    <row r="20" spans="1:6" ht="47.25" x14ac:dyDescent="0.25">
      <c r="A20" s="318">
        <v>2220</v>
      </c>
      <c r="B20" s="323" t="s">
        <v>99</v>
      </c>
      <c r="C20" s="320">
        <v>1817</v>
      </c>
      <c r="D20" s="320">
        <v>8477</v>
      </c>
      <c r="E20" s="320">
        <v>11312</v>
      </c>
      <c r="F20" s="321">
        <v>5595</v>
      </c>
    </row>
    <row r="21" spans="1:6" ht="15.75" x14ac:dyDescent="0.25">
      <c r="A21" s="318">
        <v>2230</v>
      </c>
      <c r="B21" s="323" t="s">
        <v>479</v>
      </c>
      <c r="C21" s="320">
        <v>2237</v>
      </c>
      <c r="D21" s="320">
        <v>17693</v>
      </c>
      <c r="E21" s="320">
        <v>23610</v>
      </c>
      <c r="F21" s="321">
        <v>6889</v>
      </c>
    </row>
    <row r="22" spans="1:6" ht="63" x14ac:dyDescent="0.25">
      <c r="A22" s="318">
        <v>2240</v>
      </c>
      <c r="B22" s="324" t="s">
        <v>111</v>
      </c>
      <c r="C22" s="320">
        <v>4507</v>
      </c>
      <c r="D22" s="320">
        <v>11611</v>
      </c>
      <c r="E22" s="320">
        <v>15493</v>
      </c>
      <c r="F22" s="321">
        <v>7794</v>
      </c>
    </row>
    <row r="23" spans="1:6" ht="31.5" x14ac:dyDescent="0.25">
      <c r="A23" s="318">
        <v>2250</v>
      </c>
      <c r="B23" s="323" t="s">
        <v>117</v>
      </c>
      <c r="C23" s="320">
        <v>63301</v>
      </c>
      <c r="D23" s="320">
        <v>161081</v>
      </c>
      <c r="E23" s="320">
        <v>214825</v>
      </c>
      <c r="F23" s="321">
        <v>31740</v>
      </c>
    </row>
    <row r="24" spans="1:6" ht="15.75" x14ac:dyDescent="0.25">
      <c r="A24" s="318">
        <v>2260</v>
      </c>
      <c r="B24" s="319" t="s">
        <v>128</v>
      </c>
      <c r="C24" s="320">
        <v>5334</v>
      </c>
      <c r="D24" s="320">
        <v>24895</v>
      </c>
      <c r="E24" s="320">
        <v>33220</v>
      </c>
      <c r="F24" s="321">
        <v>16580</v>
      </c>
    </row>
    <row r="25" spans="1:6" ht="78.75" x14ac:dyDescent="0.25">
      <c r="A25" s="322">
        <v>2300</v>
      </c>
      <c r="B25" s="323" t="s">
        <v>480</v>
      </c>
      <c r="C25" s="320">
        <f>C26+C27+C28</f>
        <v>4424</v>
      </c>
      <c r="D25" s="320">
        <f t="shared" ref="D25:F25" si="4">D26+D27+D28</f>
        <v>16758</v>
      </c>
      <c r="E25" s="320">
        <f t="shared" si="4"/>
        <v>22361</v>
      </c>
      <c r="F25" s="321">
        <f t="shared" si="4"/>
        <v>11750</v>
      </c>
    </row>
    <row r="26" spans="1:6" ht="31.5" x14ac:dyDescent="0.25">
      <c r="A26" s="318">
        <v>2310</v>
      </c>
      <c r="B26" s="323" t="s">
        <v>481</v>
      </c>
      <c r="C26" s="320">
        <v>3794</v>
      </c>
      <c r="D26" s="320">
        <v>13828</v>
      </c>
      <c r="E26" s="320">
        <v>18451</v>
      </c>
      <c r="F26" s="321">
        <v>9811</v>
      </c>
    </row>
    <row r="27" spans="1:6" ht="31.5" x14ac:dyDescent="0.25">
      <c r="A27" s="318">
        <v>2320</v>
      </c>
      <c r="B27" s="323" t="s">
        <v>140</v>
      </c>
      <c r="C27" s="320">
        <v>52</v>
      </c>
      <c r="D27" s="320">
        <v>236</v>
      </c>
      <c r="E27" s="320">
        <v>315</v>
      </c>
      <c r="F27" s="321">
        <v>157</v>
      </c>
    </row>
    <row r="28" spans="1:6" ht="31.5" x14ac:dyDescent="0.25">
      <c r="A28" s="318">
        <v>2350</v>
      </c>
      <c r="B28" s="323" t="s">
        <v>482</v>
      </c>
      <c r="C28" s="320">
        <v>578</v>
      </c>
      <c r="D28" s="320">
        <v>2694</v>
      </c>
      <c r="E28" s="320">
        <v>3595</v>
      </c>
      <c r="F28" s="321">
        <v>1782</v>
      </c>
    </row>
    <row r="29" spans="1:6" ht="31.5" x14ac:dyDescent="0.25">
      <c r="A29" s="315">
        <v>5000</v>
      </c>
      <c r="B29" s="326" t="s">
        <v>476</v>
      </c>
      <c r="C29" s="316">
        <f>C30+C31</f>
        <v>33286</v>
      </c>
      <c r="D29" s="316">
        <f t="shared" ref="D29:F29" si="5">D30+D31</f>
        <v>7474</v>
      </c>
      <c r="E29" s="316">
        <f t="shared" si="5"/>
        <v>9973</v>
      </c>
      <c r="F29" s="317">
        <f t="shared" si="5"/>
        <v>4606</v>
      </c>
    </row>
    <row r="30" spans="1:6" ht="15.75" x14ac:dyDescent="0.25">
      <c r="A30" s="318">
        <v>5100</v>
      </c>
      <c r="B30" s="319" t="s">
        <v>477</v>
      </c>
      <c r="C30" s="320">
        <v>31246</v>
      </c>
      <c r="D30" s="320">
        <v>0</v>
      </c>
      <c r="E30" s="320"/>
      <c r="F30" s="321">
        <v>0</v>
      </c>
    </row>
    <row r="31" spans="1:6" ht="16.5" thickBot="1" x14ac:dyDescent="0.3">
      <c r="A31" s="327">
        <v>5200</v>
      </c>
      <c r="B31" s="328" t="s">
        <v>483</v>
      </c>
      <c r="C31" s="329">
        <v>2040</v>
      </c>
      <c r="D31" s="329">
        <v>7474</v>
      </c>
      <c r="E31" s="329">
        <v>9973</v>
      </c>
      <c r="F31" s="330">
        <v>4606</v>
      </c>
    </row>
  </sheetData>
  <mergeCells count="11">
    <mergeCell ref="A11:A12"/>
    <mergeCell ref="B11:B12"/>
    <mergeCell ref="C11:D11"/>
    <mergeCell ref="E11:E12"/>
    <mergeCell ref="F11:F12"/>
    <mergeCell ref="A7:F7"/>
    <mergeCell ref="A9:A10"/>
    <mergeCell ref="B9:B10"/>
    <mergeCell ref="C9:D9"/>
    <mergeCell ref="E9:E10"/>
    <mergeCell ref="F9:F1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</sheetPr>
  <dimension ref="A1:EB70"/>
  <sheetViews>
    <sheetView topLeftCell="I1" zoomScale="70" zoomScaleNormal="70" workbookViewId="0">
      <pane ySplit="4" topLeftCell="A5" activePane="bottomLeft" state="frozen"/>
      <selection activeCell="AF56" sqref="AF56"/>
      <selection pane="bottomLeft" activeCell="W68" sqref="W68:AI69"/>
    </sheetView>
  </sheetViews>
  <sheetFormatPr defaultColWidth="9.140625" defaultRowHeight="12.75" x14ac:dyDescent="0.2"/>
  <cols>
    <col min="1" max="1" width="10.28515625" style="1" bestFit="1" customWidth="1"/>
    <col min="2" max="2" width="36.5703125" style="2" customWidth="1"/>
    <col min="3" max="3" width="36.5703125" style="1" customWidth="1"/>
    <col min="4" max="4" width="36.5703125" style="2" customWidth="1"/>
    <col min="5" max="5" width="11.140625" style="2" customWidth="1"/>
    <col min="6" max="6" width="7.42578125" style="124" customWidth="1"/>
    <col min="7" max="7" width="8.5703125" style="124" customWidth="1"/>
    <col min="8" max="8" width="5" style="124" customWidth="1"/>
    <col min="9" max="9" width="6.28515625" style="124" customWidth="1"/>
    <col min="10" max="10" width="6.7109375" style="124" customWidth="1"/>
    <col min="11" max="11" width="6.42578125" style="124" customWidth="1"/>
    <col min="12" max="12" width="5" style="124" customWidth="1"/>
    <col min="13" max="15" width="6.42578125" style="124" customWidth="1"/>
    <col min="16" max="16" width="11.42578125" style="124" customWidth="1"/>
    <col min="17" max="18" width="6.85546875" style="124" customWidth="1"/>
    <col min="19" max="19" width="8.85546875" style="124" customWidth="1"/>
    <col min="20" max="20" width="11.85546875" style="124" customWidth="1"/>
    <col min="21" max="21" width="6.42578125" style="124" customWidth="1"/>
    <col min="22" max="22" width="9.5703125" style="123" customWidth="1"/>
    <col min="23" max="24" width="12.5703125" style="124" customWidth="1"/>
    <col min="25" max="25" width="8.140625" style="124" customWidth="1"/>
    <col min="26" max="26" width="13.28515625" style="2" customWidth="1"/>
    <col min="27" max="27" width="11.42578125" style="2" customWidth="1"/>
    <col min="28" max="28" width="11" style="2" customWidth="1"/>
    <col min="29" max="29" width="11.140625" style="2" customWidth="1"/>
    <col min="30" max="31" width="10.5703125" style="2" customWidth="1"/>
    <col min="32" max="32" width="10.85546875" style="2" customWidth="1"/>
    <col min="33" max="33" width="6.5703125" style="2" customWidth="1"/>
    <col min="34" max="34" width="10.7109375" style="2" customWidth="1"/>
    <col min="35" max="35" width="9.42578125" style="2" customWidth="1"/>
    <col min="36" max="36" width="9.28515625" style="2" customWidth="1"/>
    <col min="37" max="37" width="13.28515625" style="2" customWidth="1"/>
    <col min="38" max="38" width="11.42578125" style="2" customWidth="1"/>
    <col min="39" max="39" width="8.42578125" style="2" customWidth="1"/>
    <col min="40" max="40" width="11.140625" style="2" customWidth="1"/>
    <col min="41" max="41" width="10" style="5" customWidth="1"/>
    <col min="42" max="42" width="13.140625" style="2" customWidth="1"/>
    <col min="43" max="43" width="12.5703125" style="123" customWidth="1"/>
    <col min="44" max="44" width="11.5703125" style="132" customWidth="1"/>
    <col min="45" max="132" width="9.140625" style="132"/>
    <col min="133" max="16384" width="9.140625" style="2"/>
  </cols>
  <sheetData>
    <row r="1" spans="1:45" ht="12.75" customHeight="1" x14ac:dyDescent="0.2">
      <c r="A1" s="354" t="s">
        <v>37</v>
      </c>
      <c r="B1" s="354" t="s">
        <v>36</v>
      </c>
      <c r="C1" s="354" t="s">
        <v>27</v>
      </c>
      <c r="D1" s="353" t="s">
        <v>38</v>
      </c>
      <c r="E1" s="353" t="s">
        <v>28</v>
      </c>
      <c r="F1" s="353" t="s">
        <v>39</v>
      </c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 t="s">
        <v>342</v>
      </c>
      <c r="W1" s="353" t="s">
        <v>29</v>
      </c>
      <c r="X1" s="353"/>
      <c r="Y1" s="353"/>
      <c r="Z1" s="353" t="s">
        <v>30</v>
      </c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1" t="s">
        <v>336</v>
      </c>
      <c r="AO1" s="351" t="s">
        <v>337</v>
      </c>
      <c r="AP1" s="351" t="s">
        <v>31</v>
      </c>
      <c r="AQ1" s="351" t="s">
        <v>340</v>
      </c>
    </row>
    <row r="2" spans="1:45" ht="45.2" customHeight="1" x14ac:dyDescent="0.2">
      <c r="A2" s="354"/>
      <c r="B2" s="354"/>
      <c r="C2" s="354"/>
      <c r="D2" s="353"/>
      <c r="E2" s="353"/>
      <c r="F2" s="353" t="s">
        <v>46</v>
      </c>
      <c r="G2" s="353"/>
      <c r="H2" s="353" t="s">
        <v>184</v>
      </c>
      <c r="I2" s="353"/>
      <c r="J2" s="353" t="s">
        <v>183</v>
      </c>
      <c r="K2" s="353"/>
      <c r="L2" s="353" t="s">
        <v>330</v>
      </c>
      <c r="M2" s="353"/>
      <c r="N2" s="340" t="s">
        <v>438</v>
      </c>
      <c r="O2" s="342"/>
      <c r="P2" s="353" t="s">
        <v>334</v>
      </c>
      <c r="Q2" s="353"/>
      <c r="R2" s="340" t="s">
        <v>437</v>
      </c>
      <c r="S2" s="342"/>
      <c r="T2" s="353" t="s">
        <v>436</v>
      </c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8"/>
      <c r="AO2" s="358"/>
      <c r="AP2" s="358"/>
      <c r="AQ2" s="358"/>
    </row>
    <row r="3" spans="1:45" ht="23.45" customHeight="1" x14ac:dyDescent="0.2">
      <c r="A3" s="354"/>
      <c r="B3" s="354"/>
      <c r="C3" s="354"/>
      <c r="D3" s="353"/>
      <c r="E3" s="353"/>
      <c r="F3" s="353" t="s">
        <v>335</v>
      </c>
      <c r="G3" s="353" t="s">
        <v>338</v>
      </c>
      <c r="H3" s="353" t="s">
        <v>335</v>
      </c>
      <c r="I3" s="353" t="s">
        <v>338</v>
      </c>
      <c r="J3" s="353" t="s">
        <v>335</v>
      </c>
      <c r="K3" s="353" t="s">
        <v>338</v>
      </c>
      <c r="L3" s="353" t="s">
        <v>335</v>
      </c>
      <c r="M3" s="353" t="s">
        <v>338</v>
      </c>
      <c r="N3" s="351" t="s">
        <v>335</v>
      </c>
      <c r="O3" s="353" t="s">
        <v>338</v>
      </c>
      <c r="P3" s="353" t="s">
        <v>335</v>
      </c>
      <c r="Q3" s="353" t="s">
        <v>338</v>
      </c>
      <c r="R3" s="353" t="s">
        <v>335</v>
      </c>
      <c r="S3" s="353" t="s">
        <v>338</v>
      </c>
      <c r="T3" s="353" t="s">
        <v>335</v>
      </c>
      <c r="U3" s="353" t="s">
        <v>338</v>
      </c>
      <c r="V3" s="353"/>
      <c r="W3" s="353"/>
      <c r="X3" s="353"/>
      <c r="Y3" s="353"/>
      <c r="Z3" s="353" t="s">
        <v>339</v>
      </c>
      <c r="AA3" s="353"/>
      <c r="AB3" s="353"/>
      <c r="AC3" s="353"/>
      <c r="AD3" s="353"/>
      <c r="AE3" s="353"/>
      <c r="AF3" s="353"/>
      <c r="AG3" s="353"/>
      <c r="AH3" s="353"/>
      <c r="AI3" s="353"/>
      <c r="AJ3" s="353" t="s">
        <v>152</v>
      </c>
      <c r="AK3" s="353"/>
      <c r="AL3" s="353"/>
      <c r="AM3" s="353"/>
      <c r="AN3" s="358"/>
      <c r="AO3" s="358"/>
      <c r="AP3" s="358"/>
      <c r="AQ3" s="358"/>
    </row>
    <row r="4" spans="1:45" ht="25.5" x14ac:dyDescent="0.2">
      <c r="A4" s="354"/>
      <c r="B4" s="354"/>
      <c r="C4" s="354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2"/>
      <c r="O4" s="353"/>
      <c r="P4" s="353"/>
      <c r="Q4" s="353"/>
      <c r="R4" s="353"/>
      <c r="S4" s="353"/>
      <c r="T4" s="353"/>
      <c r="U4" s="353"/>
      <c r="V4" s="353"/>
      <c r="W4" s="228" t="s">
        <v>32</v>
      </c>
      <c r="X4" s="228" t="s">
        <v>33</v>
      </c>
      <c r="Y4" s="228" t="s">
        <v>34</v>
      </c>
      <c r="Z4" s="228" t="s">
        <v>87</v>
      </c>
      <c r="AA4" s="228" t="s">
        <v>98</v>
      </c>
      <c r="AB4" s="228" t="s">
        <v>104</v>
      </c>
      <c r="AC4" s="228" t="s">
        <v>110</v>
      </c>
      <c r="AD4" s="228" t="s">
        <v>116</v>
      </c>
      <c r="AE4" s="228" t="s">
        <v>127</v>
      </c>
      <c r="AF4" s="228" t="s">
        <v>133</v>
      </c>
      <c r="AG4" s="228" t="s">
        <v>139</v>
      </c>
      <c r="AH4" s="228" t="s">
        <v>145</v>
      </c>
      <c r="AI4" s="228" t="s">
        <v>35</v>
      </c>
      <c r="AJ4" s="228" t="s">
        <v>32</v>
      </c>
      <c r="AK4" s="228" t="s">
        <v>33</v>
      </c>
      <c r="AL4" s="228" t="s">
        <v>34</v>
      </c>
      <c r="AM4" s="228" t="s">
        <v>35</v>
      </c>
      <c r="AN4" s="352"/>
      <c r="AO4" s="352"/>
      <c r="AP4" s="352"/>
      <c r="AQ4" s="352"/>
    </row>
    <row r="5" spans="1:45" x14ac:dyDescent="0.2">
      <c r="A5" s="346" t="s">
        <v>412</v>
      </c>
      <c r="B5" s="347"/>
      <c r="C5" s="347"/>
      <c r="D5" s="348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</row>
    <row r="6" spans="1:45" s="222" customFormat="1" ht="47.25" customHeight="1" x14ac:dyDescent="0.25">
      <c r="A6" s="338" t="s">
        <v>379</v>
      </c>
      <c r="B6" s="349" t="s">
        <v>345</v>
      </c>
      <c r="C6" s="207" t="s">
        <v>346</v>
      </c>
      <c r="D6" s="240" t="s">
        <v>349</v>
      </c>
      <c r="E6" s="271">
        <v>858</v>
      </c>
      <c r="F6" s="219">
        <v>0</v>
      </c>
      <c r="G6" s="219">
        <f>ROUND(((F6*E6/252)/480),3)</f>
        <v>0</v>
      </c>
      <c r="H6" s="219">
        <v>0</v>
      </c>
      <c r="I6" s="219">
        <f>ROUND(((H6*E6/252)/480),3)</f>
        <v>0</v>
      </c>
      <c r="J6" s="219">
        <v>0</v>
      </c>
      <c r="K6" s="219">
        <f>ROUND(((J6*E6/252)/480),3)</f>
        <v>0</v>
      </c>
      <c r="L6" s="219">
        <v>0</v>
      </c>
      <c r="M6" s="219">
        <f>ROUND(((L6*E6/252)/480),3)</f>
        <v>0</v>
      </c>
      <c r="N6" s="219">
        <v>0</v>
      </c>
      <c r="O6" s="219">
        <v>0</v>
      </c>
      <c r="P6" s="219">
        <v>0</v>
      </c>
      <c r="Q6" s="219">
        <f>ROUND(((P6*E6/252)/480),3)</f>
        <v>0</v>
      </c>
      <c r="R6" s="219">
        <v>0</v>
      </c>
      <c r="S6" s="219">
        <v>0</v>
      </c>
      <c r="T6" s="219">
        <v>5.01</v>
      </c>
      <c r="U6" s="219">
        <f>ROUND(((T6*E6/252)/480),3)</f>
        <v>3.5999999999999997E-2</v>
      </c>
      <c r="V6" s="219">
        <v>1.4999999999999999E-2</v>
      </c>
      <c r="W6" s="219" t="e">
        <f>#REF!</f>
        <v>#REF!</v>
      </c>
      <c r="X6" s="219" t="e">
        <f>#REF!</f>
        <v>#REF!</v>
      </c>
      <c r="Y6" s="219"/>
      <c r="Z6" s="221" t="e">
        <f>#REF!</f>
        <v>#REF!</v>
      </c>
      <c r="AA6" s="221" t="e">
        <f>#REF!</f>
        <v>#REF!</v>
      </c>
      <c r="AB6" s="221" t="e">
        <f>#REF!</f>
        <v>#REF!</v>
      </c>
      <c r="AC6" s="221" t="e">
        <f>#REF!</f>
        <v>#REF!</v>
      </c>
      <c r="AD6" s="221" t="e">
        <f>#REF!</f>
        <v>#REF!</v>
      </c>
      <c r="AE6" s="221" t="e">
        <f>#REF!</f>
        <v>#REF!</v>
      </c>
      <c r="AF6" s="221" t="e">
        <f>#REF!</f>
        <v>#REF!</v>
      </c>
      <c r="AG6" s="221" t="e">
        <f>#REF!</f>
        <v>#REF!</v>
      </c>
      <c r="AH6" s="221" t="e">
        <f>#REF!</f>
        <v>#REF!</v>
      </c>
      <c r="AI6" s="219" t="e">
        <f>#REF!</f>
        <v>#REF!</v>
      </c>
      <c r="AJ6" s="219" t="e">
        <f>#REF!</f>
        <v>#REF!</v>
      </c>
      <c r="AK6" s="219" t="e">
        <f>#REF!</f>
        <v>#REF!</v>
      </c>
      <c r="AL6" s="219">
        <v>0</v>
      </c>
      <c r="AM6" s="219" t="e">
        <f>#REF!</f>
        <v>#REF!</v>
      </c>
      <c r="AN6" s="219" t="e">
        <f>SUM(W6:AM6)</f>
        <v>#REF!</v>
      </c>
      <c r="AO6" s="265" t="e">
        <f>ROUND((SUM(W6:AM6)/E6),2)</f>
        <v>#REF!</v>
      </c>
      <c r="AP6" s="219" t="e">
        <f t="shared" ref="AP6:AP27" si="0">ROUND(AO6*E6,0)</f>
        <v>#REF!</v>
      </c>
      <c r="AQ6" s="219" t="e">
        <f>AP6-AN6</f>
        <v>#REF!</v>
      </c>
    </row>
    <row r="7" spans="1:45" s="222" customFormat="1" ht="63" x14ac:dyDescent="0.25">
      <c r="A7" s="338"/>
      <c r="B7" s="350"/>
      <c r="C7" s="182" t="s">
        <v>347</v>
      </c>
      <c r="D7" s="240" t="s">
        <v>349</v>
      </c>
      <c r="E7" s="219">
        <v>200</v>
      </c>
      <c r="F7" s="219">
        <v>0</v>
      </c>
      <c r="G7" s="219">
        <f t="shared" ref="G7:G61" si="1">ROUND(((F7*E7/252)/480),3)</f>
        <v>0</v>
      </c>
      <c r="H7" s="219">
        <v>0</v>
      </c>
      <c r="I7" s="219">
        <f t="shared" ref="I7:I61" si="2">ROUND(((H7*E7/252)/480),3)</f>
        <v>0</v>
      </c>
      <c r="J7" s="219">
        <v>0</v>
      </c>
      <c r="K7" s="219">
        <f t="shared" ref="K7:K61" si="3">ROUND(((J7*E7/252)/480),3)</f>
        <v>0</v>
      </c>
      <c r="L7" s="219">
        <v>0</v>
      </c>
      <c r="M7" s="219">
        <f t="shared" ref="M7:M61" si="4">ROUND(((L7*E7/252)/480),3)</f>
        <v>0</v>
      </c>
      <c r="N7" s="219">
        <v>0</v>
      </c>
      <c r="O7" s="219">
        <v>0</v>
      </c>
      <c r="P7" s="219">
        <v>19</v>
      </c>
      <c r="Q7" s="219">
        <f t="shared" ref="Q7:Q61" si="5">ROUND(((P7*E7/252)/480),3)</f>
        <v>3.1E-2</v>
      </c>
      <c r="R7" s="219">
        <v>0</v>
      </c>
      <c r="S7" s="219">
        <v>0</v>
      </c>
      <c r="T7" s="219">
        <v>19.649999999999999</v>
      </c>
      <c r="U7" s="219">
        <f t="shared" ref="U7:U61" si="6">ROUND(((T7*E7/252)/480),3)</f>
        <v>3.2000000000000001E-2</v>
      </c>
      <c r="V7" s="219">
        <v>1.7999999999999999E-2</v>
      </c>
      <c r="W7" s="219" t="e">
        <f>#REF!</f>
        <v>#REF!</v>
      </c>
      <c r="X7" s="219" t="e">
        <f>#REF!</f>
        <v>#REF!</v>
      </c>
      <c r="Y7" s="219"/>
      <c r="Z7" s="221" t="e">
        <f>#REF!</f>
        <v>#REF!</v>
      </c>
      <c r="AA7" s="221" t="e">
        <f>#REF!</f>
        <v>#REF!</v>
      </c>
      <c r="AB7" s="221" t="e">
        <f>#REF!</f>
        <v>#REF!</v>
      </c>
      <c r="AC7" s="221" t="e">
        <f>#REF!</f>
        <v>#REF!</v>
      </c>
      <c r="AD7" s="221" t="e">
        <f>#REF!</f>
        <v>#REF!</v>
      </c>
      <c r="AE7" s="221" t="e">
        <f>#REF!</f>
        <v>#REF!</v>
      </c>
      <c r="AF7" s="221" t="e">
        <f>#REF!</f>
        <v>#REF!</v>
      </c>
      <c r="AG7" s="221" t="e">
        <f>#REF!</f>
        <v>#REF!</v>
      </c>
      <c r="AH7" s="221" t="e">
        <f>#REF!</f>
        <v>#REF!</v>
      </c>
      <c r="AI7" s="219" t="e">
        <f>#REF!</f>
        <v>#REF!</v>
      </c>
      <c r="AJ7" s="219" t="e">
        <f>#REF!</f>
        <v>#REF!</v>
      </c>
      <c r="AK7" s="219" t="e">
        <f>#REF!</f>
        <v>#REF!</v>
      </c>
      <c r="AL7" s="219">
        <v>0</v>
      </c>
      <c r="AM7" s="219" t="e">
        <f>#REF!</f>
        <v>#REF!</v>
      </c>
      <c r="AN7" s="219" t="e">
        <f t="shared" ref="AN7:AN32" si="7">SUM(W7:AM7)</f>
        <v>#REF!</v>
      </c>
      <c r="AO7" s="265" t="e">
        <f t="shared" ref="AO7:AO32" si="8">ROUND((SUM(W7:AM7)/E7),2)</f>
        <v>#REF!</v>
      </c>
      <c r="AP7" s="219" t="e">
        <f t="shared" si="0"/>
        <v>#REF!</v>
      </c>
      <c r="AQ7" s="219" t="e">
        <f t="shared" ref="AQ7:AQ56" si="9">AP7-AN7</f>
        <v>#REF!</v>
      </c>
    </row>
    <row r="8" spans="1:45" s="267" customFormat="1" ht="63" x14ac:dyDescent="0.25">
      <c r="A8" s="241" t="s">
        <v>380</v>
      </c>
      <c r="B8" s="242" t="s">
        <v>350</v>
      </c>
      <c r="C8" s="243" t="s">
        <v>351</v>
      </c>
      <c r="D8" s="244" t="s">
        <v>352</v>
      </c>
      <c r="E8" s="266">
        <v>2319</v>
      </c>
      <c r="F8" s="266">
        <v>0</v>
      </c>
      <c r="G8" s="266">
        <f t="shared" si="1"/>
        <v>0</v>
      </c>
      <c r="H8" s="266">
        <v>0</v>
      </c>
      <c r="I8" s="266">
        <f t="shared" si="2"/>
        <v>0</v>
      </c>
      <c r="J8" s="266">
        <v>0</v>
      </c>
      <c r="K8" s="266">
        <f t="shared" si="3"/>
        <v>0</v>
      </c>
      <c r="L8" s="266">
        <v>0</v>
      </c>
      <c r="M8" s="266">
        <f t="shared" si="4"/>
        <v>0</v>
      </c>
      <c r="N8" s="266">
        <v>0</v>
      </c>
      <c r="O8" s="266">
        <v>0</v>
      </c>
      <c r="P8" s="266">
        <v>5.05</v>
      </c>
      <c r="Q8" s="266">
        <f t="shared" si="5"/>
        <v>9.7000000000000003E-2</v>
      </c>
      <c r="R8" s="266">
        <v>0</v>
      </c>
      <c r="S8" s="266">
        <v>0</v>
      </c>
      <c r="T8" s="266">
        <v>4.8600000000000003</v>
      </c>
      <c r="U8" s="266">
        <f t="shared" si="6"/>
        <v>9.2999999999999999E-2</v>
      </c>
      <c r="V8" s="266">
        <v>5.0000000000000001E-3</v>
      </c>
      <c r="W8" s="266" t="e">
        <f>#REF!</f>
        <v>#REF!</v>
      </c>
      <c r="X8" s="266" t="e">
        <f>#REF!</f>
        <v>#REF!</v>
      </c>
      <c r="Y8" s="266"/>
      <c r="Z8" s="221" t="e">
        <f>#REF!</f>
        <v>#REF!</v>
      </c>
      <c r="AA8" s="221" t="e">
        <f>#REF!</f>
        <v>#REF!</v>
      </c>
      <c r="AB8" s="221" t="e">
        <f>#REF!</f>
        <v>#REF!</v>
      </c>
      <c r="AC8" s="221" t="e">
        <f>#REF!</f>
        <v>#REF!</v>
      </c>
      <c r="AD8" s="221" t="e">
        <f>#REF!</f>
        <v>#REF!</v>
      </c>
      <c r="AE8" s="221" t="e">
        <f>#REF!</f>
        <v>#REF!</v>
      </c>
      <c r="AF8" s="221" t="e">
        <f>#REF!</f>
        <v>#REF!</v>
      </c>
      <c r="AG8" s="221" t="e">
        <f>#REF!</f>
        <v>#REF!</v>
      </c>
      <c r="AH8" s="221" t="e">
        <f>#REF!</f>
        <v>#REF!</v>
      </c>
      <c r="AI8" s="266" t="e">
        <f>#REF!</f>
        <v>#REF!</v>
      </c>
      <c r="AJ8" s="266" t="e">
        <f>#REF!</f>
        <v>#REF!</v>
      </c>
      <c r="AK8" s="266" t="e">
        <f>#REF!</f>
        <v>#REF!</v>
      </c>
      <c r="AL8" s="266">
        <v>0</v>
      </c>
      <c r="AM8" s="266" t="e">
        <f>#REF!</f>
        <v>#REF!</v>
      </c>
      <c r="AN8" s="266" t="e">
        <f t="shared" si="7"/>
        <v>#REF!</v>
      </c>
      <c r="AO8" s="272" t="e">
        <f t="shared" si="8"/>
        <v>#REF!</v>
      </c>
      <c r="AP8" s="266" t="e">
        <f t="shared" si="0"/>
        <v>#REF!</v>
      </c>
      <c r="AQ8" s="266" t="e">
        <f t="shared" si="9"/>
        <v>#REF!</v>
      </c>
    </row>
    <row r="9" spans="1:45" s="222" customFormat="1" ht="15.75" x14ac:dyDescent="0.25">
      <c r="A9" s="355" t="s">
        <v>385</v>
      </c>
      <c r="B9" s="357" t="s">
        <v>353</v>
      </c>
      <c r="C9" s="207" t="s">
        <v>6</v>
      </c>
      <c r="D9" s="207" t="s">
        <v>349</v>
      </c>
      <c r="E9" s="219">
        <v>1169</v>
      </c>
      <c r="F9" s="219">
        <v>0</v>
      </c>
      <c r="G9" s="219">
        <f t="shared" si="1"/>
        <v>0</v>
      </c>
      <c r="H9" s="219">
        <v>0</v>
      </c>
      <c r="I9" s="219">
        <f t="shared" si="2"/>
        <v>0</v>
      </c>
      <c r="J9" s="219">
        <v>0</v>
      </c>
      <c r="K9" s="219">
        <f t="shared" si="3"/>
        <v>0</v>
      </c>
      <c r="L9" s="219">
        <v>0</v>
      </c>
      <c r="M9" s="219">
        <f t="shared" si="4"/>
        <v>0</v>
      </c>
      <c r="N9" s="219">
        <v>0</v>
      </c>
      <c r="O9" s="219">
        <v>0</v>
      </c>
      <c r="P9" s="219">
        <v>3.05</v>
      </c>
      <c r="Q9" s="219">
        <f t="shared" si="5"/>
        <v>2.9000000000000001E-2</v>
      </c>
      <c r="R9" s="219">
        <v>0</v>
      </c>
      <c r="S9" s="219">
        <v>0</v>
      </c>
      <c r="T9" s="219">
        <v>2.44</v>
      </c>
      <c r="U9" s="219">
        <f t="shared" si="6"/>
        <v>2.4E-2</v>
      </c>
      <c r="V9" s="219">
        <v>3.0000000000000001E-3</v>
      </c>
      <c r="W9" s="219" t="e">
        <f>#REF!</f>
        <v>#REF!</v>
      </c>
      <c r="X9" s="219" t="e">
        <f>#REF!</f>
        <v>#REF!</v>
      </c>
      <c r="Y9" s="219"/>
      <c r="Z9" s="221" t="e">
        <f>#REF!</f>
        <v>#REF!</v>
      </c>
      <c r="AA9" s="221" t="e">
        <f>#REF!</f>
        <v>#REF!</v>
      </c>
      <c r="AB9" s="221" t="e">
        <f>#REF!</f>
        <v>#REF!</v>
      </c>
      <c r="AC9" s="221" t="e">
        <f>#REF!</f>
        <v>#REF!</v>
      </c>
      <c r="AD9" s="221" t="e">
        <f>#REF!</f>
        <v>#REF!</v>
      </c>
      <c r="AE9" s="221" t="e">
        <f>#REF!</f>
        <v>#REF!</v>
      </c>
      <c r="AF9" s="221" t="e">
        <f>#REF!</f>
        <v>#REF!</v>
      </c>
      <c r="AG9" s="221" t="e">
        <f>#REF!</f>
        <v>#REF!</v>
      </c>
      <c r="AH9" s="221" t="e">
        <f>#REF!</f>
        <v>#REF!</v>
      </c>
      <c r="AI9" s="219" t="e">
        <f>#REF!</f>
        <v>#REF!</v>
      </c>
      <c r="AJ9" s="219" t="e">
        <f>#REF!</f>
        <v>#REF!</v>
      </c>
      <c r="AK9" s="219" t="e">
        <f>#REF!</f>
        <v>#REF!</v>
      </c>
      <c r="AL9" s="219">
        <v>0</v>
      </c>
      <c r="AM9" s="219" t="e">
        <f>#REF!</f>
        <v>#REF!</v>
      </c>
      <c r="AN9" s="219" t="e">
        <f t="shared" si="7"/>
        <v>#REF!</v>
      </c>
      <c r="AO9" s="265" t="e">
        <f t="shared" si="8"/>
        <v>#REF!</v>
      </c>
      <c r="AP9" s="219" t="e">
        <f t="shared" si="0"/>
        <v>#REF!</v>
      </c>
      <c r="AQ9" s="219" t="e">
        <f t="shared" si="9"/>
        <v>#REF!</v>
      </c>
    </row>
    <row r="10" spans="1:45" s="222" customFormat="1" ht="15.75" x14ac:dyDescent="0.25">
      <c r="A10" s="356"/>
      <c r="B10" s="357"/>
      <c r="C10" s="207" t="s">
        <v>354</v>
      </c>
      <c r="D10" s="207" t="s">
        <v>349</v>
      </c>
      <c r="E10" s="219">
        <v>151</v>
      </c>
      <c r="F10" s="219">
        <v>0</v>
      </c>
      <c r="G10" s="219">
        <f t="shared" si="1"/>
        <v>0</v>
      </c>
      <c r="H10" s="219">
        <v>0</v>
      </c>
      <c r="I10" s="219">
        <f t="shared" si="2"/>
        <v>0</v>
      </c>
      <c r="J10" s="219">
        <v>0</v>
      </c>
      <c r="K10" s="219">
        <f t="shared" si="3"/>
        <v>0</v>
      </c>
      <c r="L10" s="219">
        <v>0</v>
      </c>
      <c r="M10" s="219">
        <f t="shared" si="4"/>
        <v>0</v>
      </c>
      <c r="N10" s="219">
        <v>0</v>
      </c>
      <c r="O10" s="219">
        <v>0</v>
      </c>
      <c r="P10" s="219">
        <v>20.2</v>
      </c>
      <c r="Q10" s="219">
        <f t="shared" si="5"/>
        <v>2.5000000000000001E-2</v>
      </c>
      <c r="R10" s="219">
        <v>0</v>
      </c>
      <c r="S10" s="219">
        <v>0</v>
      </c>
      <c r="T10" s="219">
        <v>16.41</v>
      </c>
      <c r="U10" s="219">
        <f t="shared" si="6"/>
        <v>0.02</v>
      </c>
      <c r="V10" s="219">
        <v>7.0000000000000001E-3</v>
      </c>
      <c r="W10" s="219" t="e">
        <f>#REF!</f>
        <v>#REF!</v>
      </c>
      <c r="X10" s="219" t="e">
        <f>#REF!</f>
        <v>#REF!</v>
      </c>
      <c r="Y10" s="219"/>
      <c r="Z10" s="221" t="e">
        <f>#REF!</f>
        <v>#REF!</v>
      </c>
      <c r="AA10" s="221" t="e">
        <f>#REF!</f>
        <v>#REF!</v>
      </c>
      <c r="AB10" s="221" t="e">
        <f>#REF!</f>
        <v>#REF!</v>
      </c>
      <c r="AC10" s="221" t="e">
        <f>#REF!</f>
        <v>#REF!</v>
      </c>
      <c r="AD10" s="221" t="e">
        <f>#REF!</f>
        <v>#REF!</v>
      </c>
      <c r="AE10" s="221" t="e">
        <f>#REF!</f>
        <v>#REF!</v>
      </c>
      <c r="AF10" s="221" t="e">
        <f>#REF!</f>
        <v>#REF!</v>
      </c>
      <c r="AG10" s="221" t="e">
        <f>#REF!</f>
        <v>#REF!</v>
      </c>
      <c r="AH10" s="221" t="e">
        <f>#REF!</f>
        <v>#REF!</v>
      </c>
      <c r="AI10" s="219" t="e">
        <f>#REF!</f>
        <v>#REF!</v>
      </c>
      <c r="AJ10" s="219" t="e">
        <f>#REF!</f>
        <v>#REF!</v>
      </c>
      <c r="AK10" s="219" t="e">
        <f>#REF!</f>
        <v>#REF!</v>
      </c>
      <c r="AL10" s="219">
        <v>0</v>
      </c>
      <c r="AM10" s="219" t="e">
        <f>#REF!</f>
        <v>#REF!</v>
      </c>
      <c r="AN10" s="219" t="e">
        <f t="shared" si="7"/>
        <v>#REF!</v>
      </c>
      <c r="AO10" s="265" t="e">
        <f t="shared" si="8"/>
        <v>#REF!</v>
      </c>
      <c r="AP10" s="219" t="e">
        <f t="shared" si="0"/>
        <v>#REF!</v>
      </c>
      <c r="AQ10" s="219" t="e">
        <f t="shared" si="9"/>
        <v>#REF!</v>
      </c>
    </row>
    <row r="11" spans="1:45" s="132" customFormat="1" ht="15.95" customHeight="1" x14ac:dyDescent="0.2">
      <c r="A11" s="340" t="s">
        <v>413</v>
      </c>
      <c r="B11" s="341"/>
      <c r="C11" s="341"/>
      <c r="D11" s="342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72"/>
      <c r="AA11" s="172"/>
      <c r="AB11" s="172"/>
      <c r="AC11" s="172"/>
      <c r="AD11" s="172"/>
      <c r="AE11" s="172"/>
      <c r="AF11" s="172"/>
      <c r="AG11" s="172"/>
      <c r="AH11" s="172"/>
      <c r="AI11" s="169"/>
      <c r="AJ11" s="169"/>
      <c r="AK11" s="169"/>
      <c r="AL11" s="169"/>
      <c r="AM11" s="169"/>
      <c r="AN11" s="169"/>
      <c r="AO11" s="170"/>
      <c r="AP11" s="169"/>
      <c r="AQ11" s="169"/>
    </row>
    <row r="12" spans="1:45" s="276" customFormat="1" ht="135.19999999999999" customHeight="1" x14ac:dyDescent="0.2">
      <c r="A12" s="336" t="s">
        <v>381</v>
      </c>
      <c r="B12" s="274" t="s">
        <v>355</v>
      </c>
      <c r="C12" s="275" t="s">
        <v>428</v>
      </c>
      <c r="D12" s="275" t="s">
        <v>356</v>
      </c>
      <c r="E12" s="266">
        <v>264</v>
      </c>
      <c r="F12" s="266">
        <v>0</v>
      </c>
      <c r="G12" s="266">
        <f t="shared" si="1"/>
        <v>0</v>
      </c>
      <c r="H12" s="266">
        <v>0</v>
      </c>
      <c r="I12" s="266">
        <f t="shared" si="2"/>
        <v>0</v>
      </c>
      <c r="J12" s="266">
        <v>0</v>
      </c>
      <c r="K12" s="266">
        <f>ROUND(((J12*E12/252)/480),3)</f>
        <v>0</v>
      </c>
      <c r="L12" s="266">
        <v>0</v>
      </c>
      <c r="M12" s="266">
        <f t="shared" si="4"/>
        <v>0</v>
      </c>
      <c r="N12" s="266">
        <v>61.63</v>
      </c>
      <c r="O12" s="266">
        <f>ROUND(((N12*E12/252)/480),3)</f>
        <v>0.13500000000000001</v>
      </c>
      <c r="P12" s="266">
        <v>142</v>
      </c>
      <c r="Q12" s="266">
        <f>ROUND(((P12*E12/252)/480),3)</f>
        <v>0.31</v>
      </c>
      <c r="R12" s="266">
        <v>0</v>
      </c>
      <c r="S12" s="266">
        <f>ROUND(((R12*K12/252)/480),3)</f>
        <v>0</v>
      </c>
      <c r="T12" s="266">
        <v>0</v>
      </c>
      <c r="U12" s="266">
        <f t="shared" si="6"/>
        <v>0</v>
      </c>
      <c r="V12" s="266">
        <v>0.11</v>
      </c>
      <c r="W12" s="266" t="e">
        <f>#REF!</f>
        <v>#REF!</v>
      </c>
      <c r="X12" s="266" t="e">
        <f>#REF!</f>
        <v>#REF!</v>
      </c>
      <c r="Y12" s="266"/>
      <c r="Z12" s="221" t="e">
        <f>#REF!</f>
        <v>#REF!</v>
      </c>
      <c r="AA12" s="221" t="e">
        <f>#REF!</f>
        <v>#REF!</v>
      </c>
      <c r="AB12" s="221" t="e">
        <f>#REF!</f>
        <v>#REF!</v>
      </c>
      <c r="AC12" s="221" t="e">
        <f>#REF!</f>
        <v>#REF!</v>
      </c>
      <c r="AD12" s="221" t="e">
        <f>#REF!</f>
        <v>#REF!</v>
      </c>
      <c r="AE12" s="221" t="e">
        <f>#REF!</f>
        <v>#REF!</v>
      </c>
      <c r="AF12" s="221" t="e">
        <f>#REF!</f>
        <v>#REF!</v>
      </c>
      <c r="AG12" s="221" t="e">
        <f>#REF!</f>
        <v>#REF!</v>
      </c>
      <c r="AH12" s="221" t="e">
        <f>#REF!</f>
        <v>#REF!</v>
      </c>
      <c r="AI12" s="266" t="e">
        <f>#REF!</f>
        <v>#REF!</v>
      </c>
      <c r="AJ12" s="266" t="e">
        <f>#REF!</f>
        <v>#REF!</v>
      </c>
      <c r="AK12" s="266" t="e">
        <f>#REF!</f>
        <v>#REF!</v>
      </c>
      <c r="AL12" s="266">
        <v>0</v>
      </c>
      <c r="AM12" s="266" t="e">
        <f>#REF!</f>
        <v>#REF!</v>
      </c>
      <c r="AN12" s="266" t="e">
        <f t="shared" si="7"/>
        <v>#REF!</v>
      </c>
      <c r="AO12" s="272" t="e">
        <f t="shared" si="8"/>
        <v>#REF!</v>
      </c>
      <c r="AP12" s="266" t="e">
        <f t="shared" si="0"/>
        <v>#REF!</v>
      </c>
      <c r="AQ12" s="266" t="e">
        <f t="shared" si="9"/>
        <v>#REF!</v>
      </c>
    </row>
    <row r="13" spans="1:45" s="222" customFormat="1" ht="144.75" customHeight="1" x14ac:dyDescent="0.25">
      <c r="A13" s="337"/>
      <c r="B13" s="246"/>
      <c r="C13" s="207" t="s">
        <v>429</v>
      </c>
      <c r="D13" s="247" t="s">
        <v>356</v>
      </c>
      <c r="E13" s="219">
        <v>75</v>
      </c>
      <c r="F13" s="219">
        <v>0</v>
      </c>
      <c r="G13" s="219">
        <f t="shared" si="1"/>
        <v>0</v>
      </c>
      <c r="H13" s="219">
        <v>0</v>
      </c>
      <c r="I13" s="219">
        <f t="shared" si="2"/>
        <v>0</v>
      </c>
      <c r="J13" s="219">
        <v>0</v>
      </c>
      <c r="K13" s="266">
        <f t="shared" si="3"/>
        <v>0</v>
      </c>
      <c r="L13" s="266">
        <v>0</v>
      </c>
      <c r="M13" s="266">
        <f t="shared" si="4"/>
        <v>0</v>
      </c>
      <c r="N13" s="266">
        <v>0</v>
      </c>
      <c r="O13" s="266">
        <v>0</v>
      </c>
      <c r="P13" s="266">
        <v>32.950000000000003</v>
      </c>
      <c r="Q13" s="266">
        <f>ROUND(((P13*E13/252)/480),3)</f>
        <v>0.02</v>
      </c>
      <c r="R13" s="266">
        <v>0</v>
      </c>
      <c r="S13" s="266">
        <v>0</v>
      </c>
      <c r="T13" s="219">
        <v>0</v>
      </c>
      <c r="U13" s="219">
        <f t="shared" si="6"/>
        <v>0</v>
      </c>
      <c r="V13" s="219">
        <v>0.02</v>
      </c>
      <c r="W13" s="219" t="e">
        <f>#REF!</f>
        <v>#REF!</v>
      </c>
      <c r="X13" s="219" t="e">
        <f>#REF!</f>
        <v>#REF!</v>
      </c>
      <c r="Y13" s="219"/>
      <c r="Z13" s="221" t="e">
        <f>#REF!</f>
        <v>#REF!</v>
      </c>
      <c r="AA13" s="221" t="e">
        <f>#REF!</f>
        <v>#REF!</v>
      </c>
      <c r="AB13" s="221" t="e">
        <f>#REF!</f>
        <v>#REF!</v>
      </c>
      <c r="AC13" s="221" t="e">
        <f>#REF!</f>
        <v>#REF!</v>
      </c>
      <c r="AD13" s="221" t="e">
        <f>#REF!</f>
        <v>#REF!</v>
      </c>
      <c r="AE13" s="221" t="e">
        <f>#REF!</f>
        <v>#REF!</v>
      </c>
      <c r="AF13" s="221" t="e">
        <f>#REF!</f>
        <v>#REF!</v>
      </c>
      <c r="AG13" s="221" t="e">
        <f>#REF!</f>
        <v>#REF!</v>
      </c>
      <c r="AH13" s="221" t="e">
        <f>#REF!</f>
        <v>#REF!</v>
      </c>
      <c r="AI13" s="219" t="e">
        <f>#REF!</f>
        <v>#REF!</v>
      </c>
      <c r="AJ13" s="219" t="e">
        <f>#REF!</f>
        <v>#REF!</v>
      </c>
      <c r="AK13" s="219" t="e">
        <f>#REF!</f>
        <v>#REF!</v>
      </c>
      <c r="AL13" s="219">
        <v>0</v>
      </c>
      <c r="AM13" s="219" t="e">
        <f>#REF!</f>
        <v>#REF!</v>
      </c>
      <c r="AN13" s="219" t="e">
        <f t="shared" si="7"/>
        <v>#REF!</v>
      </c>
      <c r="AO13" s="265" t="e">
        <f t="shared" si="8"/>
        <v>#REF!</v>
      </c>
      <c r="AP13" s="219" t="e">
        <f t="shared" si="0"/>
        <v>#REF!</v>
      </c>
      <c r="AQ13" s="219" t="e">
        <f t="shared" si="9"/>
        <v>#REF!</v>
      </c>
      <c r="AR13" s="276"/>
      <c r="AS13" s="269"/>
    </row>
    <row r="14" spans="1:45" s="222" customFormat="1" ht="129.75" hidden="1" customHeight="1" x14ac:dyDescent="0.25">
      <c r="A14" s="337"/>
      <c r="B14" s="246"/>
      <c r="C14" s="207"/>
      <c r="D14" s="245"/>
      <c r="E14" s="219">
        <v>0</v>
      </c>
      <c r="F14" s="219">
        <v>0</v>
      </c>
      <c r="G14" s="219">
        <f t="shared" si="1"/>
        <v>0</v>
      </c>
      <c r="H14" s="219">
        <v>0</v>
      </c>
      <c r="I14" s="219">
        <f t="shared" si="2"/>
        <v>0</v>
      </c>
      <c r="J14" s="219">
        <v>0</v>
      </c>
      <c r="K14" s="219">
        <f t="shared" si="3"/>
        <v>0</v>
      </c>
      <c r="L14" s="270">
        <v>0</v>
      </c>
      <c r="M14" s="270">
        <f t="shared" si="4"/>
        <v>0</v>
      </c>
      <c r="N14" s="270"/>
      <c r="O14" s="270"/>
      <c r="P14" s="219">
        <v>0</v>
      </c>
      <c r="Q14" s="219">
        <f t="shared" si="5"/>
        <v>0</v>
      </c>
      <c r="R14" s="219"/>
      <c r="S14" s="219"/>
      <c r="T14" s="219">
        <v>0</v>
      </c>
      <c r="U14" s="219">
        <f t="shared" si="6"/>
        <v>0</v>
      </c>
      <c r="V14" s="219">
        <v>0</v>
      </c>
      <c r="W14" s="219" t="e">
        <f>'1.2.1.-M30'!$E$64</f>
        <v>#REF!</v>
      </c>
      <c r="X14" s="219" t="e">
        <f>'1.2.1.-M30'!$E$66</f>
        <v>#REF!</v>
      </c>
      <c r="Y14" s="219"/>
      <c r="Z14" s="221">
        <v>0</v>
      </c>
      <c r="AA14" s="221">
        <v>0</v>
      </c>
      <c r="AB14" s="221">
        <v>0</v>
      </c>
      <c r="AC14" s="221">
        <v>0</v>
      </c>
      <c r="AD14" s="221">
        <v>0</v>
      </c>
      <c r="AE14" s="221">
        <v>0</v>
      </c>
      <c r="AF14" s="221">
        <v>0</v>
      </c>
      <c r="AG14" s="221">
        <v>0</v>
      </c>
      <c r="AH14" s="221">
        <v>0</v>
      </c>
      <c r="AI14" s="219">
        <v>0</v>
      </c>
      <c r="AJ14" s="219" t="e">
        <f>'1.2.1.-M30'!$E$124</f>
        <v>#REF!</v>
      </c>
      <c r="AK14" s="219" t="e">
        <f>'1.2.1.-M30'!$E$127</f>
        <v>#REF!</v>
      </c>
      <c r="AL14" s="219" t="e">
        <f>'1.2.1.-M30'!E135</f>
        <v>#REF!</v>
      </c>
      <c r="AM14" s="219" t="e">
        <f>'1.2.1.-M30'!E152</f>
        <v>#REF!</v>
      </c>
      <c r="AN14" s="219">
        <v>0</v>
      </c>
      <c r="AO14" s="265">
        <v>0</v>
      </c>
      <c r="AP14" s="219">
        <f t="shared" si="0"/>
        <v>0</v>
      </c>
      <c r="AQ14" s="219">
        <f t="shared" si="9"/>
        <v>0</v>
      </c>
      <c r="AR14" s="276"/>
    </row>
    <row r="15" spans="1:45" s="222" customFormat="1" ht="134.25" hidden="1" customHeight="1" x14ac:dyDescent="0.25">
      <c r="A15" s="337"/>
      <c r="B15" s="246"/>
      <c r="C15" s="207"/>
      <c r="D15" s="245"/>
      <c r="E15" s="219">
        <v>0</v>
      </c>
      <c r="F15" s="219">
        <v>0</v>
      </c>
      <c r="G15" s="219">
        <f t="shared" si="1"/>
        <v>0</v>
      </c>
      <c r="H15" s="219">
        <v>0</v>
      </c>
      <c r="I15" s="219">
        <f t="shared" si="2"/>
        <v>0</v>
      </c>
      <c r="J15" s="219">
        <v>0</v>
      </c>
      <c r="K15" s="219">
        <f t="shared" si="3"/>
        <v>0</v>
      </c>
      <c r="L15" s="270">
        <v>0</v>
      </c>
      <c r="M15" s="270">
        <f t="shared" si="4"/>
        <v>0</v>
      </c>
      <c r="N15" s="270"/>
      <c r="O15" s="270"/>
      <c r="P15" s="219">
        <v>0</v>
      </c>
      <c r="Q15" s="219">
        <f t="shared" si="5"/>
        <v>0</v>
      </c>
      <c r="R15" s="219"/>
      <c r="S15" s="219"/>
      <c r="T15" s="219">
        <v>0</v>
      </c>
      <c r="U15" s="219">
        <f t="shared" si="6"/>
        <v>0</v>
      </c>
      <c r="V15" s="219">
        <v>0</v>
      </c>
      <c r="W15" s="219" t="e">
        <f>'1.2.1.-M50'!$E$64</f>
        <v>#REF!</v>
      </c>
      <c r="X15" s="219" t="e">
        <f>'1.2.1.-M50'!$E$66</f>
        <v>#REF!</v>
      </c>
      <c r="Y15" s="219"/>
      <c r="Z15" s="221">
        <v>0</v>
      </c>
      <c r="AA15" s="221">
        <v>0</v>
      </c>
      <c r="AB15" s="221">
        <v>0</v>
      </c>
      <c r="AC15" s="221">
        <v>0</v>
      </c>
      <c r="AD15" s="221">
        <v>0</v>
      </c>
      <c r="AE15" s="221">
        <v>0</v>
      </c>
      <c r="AF15" s="221">
        <v>0</v>
      </c>
      <c r="AG15" s="221">
        <v>0</v>
      </c>
      <c r="AH15" s="221">
        <v>0</v>
      </c>
      <c r="AI15" s="219" t="e">
        <f>'1.2.1.-M50'!E142</f>
        <v>#REF!</v>
      </c>
      <c r="AJ15" s="219" t="e">
        <f>'1.2.1.-M50'!$E$124</f>
        <v>#REF!</v>
      </c>
      <c r="AK15" s="219" t="e">
        <f>'1.2.1.-M50'!$E$127</f>
        <v>#REF!</v>
      </c>
      <c r="AL15" s="219" t="e">
        <f>'1.2.1.-M50'!E135</f>
        <v>#REF!</v>
      </c>
      <c r="AM15" s="219" t="e">
        <f>'1.2.1.-M50'!E152</f>
        <v>#REF!</v>
      </c>
      <c r="AN15" s="219">
        <v>0</v>
      </c>
      <c r="AO15" s="265">
        <v>0</v>
      </c>
      <c r="AP15" s="219">
        <f t="shared" si="0"/>
        <v>0</v>
      </c>
      <c r="AQ15" s="219">
        <f t="shared" si="9"/>
        <v>0</v>
      </c>
      <c r="AR15" s="276"/>
    </row>
    <row r="16" spans="1:45" s="222" customFormat="1" ht="60" customHeight="1" x14ac:dyDescent="0.2">
      <c r="A16" s="248"/>
      <c r="B16" s="249"/>
      <c r="C16" s="245" t="s">
        <v>426</v>
      </c>
      <c r="D16" s="245" t="s">
        <v>427</v>
      </c>
      <c r="E16" s="219">
        <v>60</v>
      </c>
      <c r="F16" s="219">
        <v>0</v>
      </c>
      <c r="G16" s="219">
        <f t="shared" si="1"/>
        <v>0</v>
      </c>
      <c r="H16" s="219">
        <v>0</v>
      </c>
      <c r="I16" s="219">
        <f t="shared" si="2"/>
        <v>0</v>
      </c>
      <c r="J16" s="266">
        <v>0</v>
      </c>
      <c r="K16" s="219">
        <f t="shared" si="3"/>
        <v>0</v>
      </c>
      <c r="L16" s="266">
        <v>0</v>
      </c>
      <c r="M16" s="266">
        <f t="shared" si="4"/>
        <v>0</v>
      </c>
      <c r="N16" s="219">
        <v>64.599999999999994</v>
      </c>
      <c r="O16" s="219">
        <f>ROUND(((N16*E16/252)/480),3)</f>
        <v>3.2000000000000001E-2</v>
      </c>
      <c r="P16" s="219">
        <v>148</v>
      </c>
      <c r="Q16" s="219">
        <f t="shared" si="5"/>
        <v>7.2999999999999995E-2</v>
      </c>
      <c r="R16" s="219">
        <v>0</v>
      </c>
      <c r="S16" s="219">
        <v>0</v>
      </c>
      <c r="T16" s="219">
        <v>0</v>
      </c>
      <c r="U16" s="219">
        <f t="shared" si="6"/>
        <v>0</v>
      </c>
      <c r="V16" s="219">
        <v>3.5000000000000003E-2</v>
      </c>
      <c r="W16" s="219" t="e">
        <f>#REF!</f>
        <v>#REF!</v>
      </c>
      <c r="X16" s="219" t="e">
        <f>#REF!</f>
        <v>#REF!</v>
      </c>
      <c r="Y16" s="219"/>
      <c r="Z16" s="221" t="e">
        <f>#REF!</f>
        <v>#REF!</v>
      </c>
      <c r="AA16" s="221" t="e">
        <f>#REF!</f>
        <v>#REF!</v>
      </c>
      <c r="AB16" s="221" t="e">
        <f>#REF!</f>
        <v>#REF!</v>
      </c>
      <c r="AC16" s="221" t="e">
        <f>#REF!</f>
        <v>#REF!</v>
      </c>
      <c r="AD16" s="221" t="e">
        <f>#REF!</f>
        <v>#REF!</v>
      </c>
      <c r="AE16" s="221" t="e">
        <f>#REF!</f>
        <v>#REF!</v>
      </c>
      <c r="AF16" s="221" t="e">
        <f>#REF!</f>
        <v>#REF!</v>
      </c>
      <c r="AG16" s="221" t="e">
        <f>#REF!</f>
        <v>#REF!</v>
      </c>
      <c r="AH16" s="221" t="e">
        <f>#REF!</f>
        <v>#REF!</v>
      </c>
      <c r="AI16" s="221" t="e">
        <f>#REF!</f>
        <v>#REF!</v>
      </c>
      <c r="AJ16" s="219" t="e">
        <f>#REF!</f>
        <v>#REF!</v>
      </c>
      <c r="AK16" s="219" t="e">
        <f>#REF!</f>
        <v>#REF!</v>
      </c>
      <c r="AL16" s="219">
        <v>0</v>
      </c>
      <c r="AM16" s="219" t="e">
        <f>#REF!</f>
        <v>#REF!</v>
      </c>
      <c r="AN16" s="219" t="e">
        <f t="shared" si="7"/>
        <v>#REF!</v>
      </c>
      <c r="AO16" s="265" t="e">
        <f t="shared" ref="AO16" si="10">ROUND((SUM(W16:AM16)/E16),2)</f>
        <v>#REF!</v>
      </c>
      <c r="AP16" s="219" t="e">
        <f t="shared" si="0"/>
        <v>#REF!</v>
      </c>
      <c r="AQ16" s="219" t="e">
        <f t="shared" si="9"/>
        <v>#REF!</v>
      </c>
      <c r="AR16" s="276"/>
    </row>
    <row r="17" spans="1:132" s="222" customFormat="1" ht="110.25" x14ac:dyDescent="0.25">
      <c r="A17" s="338" t="s">
        <v>382</v>
      </c>
      <c r="B17" s="339" t="s">
        <v>357</v>
      </c>
      <c r="C17" s="207" t="s">
        <v>428</v>
      </c>
      <c r="D17" s="207" t="s">
        <v>349</v>
      </c>
      <c r="E17" s="219">
        <v>91</v>
      </c>
      <c r="F17" s="219">
        <v>0</v>
      </c>
      <c r="G17" s="219">
        <f t="shared" si="1"/>
        <v>0</v>
      </c>
      <c r="H17" s="219">
        <v>0</v>
      </c>
      <c r="I17" s="219">
        <f t="shared" si="2"/>
        <v>0</v>
      </c>
      <c r="J17" s="219">
        <v>0</v>
      </c>
      <c r="K17" s="219">
        <f t="shared" si="3"/>
        <v>0</v>
      </c>
      <c r="L17" s="219">
        <v>0</v>
      </c>
      <c r="M17" s="219">
        <f t="shared" si="4"/>
        <v>0</v>
      </c>
      <c r="N17" s="219">
        <v>61.8</v>
      </c>
      <c r="O17" s="219">
        <f>ROUND(((N17*E17/252)/480),3)</f>
        <v>4.5999999999999999E-2</v>
      </c>
      <c r="P17" s="219">
        <v>117</v>
      </c>
      <c r="Q17" s="219">
        <f t="shared" si="5"/>
        <v>8.7999999999999995E-2</v>
      </c>
      <c r="R17" s="219">
        <v>0</v>
      </c>
      <c r="S17" s="219">
        <v>0</v>
      </c>
      <c r="T17" s="219">
        <v>9.1999999999999993</v>
      </c>
      <c r="U17" s="219">
        <f t="shared" si="6"/>
        <v>7.0000000000000001E-3</v>
      </c>
      <c r="V17" s="219">
        <v>0.02</v>
      </c>
      <c r="W17" s="219" t="e">
        <f>#REF!</f>
        <v>#REF!</v>
      </c>
      <c r="X17" s="219" t="e">
        <f>#REF!</f>
        <v>#REF!</v>
      </c>
      <c r="Y17" s="219"/>
      <c r="Z17" s="221" t="e">
        <f>#REF!</f>
        <v>#REF!</v>
      </c>
      <c r="AA17" s="221" t="e">
        <f>#REF!</f>
        <v>#REF!</v>
      </c>
      <c r="AB17" s="221" t="e">
        <f>#REF!</f>
        <v>#REF!</v>
      </c>
      <c r="AC17" s="221" t="e">
        <f>#REF!</f>
        <v>#REF!</v>
      </c>
      <c r="AD17" s="221" t="e">
        <f>#REF!</f>
        <v>#REF!</v>
      </c>
      <c r="AE17" s="221" t="e">
        <f>#REF!</f>
        <v>#REF!</v>
      </c>
      <c r="AF17" s="221" t="e">
        <f>#REF!</f>
        <v>#REF!</v>
      </c>
      <c r="AG17" s="221" t="e">
        <f>#REF!</f>
        <v>#REF!</v>
      </c>
      <c r="AH17" s="221" t="e">
        <f>#REF!</f>
        <v>#REF!</v>
      </c>
      <c r="AI17" s="219" t="e">
        <f>#REF!</f>
        <v>#REF!</v>
      </c>
      <c r="AJ17" s="219" t="e">
        <f>#REF!</f>
        <v>#REF!</v>
      </c>
      <c r="AK17" s="219" t="e">
        <f>#REF!</f>
        <v>#REF!</v>
      </c>
      <c r="AL17" s="219">
        <v>0</v>
      </c>
      <c r="AM17" s="219" t="e">
        <f>#REF!</f>
        <v>#REF!</v>
      </c>
      <c r="AN17" s="219" t="e">
        <f t="shared" si="7"/>
        <v>#REF!</v>
      </c>
      <c r="AO17" s="265" t="e">
        <f t="shared" si="8"/>
        <v>#REF!</v>
      </c>
      <c r="AP17" s="219" t="e">
        <f t="shared" si="0"/>
        <v>#REF!</v>
      </c>
      <c r="AQ17" s="219" t="e">
        <f t="shared" si="9"/>
        <v>#REF!</v>
      </c>
      <c r="AR17" s="276"/>
    </row>
    <row r="18" spans="1:132" s="222" customFormat="1" ht="127.7" customHeight="1" x14ac:dyDescent="0.25">
      <c r="A18" s="338"/>
      <c r="B18" s="339"/>
      <c r="C18" s="207" t="s">
        <v>429</v>
      </c>
      <c r="D18" s="207" t="s">
        <v>349</v>
      </c>
      <c r="E18" s="219">
        <v>112</v>
      </c>
      <c r="F18" s="219">
        <v>0</v>
      </c>
      <c r="G18" s="219">
        <f>ROUND(((F18*E18/252)/480),3)</f>
        <v>0</v>
      </c>
      <c r="H18" s="219">
        <v>0</v>
      </c>
      <c r="I18" s="219">
        <f t="shared" si="2"/>
        <v>0</v>
      </c>
      <c r="J18" s="219">
        <v>0</v>
      </c>
      <c r="K18" s="219">
        <f t="shared" si="3"/>
        <v>0</v>
      </c>
      <c r="L18" s="219">
        <v>0</v>
      </c>
      <c r="M18" s="219">
        <f t="shared" si="4"/>
        <v>0</v>
      </c>
      <c r="N18" s="219">
        <v>0</v>
      </c>
      <c r="O18" s="219">
        <v>0</v>
      </c>
      <c r="P18" s="219">
        <v>29.67</v>
      </c>
      <c r="Q18" s="219">
        <f t="shared" si="5"/>
        <v>2.7E-2</v>
      </c>
      <c r="R18" s="219">
        <v>0</v>
      </c>
      <c r="S18" s="219">
        <v>0</v>
      </c>
      <c r="T18" s="219">
        <v>4</v>
      </c>
      <c r="U18" s="219">
        <f t="shared" si="6"/>
        <v>4.0000000000000001E-3</v>
      </c>
      <c r="V18" s="219">
        <v>0.02</v>
      </c>
      <c r="W18" s="219" t="e">
        <f>#REF!</f>
        <v>#REF!</v>
      </c>
      <c r="X18" s="219" t="e">
        <f>#REF!</f>
        <v>#REF!</v>
      </c>
      <c r="Y18" s="219"/>
      <c r="Z18" s="221" t="e">
        <f>#REF!</f>
        <v>#REF!</v>
      </c>
      <c r="AA18" s="221" t="e">
        <f>#REF!</f>
        <v>#REF!</v>
      </c>
      <c r="AB18" s="221" t="e">
        <f>#REF!</f>
        <v>#REF!</v>
      </c>
      <c r="AC18" s="221" t="e">
        <f>#REF!</f>
        <v>#REF!</v>
      </c>
      <c r="AD18" s="221" t="e">
        <f>#REF!</f>
        <v>#REF!</v>
      </c>
      <c r="AE18" s="221" t="e">
        <f>#REF!</f>
        <v>#REF!</v>
      </c>
      <c r="AF18" s="221" t="e">
        <f>#REF!</f>
        <v>#REF!</v>
      </c>
      <c r="AG18" s="221" t="e">
        <f>#REF!</f>
        <v>#REF!</v>
      </c>
      <c r="AH18" s="221" t="e">
        <f>#REF!</f>
        <v>#REF!</v>
      </c>
      <c r="AI18" s="219" t="e">
        <f>#REF!</f>
        <v>#REF!</v>
      </c>
      <c r="AJ18" s="219" t="e">
        <f>#REF!</f>
        <v>#REF!</v>
      </c>
      <c r="AK18" s="219" t="e">
        <f>#REF!</f>
        <v>#REF!</v>
      </c>
      <c r="AL18" s="219">
        <v>0</v>
      </c>
      <c r="AM18" s="219" t="e">
        <f>#REF!</f>
        <v>#REF!</v>
      </c>
      <c r="AN18" s="219" t="e">
        <f t="shared" si="7"/>
        <v>#REF!</v>
      </c>
      <c r="AO18" s="265" t="e">
        <f t="shared" si="8"/>
        <v>#REF!</v>
      </c>
      <c r="AP18" s="219" t="e">
        <f t="shared" si="0"/>
        <v>#REF!</v>
      </c>
      <c r="AQ18" s="219" t="e">
        <f t="shared" si="9"/>
        <v>#REF!</v>
      </c>
      <c r="AR18" s="276"/>
    </row>
    <row r="19" spans="1:132" s="222" customFormat="1" ht="57.75" customHeight="1" x14ac:dyDescent="0.25">
      <c r="A19" s="338"/>
      <c r="B19" s="339"/>
      <c r="C19" s="207" t="s">
        <v>430</v>
      </c>
      <c r="D19" s="207" t="s">
        <v>359</v>
      </c>
      <c r="E19" s="219">
        <v>43</v>
      </c>
      <c r="F19" s="219">
        <v>0</v>
      </c>
      <c r="G19" s="219">
        <f t="shared" si="1"/>
        <v>0</v>
      </c>
      <c r="H19" s="219">
        <v>0</v>
      </c>
      <c r="I19" s="219">
        <f t="shared" si="2"/>
        <v>0</v>
      </c>
      <c r="J19" s="219">
        <v>0</v>
      </c>
      <c r="K19" s="219">
        <f t="shared" si="3"/>
        <v>0</v>
      </c>
      <c r="L19" s="219">
        <v>0</v>
      </c>
      <c r="M19" s="219">
        <f t="shared" si="4"/>
        <v>0</v>
      </c>
      <c r="N19" s="219">
        <v>48</v>
      </c>
      <c r="O19" s="219">
        <f>ROUND(((N19*E19/252)/480),3)</f>
        <v>1.7000000000000001E-2</v>
      </c>
      <c r="P19" s="219">
        <v>113</v>
      </c>
      <c r="Q19" s="219">
        <f t="shared" si="5"/>
        <v>0.04</v>
      </c>
      <c r="R19" s="219">
        <v>0</v>
      </c>
      <c r="S19" s="219">
        <v>0</v>
      </c>
      <c r="T19" s="219">
        <v>4.0999999999999996</v>
      </c>
      <c r="U19" s="219">
        <f t="shared" si="6"/>
        <v>1E-3</v>
      </c>
      <c r="V19" s="219">
        <v>0.02</v>
      </c>
      <c r="W19" s="219" t="e">
        <f>#REF!</f>
        <v>#REF!</v>
      </c>
      <c r="X19" s="219" t="e">
        <f>#REF!</f>
        <v>#REF!</v>
      </c>
      <c r="Y19" s="219"/>
      <c r="Z19" s="221" t="e">
        <f>#REF!</f>
        <v>#REF!</v>
      </c>
      <c r="AA19" s="221" t="e">
        <f>#REF!</f>
        <v>#REF!</v>
      </c>
      <c r="AB19" s="221" t="e">
        <f>#REF!</f>
        <v>#REF!</v>
      </c>
      <c r="AC19" s="221" t="e">
        <f>#REF!</f>
        <v>#REF!</v>
      </c>
      <c r="AD19" s="221" t="e">
        <f>#REF!</f>
        <v>#REF!</v>
      </c>
      <c r="AE19" s="221" t="e">
        <f>#REF!</f>
        <v>#REF!</v>
      </c>
      <c r="AF19" s="221" t="e">
        <f>#REF!</f>
        <v>#REF!</v>
      </c>
      <c r="AG19" s="221" t="e">
        <f>#REF!</f>
        <v>#REF!</v>
      </c>
      <c r="AH19" s="221" t="e">
        <f>#REF!</f>
        <v>#REF!</v>
      </c>
      <c r="AI19" s="219" t="e">
        <f>#REF!</f>
        <v>#REF!</v>
      </c>
      <c r="AJ19" s="219" t="e">
        <f>#REF!</f>
        <v>#REF!</v>
      </c>
      <c r="AK19" s="219" t="e">
        <f>#REF!</f>
        <v>#REF!</v>
      </c>
      <c r="AL19" s="219">
        <v>0</v>
      </c>
      <c r="AM19" s="219" t="e">
        <f>#REF!</f>
        <v>#REF!</v>
      </c>
      <c r="AN19" s="219" t="e">
        <f t="shared" si="7"/>
        <v>#REF!</v>
      </c>
      <c r="AO19" s="265" t="e">
        <f t="shared" si="8"/>
        <v>#REF!</v>
      </c>
      <c r="AP19" s="219" t="e">
        <f t="shared" si="0"/>
        <v>#REF!</v>
      </c>
      <c r="AQ19" s="219" t="e">
        <f t="shared" si="9"/>
        <v>#REF!</v>
      </c>
      <c r="AR19" s="276"/>
    </row>
    <row r="20" spans="1:132" s="222" customFormat="1" ht="31.5" customHeight="1" x14ac:dyDescent="0.25">
      <c r="A20" s="250" t="s">
        <v>383</v>
      </c>
      <c r="B20" s="182" t="s">
        <v>360</v>
      </c>
      <c r="C20" s="183" t="s">
        <v>358</v>
      </c>
      <c r="D20" s="183" t="s">
        <v>359</v>
      </c>
      <c r="E20" s="266">
        <v>85</v>
      </c>
      <c r="F20" s="219">
        <v>0</v>
      </c>
      <c r="G20" s="219">
        <f t="shared" si="1"/>
        <v>0</v>
      </c>
      <c r="H20" s="219">
        <v>0</v>
      </c>
      <c r="I20" s="219">
        <f t="shared" si="2"/>
        <v>0</v>
      </c>
      <c r="J20" s="219">
        <v>0</v>
      </c>
      <c r="K20" s="219">
        <f t="shared" si="3"/>
        <v>0</v>
      </c>
      <c r="L20" s="219">
        <v>0</v>
      </c>
      <c r="M20" s="219">
        <f t="shared" si="4"/>
        <v>0</v>
      </c>
      <c r="N20" s="219">
        <v>0</v>
      </c>
      <c r="O20" s="219">
        <v>0</v>
      </c>
      <c r="P20" s="219">
        <v>0</v>
      </c>
      <c r="Q20" s="219">
        <f t="shared" si="5"/>
        <v>0</v>
      </c>
      <c r="R20" s="219">
        <v>0</v>
      </c>
      <c r="S20" s="219">
        <v>0</v>
      </c>
      <c r="T20" s="219">
        <v>3.55</v>
      </c>
      <c r="U20" s="219">
        <f t="shared" si="6"/>
        <v>2E-3</v>
      </c>
      <c r="V20" s="219">
        <v>0.02</v>
      </c>
      <c r="W20" s="219" t="e">
        <f>#REF!</f>
        <v>#REF!</v>
      </c>
      <c r="X20" s="219" t="e">
        <f>#REF!</f>
        <v>#REF!</v>
      </c>
      <c r="Y20" s="219"/>
      <c r="Z20" s="221" t="e">
        <f>#REF!</f>
        <v>#REF!</v>
      </c>
      <c r="AA20" s="221" t="e">
        <f>#REF!</f>
        <v>#REF!</v>
      </c>
      <c r="AB20" s="221" t="e">
        <f>#REF!</f>
        <v>#REF!</v>
      </c>
      <c r="AC20" s="221" t="e">
        <f>#REF!</f>
        <v>#REF!</v>
      </c>
      <c r="AD20" s="221" t="e">
        <f>#REF!</f>
        <v>#REF!</v>
      </c>
      <c r="AE20" s="221" t="e">
        <f>#REF!</f>
        <v>#REF!</v>
      </c>
      <c r="AF20" s="221" t="e">
        <f>#REF!</f>
        <v>#REF!</v>
      </c>
      <c r="AG20" s="221" t="e">
        <f>#REF!</f>
        <v>#REF!</v>
      </c>
      <c r="AH20" s="221" t="e">
        <f>#REF!</f>
        <v>#REF!</v>
      </c>
      <c r="AI20" s="219" t="e">
        <f>#REF!</f>
        <v>#REF!</v>
      </c>
      <c r="AJ20" s="219" t="e">
        <f>#REF!</f>
        <v>#REF!</v>
      </c>
      <c r="AK20" s="219" t="e">
        <f>#REF!</f>
        <v>#REF!</v>
      </c>
      <c r="AL20" s="219">
        <v>0</v>
      </c>
      <c r="AM20" s="219" t="e">
        <f>#REF!</f>
        <v>#REF!</v>
      </c>
      <c r="AN20" s="219" t="e">
        <f t="shared" si="7"/>
        <v>#REF!</v>
      </c>
      <c r="AO20" s="265" t="e">
        <f t="shared" si="8"/>
        <v>#REF!</v>
      </c>
      <c r="AP20" s="221" t="e">
        <f t="shared" si="0"/>
        <v>#REF!</v>
      </c>
      <c r="AQ20" s="219" t="e">
        <f t="shared" si="9"/>
        <v>#REF!</v>
      </c>
      <c r="AR20" s="276"/>
    </row>
    <row r="21" spans="1:132" s="132" customFormat="1" ht="15.95" customHeight="1" x14ac:dyDescent="0.2">
      <c r="A21" s="340" t="s">
        <v>414</v>
      </c>
      <c r="B21" s="341"/>
      <c r="C21" s="341"/>
      <c r="D21" s="342"/>
      <c r="E21" s="171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72"/>
      <c r="AA21" s="172"/>
      <c r="AB21" s="172"/>
      <c r="AC21" s="172"/>
      <c r="AD21" s="172"/>
      <c r="AE21" s="172"/>
      <c r="AF21" s="172"/>
      <c r="AG21" s="172"/>
      <c r="AH21" s="172"/>
      <c r="AI21" s="169"/>
      <c r="AJ21" s="169"/>
      <c r="AK21" s="169"/>
      <c r="AL21" s="169"/>
      <c r="AM21" s="169"/>
      <c r="AN21" s="169"/>
      <c r="AO21" s="170"/>
      <c r="AP21" s="172"/>
      <c r="AQ21" s="169"/>
      <c r="AR21" s="276"/>
    </row>
    <row r="22" spans="1:132" s="222" customFormat="1" ht="63.75" x14ac:dyDescent="0.2">
      <c r="A22" s="251" t="s">
        <v>384</v>
      </c>
      <c r="B22" s="252" t="s">
        <v>361</v>
      </c>
      <c r="C22" s="253" t="s">
        <v>362</v>
      </c>
      <c r="D22" s="253" t="s">
        <v>363</v>
      </c>
      <c r="E22" s="219">
        <v>4</v>
      </c>
      <c r="F22" s="219">
        <v>0</v>
      </c>
      <c r="G22" s="219">
        <f t="shared" ref="G22" si="11">ROUND(((F22*E22/252)/480),3)</f>
        <v>0</v>
      </c>
      <c r="H22" s="219">
        <v>0</v>
      </c>
      <c r="I22" s="219">
        <f t="shared" ref="I22" si="12">ROUND(((H22*E22/252)/480),3)</f>
        <v>0</v>
      </c>
      <c r="J22" s="219">
        <v>0</v>
      </c>
      <c r="K22" s="219">
        <f t="shared" ref="K22" si="13">ROUND(((J22*E22/252)/480),3)</f>
        <v>0</v>
      </c>
      <c r="L22" s="219">
        <v>0</v>
      </c>
      <c r="M22" s="219">
        <f t="shared" ref="M22" si="14">ROUND(((L22*E22/252)/480),3)</f>
        <v>0</v>
      </c>
      <c r="N22" s="219">
        <v>0</v>
      </c>
      <c r="O22" s="219">
        <v>0</v>
      </c>
      <c r="P22" s="219">
        <v>0</v>
      </c>
      <c r="Q22" s="219">
        <f t="shared" ref="Q22" si="15">ROUND(((P22*E22/252)/480),3)</f>
        <v>0</v>
      </c>
      <c r="R22" s="219">
        <v>81790</v>
      </c>
      <c r="S22" s="219">
        <f>ROUND(((R22*E22/252)/480),3)</f>
        <v>2.7050000000000001</v>
      </c>
      <c r="T22" s="219">
        <v>29033</v>
      </c>
      <c r="U22" s="219">
        <f>ROUND(((T22*E22/252)/480),3)</f>
        <v>0.96</v>
      </c>
      <c r="V22" s="219">
        <v>0</v>
      </c>
      <c r="W22" s="221" t="e">
        <f>#REF!</f>
        <v>#REF!</v>
      </c>
      <c r="X22" s="221" t="e">
        <f>#REF!</f>
        <v>#REF!</v>
      </c>
      <c r="Y22" s="219"/>
      <c r="Z22" s="221" t="e">
        <f>#REF!</f>
        <v>#REF!</v>
      </c>
      <c r="AA22" s="221" t="e">
        <f>#REF!</f>
        <v>#REF!</v>
      </c>
      <c r="AB22" s="221" t="e">
        <f>#REF!+9670</f>
        <v>#REF!</v>
      </c>
      <c r="AC22" s="221" t="e">
        <f>#REF!</f>
        <v>#REF!</v>
      </c>
      <c r="AD22" s="221" t="e">
        <f>#REF!+150852</f>
        <v>#REF!</v>
      </c>
      <c r="AE22" s="221" t="e">
        <f>#REF!</f>
        <v>#REF!</v>
      </c>
      <c r="AF22" s="221" t="e">
        <f>#REF!</f>
        <v>#REF!</v>
      </c>
      <c r="AG22" s="221" t="e">
        <f>#REF!</f>
        <v>#REF!</v>
      </c>
      <c r="AH22" s="221" t="e">
        <f>#REF!</f>
        <v>#REF!</v>
      </c>
      <c r="AI22" s="221" t="e">
        <f>#REF!</f>
        <v>#REF!</v>
      </c>
      <c r="AJ22" s="221" t="e">
        <f>#REF!</f>
        <v>#REF!</v>
      </c>
      <c r="AK22" s="221" t="e">
        <f>#REF!</f>
        <v>#REF!</v>
      </c>
      <c r="AL22" s="268">
        <v>0</v>
      </c>
      <c r="AM22" s="221" t="e">
        <f>#REF!</f>
        <v>#REF!</v>
      </c>
      <c r="AN22" s="219" t="e">
        <f t="shared" ref="AN22" si="16">SUM(W22:AM22)</f>
        <v>#REF!</v>
      </c>
      <c r="AO22" s="265" t="e">
        <f t="shared" ref="AO22" si="17">ROUND((SUM(W22:AM22)/E22),2)</f>
        <v>#REF!</v>
      </c>
      <c r="AP22" s="221" t="e">
        <f t="shared" ref="AP22" si="18">ROUND(AO22*E22,0)</f>
        <v>#REF!</v>
      </c>
      <c r="AQ22" s="219" t="e">
        <f t="shared" ref="AQ22" si="19">AP22-AN22</f>
        <v>#REF!</v>
      </c>
      <c r="AR22" s="276"/>
    </row>
    <row r="23" spans="1:132" s="289" customFormat="1" ht="71.25" customHeight="1" x14ac:dyDescent="0.2">
      <c r="A23" s="237" t="s">
        <v>432</v>
      </c>
      <c r="B23" s="284" t="s">
        <v>434</v>
      </c>
      <c r="C23" s="238" t="s">
        <v>362</v>
      </c>
      <c r="D23" s="238" t="s">
        <v>363</v>
      </c>
      <c r="E23" s="239">
        <v>0</v>
      </c>
      <c r="F23" s="239">
        <v>0</v>
      </c>
      <c r="G23" s="239">
        <f t="shared" si="1"/>
        <v>0</v>
      </c>
      <c r="H23" s="239">
        <v>0</v>
      </c>
      <c r="I23" s="239">
        <f t="shared" si="2"/>
        <v>0</v>
      </c>
      <c r="J23" s="239">
        <v>0</v>
      </c>
      <c r="K23" s="239">
        <f t="shared" si="3"/>
        <v>0</v>
      </c>
      <c r="L23" s="239">
        <v>0</v>
      </c>
      <c r="M23" s="239">
        <f t="shared" si="4"/>
        <v>0</v>
      </c>
      <c r="N23" s="239">
        <v>0</v>
      </c>
      <c r="O23" s="239">
        <v>0</v>
      </c>
      <c r="P23" s="285">
        <v>0</v>
      </c>
      <c r="Q23" s="239">
        <f>ROUND(((P23*E23/252)/480),3)</f>
        <v>0</v>
      </c>
      <c r="R23" s="285">
        <v>0</v>
      </c>
      <c r="S23" s="239">
        <f>ROUND(((R23*E23/252)/480),3)</f>
        <v>0</v>
      </c>
      <c r="T23" s="285">
        <v>0</v>
      </c>
      <c r="U23" s="239">
        <v>0</v>
      </c>
      <c r="V23" s="239">
        <v>0</v>
      </c>
      <c r="W23" s="285">
        <v>0</v>
      </c>
      <c r="X23" s="285">
        <v>0</v>
      </c>
      <c r="Y23" s="285">
        <v>0</v>
      </c>
      <c r="Z23" s="285">
        <v>0</v>
      </c>
      <c r="AA23" s="285">
        <v>0</v>
      </c>
      <c r="AB23" s="285">
        <v>0</v>
      </c>
      <c r="AC23" s="285">
        <v>0</v>
      </c>
      <c r="AD23" s="285">
        <v>0</v>
      </c>
      <c r="AE23" s="285">
        <v>0</v>
      </c>
      <c r="AF23" s="285">
        <v>0</v>
      </c>
      <c r="AG23" s="285">
        <v>0</v>
      </c>
      <c r="AH23" s="285">
        <v>0</v>
      </c>
      <c r="AI23" s="285">
        <v>0</v>
      </c>
      <c r="AJ23" s="285">
        <v>0</v>
      </c>
      <c r="AK23" s="285">
        <v>0</v>
      </c>
      <c r="AL23" s="286">
        <v>0</v>
      </c>
      <c r="AM23" s="285">
        <v>0</v>
      </c>
      <c r="AN23" s="285">
        <v>0</v>
      </c>
      <c r="AO23" s="287">
        <v>0</v>
      </c>
      <c r="AP23" s="239">
        <f>ROUND(AO23*E23,0)</f>
        <v>0</v>
      </c>
      <c r="AQ23" s="239">
        <f t="shared" si="9"/>
        <v>0</v>
      </c>
      <c r="AR23" s="288"/>
    </row>
    <row r="24" spans="1:132" s="289" customFormat="1" ht="76.5" customHeight="1" x14ac:dyDescent="0.2">
      <c r="A24" s="237" t="s">
        <v>433</v>
      </c>
      <c r="B24" s="284" t="s">
        <v>435</v>
      </c>
      <c r="C24" s="238" t="s">
        <v>362</v>
      </c>
      <c r="D24" s="238" t="s">
        <v>363</v>
      </c>
      <c r="E24" s="239">
        <v>0</v>
      </c>
      <c r="F24" s="239">
        <v>0</v>
      </c>
      <c r="G24" s="239">
        <f t="shared" si="1"/>
        <v>0</v>
      </c>
      <c r="H24" s="239">
        <v>0</v>
      </c>
      <c r="I24" s="239">
        <f t="shared" si="2"/>
        <v>0</v>
      </c>
      <c r="J24" s="239">
        <v>0</v>
      </c>
      <c r="K24" s="239">
        <f t="shared" si="3"/>
        <v>0</v>
      </c>
      <c r="L24" s="239">
        <v>0</v>
      </c>
      <c r="M24" s="239">
        <f t="shared" si="4"/>
        <v>0</v>
      </c>
      <c r="N24" s="239">
        <v>0</v>
      </c>
      <c r="O24" s="239">
        <v>0</v>
      </c>
      <c r="P24" s="239">
        <v>0</v>
      </c>
      <c r="Q24" s="239">
        <f t="shared" ref="Q24" si="20">ROUND(((P24*E24/252)/480),3)</f>
        <v>0</v>
      </c>
      <c r="R24" s="239">
        <v>0</v>
      </c>
      <c r="S24" s="239">
        <f>ROUND(((R24*E24/252)/480),3)</f>
        <v>0</v>
      </c>
      <c r="T24" s="239">
        <v>0</v>
      </c>
      <c r="U24" s="239">
        <v>0</v>
      </c>
      <c r="V24" s="239">
        <v>0</v>
      </c>
      <c r="W24" s="239">
        <v>0</v>
      </c>
      <c r="X24" s="239">
        <v>0</v>
      </c>
      <c r="Y24" s="239">
        <v>0</v>
      </c>
      <c r="Z24" s="239">
        <v>0</v>
      </c>
      <c r="AA24" s="239">
        <v>0</v>
      </c>
      <c r="AB24" s="239">
        <v>0</v>
      </c>
      <c r="AC24" s="239">
        <v>0</v>
      </c>
      <c r="AD24" s="239">
        <v>0</v>
      </c>
      <c r="AE24" s="239">
        <v>0</v>
      </c>
      <c r="AF24" s="239">
        <v>0</v>
      </c>
      <c r="AG24" s="239">
        <v>0</v>
      </c>
      <c r="AH24" s="239">
        <v>0</v>
      </c>
      <c r="AI24" s="239">
        <v>0</v>
      </c>
      <c r="AJ24" s="239">
        <v>0</v>
      </c>
      <c r="AK24" s="239">
        <v>0</v>
      </c>
      <c r="AL24" s="290">
        <v>0</v>
      </c>
      <c r="AM24" s="239">
        <v>0</v>
      </c>
      <c r="AN24" s="239">
        <v>0</v>
      </c>
      <c r="AO24" s="287">
        <v>0</v>
      </c>
      <c r="AP24" s="239">
        <f t="shared" ref="AP24" si="21">ROUND(AO24*E24,0)</f>
        <v>0</v>
      </c>
      <c r="AQ24" s="239">
        <f t="shared" si="9"/>
        <v>0</v>
      </c>
      <c r="AR24" s="288"/>
    </row>
    <row r="25" spans="1:132" s="132" customFormat="1" ht="15.95" customHeight="1" x14ac:dyDescent="0.2">
      <c r="A25" s="340" t="s">
        <v>415</v>
      </c>
      <c r="B25" s="341"/>
      <c r="C25" s="341"/>
      <c r="D25" s="342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72"/>
      <c r="AA25" s="172"/>
      <c r="AB25" s="172"/>
      <c r="AC25" s="172"/>
      <c r="AD25" s="172"/>
      <c r="AE25" s="172"/>
      <c r="AF25" s="172"/>
      <c r="AG25" s="172"/>
      <c r="AH25" s="172"/>
      <c r="AI25" s="169"/>
      <c r="AJ25" s="169"/>
      <c r="AK25" s="169"/>
      <c r="AL25" s="169"/>
      <c r="AM25" s="169"/>
      <c r="AN25" s="169"/>
      <c r="AO25" s="173"/>
      <c r="AP25" s="169"/>
      <c r="AQ25" s="169"/>
      <c r="AR25" s="276"/>
    </row>
    <row r="26" spans="1:132" s="222" customFormat="1" ht="31.5" x14ac:dyDescent="0.25">
      <c r="A26" s="251" t="s">
        <v>386</v>
      </c>
      <c r="B26" s="207" t="s">
        <v>364</v>
      </c>
      <c r="C26" s="253" t="s">
        <v>0</v>
      </c>
      <c r="D26" s="253" t="s">
        <v>365</v>
      </c>
      <c r="E26" s="219">
        <v>1519</v>
      </c>
      <c r="F26" s="219">
        <v>0</v>
      </c>
      <c r="G26" s="219">
        <f t="shared" si="1"/>
        <v>0</v>
      </c>
      <c r="H26" s="219">
        <v>0</v>
      </c>
      <c r="I26" s="219">
        <f t="shared" si="2"/>
        <v>0</v>
      </c>
      <c r="J26" s="219">
        <v>0</v>
      </c>
      <c r="K26" s="266">
        <f t="shared" si="3"/>
        <v>0</v>
      </c>
      <c r="L26" s="266">
        <v>0</v>
      </c>
      <c r="M26" s="266">
        <f t="shared" si="4"/>
        <v>0</v>
      </c>
      <c r="N26" s="266">
        <v>0</v>
      </c>
      <c r="O26" s="266">
        <v>0</v>
      </c>
      <c r="P26" s="266">
        <v>0</v>
      </c>
      <c r="Q26" s="219">
        <f t="shared" si="5"/>
        <v>0</v>
      </c>
      <c r="R26" s="219">
        <v>0</v>
      </c>
      <c r="S26" s="219">
        <v>0</v>
      </c>
      <c r="T26" s="266">
        <v>7.37</v>
      </c>
      <c r="U26" s="266">
        <f t="shared" si="6"/>
        <v>9.2999999999999999E-2</v>
      </c>
      <c r="V26" s="219">
        <v>0.03</v>
      </c>
      <c r="W26" s="219" t="e">
        <f>#REF!</f>
        <v>#REF!</v>
      </c>
      <c r="X26" s="219" t="e">
        <f>#REF!</f>
        <v>#REF!</v>
      </c>
      <c r="Y26" s="219"/>
      <c r="Z26" s="221" t="e">
        <f>#REF!</f>
        <v>#REF!</v>
      </c>
      <c r="AA26" s="221" t="e">
        <f>#REF!</f>
        <v>#REF!</v>
      </c>
      <c r="AB26" s="221" t="e">
        <f>#REF!</f>
        <v>#REF!</v>
      </c>
      <c r="AC26" s="221" t="e">
        <f>#REF!</f>
        <v>#REF!</v>
      </c>
      <c r="AD26" s="221" t="e">
        <f>#REF!</f>
        <v>#REF!</v>
      </c>
      <c r="AE26" s="221" t="e">
        <f>#REF!</f>
        <v>#REF!</v>
      </c>
      <c r="AF26" s="221" t="e">
        <f>#REF!</f>
        <v>#REF!</v>
      </c>
      <c r="AG26" s="221" t="e">
        <f>#REF!</f>
        <v>#REF!</v>
      </c>
      <c r="AH26" s="221" t="e">
        <f>#REF!</f>
        <v>#REF!</v>
      </c>
      <c r="AI26" s="219" t="e">
        <f>#REF!</f>
        <v>#REF!</v>
      </c>
      <c r="AJ26" s="219" t="e">
        <f>#REF!</f>
        <v>#REF!</v>
      </c>
      <c r="AK26" s="219" t="e">
        <f>#REF!</f>
        <v>#REF!</v>
      </c>
      <c r="AL26" s="219">
        <v>0</v>
      </c>
      <c r="AM26" s="219" t="e">
        <f>#REF!</f>
        <v>#REF!</v>
      </c>
      <c r="AN26" s="219" t="e">
        <f t="shared" si="7"/>
        <v>#REF!</v>
      </c>
      <c r="AO26" s="265" t="e">
        <f t="shared" si="8"/>
        <v>#REF!</v>
      </c>
      <c r="AP26" s="221" t="e">
        <f t="shared" si="0"/>
        <v>#REF!</v>
      </c>
      <c r="AQ26" s="219" t="e">
        <f t="shared" si="9"/>
        <v>#REF!</v>
      </c>
      <c r="AR26" s="276"/>
    </row>
    <row r="27" spans="1:132" s="222" customFormat="1" ht="47.25" x14ac:dyDescent="0.25">
      <c r="A27" s="251" t="s">
        <v>387</v>
      </c>
      <c r="B27" s="207" t="s">
        <v>366</v>
      </c>
      <c r="C27" s="253" t="s">
        <v>0</v>
      </c>
      <c r="D27" s="253" t="s">
        <v>367</v>
      </c>
      <c r="E27" s="219">
        <v>1639</v>
      </c>
      <c r="F27" s="219">
        <v>18.260000000000002</v>
      </c>
      <c r="G27" s="219">
        <f t="shared" si="1"/>
        <v>0.247</v>
      </c>
      <c r="H27" s="219">
        <v>5.58</v>
      </c>
      <c r="I27" s="219">
        <f t="shared" si="2"/>
        <v>7.5999999999999998E-2</v>
      </c>
      <c r="J27" s="219">
        <v>0</v>
      </c>
      <c r="K27" s="219">
        <f t="shared" si="3"/>
        <v>0</v>
      </c>
      <c r="L27" s="219">
        <v>0</v>
      </c>
      <c r="M27" s="219">
        <f t="shared" si="4"/>
        <v>0</v>
      </c>
      <c r="N27" s="219">
        <v>0</v>
      </c>
      <c r="O27" s="219">
        <v>0</v>
      </c>
      <c r="P27" s="219">
        <v>0</v>
      </c>
      <c r="Q27" s="219">
        <f t="shared" si="5"/>
        <v>0</v>
      </c>
      <c r="R27" s="219">
        <v>0</v>
      </c>
      <c r="S27" s="219">
        <v>0</v>
      </c>
      <c r="T27" s="219">
        <v>0</v>
      </c>
      <c r="U27" s="219">
        <f t="shared" si="6"/>
        <v>0</v>
      </c>
      <c r="V27" s="219">
        <v>3.5000000000000003E-2</v>
      </c>
      <c r="W27" s="219" t="e">
        <f>#REF!</f>
        <v>#REF!</v>
      </c>
      <c r="X27" s="219" t="e">
        <f>#REF!</f>
        <v>#REF!</v>
      </c>
      <c r="Y27" s="219"/>
      <c r="Z27" s="221" t="e">
        <f>#REF!</f>
        <v>#REF!</v>
      </c>
      <c r="AA27" s="221" t="e">
        <f>#REF!</f>
        <v>#REF!</v>
      </c>
      <c r="AB27" s="221" t="e">
        <f>#REF!</f>
        <v>#REF!</v>
      </c>
      <c r="AC27" s="221" t="e">
        <f>#REF!</f>
        <v>#REF!</v>
      </c>
      <c r="AD27" s="221" t="e">
        <f>#REF!</f>
        <v>#REF!</v>
      </c>
      <c r="AE27" s="221" t="e">
        <f>#REF!</f>
        <v>#REF!</v>
      </c>
      <c r="AF27" s="221" t="e">
        <f>#REF!</f>
        <v>#REF!</v>
      </c>
      <c r="AG27" s="221" t="e">
        <f>#REF!</f>
        <v>#REF!</v>
      </c>
      <c r="AH27" s="221" t="e">
        <f>#REF!</f>
        <v>#REF!</v>
      </c>
      <c r="AI27" s="219" t="e">
        <f>#REF!</f>
        <v>#REF!</v>
      </c>
      <c r="AJ27" s="219" t="e">
        <f>#REF!</f>
        <v>#REF!</v>
      </c>
      <c r="AK27" s="219" t="e">
        <f>#REF!</f>
        <v>#REF!</v>
      </c>
      <c r="AL27" s="219">
        <v>0</v>
      </c>
      <c r="AM27" s="219" t="e">
        <f>#REF!</f>
        <v>#REF!</v>
      </c>
      <c r="AN27" s="219" t="e">
        <f t="shared" si="7"/>
        <v>#REF!</v>
      </c>
      <c r="AO27" s="265" t="e">
        <f t="shared" si="8"/>
        <v>#REF!</v>
      </c>
      <c r="AP27" s="219" t="e">
        <f t="shared" si="0"/>
        <v>#REF!</v>
      </c>
      <c r="AQ27" s="219" t="e">
        <f t="shared" si="9"/>
        <v>#REF!</v>
      </c>
      <c r="AR27" s="276"/>
    </row>
    <row r="28" spans="1:132" s="128" customFormat="1" ht="15.95" customHeight="1" x14ac:dyDescent="0.2">
      <c r="A28" s="340" t="s">
        <v>416</v>
      </c>
      <c r="B28" s="341"/>
      <c r="C28" s="341"/>
      <c r="D28" s="342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72"/>
      <c r="AA28" s="172"/>
      <c r="AB28" s="172"/>
      <c r="AC28" s="172"/>
      <c r="AD28" s="172"/>
      <c r="AE28" s="172"/>
      <c r="AF28" s="172"/>
      <c r="AG28" s="172"/>
      <c r="AH28" s="172"/>
      <c r="AI28" s="169"/>
      <c r="AJ28" s="169"/>
      <c r="AK28" s="169"/>
      <c r="AL28" s="169"/>
      <c r="AM28" s="169"/>
      <c r="AN28" s="169"/>
      <c r="AO28" s="170"/>
      <c r="AP28" s="169"/>
      <c r="AQ28" s="169"/>
      <c r="AR28" s="276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</row>
    <row r="29" spans="1:132" s="222" customFormat="1" ht="94.5" customHeight="1" x14ac:dyDescent="0.25">
      <c r="A29" s="251" t="s">
        <v>388</v>
      </c>
      <c r="B29" s="207" t="s">
        <v>1</v>
      </c>
      <c r="C29" s="253" t="s">
        <v>2</v>
      </c>
      <c r="D29" s="253" t="s">
        <v>367</v>
      </c>
      <c r="E29" s="219">
        <v>1632</v>
      </c>
      <c r="F29" s="219">
        <v>18.63</v>
      </c>
      <c r="G29" s="219">
        <f t="shared" si="1"/>
        <v>0.251</v>
      </c>
      <c r="H29" s="219">
        <v>5.1100000000000003</v>
      </c>
      <c r="I29" s="219">
        <f t="shared" si="2"/>
        <v>6.9000000000000006E-2</v>
      </c>
      <c r="J29" s="266">
        <v>0</v>
      </c>
      <c r="K29" s="266">
        <f t="shared" si="3"/>
        <v>0</v>
      </c>
      <c r="L29" s="266">
        <v>0</v>
      </c>
      <c r="M29" s="266">
        <f t="shared" si="4"/>
        <v>0</v>
      </c>
      <c r="N29" s="219">
        <v>0</v>
      </c>
      <c r="O29" s="219">
        <v>0</v>
      </c>
      <c r="P29" s="219">
        <v>0</v>
      </c>
      <c r="Q29" s="219">
        <f t="shared" si="5"/>
        <v>0</v>
      </c>
      <c r="R29" s="219">
        <v>0</v>
      </c>
      <c r="S29" s="219">
        <v>0</v>
      </c>
      <c r="T29" s="219">
        <v>0</v>
      </c>
      <c r="U29" s="219">
        <f t="shared" si="6"/>
        <v>0</v>
      </c>
      <c r="V29" s="219">
        <v>3.5000000000000003E-2</v>
      </c>
      <c r="W29" s="219" t="e">
        <f>#REF!</f>
        <v>#REF!</v>
      </c>
      <c r="X29" s="219" t="e">
        <f>#REF!</f>
        <v>#REF!</v>
      </c>
      <c r="Y29" s="219"/>
      <c r="Z29" s="221" t="e">
        <f>#REF!</f>
        <v>#REF!</v>
      </c>
      <c r="AA29" s="221" t="e">
        <f>#REF!</f>
        <v>#REF!</v>
      </c>
      <c r="AB29" s="221" t="e">
        <f>#REF!</f>
        <v>#REF!</v>
      </c>
      <c r="AC29" s="221" t="e">
        <f>#REF!</f>
        <v>#REF!</v>
      </c>
      <c r="AD29" s="221" t="e">
        <f>#REF!</f>
        <v>#REF!</v>
      </c>
      <c r="AE29" s="221" t="e">
        <f>#REF!</f>
        <v>#REF!</v>
      </c>
      <c r="AF29" s="221" t="e">
        <f>#REF!</f>
        <v>#REF!</v>
      </c>
      <c r="AG29" s="221" t="e">
        <f>#REF!</f>
        <v>#REF!</v>
      </c>
      <c r="AH29" s="221" t="e">
        <f>#REF!</f>
        <v>#REF!</v>
      </c>
      <c r="AI29" s="219" t="e">
        <f>#REF!</f>
        <v>#REF!</v>
      </c>
      <c r="AJ29" s="219" t="e">
        <f>#REF!</f>
        <v>#REF!</v>
      </c>
      <c r="AK29" s="219" t="e">
        <f>#REF!</f>
        <v>#REF!</v>
      </c>
      <c r="AL29" s="219">
        <v>0</v>
      </c>
      <c r="AM29" s="219" t="e">
        <f>#REF!</f>
        <v>#REF!</v>
      </c>
      <c r="AN29" s="219" t="e">
        <f t="shared" si="7"/>
        <v>#REF!</v>
      </c>
      <c r="AO29" s="265" t="e">
        <f t="shared" si="8"/>
        <v>#REF!</v>
      </c>
      <c r="AP29" s="219" t="e">
        <f>ROUND(AO29*E29,0)</f>
        <v>#REF!</v>
      </c>
      <c r="AQ29" s="219" t="e">
        <f t="shared" si="9"/>
        <v>#REF!</v>
      </c>
      <c r="AR29" s="276"/>
    </row>
    <row r="30" spans="1:132" s="267" customFormat="1" ht="78.75" x14ac:dyDescent="0.25">
      <c r="A30" s="254" t="s">
        <v>389</v>
      </c>
      <c r="B30" s="182" t="s">
        <v>431</v>
      </c>
      <c r="C30" s="253" t="s">
        <v>2</v>
      </c>
      <c r="D30" s="253" t="s">
        <v>367</v>
      </c>
      <c r="E30" s="266">
        <v>795</v>
      </c>
      <c r="F30" s="266">
        <v>42.25</v>
      </c>
      <c r="G30" s="219">
        <f t="shared" si="1"/>
        <v>0.27800000000000002</v>
      </c>
      <c r="H30" s="266">
        <v>5.9</v>
      </c>
      <c r="I30" s="219">
        <f t="shared" si="2"/>
        <v>3.9E-2</v>
      </c>
      <c r="J30" s="266">
        <v>0</v>
      </c>
      <c r="K30" s="219">
        <f t="shared" si="3"/>
        <v>0</v>
      </c>
      <c r="L30" s="266">
        <v>0</v>
      </c>
      <c r="M30" s="219">
        <f t="shared" si="4"/>
        <v>0</v>
      </c>
      <c r="N30" s="219">
        <v>0</v>
      </c>
      <c r="O30" s="219">
        <v>0</v>
      </c>
      <c r="P30" s="266">
        <v>0</v>
      </c>
      <c r="Q30" s="219">
        <f t="shared" si="5"/>
        <v>0</v>
      </c>
      <c r="R30" s="219">
        <v>0</v>
      </c>
      <c r="S30" s="219">
        <v>0</v>
      </c>
      <c r="T30" s="266">
        <v>0</v>
      </c>
      <c r="U30" s="219">
        <f t="shared" si="6"/>
        <v>0</v>
      </c>
      <c r="V30" s="266">
        <v>0.15</v>
      </c>
      <c r="W30" s="219" t="e">
        <f>#REF!</f>
        <v>#REF!</v>
      </c>
      <c r="X30" s="219" t="e">
        <f>#REF!</f>
        <v>#REF!</v>
      </c>
      <c r="Y30" s="266"/>
      <c r="Z30" s="221" t="e">
        <f>#REF!</f>
        <v>#REF!</v>
      </c>
      <c r="AA30" s="221" t="e">
        <f>#REF!</f>
        <v>#REF!</v>
      </c>
      <c r="AB30" s="221" t="e">
        <f>#REF!</f>
        <v>#REF!</v>
      </c>
      <c r="AC30" s="221" t="e">
        <f>#REF!</f>
        <v>#REF!</v>
      </c>
      <c r="AD30" s="221" t="e">
        <f>#REF!</f>
        <v>#REF!</v>
      </c>
      <c r="AE30" s="221" t="e">
        <f>#REF!</f>
        <v>#REF!</v>
      </c>
      <c r="AF30" s="221" t="e">
        <f>#REF!</f>
        <v>#REF!</v>
      </c>
      <c r="AG30" s="221" t="e">
        <f>#REF!</f>
        <v>#REF!</v>
      </c>
      <c r="AH30" s="221" t="e">
        <f>#REF!</f>
        <v>#REF!</v>
      </c>
      <c r="AI30" s="221" t="e">
        <f>#REF!</f>
        <v>#REF!</v>
      </c>
      <c r="AJ30" s="219" t="e">
        <f>#REF!</f>
        <v>#REF!</v>
      </c>
      <c r="AK30" s="219" t="e">
        <f>#REF!</f>
        <v>#REF!</v>
      </c>
      <c r="AL30" s="219">
        <v>0</v>
      </c>
      <c r="AM30" s="219" t="e">
        <f>#REF!</f>
        <v>#REF!</v>
      </c>
      <c r="AN30" s="219" t="e">
        <f t="shared" si="7"/>
        <v>#REF!</v>
      </c>
      <c r="AO30" s="265" t="e">
        <f t="shared" si="8"/>
        <v>#REF!</v>
      </c>
      <c r="AP30" s="219" t="e">
        <f>ROUND(AO30*E30,0)</f>
        <v>#REF!</v>
      </c>
      <c r="AQ30" s="219" t="e">
        <f t="shared" si="9"/>
        <v>#REF!</v>
      </c>
      <c r="AR30" s="276"/>
    </row>
    <row r="31" spans="1:132" ht="45.75" customHeight="1" x14ac:dyDescent="0.2">
      <c r="A31" s="145" t="s">
        <v>390</v>
      </c>
      <c r="B31" s="165" t="s">
        <v>3</v>
      </c>
      <c r="C31" s="144" t="s">
        <v>2</v>
      </c>
      <c r="D31" s="144" t="s">
        <v>367</v>
      </c>
      <c r="E31" s="169">
        <v>24</v>
      </c>
      <c r="F31" s="169">
        <v>24</v>
      </c>
      <c r="G31" s="169">
        <f t="shared" si="1"/>
        <v>5.0000000000000001E-3</v>
      </c>
      <c r="H31" s="169">
        <v>5</v>
      </c>
      <c r="I31" s="169">
        <f t="shared" si="2"/>
        <v>1E-3</v>
      </c>
      <c r="J31" s="169">
        <v>0</v>
      </c>
      <c r="K31" s="169">
        <f t="shared" si="3"/>
        <v>0</v>
      </c>
      <c r="L31" s="169">
        <v>30</v>
      </c>
      <c r="M31" s="169">
        <f t="shared" si="4"/>
        <v>6.0000000000000001E-3</v>
      </c>
      <c r="N31" s="169">
        <v>0</v>
      </c>
      <c r="O31" s="169">
        <v>0</v>
      </c>
      <c r="P31" s="169">
        <v>0</v>
      </c>
      <c r="Q31" s="169">
        <f t="shared" si="5"/>
        <v>0</v>
      </c>
      <c r="R31" s="169">
        <v>0</v>
      </c>
      <c r="S31" s="169">
        <v>0</v>
      </c>
      <c r="T31" s="169">
        <v>0</v>
      </c>
      <c r="U31" s="169">
        <f t="shared" si="6"/>
        <v>0</v>
      </c>
      <c r="V31" s="169">
        <v>1E-4</v>
      </c>
      <c r="W31" s="169" t="e">
        <f>#REF!</f>
        <v>#REF!</v>
      </c>
      <c r="X31" s="169" t="e">
        <f>#REF!</f>
        <v>#REF!</v>
      </c>
      <c r="Y31" s="171"/>
      <c r="Z31" s="221" t="e">
        <f>#REF!</f>
        <v>#REF!</v>
      </c>
      <c r="AA31" s="221" t="e">
        <f>#REF!</f>
        <v>#REF!</v>
      </c>
      <c r="AB31" s="221" t="e">
        <f>#REF!</f>
        <v>#REF!</v>
      </c>
      <c r="AC31" s="221" t="e">
        <f>#REF!</f>
        <v>#REF!</v>
      </c>
      <c r="AD31" s="221" t="e">
        <f>#REF!</f>
        <v>#REF!</v>
      </c>
      <c r="AE31" s="221" t="e">
        <f>#REF!</f>
        <v>#REF!</v>
      </c>
      <c r="AF31" s="221" t="e">
        <f>#REF!</f>
        <v>#REF!</v>
      </c>
      <c r="AG31" s="221" t="e">
        <f>#REF!</f>
        <v>#REF!</v>
      </c>
      <c r="AH31" s="221" t="e">
        <f>#REF!</f>
        <v>#REF!</v>
      </c>
      <c r="AI31" s="172" t="e">
        <f>#REF!</f>
        <v>#REF!</v>
      </c>
      <c r="AJ31" s="169" t="e">
        <f>#REF!</f>
        <v>#REF!</v>
      </c>
      <c r="AK31" s="169" t="e">
        <f>#REF!</f>
        <v>#REF!</v>
      </c>
      <c r="AL31" s="169">
        <v>0</v>
      </c>
      <c r="AM31" s="169" t="e">
        <f>#REF!</f>
        <v>#REF!</v>
      </c>
      <c r="AN31" s="169" t="e">
        <f t="shared" si="7"/>
        <v>#REF!</v>
      </c>
      <c r="AO31" s="170" t="e">
        <f t="shared" si="8"/>
        <v>#REF!</v>
      </c>
      <c r="AP31" s="169" t="e">
        <f>ROUND(AO31*E31,0)</f>
        <v>#REF!</v>
      </c>
      <c r="AQ31" s="169" t="e">
        <f t="shared" si="9"/>
        <v>#REF!</v>
      </c>
      <c r="AR31" s="276"/>
    </row>
    <row r="32" spans="1:132" s="128" customFormat="1" ht="66" customHeight="1" x14ac:dyDescent="0.2">
      <c r="A32" s="145" t="s">
        <v>391</v>
      </c>
      <c r="B32" s="165" t="s">
        <v>4</v>
      </c>
      <c r="C32" s="159" t="s">
        <v>5</v>
      </c>
      <c r="D32" s="144" t="s">
        <v>367</v>
      </c>
      <c r="E32" s="169">
        <v>4</v>
      </c>
      <c r="F32" s="169">
        <v>25</v>
      </c>
      <c r="G32" s="169">
        <f t="shared" si="1"/>
        <v>1E-3</v>
      </c>
      <c r="H32" s="169">
        <v>5</v>
      </c>
      <c r="I32" s="169">
        <f t="shared" si="2"/>
        <v>0</v>
      </c>
      <c r="J32" s="169">
        <v>0</v>
      </c>
      <c r="K32" s="169">
        <f t="shared" si="3"/>
        <v>0</v>
      </c>
      <c r="L32" s="169">
        <v>0</v>
      </c>
      <c r="M32" s="169">
        <f t="shared" si="4"/>
        <v>0</v>
      </c>
      <c r="N32" s="169">
        <v>0</v>
      </c>
      <c r="O32" s="169">
        <v>0</v>
      </c>
      <c r="P32" s="169">
        <v>0</v>
      </c>
      <c r="Q32" s="169">
        <f t="shared" si="5"/>
        <v>0</v>
      </c>
      <c r="R32" s="169">
        <v>0</v>
      </c>
      <c r="S32" s="169">
        <v>0</v>
      </c>
      <c r="T32" s="169">
        <v>0</v>
      </c>
      <c r="U32" s="169">
        <f t="shared" si="6"/>
        <v>0</v>
      </c>
      <c r="V32" s="169">
        <v>1E-4</v>
      </c>
      <c r="W32" s="169" t="e">
        <f>#REF!</f>
        <v>#REF!</v>
      </c>
      <c r="X32" s="169" t="e">
        <f>#REF!</f>
        <v>#REF!</v>
      </c>
      <c r="Y32" s="169"/>
      <c r="Z32" s="221" t="e">
        <f>#REF!</f>
        <v>#REF!</v>
      </c>
      <c r="AA32" s="221" t="e">
        <f>#REF!</f>
        <v>#REF!</v>
      </c>
      <c r="AB32" s="221" t="e">
        <f>#REF!</f>
        <v>#REF!</v>
      </c>
      <c r="AC32" s="221" t="e">
        <f>#REF!</f>
        <v>#REF!</v>
      </c>
      <c r="AD32" s="221" t="e">
        <f>#REF!</f>
        <v>#REF!</v>
      </c>
      <c r="AE32" s="221" t="e">
        <f>#REF!</f>
        <v>#REF!</v>
      </c>
      <c r="AF32" s="221" t="e">
        <f>#REF!</f>
        <v>#REF!</v>
      </c>
      <c r="AG32" s="221" t="e">
        <f>#REF!</f>
        <v>#REF!</v>
      </c>
      <c r="AH32" s="221" t="e">
        <f>#REF!</f>
        <v>#REF!</v>
      </c>
      <c r="AI32" s="169" t="e">
        <f>#REF!</f>
        <v>#REF!</v>
      </c>
      <c r="AJ32" s="169" t="e">
        <f>#REF!</f>
        <v>#REF!</v>
      </c>
      <c r="AK32" s="169" t="e">
        <f>#REF!</f>
        <v>#REF!</v>
      </c>
      <c r="AL32" s="169">
        <v>0</v>
      </c>
      <c r="AM32" s="169" t="e">
        <f>#REF!</f>
        <v>#REF!</v>
      </c>
      <c r="AN32" s="169" t="e">
        <f t="shared" si="7"/>
        <v>#REF!</v>
      </c>
      <c r="AO32" s="170" t="e">
        <f t="shared" si="8"/>
        <v>#REF!</v>
      </c>
      <c r="AP32" s="169" t="e">
        <f>ROUND(AO32*E32,0)</f>
        <v>#REF!</v>
      </c>
      <c r="AQ32" s="169" t="e">
        <f t="shared" si="9"/>
        <v>#REF!</v>
      </c>
      <c r="AR32" s="276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</row>
    <row r="33" spans="1:132" s="128" customFormat="1" ht="31.5" x14ac:dyDescent="0.25">
      <c r="A33" s="134" t="s">
        <v>392</v>
      </c>
      <c r="B33" s="133" t="s">
        <v>368</v>
      </c>
      <c r="C33" s="135" t="s">
        <v>2</v>
      </c>
      <c r="D33" s="135" t="s">
        <v>367</v>
      </c>
      <c r="E33" s="174">
        <v>110</v>
      </c>
      <c r="F33" s="169">
        <v>20</v>
      </c>
      <c r="G33" s="169">
        <f t="shared" si="1"/>
        <v>1.7999999999999999E-2</v>
      </c>
      <c r="H33" s="169">
        <v>5</v>
      </c>
      <c r="I33" s="169">
        <f t="shared" si="2"/>
        <v>5.0000000000000001E-3</v>
      </c>
      <c r="J33" s="169">
        <v>0</v>
      </c>
      <c r="K33" s="169">
        <f t="shared" si="3"/>
        <v>0</v>
      </c>
      <c r="L33" s="169">
        <v>30</v>
      </c>
      <c r="M33" s="169">
        <f t="shared" si="4"/>
        <v>2.7E-2</v>
      </c>
      <c r="N33" s="169">
        <v>0</v>
      </c>
      <c r="O33" s="169">
        <v>0</v>
      </c>
      <c r="P33" s="169">
        <v>0</v>
      </c>
      <c r="Q33" s="169">
        <f t="shared" si="5"/>
        <v>0</v>
      </c>
      <c r="R33" s="169">
        <v>0</v>
      </c>
      <c r="S33" s="169">
        <v>0</v>
      </c>
      <c r="T33" s="169">
        <v>0</v>
      </c>
      <c r="U33" s="169">
        <f t="shared" si="6"/>
        <v>0</v>
      </c>
      <c r="V33" s="169">
        <v>2E-3</v>
      </c>
      <c r="W33" s="169" t="e">
        <f>#REF!</f>
        <v>#REF!</v>
      </c>
      <c r="X33" s="169" t="e">
        <f>#REF!</f>
        <v>#REF!</v>
      </c>
      <c r="Y33" s="169"/>
      <c r="Z33" s="221" t="e">
        <f>#REF!</f>
        <v>#REF!</v>
      </c>
      <c r="AA33" s="221" t="e">
        <f>#REF!</f>
        <v>#REF!</v>
      </c>
      <c r="AB33" s="221" t="e">
        <f>#REF!</f>
        <v>#REF!</v>
      </c>
      <c r="AC33" s="221" t="e">
        <f>#REF!</f>
        <v>#REF!</v>
      </c>
      <c r="AD33" s="221" t="e">
        <f>#REF!</f>
        <v>#REF!</v>
      </c>
      <c r="AE33" s="221" t="e">
        <f>#REF!</f>
        <v>#REF!</v>
      </c>
      <c r="AF33" s="221" t="e">
        <f>#REF!</f>
        <v>#REF!</v>
      </c>
      <c r="AG33" s="221" t="e">
        <f>#REF!</f>
        <v>#REF!</v>
      </c>
      <c r="AH33" s="221" t="e">
        <f>#REF!</f>
        <v>#REF!</v>
      </c>
      <c r="AI33" s="169" t="e">
        <f>#REF!</f>
        <v>#REF!</v>
      </c>
      <c r="AJ33" s="169" t="e">
        <f>#REF!</f>
        <v>#REF!</v>
      </c>
      <c r="AK33" s="169" t="e">
        <f>#REF!</f>
        <v>#REF!</v>
      </c>
      <c r="AL33" s="169">
        <v>0</v>
      </c>
      <c r="AM33" s="169" t="e">
        <f>#REF!</f>
        <v>#REF!</v>
      </c>
      <c r="AN33" s="169" t="e">
        <f t="shared" ref="AN33:AN42" si="22">SUM(W33:AM33)</f>
        <v>#REF!</v>
      </c>
      <c r="AO33" s="170" t="e">
        <f t="shared" ref="AO33:AO42" si="23">ROUND((SUM(W33:AM33)/E33),2)</f>
        <v>#REF!</v>
      </c>
      <c r="AP33" s="172" t="e">
        <f>ROUND(AO33*E33,0)</f>
        <v>#REF!</v>
      </c>
      <c r="AQ33" s="169" t="e">
        <f t="shared" si="9"/>
        <v>#REF!</v>
      </c>
      <c r="AR33" s="276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</row>
    <row r="34" spans="1:132" s="184" customFormat="1" ht="15.95" customHeight="1" x14ac:dyDescent="0.2">
      <c r="A34" s="343" t="s">
        <v>417</v>
      </c>
      <c r="B34" s="343"/>
      <c r="C34" s="343"/>
      <c r="D34" s="343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72"/>
      <c r="AA34" s="172"/>
      <c r="AB34" s="172"/>
      <c r="AC34" s="172"/>
      <c r="AD34" s="172"/>
      <c r="AE34" s="172"/>
      <c r="AF34" s="172"/>
      <c r="AG34" s="172"/>
      <c r="AH34" s="172"/>
      <c r="AI34" s="169"/>
      <c r="AJ34" s="169"/>
      <c r="AK34" s="169"/>
      <c r="AL34" s="169"/>
      <c r="AM34" s="169"/>
      <c r="AN34" s="169"/>
      <c r="AO34" s="170"/>
      <c r="AP34" s="172"/>
      <c r="AQ34" s="169"/>
      <c r="AR34" s="276"/>
    </row>
    <row r="35" spans="1:132" s="184" customFormat="1" ht="31.5" x14ac:dyDescent="0.25">
      <c r="A35" s="185" t="s">
        <v>393</v>
      </c>
      <c r="B35" s="186" t="s">
        <v>369</v>
      </c>
      <c r="C35" s="187" t="s">
        <v>6</v>
      </c>
      <c r="D35" s="188" t="s">
        <v>367</v>
      </c>
      <c r="E35" s="175">
        <v>2460</v>
      </c>
      <c r="F35" s="175">
        <v>15.1</v>
      </c>
      <c r="G35" s="169">
        <f t="shared" si="1"/>
        <v>0.307</v>
      </c>
      <c r="H35" s="175">
        <v>5</v>
      </c>
      <c r="I35" s="169">
        <f t="shared" si="2"/>
        <v>0.10199999999999999</v>
      </c>
      <c r="J35" s="175">
        <v>0</v>
      </c>
      <c r="K35" s="169">
        <f t="shared" si="3"/>
        <v>0</v>
      </c>
      <c r="L35" s="175">
        <v>23.9</v>
      </c>
      <c r="M35" s="169">
        <f t="shared" si="4"/>
        <v>0.48599999999999999</v>
      </c>
      <c r="N35" s="175">
        <v>0</v>
      </c>
      <c r="O35" s="175">
        <v>0</v>
      </c>
      <c r="P35" s="175">
        <v>0</v>
      </c>
      <c r="Q35" s="169">
        <f t="shared" si="5"/>
        <v>0</v>
      </c>
      <c r="R35" s="175">
        <v>0</v>
      </c>
      <c r="S35" s="175">
        <v>0</v>
      </c>
      <c r="T35" s="175">
        <v>0</v>
      </c>
      <c r="U35" s="169">
        <f t="shared" si="6"/>
        <v>0</v>
      </c>
      <c r="V35" s="175">
        <v>1.4999999999999999E-2</v>
      </c>
      <c r="W35" s="175" t="e">
        <f>#REF!</f>
        <v>#REF!</v>
      </c>
      <c r="X35" s="175" t="e">
        <f>#REF!</f>
        <v>#REF!</v>
      </c>
      <c r="Y35" s="175"/>
      <c r="Z35" s="221" t="e">
        <f>#REF!</f>
        <v>#REF!</v>
      </c>
      <c r="AA35" s="221" t="e">
        <f>#REF!</f>
        <v>#REF!</v>
      </c>
      <c r="AB35" s="221" t="e">
        <f>#REF!</f>
        <v>#REF!</v>
      </c>
      <c r="AC35" s="221" t="e">
        <f>#REF!</f>
        <v>#REF!</v>
      </c>
      <c r="AD35" s="221" t="e">
        <f>#REF!</f>
        <v>#REF!</v>
      </c>
      <c r="AE35" s="221" t="e">
        <f>#REF!</f>
        <v>#REF!</v>
      </c>
      <c r="AF35" s="221" t="e">
        <f>#REF!</f>
        <v>#REF!</v>
      </c>
      <c r="AG35" s="221" t="e">
        <f>#REF!</f>
        <v>#REF!</v>
      </c>
      <c r="AH35" s="221" t="e">
        <f>#REF!</f>
        <v>#REF!</v>
      </c>
      <c r="AI35" s="175" t="e">
        <f>#REF!</f>
        <v>#REF!</v>
      </c>
      <c r="AJ35" s="175" t="e">
        <f>#REF!</f>
        <v>#REF!</v>
      </c>
      <c r="AK35" s="169" t="e">
        <f>#REF!</f>
        <v>#REF!</v>
      </c>
      <c r="AL35" s="169">
        <v>0</v>
      </c>
      <c r="AM35" s="175" t="e">
        <f>#REF!</f>
        <v>#REF!</v>
      </c>
      <c r="AN35" s="175" t="e">
        <f t="shared" si="22"/>
        <v>#REF!</v>
      </c>
      <c r="AO35" s="181" t="e">
        <f t="shared" si="23"/>
        <v>#REF!</v>
      </c>
      <c r="AP35" s="177" t="e">
        <f>ROUND(AO35*E35,0)</f>
        <v>#REF!</v>
      </c>
      <c r="AQ35" s="175" t="e">
        <f t="shared" si="9"/>
        <v>#REF!</v>
      </c>
      <c r="AR35" s="276"/>
    </row>
    <row r="36" spans="1:132" s="184" customFormat="1" ht="47.25" customHeight="1" x14ac:dyDescent="0.25">
      <c r="A36" s="189" t="s">
        <v>394</v>
      </c>
      <c r="B36" s="190" t="s">
        <v>7</v>
      </c>
      <c r="C36" s="187" t="s">
        <v>6</v>
      </c>
      <c r="D36" s="188" t="s">
        <v>367</v>
      </c>
      <c r="E36" s="178">
        <v>234</v>
      </c>
      <c r="F36" s="178">
        <v>15</v>
      </c>
      <c r="G36" s="169">
        <f t="shared" si="1"/>
        <v>2.9000000000000001E-2</v>
      </c>
      <c r="H36" s="178">
        <v>5</v>
      </c>
      <c r="I36" s="169">
        <f t="shared" si="2"/>
        <v>0.01</v>
      </c>
      <c r="J36" s="178">
        <v>0</v>
      </c>
      <c r="K36" s="169">
        <f t="shared" si="3"/>
        <v>0</v>
      </c>
      <c r="L36" s="178">
        <v>0</v>
      </c>
      <c r="M36" s="169">
        <f t="shared" si="4"/>
        <v>0</v>
      </c>
      <c r="N36" s="178">
        <v>0</v>
      </c>
      <c r="O36" s="178">
        <v>0</v>
      </c>
      <c r="P36" s="178">
        <v>0</v>
      </c>
      <c r="Q36" s="169">
        <f t="shared" si="5"/>
        <v>0</v>
      </c>
      <c r="R36" s="178">
        <v>0</v>
      </c>
      <c r="S36" s="178">
        <v>0</v>
      </c>
      <c r="T36" s="178">
        <v>0</v>
      </c>
      <c r="U36" s="169">
        <f t="shared" si="6"/>
        <v>0</v>
      </c>
      <c r="V36" s="178">
        <v>1E-3</v>
      </c>
      <c r="W36" s="178" t="e">
        <f>#REF!</f>
        <v>#REF!</v>
      </c>
      <c r="X36" s="178" t="e">
        <f>#REF!</f>
        <v>#REF!</v>
      </c>
      <c r="Y36" s="178"/>
      <c r="Z36" s="221" t="e">
        <f>#REF!</f>
        <v>#REF!</v>
      </c>
      <c r="AA36" s="221" t="e">
        <f>#REF!</f>
        <v>#REF!</v>
      </c>
      <c r="AB36" s="221" t="e">
        <f>#REF!</f>
        <v>#REF!</v>
      </c>
      <c r="AC36" s="221" t="e">
        <f>#REF!</f>
        <v>#REF!</v>
      </c>
      <c r="AD36" s="221" t="e">
        <f>#REF!</f>
        <v>#REF!</v>
      </c>
      <c r="AE36" s="221" t="e">
        <f>#REF!</f>
        <v>#REF!</v>
      </c>
      <c r="AF36" s="221" t="e">
        <f>#REF!</f>
        <v>#REF!</v>
      </c>
      <c r="AG36" s="221" t="e">
        <f>#REF!</f>
        <v>#REF!</v>
      </c>
      <c r="AH36" s="221" t="e">
        <f>#REF!</f>
        <v>#REF!</v>
      </c>
      <c r="AI36" s="178" t="e">
        <f>#REF!</f>
        <v>#REF!</v>
      </c>
      <c r="AJ36" s="178" t="e">
        <f>#REF!</f>
        <v>#REF!</v>
      </c>
      <c r="AK36" s="169" t="e">
        <f>#REF!</f>
        <v>#REF!</v>
      </c>
      <c r="AL36" s="169">
        <v>0</v>
      </c>
      <c r="AM36" s="175" t="e">
        <f>#REF!</f>
        <v>#REF!</v>
      </c>
      <c r="AN36" s="178" t="e">
        <f t="shared" si="22"/>
        <v>#REF!</v>
      </c>
      <c r="AO36" s="191" t="e">
        <f t="shared" si="23"/>
        <v>#REF!</v>
      </c>
      <c r="AP36" s="178" t="e">
        <f>ROUND(AO36*E36,0)</f>
        <v>#REF!</v>
      </c>
      <c r="AQ36" s="178" t="e">
        <f t="shared" si="9"/>
        <v>#REF!</v>
      </c>
      <c r="AR36" s="276"/>
    </row>
    <row r="37" spans="1:132" s="184" customFormat="1" ht="15.95" customHeight="1" x14ac:dyDescent="0.2">
      <c r="A37" s="343" t="s">
        <v>418</v>
      </c>
      <c r="B37" s="343"/>
      <c r="C37" s="343"/>
      <c r="D37" s="344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72"/>
      <c r="AA37" s="172"/>
      <c r="AB37" s="172"/>
      <c r="AC37" s="172"/>
      <c r="AD37" s="172"/>
      <c r="AE37" s="172"/>
      <c r="AF37" s="172"/>
      <c r="AG37" s="172"/>
      <c r="AH37" s="172"/>
      <c r="AI37" s="169"/>
      <c r="AJ37" s="169"/>
      <c r="AK37" s="169"/>
      <c r="AL37" s="169"/>
      <c r="AM37" s="169"/>
      <c r="AN37" s="169"/>
      <c r="AO37" s="170"/>
      <c r="AP37" s="169"/>
      <c r="AQ37" s="169"/>
      <c r="AR37" s="276"/>
    </row>
    <row r="38" spans="1:132" s="184" customFormat="1" ht="47.25" x14ac:dyDescent="0.25">
      <c r="A38" s="185" t="s">
        <v>395</v>
      </c>
      <c r="B38" s="187" t="s">
        <v>370</v>
      </c>
      <c r="C38" s="187" t="s">
        <v>9</v>
      </c>
      <c r="D38" s="192" t="s">
        <v>367</v>
      </c>
      <c r="E38" s="175">
        <v>100</v>
      </c>
      <c r="F38" s="175">
        <v>100</v>
      </c>
      <c r="G38" s="169">
        <f t="shared" si="1"/>
        <v>8.3000000000000004E-2</v>
      </c>
      <c r="H38" s="175">
        <v>0</v>
      </c>
      <c r="I38" s="169">
        <f t="shared" si="2"/>
        <v>0</v>
      </c>
      <c r="J38" s="175">
        <v>0</v>
      </c>
      <c r="K38" s="169">
        <f t="shared" si="3"/>
        <v>0</v>
      </c>
      <c r="L38" s="175">
        <v>60</v>
      </c>
      <c r="M38" s="169">
        <f t="shared" si="4"/>
        <v>0.05</v>
      </c>
      <c r="N38" s="175">
        <v>0</v>
      </c>
      <c r="O38" s="175">
        <v>0</v>
      </c>
      <c r="P38" s="175">
        <v>0</v>
      </c>
      <c r="Q38" s="169">
        <f t="shared" si="5"/>
        <v>0</v>
      </c>
      <c r="R38" s="175">
        <v>0</v>
      </c>
      <c r="S38" s="175">
        <v>0</v>
      </c>
      <c r="T38" s="175">
        <v>0</v>
      </c>
      <c r="U38" s="169">
        <f t="shared" si="6"/>
        <v>0</v>
      </c>
      <c r="V38" s="175">
        <v>1E-3</v>
      </c>
      <c r="W38" s="175" t="e">
        <f>#REF!</f>
        <v>#REF!</v>
      </c>
      <c r="X38" s="175" t="e">
        <f>#REF!</f>
        <v>#REF!</v>
      </c>
      <c r="Y38" s="175"/>
      <c r="Z38" s="221" t="e">
        <f>#REF!</f>
        <v>#REF!</v>
      </c>
      <c r="AA38" s="221" t="e">
        <f>#REF!</f>
        <v>#REF!</v>
      </c>
      <c r="AB38" s="221" t="e">
        <f>#REF!</f>
        <v>#REF!</v>
      </c>
      <c r="AC38" s="221" t="e">
        <f>#REF!</f>
        <v>#REF!</v>
      </c>
      <c r="AD38" s="221" t="e">
        <f>#REF!</f>
        <v>#REF!</v>
      </c>
      <c r="AE38" s="221" t="e">
        <f>#REF!</f>
        <v>#REF!</v>
      </c>
      <c r="AF38" s="221" t="e">
        <f>#REF!</f>
        <v>#REF!</v>
      </c>
      <c r="AG38" s="221" t="e">
        <f>#REF!</f>
        <v>#REF!</v>
      </c>
      <c r="AH38" s="221" t="e">
        <f>#REF!</f>
        <v>#REF!</v>
      </c>
      <c r="AI38" s="175" t="e">
        <f>#REF!</f>
        <v>#REF!</v>
      </c>
      <c r="AJ38" s="175" t="e">
        <f>#REF!</f>
        <v>#REF!</v>
      </c>
      <c r="AK38" s="169" t="e">
        <f>#REF!</f>
        <v>#REF!</v>
      </c>
      <c r="AL38" s="169">
        <v>0</v>
      </c>
      <c r="AM38" s="175" t="e">
        <f>#REF!</f>
        <v>#REF!</v>
      </c>
      <c r="AN38" s="177" t="e">
        <f t="shared" si="22"/>
        <v>#REF!</v>
      </c>
      <c r="AO38" s="181" t="e">
        <f t="shared" si="23"/>
        <v>#REF!</v>
      </c>
      <c r="AP38" s="175" t="e">
        <f>ROUND(AO38*E38,0)</f>
        <v>#REF!</v>
      </c>
      <c r="AQ38" s="175" t="e">
        <f t="shared" si="9"/>
        <v>#REF!</v>
      </c>
      <c r="AR38" s="276"/>
    </row>
    <row r="39" spans="1:132" s="184" customFormat="1" ht="63" x14ac:dyDescent="0.25">
      <c r="A39" s="189" t="s">
        <v>396</v>
      </c>
      <c r="B39" s="188" t="s">
        <v>10</v>
      </c>
      <c r="C39" s="190" t="s">
        <v>9</v>
      </c>
      <c r="D39" s="188" t="s">
        <v>367</v>
      </c>
      <c r="E39" s="178">
        <v>279</v>
      </c>
      <c r="F39" s="178">
        <v>255</v>
      </c>
      <c r="G39" s="169">
        <f t="shared" si="1"/>
        <v>0.58799999999999997</v>
      </c>
      <c r="H39" s="178">
        <v>0</v>
      </c>
      <c r="I39" s="169">
        <f t="shared" si="2"/>
        <v>0</v>
      </c>
      <c r="J39" s="178">
        <v>0</v>
      </c>
      <c r="K39" s="169">
        <f t="shared" si="3"/>
        <v>0</v>
      </c>
      <c r="L39" s="178">
        <v>60</v>
      </c>
      <c r="M39" s="169">
        <f t="shared" si="4"/>
        <v>0.13800000000000001</v>
      </c>
      <c r="N39" s="178">
        <v>0</v>
      </c>
      <c r="O39" s="178">
        <v>0</v>
      </c>
      <c r="P39" s="178">
        <v>0</v>
      </c>
      <c r="Q39" s="169">
        <f t="shared" si="5"/>
        <v>0</v>
      </c>
      <c r="R39" s="178">
        <v>0</v>
      </c>
      <c r="S39" s="178">
        <v>0</v>
      </c>
      <c r="T39" s="178">
        <v>0</v>
      </c>
      <c r="U39" s="169">
        <f t="shared" si="6"/>
        <v>0</v>
      </c>
      <c r="V39" s="178">
        <v>1E-3</v>
      </c>
      <c r="W39" s="178" t="e">
        <f>#REF!</f>
        <v>#REF!</v>
      </c>
      <c r="X39" s="178" t="e">
        <f>#REF!</f>
        <v>#REF!</v>
      </c>
      <c r="Y39" s="178"/>
      <c r="Z39" s="221" t="e">
        <f>#REF!</f>
        <v>#REF!</v>
      </c>
      <c r="AA39" s="221" t="e">
        <f>#REF!</f>
        <v>#REF!</v>
      </c>
      <c r="AB39" s="221" t="e">
        <f>#REF!</f>
        <v>#REF!</v>
      </c>
      <c r="AC39" s="221" t="e">
        <f>#REF!</f>
        <v>#REF!</v>
      </c>
      <c r="AD39" s="221" t="e">
        <f>#REF!</f>
        <v>#REF!</v>
      </c>
      <c r="AE39" s="221" t="e">
        <f>#REF!</f>
        <v>#REF!</v>
      </c>
      <c r="AF39" s="221" t="e">
        <f>#REF!</f>
        <v>#REF!</v>
      </c>
      <c r="AG39" s="221" t="e">
        <f>#REF!</f>
        <v>#REF!</v>
      </c>
      <c r="AH39" s="221" t="e">
        <f>#REF!</f>
        <v>#REF!</v>
      </c>
      <c r="AI39" s="178" t="e">
        <f>#REF!</f>
        <v>#REF!</v>
      </c>
      <c r="AJ39" s="178" t="e">
        <f>#REF!</f>
        <v>#REF!</v>
      </c>
      <c r="AK39" s="172" t="e">
        <f>#REF!</f>
        <v>#REF!</v>
      </c>
      <c r="AL39" s="169">
        <v>0</v>
      </c>
      <c r="AM39" s="175" t="e">
        <f>#REF!</f>
        <v>#REF!</v>
      </c>
      <c r="AN39" s="177" t="e">
        <f t="shared" si="22"/>
        <v>#REF!</v>
      </c>
      <c r="AO39" s="191" t="e">
        <f t="shared" si="23"/>
        <v>#REF!</v>
      </c>
      <c r="AP39" s="178" t="e">
        <f>ROUND(AO39*E39,0)</f>
        <v>#REF!</v>
      </c>
      <c r="AQ39" s="178" t="e">
        <f t="shared" si="9"/>
        <v>#REF!</v>
      </c>
      <c r="AR39" s="276"/>
    </row>
    <row r="40" spans="1:132" s="184" customFormat="1" ht="15.95" customHeight="1" x14ac:dyDescent="0.2">
      <c r="A40" s="345" t="s">
        <v>419</v>
      </c>
      <c r="B40" s="345"/>
      <c r="C40" s="345"/>
      <c r="D40" s="345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72"/>
      <c r="AA40" s="172"/>
      <c r="AB40" s="172"/>
      <c r="AC40" s="172"/>
      <c r="AD40" s="172"/>
      <c r="AE40" s="172"/>
      <c r="AF40" s="172"/>
      <c r="AG40" s="172"/>
      <c r="AH40" s="172"/>
      <c r="AI40" s="169"/>
      <c r="AJ40" s="169"/>
      <c r="AK40" s="169"/>
      <c r="AL40" s="169"/>
      <c r="AM40" s="169"/>
      <c r="AN40" s="177"/>
      <c r="AO40" s="191"/>
      <c r="AP40" s="169"/>
      <c r="AQ40" s="169"/>
      <c r="AR40" s="276"/>
    </row>
    <row r="41" spans="1:132" s="195" customFormat="1" ht="78.75" x14ac:dyDescent="0.2">
      <c r="A41" s="193" t="s">
        <v>397</v>
      </c>
      <c r="B41" s="192" t="s">
        <v>11</v>
      </c>
      <c r="C41" s="192" t="s">
        <v>12</v>
      </c>
      <c r="D41" s="194"/>
      <c r="E41" s="176">
        <v>165</v>
      </c>
      <c r="F41" s="176">
        <v>25.1</v>
      </c>
      <c r="G41" s="169">
        <f t="shared" si="1"/>
        <v>3.4000000000000002E-2</v>
      </c>
      <c r="H41" s="176">
        <v>0</v>
      </c>
      <c r="I41" s="169">
        <f t="shared" si="2"/>
        <v>0</v>
      </c>
      <c r="J41" s="176">
        <v>0</v>
      </c>
      <c r="K41" s="169">
        <f t="shared" si="3"/>
        <v>0</v>
      </c>
      <c r="L41" s="176">
        <v>0</v>
      </c>
      <c r="M41" s="169">
        <f t="shared" si="4"/>
        <v>0</v>
      </c>
      <c r="N41" s="175">
        <v>0</v>
      </c>
      <c r="O41" s="175">
        <v>0</v>
      </c>
      <c r="P41" s="176">
        <v>140</v>
      </c>
      <c r="Q41" s="169">
        <f t="shared" si="5"/>
        <v>0.191</v>
      </c>
      <c r="R41" s="175">
        <v>0</v>
      </c>
      <c r="S41" s="175">
        <v>0</v>
      </c>
      <c r="T41" s="176">
        <v>15</v>
      </c>
      <c r="U41" s="169">
        <f t="shared" si="6"/>
        <v>0.02</v>
      </c>
      <c r="V41" s="176">
        <v>0</v>
      </c>
      <c r="W41" s="176" t="e">
        <f>#REF!</f>
        <v>#REF!</v>
      </c>
      <c r="X41" s="176" t="e">
        <f>#REF!</f>
        <v>#REF!</v>
      </c>
      <c r="Y41" s="176"/>
      <c r="Z41" s="221" t="e">
        <f>#REF!</f>
        <v>#REF!</v>
      </c>
      <c r="AA41" s="221" t="e">
        <f>#REF!</f>
        <v>#REF!</v>
      </c>
      <c r="AB41" s="221" t="e">
        <f>#REF!</f>
        <v>#REF!</v>
      </c>
      <c r="AC41" s="221" t="e">
        <f>#REF!</f>
        <v>#REF!</v>
      </c>
      <c r="AD41" s="221" t="e">
        <f>#REF!</f>
        <v>#REF!</v>
      </c>
      <c r="AE41" s="221" t="e">
        <f>#REF!</f>
        <v>#REF!</v>
      </c>
      <c r="AF41" s="221" t="e">
        <f>#REF!</f>
        <v>#REF!</v>
      </c>
      <c r="AG41" s="221" t="e">
        <f>#REF!</f>
        <v>#REF!</v>
      </c>
      <c r="AH41" s="221" t="e">
        <f>#REF!</f>
        <v>#REF!</v>
      </c>
      <c r="AI41" s="176" t="e">
        <f>#REF!</f>
        <v>#REF!</v>
      </c>
      <c r="AJ41" s="176" t="e">
        <f>#REF!</f>
        <v>#REF!</v>
      </c>
      <c r="AK41" s="169" t="e">
        <f>#REF!</f>
        <v>#REF!</v>
      </c>
      <c r="AL41" s="169" t="e">
        <f>#REF!</f>
        <v>#REF!</v>
      </c>
      <c r="AM41" s="176" t="e">
        <f>#REF!</f>
        <v>#REF!</v>
      </c>
      <c r="AN41" s="177" t="e">
        <f t="shared" si="22"/>
        <v>#REF!</v>
      </c>
      <c r="AO41" s="191" t="e">
        <f t="shared" si="23"/>
        <v>#REF!</v>
      </c>
      <c r="AP41" s="176" t="e">
        <f>ROUND(AO41*E41,0)</f>
        <v>#REF!</v>
      </c>
      <c r="AQ41" s="176" t="e">
        <f t="shared" si="9"/>
        <v>#REF!</v>
      </c>
      <c r="AR41" s="276"/>
    </row>
    <row r="42" spans="1:132" s="184" customFormat="1" ht="31.5" customHeight="1" x14ac:dyDescent="0.2">
      <c r="A42" s="196" t="s">
        <v>398</v>
      </c>
      <c r="B42" s="197" t="s">
        <v>371</v>
      </c>
      <c r="C42" s="198" t="s">
        <v>13</v>
      </c>
      <c r="D42" s="199"/>
      <c r="E42" s="178">
        <v>123</v>
      </c>
      <c r="F42" s="178">
        <v>0</v>
      </c>
      <c r="G42" s="169">
        <f t="shared" si="1"/>
        <v>0</v>
      </c>
      <c r="H42" s="178">
        <v>0</v>
      </c>
      <c r="I42" s="169">
        <f t="shared" si="2"/>
        <v>0</v>
      </c>
      <c r="J42" s="178">
        <v>0</v>
      </c>
      <c r="K42" s="169">
        <f t="shared" si="3"/>
        <v>0</v>
      </c>
      <c r="L42" s="178">
        <v>0</v>
      </c>
      <c r="M42" s="169">
        <f t="shared" si="4"/>
        <v>0</v>
      </c>
      <c r="N42" s="178">
        <v>0</v>
      </c>
      <c r="O42" s="178">
        <v>0</v>
      </c>
      <c r="P42" s="178">
        <v>50.05</v>
      </c>
      <c r="Q42" s="169">
        <f t="shared" si="5"/>
        <v>5.0999999999999997E-2</v>
      </c>
      <c r="R42" s="178">
        <v>0</v>
      </c>
      <c r="S42" s="178">
        <v>0</v>
      </c>
      <c r="T42" s="178">
        <v>10</v>
      </c>
      <c r="U42" s="169">
        <f t="shared" si="6"/>
        <v>0.01</v>
      </c>
      <c r="V42" s="178">
        <v>0</v>
      </c>
      <c r="W42" s="178" t="e">
        <f>#REF!</f>
        <v>#REF!</v>
      </c>
      <c r="X42" s="178" t="e">
        <f>#REF!</f>
        <v>#REF!</v>
      </c>
      <c r="Y42" s="178"/>
      <c r="Z42" s="221" t="e">
        <f>#REF!</f>
        <v>#REF!</v>
      </c>
      <c r="AA42" s="221" t="e">
        <f>#REF!</f>
        <v>#REF!</v>
      </c>
      <c r="AB42" s="221" t="e">
        <f>#REF!</f>
        <v>#REF!</v>
      </c>
      <c r="AC42" s="221" t="e">
        <f>#REF!</f>
        <v>#REF!</v>
      </c>
      <c r="AD42" s="221" t="e">
        <f>#REF!</f>
        <v>#REF!</v>
      </c>
      <c r="AE42" s="221" t="e">
        <f>#REF!</f>
        <v>#REF!</v>
      </c>
      <c r="AF42" s="221" t="e">
        <f>#REF!</f>
        <v>#REF!</v>
      </c>
      <c r="AG42" s="221" t="e">
        <f>#REF!</f>
        <v>#REF!</v>
      </c>
      <c r="AH42" s="221" t="e">
        <f>#REF!</f>
        <v>#REF!</v>
      </c>
      <c r="AI42" s="178" t="e">
        <f>#REF!</f>
        <v>#REF!</v>
      </c>
      <c r="AJ42" s="178" t="e">
        <f>#REF!</f>
        <v>#REF!</v>
      </c>
      <c r="AK42" s="169" t="e">
        <f>#REF!</f>
        <v>#REF!</v>
      </c>
      <c r="AL42" s="169" t="e">
        <f>#REF!</f>
        <v>#REF!</v>
      </c>
      <c r="AM42" s="176" t="e">
        <f>#REF!</f>
        <v>#REF!</v>
      </c>
      <c r="AN42" s="177" t="e">
        <f t="shared" si="22"/>
        <v>#REF!</v>
      </c>
      <c r="AO42" s="191" t="e">
        <f t="shared" si="23"/>
        <v>#REF!</v>
      </c>
      <c r="AP42" s="200" t="e">
        <f>ROUND(AO42*E42,0)</f>
        <v>#REF!</v>
      </c>
      <c r="AQ42" s="178" t="e">
        <f t="shared" si="9"/>
        <v>#REF!</v>
      </c>
      <c r="AR42" s="276"/>
    </row>
    <row r="43" spans="1:132" s="184" customFormat="1" ht="15.95" customHeight="1" x14ac:dyDescent="0.2">
      <c r="A43" s="332" t="s">
        <v>420</v>
      </c>
      <c r="B43" s="332"/>
      <c r="C43" s="332"/>
      <c r="D43" s="333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277"/>
      <c r="AA43" s="277"/>
      <c r="AB43" s="277"/>
      <c r="AC43" s="277"/>
      <c r="AD43" s="277"/>
      <c r="AE43" s="277"/>
      <c r="AF43" s="277"/>
      <c r="AG43" s="277"/>
      <c r="AH43" s="277"/>
      <c r="AI43" s="169"/>
      <c r="AJ43" s="169"/>
      <c r="AK43" s="169"/>
      <c r="AL43" s="169"/>
      <c r="AM43" s="169"/>
      <c r="AN43" s="169"/>
      <c r="AO43" s="170"/>
      <c r="AP43" s="172"/>
      <c r="AQ43" s="169"/>
      <c r="AR43" s="276"/>
    </row>
    <row r="44" spans="1:132" s="184" customFormat="1" ht="15.75" x14ac:dyDescent="0.25">
      <c r="A44" s="201" t="s">
        <v>399</v>
      </c>
      <c r="B44" s="187" t="s">
        <v>14</v>
      </c>
      <c r="C44" s="202" t="s">
        <v>15</v>
      </c>
      <c r="D44" s="203"/>
      <c r="E44" s="179">
        <v>11318</v>
      </c>
      <c r="F44" s="179">
        <v>0</v>
      </c>
      <c r="G44" s="179">
        <f t="shared" si="1"/>
        <v>0</v>
      </c>
      <c r="H44" s="179">
        <v>0</v>
      </c>
      <c r="I44" s="179">
        <f t="shared" si="2"/>
        <v>0</v>
      </c>
      <c r="J44" s="179">
        <v>29.1</v>
      </c>
      <c r="K44" s="179">
        <f t="shared" si="3"/>
        <v>2.7229999999999999</v>
      </c>
      <c r="L44" s="179">
        <v>0</v>
      </c>
      <c r="M44" s="179">
        <f t="shared" si="4"/>
        <v>0</v>
      </c>
      <c r="N44" s="179">
        <v>0</v>
      </c>
      <c r="O44" s="179">
        <v>0</v>
      </c>
      <c r="P44" s="179">
        <v>0</v>
      </c>
      <c r="Q44" s="179">
        <f t="shared" si="5"/>
        <v>0</v>
      </c>
      <c r="R44" s="179">
        <v>0</v>
      </c>
      <c r="S44" s="179">
        <v>0</v>
      </c>
      <c r="T44" s="179">
        <v>0</v>
      </c>
      <c r="U44" s="179">
        <f t="shared" si="6"/>
        <v>0</v>
      </c>
      <c r="V44" s="179">
        <v>0.14860000000000001</v>
      </c>
      <c r="W44" s="179" t="e">
        <f>#REF!</f>
        <v>#REF!</v>
      </c>
      <c r="X44" s="179" t="e">
        <f>#REF!</f>
        <v>#REF!</v>
      </c>
      <c r="Y44" s="179"/>
      <c r="Z44" s="221" t="e">
        <f>#REF!</f>
        <v>#REF!</v>
      </c>
      <c r="AA44" s="221" t="e">
        <f>#REF!</f>
        <v>#REF!</v>
      </c>
      <c r="AB44" s="221" t="e">
        <f>#REF!</f>
        <v>#REF!</v>
      </c>
      <c r="AC44" s="221" t="e">
        <f>#REF!</f>
        <v>#REF!</v>
      </c>
      <c r="AD44" s="221" t="e">
        <f>#REF!-2</f>
        <v>#REF!</v>
      </c>
      <c r="AE44" s="221" t="e">
        <f>#REF!</f>
        <v>#REF!</v>
      </c>
      <c r="AF44" s="221" t="e">
        <f>#REF!</f>
        <v>#REF!</v>
      </c>
      <c r="AG44" s="221" t="e">
        <f>#REF!</f>
        <v>#REF!</v>
      </c>
      <c r="AH44" s="221" t="e">
        <f>#REF!</f>
        <v>#REF!</v>
      </c>
      <c r="AI44" s="179" t="e">
        <f>#REF!</f>
        <v>#REF!</v>
      </c>
      <c r="AJ44" s="179" t="e">
        <f>#REF!</f>
        <v>#REF!</v>
      </c>
      <c r="AK44" s="169" t="e">
        <f>#REF!</f>
        <v>#REF!</v>
      </c>
      <c r="AL44" s="169">
        <v>0</v>
      </c>
      <c r="AM44" s="179" t="e">
        <f>#REF!</f>
        <v>#REF!</v>
      </c>
      <c r="AN44" s="179" t="e">
        <f t="shared" ref="AN44:AN48" si="24">SUM(W44:AM44)</f>
        <v>#REF!</v>
      </c>
      <c r="AO44" s="170" t="e">
        <f t="shared" ref="AO44:AO52" si="25">ROUND((SUM(W44:AM44)/E44),2)</f>
        <v>#REF!</v>
      </c>
      <c r="AP44" s="204" t="e">
        <f>ROUND(AO44*E44,0)</f>
        <v>#REF!</v>
      </c>
      <c r="AQ44" s="179" t="e">
        <f t="shared" si="9"/>
        <v>#REF!</v>
      </c>
      <c r="AR44" s="276"/>
    </row>
    <row r="45" spans="1:132" s="184" customFormat="1" ht="15.95" customHeight="1" x14ac:dyDescent="0.2">
      <c r="A45" s="332" t="s">
        <v>421</v>
      </c>
      <c r="B45" s="332"/>
      <c r="C45" s="332"/>
      <c r="D45" s="333"/>
      <c r="E45" s="169"/>
      <c r="F45" s="169"/>
      <c r="G45" s="169"/>
      <c r="H45" s="169"/>
      <c r="I45" s="169"/>
      <c r="J45" s="169"/>
      <c r="K45" s="169"/>
      <c r="L45" s="169"/>
      <c r="M45" s="169"/>
      <c r="N45" s="171"/>
      <c r="O45" s="171"/>
      <c r="P45" s="171"/>
      <c r="Q45" s="171"/>
      <c r="R45" s="171"/>
      <c r="S45" s="171"/>
      <c r="T45" s="171"/>
      <c r="U45" s="169"/>
      <c r="V45" s="169"/>
      <c r="W45" s="169"/>
      <c r="X45" s="169"/>
      <c r="Y45" s="169"/>
      <c r="Z45" s="277"/>
      <c r="AA45" s="277"/>
      <c r="AB45" s="277"/>
      <c r="AC45" s="277"/>
      <c r="AD45" s="277"/>
      <c r="AE45" s="277"/>
      <c r="AF45" s="277"/>
      <c r="AG45" s="277"/>
      <c r="AH45" s="277"/>
      <c r="AI45" s="169"/>
      <c r="AJ45" s="169"/>
      <c r="AK45" s="169"/>
      <c r="AL45" s="169"/>
      <c r="AM45" s="169"/>
      <c r="AN45" s="169"/>
      <c r="AO45" s="205"/>
      <c r="AP45" s="172"/>
      <c r="AQ45" s="169"/>
      <c r="AR45" s="276"/>
    </row>
    <row r="46" spans="1:132" s="222" customFormat="1" ht="31.5" x14ac:dyDescent="0.25">
      <c r="A46" s="206" t="s">
        <v>400</v>
      </c>
      <c r="B46" s="207" t="s">
        <v>372</v>
      </c>
      <c r="C46" s="207" t="s">
        <v>13</v>
      </c>
      <c r="D46" s="182" t="s">
        <v>375</v>
      </c>
      <c r="E46" s="258">
        <v>154</v>
      </c>
      <c r="F46" s="258">
        <v>0</v>
      </c>
      <c r="G46" s="258">
        <f t="shared" si="1"/>
        <v>0</v>
      </c>
      <c r="H46" s="258">
        <v>0</v>
      </c>
      <c r="I46" s="258">
        <f t="shared" si="2"/>
        <v>0</v>
      </c>
      <c r="J46" s="218">
        <v>0</v>
      </c>
      <c r="K46" s="218">
        <f t="shared" si="3"/>
        <v>0</v>
      </c>
      <c r="L46" s="218">
        <v>0</v>
      </c>
      <c r="M46" s="218">
        <f t="shared" si="4"/>
        <v>0</v>
      </c>
      <c r="N46" s="218">
        <v>0</v>
      </c>
      <c r="O46" s="218">
        <v>0</v>
      </c>
      <c r="P46" s="218">
        <v>213.25</v>
      </c>
      <c r="Q46" s="218">
        <f t="shared" si="5"/>
        <v>0.27100000000000002</v>
      </c>
      <c r="R46" s="218">
        <v>0</v>
      </c>
      <c r="S46" s="218">
        <v>0</v>
      </c>
      <c r="T46" s="218">
        <v>100.15</v>
      </c>
      <c r="U46" s="258">
        <f t="shared" si="6"/>
        <v>0.128</v>
      </c>
      <c r="V46" s="258">
        <v>4.3999999999999997E-2</v>
      </c>
      <c r="W46" s="258" t="e">
        <f>#REF!</f>
        <v>#REF!</v>
      </c>
      <c r="X46" s="258" t="e">
        <f>#REF!</f>
        <v>#REF!</v>
      </c>
      <c r="Y46" s="258"/>
      <c r="Z46" s="221" t="e">
        <f>#REF!</f>
        <v>#REF!</v>
      </c>
      <c r="AA46" s="221" t="e">
        <f>#REF!</f>
        <v>#REF!</v>
      </c>
      <c r="AB46" s="221" t="e">
        <f>#REF!</f>
        <v>#REF!</v>
      </c>
      <c r="AC46" s="221" t="e">
        <f>#REF!</f>
        <v>#REF!</v>
      </c>
      <c r="AD46" s="221" t="e">
        <f>#REF!</f>
        <v>#REF!</v>
      </c>
      <c r="AE46" s="221" t="e">
        <f>#REF!</f>
        <v>#REF!</v>
      </c>
      <c r="AF46" s="221" t="e">
        <f>#REF!</f>
        <v>#REF!</v>
      </c>
      <c r="AG46" s="221" t="e">
        <f>#REF!</f>
        <v>#REF!</v>
      </c>
      <c r="AH46" s="221" t="e">
        <f>#REF!</f>
        <v>#REF!</v>
      </c>
      <c r="AI46" s="258" t="e">
        <f>#REF!</f>
        <v>#REF!</v>
      </c>
      <c r="AJ46" s="258" t="e">
        <f>#REF!</f>
        <v>#REF!</v>
      </c>
      <c r="AK46" s="219" t="e">
        <f>#REF!</f>
        <v>#REF!</v>
      </c>
      <c r="AL46" s="219">
        <v>0</v>
      </c>
      <c r="AM46" s="258" t="e">
        <f>#REF!</f>
        <v>#REF!</v>
      </c>
      <c r="AN46" s="258" t="e">
        <f t="shared" si="24"/>
        <v>#REF!</v>
      </c>
      <c r="AO46" s="265" t="e">
        <f t="shared" si="25"/>
        <v>#REF!</v>
      </c>
      <c r="AP46" s="264" t="e">
        <f>ROUND(AO46*E46,0)</f>
        <v>#REF!</v>
      </c>
      <c r="AQ46" s="264" t="e">
        <f>AP46-AN46</f>
        <v>#REF!</v>
      </c>
      <c r="AR46" s="276"/>
    </row>
    <row r="47" spans="1:132" s="137" customFormat="1" ht="34.5" x14ac:dyDescent="0.25">
      <c r="A47" s="149" t="s">
        <v>401</v>
      </c>
      <c r="B47" s="131" t="s">
        <v>373</v>
      </c>
      <c r="C47" s="131" t="s">
        <v>16</v>
      </c>
      <c r="D47" s="152"/>
      <c r="E47" s="171">
        <v>1953</v>
      </c>
      <c r="F47" s="171">
        <v>7.2</v>
      </c>
      <c r="G47" s="171">
        <f t="shared" si="1"/>
        <v>0.11600000000000001</v>
      </c>
      <c r="H47" s="171">
        <v>0</v>
      </c>
      <c r="I47" s="171">
        <f t="shared" si="2"/>
        <v>0</v>
      </c>
      <c r="J47" s="171">
        <v>8.1</v>
      </c>
      <c r="K47" s="171">
        <f t="shared" si="3"/>
        <v>0.13100000000000001</v>
      </c>
      <c r="L47" s="171">
        <v>7</v>
      </c>
      <c r="M47" s="171">
        <f t="shared" si="4"/>
        <v>0.113</v>
      </c>
      <c r="N47" s="171">
        <v>0</v>
      </c>
      <c r="O47" s="171">
        <v>0</v>
      </c>
      <c r="P47" s="171">
        <v>0</v>
      </c>
      <c r="Q47" s="171">
        <f t="shared" si="5"/>
        <v>0</v>
      </c>
      <c r="R47" s="171">
        <v>0</v>
      </c>
      <c r="S47" s="171">
        <v>0</v>
      </c>
      <c r="T47" s="171">
        <v>0</v>
      </c>
      <c r="U47" s="171">
        <f t="shared" si="6"/>
        <v>0</v>
      </c>
      <c r="V47" s="171">
        <v>7.0000000000000007E-2</v>
      </c>
      <c r="W47" s="178" t="e">
        <f>#REF!</f>
        <v>#REF!</v>
      </c>
      <c r="X47" s="178" t="e">
        <f>#REF!</f>
        <v>#REF!</v>
      </c>
      <c r="Y47" s="178"/>
      <c r="Z47" s="221" t="e">
        <f>#REF!</f>
        <v>#REF!</v>
      </c>
      <c r="AA47" s="221" t="e">
        <f>#REF!</f>
        <v>#REF!</v>
      </c>
      <c r="AB47" s="221" t="e">
        <f>#REF!</f>
        <v>#REF!</v>
      </c>
      <c r="AC47" s="221" t="e">
        <f>#REF!</f>
        <v>#REF!</v>
      </c>
      <c r="AD47" s="221" t="e">
        <f>#REF!</f>
        <v>#REF!</v>
      </c>
      <c r="AE47" s="221" t="e">
        <f>#REF!</f>
        <v>#REF!</v>
      </c>
      <c r="AF47" s="221" t="e">
        <f>#REF!</f>
        <v>#REF!</v>
      </c>
      <c r="AG47" s="221" t="e">
        <f>#REF!</f>
        <v>#REF!</v>
      </c>
      <c r="AH47" s="221" t="e">
        <f>#REF!</f>
        <v>#REF!</v>
      </c>
      <c r="AI47" s="178" t="e">
        <f>#REF!</f>
        <v>#REF!</v>
      </c>
      <c r="AJ47" s="178" t="e">
        <f>#REF!</f>
        <v>#REF!</v>
      </c>
      <c r="AK47" s="169" t="e">
        <f>#REF!</f>
        <v>#REF!</v>
      </c>
      <c r="AL47" s="169">
        <v>0</v>
      </c>
      <c r="AM47" s="179" t="e">
        <f>#REF!</f>
        <v>#REF!</v>
      </c>
      <c r="AN47" s="171" t="e">
        <f t="shared" si="24"/>
        <v>#REF!</v>
      </c>
      <c r="AO47" s="170" t="e">
        <f t="shared" si="25"/>
        <v>#REF!</v>
      </c>
      <c r="AP47" s="171" t="e">
        <f>ROUND(AO47*E47,0)</f>
        <v>#REF!</v>
      </c>
      <c r="AQ47" s="171" t="e">
        <f t="shared" si="9"/>
        <v>#REF!</v>
      </c>
      <c r="AR47" s="276"/>
    </row>
    <row r="48" spans="1:132" ht="81.75" x14ac:dyDescent="0.25">
      <c r="A48" s="150" t="s">
        <v>402</v>
      </c>
      <c r="B48" s="142" t="s">
        <v>374</v>
      </c>
      <c r="C48" s="142" t="s">
        <v>17</v>
      </c>
      <c r="D48" s="143"/>
      <c r="E48" s="178">
        <v>40</v>
      </c>
      <c r="F48" s="178">
        <v>15</v>
      </c>
      <c r="G48" s="178">
        <f t="shared" si="1"/>
        <v>5.0000000000000001E-3</v>
      </c>
      <c r="H48" s="178">
        <v>6</v>
      </c>
      <c r="I48" s="178">
        <f t="shared" si="2"/>
        <v>2E-3</v>
      </c>
      <c r="J48" s="178">
        <v>35</v>
      </c>
      <c r="K48" s="178">
        <f t="shared" si="3"/>
        <v>1.2E-2</v>
      </c>
      <c r="L48" s="178">
        <v>22</v>
      </c>
      <c r="M48" s="178">
        <f t="shared" si="4"/>
        <v>7.0000000000000001E-3</v>
      </c>
      <c r="N48" s="180">
        <v>0</v>
      </c>
      <c r="O48" s="180">
        <v>0</v>
      </c>
      <c r="P48" s="180">
        <v>0</v>
      </c>
      <c r="Q48" s="180">
        <f t="shared" si="5"/>
        <v>0</v>
      </c>
      <c r="R48" s="180">
        <v>0</v>
      </c>
      <c r="S48" s="180">
        <v>0</v>
      </c>
      <c r="T48" s="180">
        <v>0</v>
      </c>
      <c r="U48" s="178">
        <f t="shared" si="6"/>
        <v>0</v>
      </c>
      <c r="V48" s="178">
        <v>2.4E-2</v>
      </c>
      <c r="W48" s="178" t="e">
        <f>#REF!</f>
        <v>#REF!</v>
      </c>
      <c r="X48" s="178" t="e">
        <f>#REF!</f>
        <v>#REF!</v>
      </c>
      <c r="Y48" s="178"/>
      <c r="Z48" s="221" t="e">
        <f>#REF!</f>
        <v>#REF!</v>
      </c>
      <c r="AA48" s="221" t="e">
        <f>#REF!</f>
        <v>#REF!</v>
      </c>
      <c r="AB48" s="221" t="e">
        <f>#REF!</f>
        <v>#REF!</v>
      </c>
      <c r="AC48" s="221" t="e">
        <f>#REF!</f>
        <v>#REF!</v>
      </c>
      <c r="AD48" s="221" t="e">
        <f>#REF!+1</f>
        <v>#REF!</v>
      </c>
      <c r="AE48" s="221" t="e">
        <f>#REF!</f>
        <v>#REF!</v>
      </c>
      <c r="AF48" s="221" t="e">
        <f>#REF!</f>
        <v>#REF!</v>
      </c>
      <c r="AG48" s="221" t="e">
        <f>#REF!</f>
        <v>#REF!</v>
      </c>
      <c r="AH48" s="221" t="e">
        <f>#REF!</f>
        <v>#REF!</v>
      </c>
      <c r="AI48" s="178" t="e">
        <f>#REF!</f>
        <v>#REF!</v>
      </c>
      <c r="AJ48" s="178" t="e">
        <f>#REF!</f>
        <v>#REF!</v>
      </c>
      <c r="AK48" s="169" t="e">
        <f>#REF!</f>
        <v>#REF!</v>
      </c>
      <c r="AL48" s="169">
        <v>0</v>
      </c>
      <c r="AM48" s="178" t="e">
        <f>#REF!</f>
        <v>#REF!</v>
      </c>
      <c r="AN48" s="178" t="e">
        <f t="shared" si="24"/>
        <v>#REF!</v>
      </c>
      <c r="AO48" s="170" t="e">
        <f t="shared" si="25"/>
        <v>#REF!</v>
      </c>
      <c r="AP48" s="178" t="e">
        <f>ROUND(AO48*E48,0)</f>
        <v>#REF!</v>
      </c>
      <c r="AQ48" s="178" t="e">
        <f t="shared" si="9"/>
        <v>#REF!</v>
      </c>
      <c r="AR48" s="276"/>
    </row>
    <row r="49" spans="1:44" s="184" customFormat="1" ht="30.75" customHeight="1" x14ac:dyDescent="0.2">
      <c r="A49" s="332" t="s">
        <v>422</v>
      </c>
      <c r="B49" s="332"/>
      <c r="C49" s="332"/>
      <c r="D49" s="333"/>
      <c r="E49" s="169"/>
      <c r="F49" s="169"/>
      <c r="G49" s="169"/>
      <c r="H49" s="169"/>
      <c r="I49" s="169"/>
      <c r="J49" s="169"/>
      <c r="K49" s="169"/>
      <c r="L49" s="169"/>
      <c r="M49" s="169"/>
      <c r="N49" s="171"/>
      <c r="O49" s="171"/>
      <c r="P49" s="171"/>
      <c r="Q49" s="171"/>
      <c r="R49" s="171"/>
      <c r="S49" s="171"/>
      <c r="T49" s="171"/>
      <c r="U49" s="169"/>
      <c r="V49" s="169"/>
      <c r="W49" s="169"/>
      <c r="X49" s="169"/>
      <c r="Y49" s="169"/>
      <c r="Z49" s="277"/>
      <c r="AA49" s="277"/>
      <c r="AB49" s="277"/>
      <c r="AC49" s="277"/>
      <c r="AD49" s="277"/>
      <c r="AE49" s="277"/>
      <c r="AF49" s="277"/>
      <c r="AG49" s="277"/>
      <c r="AH49" s="277"/>
      <c r="AI49" s="169"/>
      <c r="AJ49" s="169"/>
      <c r="AK49" s="169"/>
      <c r="AL49" s="169"/>
      <c r="AM49" s="169"/>
      <c r="AN49" s="169"/>
      <c r="AO49" s="170"/>
      <c r="AP49" s="169"/>
      <c r="AQ49" s="169"/>
      <c r="AR49" s="276"/>
    </row>
    <row r="50" spans="1:44" ht="47.25" x14ac:dyDescent="0.25">
      <c r="A50" s="148" t="s">
        <v>403</v>
      </c>
      <c r="B50" s="130" t="s">
        <v>18</v>
      </c>
      <c r="C50" s="130" t="s">
        <v>19</v>
      </c>
      <c r="D50" s="138" t="s">
        <v>348</v>
      </c>
      <c r="E50" s="175">
        <v>20</v>
      </c>
      <c r="F50" s="175">
        <v>7</v>
      </c>
      <c r="G50" s="178">
        <f t="shared" si="1"/>
        <v>1E-3</v>
      </c>
      <c r="H50" s="175">
        <v>0</v>
      </c>
      <c r="I50" s="178">
        <f t="shared" si="2"/>
        <v>0</v>
      </c>
      <c r="J50" s="175">
        <v>95</v>
      </c>
      <c r="K50" s="178">
        <f t="shared" si="3"/>
        <v>1.6E-2</v>
      </c>
      <c r="L50" s="175">
        <v>6</v>
      </c>
      <c r="M50" s="178">
        <f t="shared" si="4"/>
        <v>1E-3</v>
      </c>
      <c r="N50" s="179">
        <v>0</v>
      </c>
      <c r="O50" s="179">
        <v>0</v>
      </c>
      <c r="P50" s="175">
        <v>0</v>
      </c>
      <c r="Q50" s="178">
        <f t="shared" si="5"/>
        <v>0</v>
      </c>
      <c r="R50" s="179">
        <v>0</v>
      </c>
      <c r="S50" s="179">
        <v>0</v>
      </c>
      <c r="T50" s="175">
        <v>0</v>
      </c>
      <c r="U50" s="178">
        <f t="shared" si="6"/>
        <v>0</v>
      </c>
      <c r="V50" s="175">
        <v>1.4999999999999999E-2</v>
      </c>
      <c r="W50" s="178" t="e">
        <f>#REF!</f>
        <v>#REF!</v>
      </c>
      <c r="X50" s="178" t="e">
        <f>#REF!</f>
        <v>#REF!</v>
      </c>
      <c r="Y50" s="178"/>
      <c r="Z50" s="221" t="e">
        <f>#REF!</f>
        <v>#REF!</v>
      </c>
      <c r="AA50" s="221" t="e">
        <f>#REF!</f>
        <v>#REF!</v>
      </c>
      <c r="AB50" s="221" t="e">
        <f>#REF!</f>
        <v>#REF!</v>
      </c>
      <c r="AC50" s="221" t="e">
        <f>#REF!</f>
        <v>#REF!</v>
      </c>
      <c r="AD50" s="221" t="e">
        <f>#REF!</f>
        <v>#REF!</v>
      </c>
      <c r="AE50" s="221" t="e">
        <f>#REF!</f>
        <v>#REF!</v>
      </c>
      <c r="AF50" s="221" t="e">
        <f>#REF!</f>
        <v>#REF!</v>
      </c>
      <c r="AG50" s="221" t="e">
        <f>#REF!</f>
        <v>#REF!</v>
      </c>
      <c r="AH50" s="221" t="e">
        <f>#REF!</f>
        <v>#REF!</v>
      </c>
      <c r="AI50" s="178" t="e">
        <f>#REF!</f>
        <v>#REF!</v>
      </c>
      <c r="AJ50" s="178" t="e">
        <f>#REF!</f>
        <v>#REF!</v>
      </c>
      <c r="AK50" s="169" t="e">
        <f>#REF!</f>
        <v>#REF!</v>
      </c>
      <c r="AL50" s="169">
        <v>0</v>
      </c>
      <c r="AM50" s="178" t="e">
        <f>#REF!</f>
        <v>#REF!</v>
      </c>
      <c r="AN50" s="178" t="e">
        <f t="shared" ref="AN50:AN51" si="26">SUM(W50:AM50)</f>
        <v>#REF!</v>
      </c>
      <c r="AO50" s="181" t="e">
        <f t="shared" si="25"/>
        <v>#REF!</v>
      </c>
      <c r="AP50" s="175" t="e">
        <f>ROUND(AO50*E50,0)</f>
        <v>#REF!</v>
      </c>
      <c r="AQ50" s="175"/>
      <c r="AR50" s="276"/>
    </row>
    <row r="51" spans="1:44" ht="47.25" x14ac:dyDescent="0.25">
      <c r="A51" s="151" t="s">
        <v>404</v>
      </c>
      <c r="B51" s="131" t="s">
        <v>20</v>
      </c>
      <c r="C51" s="131" t="s">
        <v>19</v>
      </c>
      <c r="D51" s="126" t="s">
        <v>348</v>
      </c>
      <c r="E51" s="169">
        <v>1</v>
      </c>
      <c r="F51" s="169">
        <v>7</v>
      </c>
      <c r="G51" s="178">
        <f t="shared" si="1"/>
        <v>0</v>
      </c>
      <c r="H51" s="169">
        <v>0</v>
      </c>
      <c r="I51" s="180">
        <f t="shared" si="2"/>
        <v>0</v>
      </c>
      <c r="J51" s="171">
        <v>100</v>
      </c>
      <c r="K51" s="180">
        <f t="shared" si="3"/>
        <v>1E-3</v>
      </c>
      <c r="L51" s="171">
        <v>6</v>
      </c>
      <c r="M51" s="180">
        <f t="shared" si="4"/>
        <v>0</v>
      </c>
      <c r="N51" s="180">
        <v>0</v>
      </c>
      <c r="O51" s="180">
        <v>0</v>
      </c>
      <c r="P51" s="171">
        <v>0</v>
      </c>
      <c r="Q51" s="180">
        <f t="shared" si="5"/>
        <v>0</v>
      </c>
      <c r="R51" s="180">
        <v>0</v>
      </c>
      <c r="S51" s="178">
        <v>0</v>
      </c>
      <c r="T51" s="169">
        <v>0</v>
      </c>
      <c r="U51" s="178">
        <f t="shared" si="6"/>
        <v>0</v>
      </c>
      <c r="V51" s="169">
        <v>1E-3</v>
      </c>
      <c r="W51" s="178" t="e">
        <f>#REF!</f>
        <v>#REF!</v>
      </c>
      <c r="X51" s="178" t="e">
        <f>#REF!</f>
        <v>#REF!</v>
      </c>
      <c r="Y51" s="178"/>
      <c r="Z51" s="221" t="e">
        <f>#REF!</f>
        <v>#REF!</v>
      </c>
      <c r="AA51" s="221" t="e">
        <f>#REF!</f>
        <v>#REF!</v>
      </c>
      <c r="AB51" s="221" t="e">
        <f>#REF!</f>
        <v>#REF!</v>
      </c>
      <c r="AC51" s="221" t="e">
        <f>#REF!</f>
        <v>#REF!</v>
      </c>
      <c r="AD51" s="221" t="e">
        <f>#REF!</f>
        <v>#REF!</v>
      </c>
      <c r="AE51" s="221" t="e">
        <f>#REF!</f>
        <v>#REF!</v>
      </c>
      <c r="AF51" s="221" t="e">
        <f>#REF!</f>
        <v>#REF!</v>
      </c>
      <c r="AG51" s="221" t="e">
        <f>#REF!</f>
        <v>#REF!</v>
      </c>
      <c r="AH51" s="221" t="e">
        <f>#REF!</f>
        <v>#REF!</v>
      </c>
      <c r="AI51" s="178" t="e">
        <f>#REF!</f>
        <v>#REF!</v>
      </c>
      <c r="AJ51" s="178" t="e">
        <f>#REF!</f>
        <v>#REF!</v>
      </c>
      <c r="AK51" s="169" t="e">
        <f>#REF!</f>
        <v>#REF!</v>
      </c>
      <c r="AL51" s="169">
        <v>0</v>
      </c>
      <c r="AM51" s="178" t="e">
        <f>#REF!</f>
        <v>#REF!</v>
      </c>
      <c r="AN51" s="178" t="e">
        <f t="shared" si="26"/>
        <v>#REF!</v>
      </c>
      <c r="AO51" s="181" t="e">
        <f t="shared" si="25"/>
        <v>#REF!</v>
      </c>
      <c r="AP51" s="175" t="e">
        <f t="shared" ref="AP51:AP53" si="27">ROUND(AO51*E51,0)</f>
        <v>#REF!</v>
      </c>
      <c r="AQ51" s="169"/>
      <c r="AR51" s="276"/>
    </row>
    <row r="52" spans="1:44" ht="47.25" x14ac:dyDescent="0.25">
      <c r="A52" s="151" t="s">
        <v>405</v>
      </c>
      <c r="B52" s="131" t="s">
        <v>377</v>
      </c>
      <c r="C52" s="131" t="s">
        <v>19</v>
      </c>
      <c r="D52" s="126" t="s">
        <v>348</v>
      </c>
      <c r="E52" s="169">
        <v>1</v>
      </c>
      <c r="F52" s="169">
        <v>7</v>
      </c>
      <c r="G52" s="178">
        <f t="shared" si="1"/>
        <v>0</v>
      </c>
      <c r="H52" s="169">
        <v>0</v>
      </c>
      <c r="I52" s="180">
        <f t="shared" si="2"/>
        <v>0</v>
      </c>
      <c r="J52" s="171">
        <v>100</v>
      </c>
      <c r="K52" s="180">
        <f t="shared" si="3"/>
        <v>1E-3</v>
      </c>
      <c r="L52" s="171">
        <v>6</v>
      </c>
      <c r="M52" s="180">
        <f t="shared" si="4"/>
        <v>0</v>
      </c>
      <c r="N52" s="180">
        <v>0</v>
      </c>
      <c r="O52" s="180">
        <v>0</v>
      </c>
      <c r="P52" s="171">
        <v>0</v>
      </c>
      <c r="Q52" s="180">
        <f t="shared" si="5"/>
        <v>0</v>
      </c>
      <c r="R52" s="180">
        <v>0</v>
      </c>
      <c r="S52" s="178">
        <v>0</v>
      </c>
      <c r="T52" s="169">
        <v>0</v>
      </c>
      <c r="U52" s="178">
        <f t="shared" si="6"/>
        <v>0</v>
      </c>
      <c r="V52" s="169">
        <v>1E-3</v>
      </c>
      <c r="W52" s="178" t="e">
        <f>#REF!</f>
        <v>#REF!</v>
      </c>
      <c r="X52" s="178" t="e">
        <f>#REF!</f>
        <v>#REF!</v>
      </c>
      <c r="Y52" s="178"/>
      <c r="Z52" s="221" t="e">
        <f>#REF!</f>
        <v>#REF!</v>
      </c>
      <c r="AA52" s="221" t="e">
        <f>#REF!</f>
        <v>#REF!</v>
      </c>
      <c r="AB52" s="221" t="e">
        <f>#REF!</f>
        <v>#REF!</v>
      </c>
      <c r="AC52" s="221" t="e">
        <f>#REF!</f>
        <v>#REF!</v>
      </c>
      <c r="AD52" s="221" t="e">
        <f>#REF!</f>
        <v>#REF!</v>
      </c>
      <c r="AE52" s="221" t="e">
        <f>#REF!</f>
        <v>#REF!</v>
      </c>
      <c r="AF52" s="221" t="e">
        <f>#REF!</f>
        <v>#REF!</v>
      </c>
      <c r="AG52" s="221" t="e">
        <f>#REF!</f>
        <v>#REF!</v>
      </c>
      <c r="AH52" s="221" t="e">
        <f>#REF!</f>
        <v>#REF!</v>
      </c>
      <c r="AI52" s="178" t="e">
        <f>#REF!</f>
        <v>#REF!</v>
      </c>
      <c r="AJ52" s="178" t="e">
        <f>#REF!</f>
        <v>#REF!</v>
      </c>
      <c r="AK52" s="169" t="e">
        <f>#REF!</f>
        <v>#REF!</v>
      </c>
      <c r="AL52" s="169">
        <v>0</v>
      </c>
      <c r="AM52" s="178" t="e">
        <f>#REF!</f>
        <v>#REF!</v>
      </c>
      <c r="AN52" s="178" t="e">
        <f>SUM(W52:AM52)</f>
        <v>#REF!</v>
      </c>
      <c r="AO52" s="181" t="e">
        <f t="shared" si="25"/>
        <v>#REF!</v>
      </c>
      <c r="AP52" s="175" t="e">
        <f t="shared" si="27"/>
        <v>#REF!</v>
      </c>
      <c r="AQ52" s="169"/>
      <c r="AR52" s="276"/>
    </row>
    <row r="53" spans="1:44" s="222" customFormat="1" ht="48.75" customHeight="1" x14ac:dyDescent="0.25">
      <c r="A53" s="208" t="s">
        <v>406</v>
      </c>
      <c r="B53" s="183" t="s">
        <v>376</v>
      </c>
      <c r="C53" s="209" t="s">
        <v>6</v>
      </c>
      <c r="D53" s="210" t="s">
        <v>367</v>
      </c>
      <c r="E53" s="259">
        <v>105</v>
      </c>
      <c r="F53" s="259">
        <v>5.43</v>
      </c>
      <c r="G53" s="259">
        <f t="shared" si="1"/>
        <v>5.0000000000000001E-3</v>
      </c>
      <c r="H53" s="259">
        <v>0</v>
      </c>
      <c r="I53" s="260">
        <f t="shared" si="2"/>
        <v>0</v>
      </c>
      <c r="J53" s="260">
        <v>0</v>
      </c>
      <c r="K53" s="260">
        <f>ROUND(((J53*E53/252)/480),3)</f>
        <v>0</v>
      </c>
      <c r="L53" s="260">
        <v>0</v>
      </c>
      <c r="M53" s="260">
        <f t="shared" si="4"/>
        <v>0</v>
      </c>
      <c r="N53" s="260">
        <v>0</v>
      </c>
      <c r="O53" s="260">
        <v>0</v>
      </c>
      <c r="P53" s="260">
        <v>0</v>
      </c>
      <c r="Q53" s="260">
        <f t="shared" si="5"/>
        <v>0</v>
      </c>
      <c r="R53" s="260">
        <v>0</v>
      </c>
      <c r="S53" s="260">
        <v>0</v>
      </c>
      <c r="T53" s="259"/>
      <c r="U53" s="259">
        <f t="shared" si="6"/>
        <v>0</v>
      </c>
      <c r="V53" s="259">
        <v>1E-3</v>
      </c>
      <c r="W53" s="259" t="e">
        <f>#REF!</f>
        <v>#REF!</v>
      </c>
      <c r="X53" s="259" t="e">
        <f>#REF!</f>
        <v>#REF!</v>
      </c>
      <c r="Y53" s="259"/>
      <c r="Z53" s="221" t="e">
        <f>#REF!</f>
        <v>#REF!</v>
      </c>
      <c r="AA53" s="221" t="e">
        <f>#REF!</f>
        <v>#REF!</v>
      </c>
      <c r="AB53" s="221" t="e">
        <f>#REF!</f>
        <v>#REF!</v>
      </c>
      <c r="AC53" s="221" t="e">
        <f>#REF!</f>
        <v>#REF!</v>
      </c>
      <c r="AD53" s="221" t="e">
        <f>#REF!</f>
        <v>#REF!</v>
      </c>
      <c r="AE53" s="221" t="e">
        <f>#REF!</f>
        <v>#REF!</v>
      </c>
      <c r="AF53" s="221" t="e">
        <f>#REF!</f>
        <v>#REF!</v>
      </c>
      <c r="AG53" s="221" t="e">
        <f>#REF!</f>
        <v>#REF!</v>
      </c>
      <c r="AH53" s="221" t="e">
        <f>#REF!</f>
        <v>#REF!</v>
      </c>
      <c r="AI53" s="259" t="e">
        <f>#REF!</f>
        <v>#REF!</v>
      </c>
      <c r="AJ53" s="259" t="e">
        <f>#REF!</f>
        <v>#REF!</v>
      </c>
      <c r="AK53" s="219" t="e">
        <f>#REF!</f>
        <v>#REF!</v>
      </c>
      <c r="AL53" s="219">
        <v>0</v>
      </c>
      <c r="AM53" s="259" t="e">
        <f>#REF!</f>
        <v>#REF!</v>
      </c>
      <c r="AN53" s="259" t="e">
        <f>SUM(W53:AM53)</f>
        <v>#REF!</v>
      </c>
      <c r="AO53" s="263" t="e">
        <f t="shared" ref="AO53" si="28">ROUND((SUM(W53:AM53)/E53),2)</f>
        <v>#REF!</v>
      </c>
      <c r="AP53" s="258" t="e">
        <f t="shared" si="27"/>
        <v>#REF!</v>
      </c>
      <c r="AQ53" s="264" t="e">
        <f>AP53-AN53</f>
        <v>#REF!</v>
      </c>
      <c r="AR53" s="276"/>
    </row>
    <row r="54" spans="1:44" s="184" customFormat="1" ht="15.95" customHeight="1" x14ac:dyDescent="0.2">
      <c r="A54" s="331" t="s">
        <v>423</v>
      </c>
      <c r="B54" s="332"/>
      <c r="C54" s="332"/>
      <c r="D54" s="333"/>
      <c r="E54" s="169"/>
      <c r="F54" s="169"/>
      <c r="G54" s="178"/>
      <c r="H54" s="169"/>
      <c r="I54" s="180"/>
      <c r="J54" s="171"/>
      <c r="K54" s="180"/>
      <c r="L54" s="171"/>
      <c r="M54" s="180"/>
      <c r="N54" s="171"/>
      <c r="O54" s="171"/>
      <c r="P54" s="171"/>
      <c r="Q54" s="180"/>
      <c r="R54" s="171"/>
      <c r="S54" s="169"/>
      <c r="T54" s="169"/>
      <c r="U54" s="178"/>
      <c r="V54" s="169"/>
      <c r="W54" s="169"/>
      <c r="X54" s="169"/>
      <c r="Y54" s="169"/>
      <c r="Z54" s="277"/>
      <c r="AA54" s="277"/>
      <c r="AB54" s="277"/>
      <c r="AC54" s="277"/>
      <c r="AD54" s="277"/>
      <c r="AE54" s="277"/>
      <c r="AF54" s="277"/>
      <c r="AG54" s="277"/>
      <c r="AH54" s="277"/>
      <c r="AI54" s="169"/>
      <c r="AJ54" s="169"/>
      <c r="AK54" s="169"/>
      <c r="AL54" s="169"/>
      <c r="AM54" s="169"/>
      <c r="AN54" s="169"/>
      <c r="AO54" s="170"/>
      <c r="AP54" s="169"/>
      <c r="AQ54" s="169"/>
      <c r="AR54" s="276"/>
    </row>
    <row r="55" spans="1:44" s="222" customFormat="1" ht="57" customHeight="1" x14ac:dyDescent="0.25">
      <c r="A55" s="206" t="s">
        <v>407</v>
      </c>
      <c r="B55" s="255" t="s">
        <v>21</v>
      </c>
      <c r="C55" s="207" t="s">
        <v>17</v>
      </c>
      <c r="D55" s="256"/>
      <c r="E55" s="258">
        <v>909</v>
      </c>
      <c r="F55" s="258">
        <v>0</v>
      </c>
      <c r="G55" s="259">
        <f t="shared" si="1"/>
        <v>0</v>
      </c>
      <c r="H55" s="258">
        <v>0</v>
      </c>
      <c r="I55" s="260">
        <f t="shared" si="2"/>
        <v>0</v>
      </c>
      <c r="J55" s="218">
        <v>41.4</v>
      </c>
      <c r="K55" s="260">
        <f t="shared" si="3"/>
        <v>0.311</v>
      </c>
      <c r="L55" s="218">
        <v>0</v>
      </c>
      <c r="M55" s="260">
        <f t="shared" si="4"/>
        <v>0</v>
      </c>
      <c r="N55" s="261">
        <v>0</v>
      </c>
      <c r="O55" s="261">
        <v>0</v>
      </c>
      <c r="P55" s="218">
        <v>0</v>
      </c>
      <c r="Q55" s="260">
        <f t="shared" si="5"/>
        <v>0</v>
      </c>
      <c r="R55" s="261">
        <v>0</v>
      </c>
      <c r="S55" s="262">
        <v>0</v>
      </c>
      <c r="T55" s="258">
        <v>0</v>
      </c>
      <c r="U55" s="259">
        <f t="shared" si="6"/>
        <v>0</v>
      </c>
      <c r="V55" s="258">
        <v>1.4E-2</v>
      </c>
      <c r="W55" s="259" t="e">
        <f>#REF!</f>
        <v>#REF!</v>
      </c>
      <c r="X55" s="259" t="e">
        <f>#REF!</f>
        <v>#REF!</v>
      </c>
      <c r="Y55" s="259"/>
      <c r="Z55" s="221" t="e">
        <f>#REF!</f>
        <v>#REF!</v>
      </c>
      <c r="AA55" s="221" t="e">
        <f>#REF!</f>
        <v>#REF!</v>
      </c>
      <c r="AB55" s="221" t="e">
        <f>#REF!</f>
        <v>#REF!</v>
      </c>
      <c r="AC55" s="221" t="e">
        <f>#REF!</f>
        <v>#REF!</v>
      </c>
      <c r="AD55" s="221" t="e">
        <f>#REF!</f>
        <v>#REF!</v>
      </c>
      <c r="AE55" s="221" t="e">
        <f>#REF!</f>
        <v>#REF!</v>
      </c>
      <c r="AF55" s="221" t="e">
        <f>#REF!</f>
        <v>#REF!</v>
      </c>
      <c r="AG55" s="221" t="e">
        <f>#REF!</f>
        <v>#REF!</v>
      </c>
      <c r="AH55" s="221" t="e">
        <f>#REF!</f>
        <v>#REF!</v>
      </c>
      <c r="AI55" s="259" t="e">
        <f>#REF!</f>
        <v>#REF!</v>
      </c>
      <c r="AJ55" s="259" t="e">
        <f>#REF!</f>
        <v>#REF!</v>
      </c>
      <c r="AK55" s="219" t="e">
        <f>#REF!</f>
        <v>#REF!</v>
      </c>
      <c r="AL55" s="219">
        <v>0</v>
      </c>
      <c r="AM55" s="259" t="e">
        <f>#REF!</f>
        <v>#REF!</v>
      </c>
      <c r="AN55" s="259" t="e">
        <f t="shared" ref="AN55:AN56" si="29">SUM(W55:AM55)</f>
        <v>#REF!</v>
      </c>
      <c r="AO55" s="263" t="e">
        <f t="shared" ref="AO55:AO56" si="30">ROUND((SUM(W55:AM55)/E55),2)</f>
        <v>#REF!</v>
      </c>
      <c r="AP55" s="258" t="e">
        <f t="shared" ref="AP55:AP56" si="31">ROUND(AO55*E55,0)</f>
        <v>#REF!</v>
      </c>
      <c r="AQ55" s="264" t="e">
        <f>AP55-AN55</f>
        <v>#REF!</v>
      </c>
      <c r="AR55" s="276"/>
    </row>
    <row r="56" spans="1:44" s="222" customFormat="1" ht="51" x14ac:dyDescent="0.25">
      <c r="A56" s="208" t="s">
        <v>408</v>
      </c>
      <c r="B56" s="210" t="s">
        <v>22</v>
      </c>
      <c r="C56" s="183" t="s">
        <v>17</v>
      </c>
      <c r="D56" s="210"/>
      <c r="E56" s="259">
        <v>919</v>
      </c>
      <c r="F56" s="259">
        <v>0</v>
      </c>
      <c r="G56" s="259">
        <f t="shared" si="1"/>
        <v>0</v>
      </c>
      <c r="H56" s="259">
        <v>0</v>
      </c>
      <c r="I56" s="260">
        <f t="shared" si="2"/>
        <v>0</v>
      </c>
      <c r="J56" s="260">
        <v>32</v>
      </c>
      <c r="K56" s="260">
        <f t="shared" si="3"/>
        <v>0.24299999999999999</v>
      </c>
      <c r="L56" s="260">
        <v>0</v>
      </c>
      <c r="M56" s="260">
        <f t="shared" si="4"/>
        <v>0</v>
      </c>
      <c r="N56" s="260">
        <v>0</v>
      </c>
      <c r="O56" s="260">
        <v>0</v>
      </c>
      <c r="P56" s="260">
        <v>0</v>
      </c>
      <c r="Q56" s="260">
        <f t="shared" si="5"/>
        <v>0</v>
      </c>
      <c r="R56" s="260">
        <v>0</v>
      </c>
      <c r="S56" s="259">
        <v>0</v>
      </c>
      <c r="T56" s="259">
        <v>0</v>
      </c>
      <c r="U56" s="259">
        <f t="shared" si="6"/>
        <v>0</v>
      </c>
      <c r="V56" s="259">
        <v>1.4E-2</v>
      </c>
      <c r="W56" s="259" t="e">
        <f>#REF!</f>
        <v>#REF!</v>
      </c>
      <c r="X56" s="259" t="e">
        <f>#REF!</f>
        <v>#REF!</v>
      </c>
      <c r="Y56" s="259"/>
      <c r="Z56" s="221" t="e">
        <f>#REF!</f>
        <v>#REF!</v>
      </c>
      <c r="AA56" s="221" t="e">
        <f>#REF!</f>
        <v>#REF!</v>
      </c>
      <c r="AB56" s="221" t="e">
        <f>#REF!</f>
        <v>#REF!</v>
      </c>
      <c r="AC56" s="221" t="e">
        <f>#REF!</f>
        <v>#REF!</v>
      </c>
      <c r="AD56" s="221" t="e">
        <f>#REF!</f>
        <v>#REF!</v>
      </c>
      <c r="AE56" s="221" t="e">
        <f>#REF!</f>
        <v>#REF!</v>
      </c>
      <c r="AF56" s="221" t="e">
        <f>#REF!</f>
        <v>#REF!</v>
      </c>
      <c r="AG56" s="221" t="e">
        <f>#REF!</f>
        <v>#REF!</v>
      </c>
      <c r="AH56" s="221" t="e">
        <f>#REF!</f>
        <v>#REF!</v>
      </c>
      <c r="AI56" s="259" t="e">
        <f>#REF!</f>
        <v>#REF!</v>
      </c>
      <c r="AJ56" s="259" t="e">
        <f>#REF!</f>
        <v>#REF!</v>
      </c>
      <c r="AK56" s="219" t="e">
        <f>#REF!</f>
        <v>#REF!</v>
      </c>
      <c r="AL56" s="219">
        <v>0</v>
      </c>
      <c r="AM56" s="259" t="e">
        <f>#REF!</f>
        <v>#REF!</v>
      </c>
      <c r="AN56" s="259" t="e">
        <f t="shared" si="29"/>
        <v>#REF!</v>
      </c>
      <c r="AO56" s="263" t="e">
        <f t="shared" si="30"/>
        <v>#REF!</v>
      </c>
      <c r="AP56" s="258" t="e">
        <f t="shared" si="31"/>
        <v>#REF!</v>
      </c>
      <c r="AQ56" s="259" t="e">
        <f t="shared" si="9"/>
        <v>#REF!</v>
      </c>
      <c r="AR56" s="276"/>
    </row>
    <row r="57" spans="1:44" s="184" customFormat="1" x14ac:dyDescent="0.2">
      <c r="A57" s="332" t="s">
        <v>424</v>
      </c>
      <c r="B57" s="332"/>
      <c r="C57" s="332"/>
      <c r="D57" s="333"/>
      <c r="E57" s="169"/>
      <c r="F57" s="169"/>
      <c r="G57" s="178"/>
      <c r="H57" s="169"/>
      <c r="I57" s="180"/>
      <c r="J57" s="171"/>
      <c r="K57" s="180"/>
      <c r="L57" s="171"/>
      <c r="M57" s="180"/>
      <c r="N57" s="171"/>
      <c r="O57" s="171"/>
      <c r="P57" s="171"/>
      <c r="Q57" s="180"/>
      <c r="R57" s="171"/>
      <c r="S57" s="169"/>
      <c r="T57" s="169"/>
      <c r="U57" s="178"/>
      <c r="V57" s="169"/>
      <c r="W57" s="169"/>
      <c r="X57" s="169"/>
      <c r="Y57" s="169"/>
      <c r="Z57" s="277"/>
      <c r="AA57" s="277"/>
      <c r="AB57" s="277"/>
      <c r="AC57" s="277"/>
      <c r="AD57" s="277"/>
      <c r="AE57" s="277"/>
      <c r="AF57" s="277"/>
      <c r="AG57" s="277"/>
      <c r="AH57" s="277"/>
      <c r="AI57" s="169"/>
      <c r="AJ57" s="169"/>
      <c r="AK57" s="169"/>
      <c r="AL57" s="169"/>
      <c r="AM57" s="169"/>
      <c r="AN57" s="169"/>
      <c r="AO57" s="170"/>
      <c r="AP57" s="169"/>
      <c r="AQ57" s="169"/>
      <c r="AR57" s="276"/>
    </row>
    <row r="58" spans="1:44" s="184" customFormat="1" ht="31.5" x14ac:dyDescent="0.25">
      <c r="A58" s="211" t="s">
        <v>409</v>
      </c>
      <c r="B58" s="213" t="s">
        <v>23</v>
      </c>
      <c r="C58" s="213" t="s">
        <v>24</v>
      </c>
      <c r="D58" s="214"/>
      <c r="E58" s="175">
        <v>22901</v>
      </c>
      <c r="F58" s="175">
        <v>17</v>
      </c>
      <c r="G58" s="178">
        <f t="shared" si="1"/>
        <v>3.2189999999999999</v>
      </c>
      <c r="H58" s="175">
        <v>0</v>
      </c>
      <c r="I58" s="180">
        <f t="shared" si="2"/>
        <v>0</v>
      </c>
      <c r="J58" s="176">
        <v>0</v>
      </c>
      <c r="K58" s="180">
        <f t="shared" si="3"/>
        <v>0</v>
      </c>
      <c r="L58" s="176">
        <v>0</v>
      </c>
      <c r="M58" s="180">
        <f t="shared" si="4"/>
        <v>0</v>
      </c>
      <c r="N58" s="224">
        <v>0</v>
      </c>
      <c r="O58" s="224">
        <v>0</v>
      </c>
      <c r="P58" s="224">
        <v>0</v>
      </c>
      <c r="Q58" s="180">
        <f t="shared" si="5"/>
        <v>0</v>
      </c>
      <c r="R58" s="224">
        <v>0</v>
      </c>
      <c r="S58" s="179">
        <v>0</v>
      </c>
      <c r="T58" s="175">
        <v>0</v>
      </c>
      <c r="U58" s="178">
        <f t="shared" si="6"/>
        <v>0</v>
      </c>
      <c r="V58" s="169">
        <v>0.1</v>
      </c>
      <c r="W58" s="169" t="e">
        <f>#REF!</f>
        <v>#REF!</v>
      </c>
      <c r="X58" s="169" t="e">
        <f>#REF!</f>
        <v>#REF!</v>
      </c>
      <c r="Y58" s="175"/>
      <c r="Z58" s="221" t="e">
        <f>#REF!</f>
        <v>#REF!</v>
      </c>
      <c r="AA58" s="221" t="e">
        <f>#REF!</f>
        <v>#REF!</v>
      </c>
      <c r="AB58" s="221" t="e">
        <f>#REF!</f>
        <v>#REF!</v>
      </c>
      <c r="AC58" s="221" t="e">
        <f>#REF!</f>
        <v>#REF!</v>
      </c>
      <c r="AD58" s="221" t="e">
        <f>#REF!+1</f>
        <v>#REF!</v>
      </c>
      <c r="AE58" s="221" t="e">
        <f>#REF!</f>
        <v>#REF!</v>
      </c>
      <c r="AF58" s="221" t="e">
        <f>#REF!</f>
        <v>#REF!</v>
      </c>
      <c r="AG58" s="221" t="e">
        <f>#REF!</f>
        <v>#REF!</v>
      </c>
      <c r="AH58" s="221" t="e">
        <f>#REF!</f>
        <v>#REF!</v>
      </c>
      <c r="AI58" s="169" t="e">
        <f>#REF!</f>
        <v>#REF!</v>
      </c>
      <c r="AJ58" s="169" t="e">
        <f>#REF!</f>
        <v>#REF!</v>
      </c>
      <c r="AK58" s="169" t="e">
        <f>#REF!</f>
        <v>#REF!</v>
      </c>
      <c r="AL58" s="169">
        <v>0</v>
      </c>
      <c r="AM58" s="169" t="e">
        <f>#REF!</f>
        <v>#REF!</v>
      </c>
      <c r="AN58" s="169" t="e">
        <f t="shared" ref="AN58" si="32">SUM(W58:AM58)</f>
        <v>#REF!</v>
      </c>
      <c r="AO58" s="170" t="e">
        <f t="shared" ref="AO58" si="33">ROUND((SUM(W58:AM58)/E58),2)</f>
        <v>#REF!</v>
      </c>
      <c r="AP58" s="169" t="e">
        <f t="shared" ref="AP58" si="34">ROUND(AO58*E58,0)</f>
        <v>#REF!</v>
      </c>
      <c r="AQ58" s="175"/>
      <c r="AR58" s="276"/>
    </row>
    <row r="59" spans="1:44" s="184" customFormat="1" ht="15.95" customHeight="1" x14ac:dyDescent="0.2">
      <c r="A59" s="331" t="s">
        <v>425</v>
      </c>
      <c r="B59" s="332"/>
      <c r="C59" s="332"/>
      <c r="D59" s="333"/>
      <c r="E59" s="175"/>
      <c r="F59" s="175"/>
      <c r="G59" s="178"/>
      <c r="H59" s="175"/>
      <c r="I59" s="180"/>
      <c r="J59" s="176"/>
      <c r="K59" s="180"/>
      <c r="L59" s="176"/>
      <c r="M59" s="180"/>
      <c r="N59" s="171"/>
      <c r="O59" s="171"/>
      <c r="P59" s="171"/>
      <c r="Q59" s="171"/>
      <c r="R59" s="171"/>
      <c r="S59" s="169"/>
      <c r="T59" s="175"/>
      <c r="U59" s="178"/>
      <c r="V59" s="175"/>
      <c r="W59" s="175"/>
      <c r="X59" s="175"/>
      <c r="Y59" s="175"/>
      <c r="Z59" s="277"/>
      <c r="AA59" s="277"/>
      <c r="AB59" s="277"/>
      <c r="AC59" s="277"/>
      <c r="AD59" s="277"/>
      <c r="AE59" s="277"/>
      <c r="AF59" s="277"/>
      <c r="AG59" s="277"/>
      <c r="AH59" s="277"/>
      <c r="AI59" s="139"/>
      <c r="AJ59" s="175"/>
      <c r="AK59" s="175"/>
      <c r="AL59" s="175"/>
      <c r="AM59" s="175"/>
      <c r="AN59" s="175"/>
      <c r="AO59" s="181"/>
      <c r="AP59" s="175"/>
      <c r="AQ59" s="175"/>
      <c r="AR59" s="276"/>
    </row>
    <row r="60" spans="1:44" s="184" customFormat="1" ht="51" x14ac:dyDescent="0.2">
      <c r="A60" s="215" t="s">
        <v>410</v>
      </c>
      <c r="B60" s="216" t="s">
        <v>378</v>
      </c>
      <c r="C60" s="217" t="s">
        <v>25</v>
      </c>
      <c r="D60" s="216" t="s">
        <v>8</v>
      </c>
      <c r="E60" s="169">
        <v>92</v>
      </c>
      <c r="F60" s="169">
        <v>0</v>
      </c>
      <c r="G60" s="178">
        <f t="shared" si="1"/>
        <v>0</v>
      </c>
      <c r="H60" s="169">
        <v>12</v>
      </c>
      <c r="I60" s="180">
        <f t="shared" si="2"/>
        <v>8.9999999999999993E-3</v>
      </c>
      <c r="J60" s="171">
        <v>60</v>
      </c>
      <c r="K60" s="180">
        <f t="shared" si="3"/>
        <v>4.5999999999999999E-2</v>
      </c>
      <c r="L60" s="171">
        <v>0</v>
      </c>
      <c r="M60" s="180">
        <f t="shared" si="4"/>
        <v>0</v>
      </c>
      <c r="N60" s="180">
        <v>0</v>
      </c>
      <c r="O60" s="180">
        <v>0</v>
      </c>
      <c r="P60" s="171">
        <v>0</v>
      </c>
      <c r="Q60" s="180">
        <f t="shared" si="5"/>
        <v>0</v>
      </c>
      <c r="R60" s="180">
        <v>0</v>
      </c>
      <c r="S60" s="178">
        <v>0</v>
      </c>
      <c r="T60" s="169">
        <v>0</v>
      </c>
      <c r="U60" s="178">
        <f t="shared" si="6"/>
        <v>0</v>
      </c>
      <c r="V60" s="169">
        <v>4.0000000000000001E-3</v>
      </c>
      <c r="W60" s="178" t="e">
        <f>#REF!</f>
        <v>#REF!</v>
      </c>
      <c r="X60" s="178" t="e">
        <f>#REF!</f>
        <v>#REF!</v>
      </c>
      <c r="Y60" s="169"/>
      <c r="Z60" s="221" t="e">
        <f>#REF!</f>
        <v>#REF!</v>
      </c>
      <c r="AA60" s="221" t="e">
        <f>#REF!</f>
        <v>#REF!</v>
      </c>
      <c r="AB60" s="221" t="e">
        <f>#REF!</f>
        <v>#REF!</v>
      </c>
      <c r="AC60" s="221" t="e">
        <f>#REF!</f>
        <v>#REF!</v>
      </c>
      <c r="AD60" s="221" t="e">
        <f>#REF!</f>
        <v>#REF!</v>
      </c>
      <c r="AE60" s="221" t="e">
        <f>#REF!</f>
        <v>#REF!</v>
      </c>
      <c r="AF60" s="221" t="e">
        <f>#REF!</f>
        <v>#REF!</v>
      </c>
      <c r="AG60" s="221" t="e">
        <f>#REF!</f>
        <v>#REF!</v>
      </c>
      <c r="AH60" s="221" t="e">
        <f>#REF!</f>
        <v>#REF!</v>
      </c>
      <c r="AI60" s="178" t="e">
        <f>#REF!</f>
        <v>#REF!</v>
      </c>
      <c r="AJ60" s="178" t="e">
        <f>#REF!</f>
        <v>#REF!</v>
      </c>
      <c r="AK60" s="169" t="e">
        <f>#REF!</f>
        <v>#REF!</v>
      </c>
      <c r="AL60" s="169">
        <v>0</v>
      </c>
      <c r="AM60" s="178" t="e">
        <f>#REF!</f>
        <v>#REF!</v>
      </c>
      <c r="AN60" s="178" t="e">
        <f t="shared" ref="AN60:AN61" si="35">SUM(W60:AM60)</f>
        <v>#REF!</v>
      </c>
      <c r="AO60" s="181" t="e">
        <f t="shared" ref="AO60:AO61" si="36">ROUND((SUM(W60:AM60)/E60),2)</f>
        <v>#REF!</v>
      </c>
      <c r="AP60" s="175" t="e">
        <f t="shared" ref="AP60:AP61" si="37">ROUND(AO60*E60,0)</f>
        <v>#REF!</v>
      </c>
      <c r="AQ60" s="169"/>
      <c r="AR60" s="276"/>
    </row>
    <row r="61" spans="1:44" s="184" customFormat="1" ht="51" x14ac:dyDescent="0.2">
      <c r="A61" s="215" t="s">
        <v>411</v>
      </c>
      <c r="B61" s="216" t="s">
        <v>26</v>
      </c>
      <c r="C61" s="189" t="s">
        <v>25</v>
      </c>
      <c r="D61" s="212" t="s">
        <v>8</v>
      </c>
      <c r="E61" s="178">
        <v>272</v>
      </c>
      <c r="F61" s="178">
        <v>0</v>
      </c>
      <c r="G61" s="178">
        <f t="shared" si="1"/>
        <v>0</v>
      </c>
      <c r="H61" s="178">
        <v>10.15</v>
      </c>
      <c r="I61" s="180">
        <f t="shared" si="2"/>
        <v>2.3E-2</v>
      </c>
      <c r="J61" s="180">
        <v>60</v>
      </c>
      <c r="K61" s="180">
        <f t="shared" si="3"/>
        <v>0.13500000000000001</v>
      </c>
      <c r="L61" s="180">
        <v>0</v>
      </c>
      <c r="M61" s="180">
        <f t="shared" si="4"/>
        <v>0</v>
      </c>
      <c r="N61" s="180">
        <v>0</v>
      </c>
      <c r="O61" s="180">
        <v>0</v>
      </c>
      <c r="P61" s="180">
        <v>0</v>
      </c>
      <c r="Q61" s="180">
        <f t="shared" si="5"/>
        <v>0</v>
      </c>
      <c r="R61" s="180">
        <v>0</v>
      </c>
      <c r="S61" s="178">
        <v>0</v>
      </c>
      <c r="T61" s="178">
        <v>0</v>
      </c>
      <c r="U61" s="178">
        <f t="shared" si="6"/>
        <v>0</v>
      </c>
      <c r="V61" s="178">
        <v>2.0000000000000001E-4</v>
      </c>
      <c r="W61" s="178" t="e">
        <f>#REF!</f>
        <v>#REF!</v>
      </c>
      <c r="X61" s="178" t="e">
        <f>#REF!</f>
        <v>#REF!</v>
      </c>
      <c r="Y61" s="178"/>
      <c r="Z61" s="221" t="e">
        <f>#REF!</f>
        <v>#REF!</v>
      </c>
      <c r="AA61" s="221" t="e">
        <f>#REF!</f>
        <v>#REF!</v>
      </c>
      <c r="AB61" s="221" t="e">
        <f>#REF!</f>
        <v>#REF!</v>
      </c>
      <c r="AC61" s="221" t="e">
        <f>#REF!</f>
        <v>#REF!</v>
      </c>
      <c r="AD61" s="221" t="e">
        <f>#REF!+1</f>
        <v>#REF!</v>
      </c>
      <c r="AE61" s="221" t="e">
        <f>#REF!</f>
        <v>#REF!</v>
      </c>
      <c r="AF61" s="221" t="e">
        <f>#REF!</f>
        <v>#REF!</v>
      </c>
      <c r="AG61" s="221" t="e">
        <f>#REF!</f>
        <v>#REF!</v>
      </c>
      <c r="AH61" s="221" t="e">
        <f>#REF!</f>
        <v>#REF!</v>
      </c>
      <c r="AI61" s="178" t="e">
        <f>#REF!</f>
        <v>#REF!</v>
      </c>
      <c r="AJ61" s="178" t="e">
        <f>#REF!</f>
        <v>#REF!</v>
      </c>
      <c r="AK61" s="169" t="e">
        <f>#REF!</f>
        <v>#REF!</v>
      </c>
      <c r="AL61" s="169">
        <v>0</v>
      </c>
      <c r="AM61" s="178" t="e">
        <f>#REF!</f>
        <v>#REF!</v>
      </c>
      <c r="AN61" s="178" t="e">
        <f t="shared" si="35"/>
        <v>#REF!</v>
      </c>
      <c r="AO61" s="181" t="e">
        <f t="shared" si="36"/>
        <v>#REF!</v>
      </c>
      <c r="AP61" s="175" t="e">
        <f t="shared" si="37"/>
        <v>#REF!</v>
      </c>
      <c r="AQ61" s="178"/>
      <c r="AR61" s="276"/>
    </row>
    <row r="62" spans="1:44" ht="36" customHeight="1" x14ac:dyDescent="0.2">
      <c r="A62" s="161"/>
      <c r="B62" s="162"/>
      <c r="C62" s="147"/>
      <c r="D62" s="163"/>
      <c r="E62" s="146">
        <f>SUM(E6:E61)</f>
        <v>53200</v>
      </c>
      <c r="F62" s="146"/>
      <c r="G62" s="146">
        <f>SUM(G6:G61)</f>
        <v>5.1869999999999994</v>
      </c>
      <c r="H62" s="146"/>
      <c r="I62" s="146">
        <f>SUM(I6:I61)</f>
        <v>0.33600000000000008</v>
      </c>
      <c r="J62" s="146"/>
      <c r="K62" s="146">
        <f>SUM(K6:K61)</f>
        <v>3.6189999999999998</v>
      </c>
      <c r="L62" s="146"/>
      <c r="M62" s="146">
        <f>SUM(M6:M61)</f>
        <v>0.82800000000000007</v>
      </c>
      <c r="N62" s="146"/>
      <c r="O62" s="146">
        <f>SUM(O6:O61)</f>
        <v>0.23000000000000004</v>
      </c>
      <c r="P62" s="146"/>
      <c r="Q62" s="146">
        <f>SUM(Q6:Q61)</f>
        <v>1.2530000000000001</v>
      </c>
      <c r="R62" s="146"/>
      <c r="S62" s="146">
        <f>SUM(S6:S61)</f>
        <v>2.7050000000000001</v>
      </c>
      <c r="T62" s="146"/>
      <c r="U62" s="146">
        <f>SUM(U6:U61)</f>
        <v>1.4300000000000002</v>
      </c>
      <c r="V62" s="166">
        <f>SUM(V6:V61)</f>
        <v>1.0000000000000004</v>
      </c>
      <c r="W62" s="164" t="e">
        <f>SUM(W6:W61)</f>
        <v>#REF!</v>
      </c>
      <c r="X62" s="164" t="e">
        <f t="shared" ref="X62:AM62" si="38">SUM(X6:X61)</f>
        <v>#REF!</v>
      </c>
      <c r="Y62" s="146">
        <f t="shared" si="38"/>
        <v>0</v>
      </c>
      <c r="Z62" s="146" t="e">
        <f t="shared" si="38"/>
        <v>#REF!</v>
      </c>
      <c r="AA62" s="164" t="e">
        <f t="shared" si="38"/>
        <v>#REF!</v>
      </c>
      <c r="AB62" s="164" t="e">
        <f t="shared" si="38"/>
        <v>#REF!</v>
      </c>
      <c r="AC62" s="164" t="e">
        <f t="shared" si="38"/>
        <v>#REF!</v>
      </c>
      <c r="AD62" s="164" t="e">
        <f t="shared" si="38"/>
        <v>#REF!</v>
      </c>
      <c r="AE62" s="164" t="e">
        <f t="shared" si="38"/>
        <v>#REF!</v>
      </c>
      <c r="AF62" s="164" t="e">
        <f t="shared" si="38"/>
        <v>#REF!</v>
      </c>
      <c r="AG62" s="164" t="e">
        <f t="shared" si="38"/>
        <v>#REF!</v>
      </c>
      <c r="AH62" s="164" t="e">
        <f t="shared" si="38"/>
        <v>#REF!</v>
      </c>
      <c r="AI62" s="164" t="e">
        <f t="shared" si="38"/>
        <v>#REF!</v>
      </c>
      <c r="AJ62" s="164" t="e">
        <f t="shared" si="38"/>
        <v>#REF!</v>
      </c>
      <c r="AK62" s="164" t="e">
        <f t="shared" si="38"/>
        <v>#REF!</v>
      </c>
      <c r="AL62" s="164" t="e">
        <f t="shared" si="38"/>
        <v>#REF!</v>
      </c>
      <c r="AM62" s="164" t="e">
        <f t="shared" si="38"/>
        <v>#REF!</v>
      </c>
      <c r="AN62" s="164" t="e">
        <f>SUM(AN6:AN61)</f>
        <v>#REF!</v>
      </c>
      <c r="AO62" s="146"/>
      <c r="AP62" s="164" t="e">
        <f>SUM(AP6:AP61)</f>
        <v>#REF!</v>
      </c>
      <c r="AQ62" s="146" t="e">
        <f>SUM(AQ6:AQ61)</f>
        <v>#REF!</v>
      </c>
    </row>
    <row r="63" spans="1:44" s="132" customFormat="1" x14ac:dyDescent="0.2">
      <c r="A63" s="153"/>
      <c r="C63" s="153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5"/>
      <c r="W63" s="154"/>
      <c r="X63" s="154"/>
      <c r="Y63" s="154"/>
      <c r="AN63" s="334" t="s">
        <v>343</v>
      </c>
      <c r="AO63" s="334"/>
      <c r="AP63" s="156">
        <v>869872</v>
      </c>
      <c r="AQ63" s="155"/>
    </row>
    <row r="64" spans="1:44" s="132" customFormat="1" ht="12.75" hidden="1" customHeight="1" x14ac:dyDescent="0.2">
      <c r="A64" s="153"/>
      <c r="C64" s="153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5"/>
      <c r="W64" s="154"/>
      <c r="X64" s="157"/>
      <c r="Y64" s="154"/>
      <c r="AN64" s="227"/>
      <c r="AO64" s="227"/>
      <c r="AP64" s="158"/>
      <c r="AQ64" s="155"/>
    </row>
    <row r="65" spans="1:44" s="132" customFormat="1" x14ac:dyDescent="0.2">
      <c r="A65" s="153"/>
      <c r="C65" s="153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5"/>
      <c r="W65" s="154"/>
      <c r="X65" s="154"/>
      <c r="Y65" s="154"/>
      <c r="AN65" s="335" t="s">
        <v>344</v>
      </c>
      <c r="AO65" s="335"/>
      <c r="AP65" s="158" t="e">
        <f>AP62-AP63</f>
        <v>#REF!</v>
      </c>
      <c r="AQ65" s="155"/>
    </row>
    <row r="66" spans="1:44" x14ac:dyDescent="0.2">
      <c r="W66" s="125"/>
      <c r="X66" s="125"/>
      <c r="AI66" s="4"/>
      <c r="AJ66" s="4"/>
      <c r="AK66" s="4"/>
      <c r="AL66" s="4"/>
      <c r="AM66" s="4"/>
    </row>
    <row r="67" spans="1:44" x14ac:dyDescent="0.2">
      <c r="V67" s="127"/>
      <c r="AN67" s="4"/>
    </row>
    <row r="68" spans="1:44" ht="25.5" x14ac:dyDescent="0.2">
      <c r="W68" s="278" t="s">
        <v>32</v>
      </c>
      <c r="X68" s="278" t="s">
        <v>33</v>
      </c>
      <c r="Y68" s="278"/>
      <c r="Z68" s="278" t="s">
        <v>87</v>
      </c>
      <c r="AA68" s="278" t="s">
        <v>98</v>
      </c>
      <c r="AB68" s="278" t="s">
        <v>104</v>
      </c>
      <c r="AC68" s="278" t="s">
        <v>110</v>
      </c>
      <c r="AD68" s="278" t="s">
        <v>116</v>
      </c>
      <c r="AE68" s="278" t="s">
        <v>127</v>
      </c>
      <c r="AF68" s="278" t="s">
        <v>133</v>
      </c>
      <c r="AG68" s="278" t="s">
        <v>139</v>
      </c>
      <c r="AH68" s="278" t="s">
        <v>145</v>
      </c>
      <c r="AI68" s="278" t="s">
        <v>35</v>
      </c>
      <c r="AJ68" s="279"/>
      <c r="AK68" s="279"/>
      <c r="AN68" s="4"/>
      <c r="AR68" s="132" t="s">
        <v>341</v>
      </c>
    </row>
    <row r="69" spans="1:44" x14ac:dyDescent="0.2">
      <c r="W69" s="280" t="e">
        <f>W62+AJ62</f>
        <v>#REF!</v>
      </c>
      <c r="X69" s="280" t="e">
        <f>X62+AK62</f>
        <v>#REF!</v>
      </c>
      <c r="Y69" s="281"/>
      <c r="Z69" s="282" t="e">
        <f t="shared" ref="Z69:AH69" si="39">Z62</f>
        <v>#REF!</v>
      </c>
      <c r="AA69" s="283" t="e">
        <f t="shared" si="39"/>
        <v>#REF!</v>
      </c>
      <c r="AB69" s="283" t="e">
        <f t="shared" si="39"/>
        <v>#REF!</v>
      </c>
      <c r="AC69" s="283" t="e">
        <f t="shared" si="39"/>
        <v>#REF!</v>
      </c>
      <c r="AD69" s="283" t="e">
        <f t="shared" si="39"/>
        <v>#REF!</v>
      </c>
      <c r="AE69" s="283" t="e">
        <f t="shared" si="39"/>
        <v>#REF!</v>
      </c>
      <c r="AF69" s="283" t="e">
        <f t="shared" si="39"/>
        <v>#REF!</v>
      </c>
      <c r="AG69" s="283" t="e">
        <f t="shared" si="39"/>
        <v>#REF!</v>
      </c>
      <c r="AH69" s="283" t="e">
        <f t="shared" si="39"/>
        <v>#REF!</v>
      </c>
      <c r="AI69" s="283" t="e">
        <f>AI62+AM62</f>
        <v>#REF!</v>
      </c>
      <c r="AJ69" s="283"/>
      <c r="AK69" s="283" t="e">
        <f>W69+X69+Z69+AA69+AB69+AC69+AD69+AE69+AF69+AG69+AH69+AI69</f>
        <v>#REF!</v>
      </c>
      <c r="AL69" s="4"/>
      <c r="AM69" s="4"/>
    </row>
    <row r="70" spans="1:44" x14ac:dyDescent="0.2">
      <c r="Q70" s="168"/>
      <c r="R70" s="168"/>
      <c r="S70" s="168"/>
    </row>
  </sheetData>
  <mergeCells count="62">
    <mergeCell ref="A54:D54"/>
    <mergeCell ref="A57:D57"/>
    <mergeCell ref="A59:D59"/>
    <mergeCell ref="AN63:AO63"/>
    <mergeCell ref="AN65:AO65"/>
    <mergeCell ref="A49:D49"/>
    <mergeCell ref="A12:A15"/>
    <mergeCell ref="A17:A19"/>
    <mergeCell ref="B17:B19"/>
    <mergeCell ref="A21:D21"/>
    <mergeCell ref="A25:D25"/>
    <mergeCell ref="A28:D28"/>
    <mergeCell ref="A34:D34"/>
    <mergeCell ref="A37:D37"/>
    <mergeCell ref="A40:D40"/>
    <mergeCell ref="A43:D43"/>
    <mergeCell ref="A45:D45"/>
    <mergeCell ref="A5:D5"/>
    <mergeCell ref="A6:A7"/>
    <mergeCell ref="B6:B7"/>
    <mergeCell ref="N3:N4"/>
    <mergeCell ref="O3:O4"/>
    <mergeCell ref="A1:A4"/>
    <mergeCell ref="B1:B4"/>
    <mergeCell ref="C1:C4"/>
    <mergeCell ref="D1:D4"/>
    <mergeCell ref="E1:E4"/>
    <mergeCell ref="F1:U1"/>
    <mergeCell ref="G3:G4"/>
    <mergeCell ref="H3:H4"/>
    <mergeCell ref="I3:I4"/>
    <mergeCell ref="J3:J4"/>
    <mergeCell ref="U3:U4"/>
    <mergeCell ref="A11:D11"/>
    <mergeCell ref="Q3:Q4"/>
    <mergeCell ref="A9:A10"/>
    <mergeCell ref="B9:B10"/>
    <mergeCell ref="AQ1:AQ4"/>
    <mergeCell ref="F2:G2"/>
    <mergeCell ref="H2:I2"/>
    <mergeCell ref="J2:K2"/>
    <mergeCell ref="L2:M2"/>
    <mergeCell ref="N2:O2"/>
    <mergeCell ref="P2:Q2"/>
    <mergeCell ref="R2:S2"/>
    <mergeCell ref="T2:U2"/>
    <mergeCell ref="F3:F4"/>
    <mergeCell ref="V1:V4"/>
    <mergeCell ref="W1:Y3"/>
    <mergeCell ref="Z1:AM2"/>
    <mergeCell ref="AN1:AN4"/>
    <mergeCell ref="AO1:AO4"/>
    <mergeCell ref="AP1:AP4"/>
    <mergeCell ref="AJ3:AM3"/>
    <mergeCell ref="Z3:AI3"/>
    <mergeCell ref="T3:T4"/>
    <mergeCell ref="P3:P4"/>
    <mergeCell ref="K3:K4"/>
    <mergeCell ref="L3:L4"/>
    <mergeCell ref="M3:M4"/>
    <mergeCell ref="R3:R4"/>
    <mergeCell ref="S3:S4"/>
  </mergeCells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59999389629810485"/>
    <pageSetUpPr fitToPage="1"/>
  </sheetPr>
  <dimension ref="A1:H162"/>
  <sheetViews>
    <sheetView topLeftCell="A136" workbookViewId="0">
      <selection activeCell="J98" sqref="J98"/>
    </sheetView>
  </sheetViews>
  <sheetFormatPr defaultColWidth="9.140625" defaultRowHeight="12.75" x14ac:dyDescent="0.2"/>
  <cols>
    <col min="1" max="1" width="14.7109375" style="2" customWidth="1"/>
    <col min="2" max="2" width="6.140625" style="119" customWidth="1"/>
    <col min="3" max="3" width="55.85546875" style="2" customWidth="1"/>
    <col min="4" max="4" width="31.28515625" style="121" customWidth="1"/>
    <col min="5" max="5" width="13.85546875" style="2" customWidth="1"/>
    <col min="6" max="6" width="5.85546875" style="2" customWidth="1"/>
    <col min="7" max="7" width="8.5703125" style="2" customWidth="1"/>
    <col min="8" max="8" width="5.7109375" style="2" hidden="1" customWidth="1"/>
    <col min="9" max="9" width="13" style="2" customWidth="1"/>
    <col min="10" max="16384" width="9.140625" style="2"/>
  </cols>
  <sheetData>
    <row r="1" spans="1:5" ht="53.25" customHeight="1" x14ac:dyDescent="0.2">
      <c r="A1" s="439" t="s">
        <v>40</v>
      </c>
      <c r="B1" s="440"/>
      <c r="C1" s="6" t="e">
        <f>#REF!</f>
        <v>#REF!</v>
      </c>
      <c r="D1" s="7"/>
    </row>
    <row r="2" spans="1:5" ht="25.5" x14ac:dyDescent="0.2">
      <c r="A2" s="8" t="s">
        <v>41</v>
      </c>
      <c r="B2" s="9" t="s">
        <v>42</v>
      </c>
      <c r="C2" s="10" t="e">
        <f>#REF!</f>
        <v>#REF!</v>
      </c>
      <c r="D2" s="11"/>
      <c r="E2" s="12"/>
    </row>
    <row r="3" spans="1:5" ht="25.5" x14ac:dyDescent="0.2">
      <c r="A3" s="13" t="s">
        <v>43</v>
      </c>
      <c r="B3" s="14" t="s">
        <v>44</v>
      </c>
      <c r="C3" s="15">
        <v>174</v>
      </c>
      <c r="D3" s="11"/>
      <c r="E3" s="12"/>
    </row>
    <row r="4" spans="1:5" ht="13.5" x14ac:dyDescent="0.25">
      <c r="A4" s="441" t="s">
        <v>45</v>
      </c>
      <c r="B4" s="442"/>
      <c r="C4" s="443"/>
      <c r="D4" s="16"/>
      <c r="E4" s="17"/>
    </row>
    <row r="5" spans="1:5" x14ac:dyDescent="0.2">
      <c r="A5" s="436" t="s">
        <v>46</v>
      </c>
      <c r="B5" s="437"/>
      <c r="C5" s="438"/>
      <c r="D5" s="11"/>
      <c r="E5" s="12"/>
    </row>
    <row r="6" spans="1:5" x14ac:dyDescent="0.2">
      <c r="A6" s="18" t="s">
        <v>47</v>
      </c>
      <c r="B6" s="9" t="s">
        <v>185</v>
      </c>
      <c r="C6" s="10" t="e">
        <f>#REF!</f>
        <v>#REF!</v>
      </c>
      <c r="D6" s="11"/>
      <c r="E6" s="12"/>
    </row>
    <row r="7" spans="1:5" x14ac:dyDescent="0.2">
      <c r="A7" s="18" t="s">
        <v>48</v>
      </c>
      <c r="B7" s="9" t="s">
        <v>186</v>
      </c>
      <c r="C7" s="19" t="e">
        <f>ROUND($C$6/60,3)</f>
        <v>#REF!</v>
      </c>
      <c r="D7" s="11"/>
      <c r="E7" s="12"/>
    </row>
    <row r="8" spans="1:5" x14ac:dyDescent="0.2">
      <c r="A8" s="20" t="s">
        <v>49</v>
      </c>
      <c r="B8" s="14" t="s">
        <v>187</v>
      </c>
      <c r="C8" s="21" t="e">
        <f>ROUND((($C$6*$C$2/252)/480),3)</f>
        <v>#REF!</v>
      </c>
      <c r="D8" s="11"/>
      <c r="E8" s="12"/>
    </row>
    <row r="9" spans="1:5" x14ac:dyDescent="0.2">
      <c r="A9" s="436" t="s">
        <v>184</v>
      </c>
      <c r="B9" s="437"/>
      <c r="C9" s="438"/>
      <c r="D9" s="11"/>
      <c r="E9" s="12"/>
    </row>
    <row r="10" spans="1:5" x14ac:dyDescent="0.2">
      <c r="A10" s="18" t="s">
        <v>47</v>
      </c>
      <c r="B10" s="9" t="s">
        <v>235</v>
      </c>
      <c r="C10" s="10" t="e">
        <f>#REF!</f>
        <v>#REF!</v>
      </c>
      <c r="D10" s="11"/>
      <c r="E10" s="12"/>
    </row>
    <row r="11" spans="1:5" x14ac:dyDescent="0.2">
      <c r="A11" s="18" t="s">
        <v>48</v>
      </c>
      <c r="B11" s="9" t="s">
        <v>236</v>
      </c>
      <c r="C11" s="19" t="e">
        <f>ROUND($C$10/60,3)</f>
        <v>#REF!</v>
      </c>
      <c r="D11" s="11"/>
      <c r="E11" s="12"/>
    </row>
    <row r="12" spans="1:5" x14ac:dyDescent="0.2">
      <c r="A12" s="20" t="s">
        <v>49</v>
      </c>
      <c r="B12" s="14" t="s">
        <v>237</v>
      </c>
      <c r="C12" s="22" t="e">
        <f>ROUND((($C$10*$C$2/252)/480),3)</f>
        <v>#REF!</v>
      </c>
      <c r="D12" s="11"/>
      <c r="E12" s="12"/>
    </row>
    <row r="13" spans="1:5" x14ac:dyDescent="0.2">
      <c r="A13" s="436" t="s">
        <v>183</v>
      </c>
      <c r="B13" s="437"/>
      <c r="C13" s="438"/>
      <c r="D13" s="11"/>
      <c r="E13" s="12"/>
    </row>
    <row r="14" spans="1:5" x14ac:dyDescent="0.2">
      <c r="A14" s="18" t="s">
        <v>47</v>
      </c>
      <c r="B14" s="9" t="s">
        <v>240</v>
      </c>
      <c r="C14" s="10" t="e">
        <f>#REF!</f>
        <v>#REF!</v>
      </c>
      <c r="D14" s="11"/>
      <c r="E14" s="12"/>
    </row>
    <row r="15" spans="1:5" x14ac:dyDescent="0.2">
      <c r="A15" s="18" t="s">
        <v>48</v>
      </c>
      <c r="B15" s="9" t="s">
        <v>239</v>
      </c>
      <c r="C15" s="19" t="e">
        <f>ROUND($C$14/60,3)</f>
        <v>#REF!</v>
      </c>
      <c r="D15" s="11"/>
      <c r="E15" s="12"/>
    </row>
    <row r="16" spans="1:5" x14ac:dyDescent="0.2">
      <c r="A16" s="20" t="s">
        <v>49</v>
      </c>
      <c r="B16" s="14" t="s">
        <v>238</v>
      </c>
      <c r="C16" s="22" t="e">
        <f>ROUND((($C$14*$C$2/252)/480),3)</f>
        <v>#REF!</v>
      </c>
      <c r="D16" s="11"/>
      <c r="E16" s="12"/>
    </row>
    <row r="17" spans="1:7" x14ac:dyDescent="0.2">
      <c r="A17" s="436" t="s">
        <v>334</v>
      </c>
      <c r="B17" s="437"/>
      <c r="C17" s="438"/>
      <c r="D17" s="11"/>
      <c r="E17" s="12"/>
    </row>
    <row r="18" spans="1:7" x14ac:dyDescent="0.2">
      <c r="A18" s="18" t="s">
        <v>47</v>
      </c>
      <c r="B18" s="9" t="s">
        <v>241</v>
      </c>
      <c r="C18" s="10" t="e">
        <f>#REF!</f>
        <v>#REF!</v>
      </c>
      <c r="D18" s="11"/>
      <c r="E18" s="12"/>
    </row>
    <row r="19" spans="1:7" x14ac:dyDescent="0.2">
      <c r="A19" s="18" t="s">
        <v>48</v>
      </c>
      <c r="B19" s="9" t="s">
        <v>242</v>
      </c>
      <c r="C19" s="19" t="e">
        <f>ROUND($C$18/60,3)</f>
        <v>#REF!</v>
      </c>
      <c r="D19" s="11"/>
      <c r="E19" s="12"/>
    </row>
    <row r="20" spans="1:7" x14ac:dyDescent="0.2">
      <c r="A20" s="20" t="s">
        <v>49</v>
      </c>
      <c r="B20" s="14" t="s">
        <v>243</v>
      </c>
      <c r="C20" s="22" t="e">
        <f>ROUND((($C$18*$C$2/252)/480),3)</f>
        <v>#REF!</v>
      </c>
      <c r="D20" s="11"/>
      <c r="E20" s="12"/>
    </row>
    <row r="21" spans="1:7" x14ac:dyDescent="0.2">
      <c r="A21" s="23" t="s">
        <v>51</v>
      </c>
      <c r="B21" s="24" t="s">
        <v>50</v>
      </c>
      <c r="C21" s="25" t="e">
        <f>ROUND(C8+C12+C20+C16,3)</f>
        <v>#REF!</v>
      </c>
      <c r="D21" s="11"/>
      <c r="E21" s="12"/>
    </row>
    <row r="22" spans="1:7" ht="13.5" x14ac:dyDescent="0.25">
      <c r="A22" s="421" t="s">
        <v>52</v>
      </c>
      <c r="B22" s="422"/>
      <c r="C22" s="422"/>
      <c r="D22" s="422"/>
      <c r="E22" s="423"/>
      <c r="G22" s="12"/>
    </row>
    <row r="23" spans="1:7" ht="13.5" x14ac:dyDescent="0.25">
      <c r="A23" s="424" t="s">
        <v>29</v>
      </c>
      <c r="B23" s="425"/>
      <c r="C23" s="425"/>
      <c r="D23" s="425"/>
      <c r="E23" s="426"/>
      <c r="G23" s="12"/>
    </row>
    <row r="24" spans="1:7" x14ac:dyDescent="0.2">
      <c r="A24" s="427"/>
      <c r="B24" s="430" t="str">
        <f>A5</f>
        <v>Klientu apkalpošanas speciālists</v>
      </c>
      <c r="C24" s="431"/>
      <c r="D24" s="431"/>
      <c r="E24" s="432"/>
      <c r="G24" s="12"/>
    </row>
    <row r="25" spans="1:7" ht="25.5" x14ac:dyDescent="0.2">
      <c r="A25" s="428"/>
      <c r="B25" s="26" t="s">
        <v>244</v>
      </c>
      <c r="C25" s="27" t="s">
        <v>218</v>
      </c>
      <c r="D25" s="28" t="s">
        <v>53</v>
      </c>
      <c r="E25" s="29">
        <v>899</v>
      </c>
      <c r="F25" s="30"/>
      <c r="G25" s="12"/>
    </row>
    <row r="26" spans="1:7" x14ac:dyDescent="0.2">
      <c r="A26" s="428"/>
      <c r="B26" s="26" t="s">
        <v>245</v>
      </c>
      <c r="C26" s="31" t="s">
        <v>54</v>
      </c>
      <c r="D26" s="32" t="s">
        <v>250</v>
      </c>
      <c r="E26" s="33">
        <f>E25*0.8</f>
        <v>719.2</v>
      </c>
      <c r="F26" s="34"/>
      <c r="G26" s="12"/>
    </row>
    <row r="27" spans="1:7" x14ac:dyDescent="0.2">
      <c r="A27" s="428"/>
      <c r="B27" s="26" t="s">
        <v>246</v>
      </c>
      <c r="C27" s="31" t="s">
        <v>55</v>
      </c>
      <c r="D27" s="32" t="s">
        <v>251</v>
      </c>
      <c r="E27" s="33">
        <f>E26*0.1</f>
        <v>71.92</v>
      </c>
      <c r="F27" s="34"/>
      <c r="G27" s="12"/>
    </row>
    <row r="28" spans="1:7" x14ac:dyDescent="0.2">
      <c r="A28" s="428"/>
      <c r="B28" s="26" t="s">
        <v>194</v>
      </c>
      <c r="C28" s="31" t="s">
        <v>56</v>
      </c>
      <c r="D28" s="32" t="s">
        <v>252</v>
      </c>
      <c r="E28" s="33">
        <f>E26*0.1</f>
        <v>71.92</v>
      </c>
      <c r="F28" s="34"/>
      <c r="G28" s="12"/>
    </row>
    <row r="29" spans="1:7" x14ac:dyDescent="0.2">
      <c r="A29" s="428"/>
      <c r="B29" s="26" t="s">
        <v>196</v>
      </c>
      <c r="C29" s="31" t="s">
        <v>57</v>
      </c>
      <c r="D29" s="32" t="s">
        <v>331</v>
      </c>
      <c r="E29" s="33">
        <f>E26*0.05</f>
        <v>35.96</v>
      </c>
      <c r="F29" s="34"/>
      <c r="G29" s="12"/>
    </row>
    <row r="30" spans="1:7" x14ac:dyDescent="0.2">
      <c r="A30" s="428"/>
      <c r="B30" s="26" t="s">
        <v>197</v>
      </c>
      <c r="C30" s="35" t="s">
        <v>58</v>
      </c>
      <c r="D30" s="36" t="s">
        <v>253</v>
      </c>
      <c r="E30" s="37">
        <f>E26+E27+E28+E29</f>
        <v>899</v>
      </c>
      <c r="F30" s="38"/>
    </row>
    <row r="31" spans="1:7" x14ac:dyDescent="0.2">
      <c r="A31" s="428"/>
      <c r="B31" s="26" t="s">
        <v>198</v>
      </c>
      <c r="C31" s="39" t="s">
        <v>62</v>
      </c>
      <c r="D31" s="40" t="s">
        <v>254</v>
      </c>
      <c r="E31" s="10">
        <v>168</v>
      </c>
    </row>
    <row r="32" spans="1:7" x14ac:dyDescent="0.2">
      <c r="A32" s="428"/>
      <c r="B32" s="26" t="s">
        <v>199</v>
      </c>
      <c r="C32" s="39" t="s">
        <v>64</v>
      </c>
      <c r="D32" s="40" t="s">
        <v>255</v>
      </c>
      <c r="E32" s="33">
        <f>ROUND(E30/E31,2)</f>
        <v>5.35</v>
      </c>
    </row>
    <row r="33" spans="1:5" x14ac:dyDescent="0.2">
      <c r="A33" s="428"/>
      <c r="B33" s="41" t="s">
        <v>200</v>
      </c>
      <c r="C33" s="42" t="s">
        <v>66</v>
      </c>
      <c r="D33" s="43" t="s">
        <v>256</v>
      </c>
      <c r="E33" s="44" t="e">
        <f>ROUND(E32*$C$7*$C$2,0)</f>
        <v>#REF!</v>
      </c>
    </row>
    <row r="34" spans="1:5" x14ac:dyDescent="0.2">
      <c r="A34" s="428"/>
      <c r="B34" s="433" t="str">
        <f>A9</f>
        <v>Lietvedības sekretārs</v>
      </c>
      <c r="C34" s="434"/>
      <c r="D34" s="434"/>
      <c r="E34" s="435"/>
    </row>
    <row r="35" spans="1:5" ht="25.5" x14ac:dyDescent="0.2">
      <c r="A35" s="428"/>
      <c r="B35" s="26" t="s">
        <v>188</v>
      </c>
      <c r="C35" s="27" t="s">
        <v>218</v>
      </c>
      <c r="D35" s="28" t="s">
        <v>53</v>
      </c>
      <c r="E35" s="29">
        <v>996</v>
      </c>
    </row>
    <row r="36" spans="1:5" x14ac:dyDescent="0.2">
      <c r="A36" s="428"/>
      <c r="B36" s="26" t="s">
        <v>189</v>
      </c>
      <c r="C36" s="31" t="s">
        <v>54</v>
      </c>
      <c r="D36" s="32" t="s">
        <v>257</v>
      </c>
      <c r="E36" s="33">
        <f>E35*0.8</f>
        <v>796.80000000000007</v>
      </c>
    </row>
    <row r="37" spans="1:5" x14ac:dyDescent="0.2">
      <c r="A37" s="428"/>
      <c r="B37" s="26" t="s">
        <v>247</v>
      </c>
      <c r="C37" s="31" t="s">
        <v>55</v>
      </c>
      <c r="D37" s="32" t="s">
        <v>258</v>
      </c>
      <c r="E37" s="33">
        <f>E36*0.1</f>
        <v>79.680000000000007</v>
      </c>
    </row>
    <row r="38" spans="1:5" x14ac:dyDescent="0.2">
      <c r="A38" s="428"/>
      <c r="B38" s="26" t="s">
        <v>201</v>
      </c>
      <c r="C38" s="31" t="s">
        <v>56</v>
      </c>
      <c r="D38" s="32" t="s">
        <v>259</v>
      </c>
      <c r="E38" s="33">
        <f>E36*0.1</f>
        <v>79.680000000000007</v>
      </c>
    </row>
    <row r="39" spans="1:5" x14ac:dyDescent="0.2">
      <c r="A39" s="428"/>
      <c r="B39" s="26" t="s">
        <v>195</v>
      </c>
      <c r="C39" s="31" t="s">
        <v>57</v>
      </c>
      <c r="D39" s="32" t="s">
        <v>332</v>
      </c>
      <c r="E39" s="33">
        <f>E36*0.05</f>
        <v>39.840000000000003</v>
      </c>
    </row>
    <row r="40" spans="1:5" x14ac:dyDescent="0.2">
      <c r="A40" s="428"/>
      <c r="B40" s="26" t="s">
        <v>202</v>
      </c>
      <c r="C40" s="35" t="s">
        <v>58</v>
      </c>
      <c r="D40" s="36" t="s">
        <v>260</v>
      </c>
      <c r="E40" s="37">
        <f>E36+E37+E38+E39</f>
        <v>996.00000000000011</v>
      </c>
    </row>
    <row r="41" spans="1:5" x14ac:dyDescent="0.2">
      <c r="A41" s="428"/>
      <c r="B41" s="26" t="s">
        <v>203</v>
      </c>
      <c r="C41" s="39" t="s">
        <v>62</v>
      </c>
      <c r="D41" s="40" t="s">
        <v>254</v>
      </c>
      <c r="E41" s="10">
        <v>168</v>
      </c>
    </row>
    <row r="42" spans="1:5" x14ac:dyDescent="0.2">
      <c r="A42" s="428"/>
      <c r="B42" s="26" t="s">
        <v>204</v>
      </c>
      <c r="C42" s="39" t="s">
        <v>64</v>
      </c>
      <c r="D42" s="40" t="s">
        <v>261</v>
      </c>
      <c r="E42" s="33">
        <f>ROUND(E40/E41,2)</f>
        <v>5.93</v>
      </c>
    </row>
    <row r="43" spans="1:5" x14ac:dyDescent="0.2">
      <c r="A43" s="428"/>
      <c r="B43" s="41" t="s">
        <v>205</v>
      </c>
      <c r="C43" s="42" t="s">
        <v>66</v>
      </c>
      <c r="D43" s="43" t="s">
        <v>262</v>
      </c>
      <c r="E43" s="44" t="e">
        <f>ROUND(E42*$C$11*$C$2,0)</f>
        <v>#REF!</v>
      </c>
    </row>
    <row r="44" spans="1:5" x14ac:dyDescent="0.2">
      <c r="A44" s="428"/>
      <c r="B44" s="433" t="str">
        <f>A13</f>
        <v>Valsts notārs</v>
      </c>
      <c r="C44" s="434"/>
      <c r="D44" s="434"/>
      <c r="E44" s="435"/>
    </row>
    <row r="45" spans="1:5" ht="25.5" x14ac:dyDescent="0.2">
      <c r="A45" s="428"/>
      <c r="B45" s="26" t="s">
        <v>190</v>
      </c>
      <c r="C45" s="27" t="s">
        <v>218</v>
      </c>
      <c r="D45" s="28" t="s">
        <v>53</v>
      </c>
      <c r="E45" s="29">
        <v>1190</v>
      </c>
    </row>
    <row r="46" spans="1:5" x14ac:dyDescent="0.2">
      <c r="A46" s="428"/>
      <c r="B46" s="26" t="s">
        <v>192</v>
      </c>
      <c r="C46" s="31" t="s">
        <v>54</v>
      </c>
      <c r="D46" s="32" t="s">
        <v>263</v>
      </c>
      <c r="E46" s="33">
        <f>E45*0.8</f>
        <v>952</v>
      </c>
    </row>
    <row r="47" spans="1:5" x14ac:dyDescent="0.2">
      <c r="A47" s="428"/>
      <c r="B47" s="26" t="s">
        <v>249</v>
      </c>
      <c r="C47" s="31" t="s">
        <v>55</v>
      </c>
      <c r="D47" s="32" t="s">
        <v>264</v>
      </c>
      <c r="E47" s="33">
        <f>E46*0.1</f>
        <v>95.2</v>
      </c>
    </row>
    <row r="48" spans="1:5" x14ac:dyDescent="0.2">
      <c r="A48" s="428"/>
      <c r="B48" s="26" t="s">
        <v>206</v>
      </c>
      <c r="C48" s="31" t="s">
        <v>56</v>
      </c>
      <c r="D48" s="32" t="s">
        <v>265</v>
      </c>
      <c r="E48" s="33">
        <f>E46*0.1</f>
        <v>95.2</v>
      </c>
    </row>
    <row r="49" spans="1:5" x14ac:dyDescent="0.2">
      <c r="A49" s="428"/>
      <c r="B49" s="26" t="s">
        <v>207</v>
      </c>
      <c r="C49" s="31" t="s">
        <v>57</v>
      </c>
      <c r="D49" s="32" t="s">
        <v>266</v>
      </c>
      <c r="E49" s="33">
        <f>E46*0.05</f>
        <v>47.6</v>
      </c>
    </row>
    <row r="50" spans="1:5" x14ac:dyDescent="0.2">
      <c r="A50" s="428"/>
      <c r="B50" s="26" t="s">
        <v>208</v>
      </c>
      <c r="C50" s="35" t="s">
        <v>58</v>
      </c>
      <c r="D50" s="36" t="s">
        <v>267</v>
      </c>
      <c r="E50" s="37">
        <f>E46+E47+E48+E49</f>
        <v>1190</v>
      </c>
    </row>
    <row r="51" spans="1:5" x14ac:dyDescent="0.2">
      <c r="A51" s="428"/>
      <c r="B51" s="26" t="s">
        <v>209</v>
      </c>
      <c r="C51" s="39" t="s">
        <v>62</v>
      </c>
      <c r="D51" s="40" t="s">
        <v>254</v>
      </c>
      <c r="E51" s="10">
        <v>168</v>
      </c>
    </row>
    <row r="52" spans="1:5" x14ac:dyDescent="0.2">
      <c r="A52" s="428"/>
      <c r="B52" s="26" t="s">
        <v>210</v>
      </c>
      <c r="C52" s="39" t="s">
        <v>64</v>
      </c>
      <c r="D52" s="40" t="s">
        <v>268</v>
      </c>
      <c r="E52" s="33">
        <f>ROUND(E50/E51,2)</f>
        <v>7.08</v>
      </c>
    </row>
    <row r="53" spans="1:5" x14ac:dyDescent="0.2">
      <c r="A53" s="428"/>
      <c r="B53" s="41" t="s">
        <v>211</v>
      </c>
      <c r="C53" s="42" t="s">
        <v>66</v>
      </c>
      <c r="D53" s="43" t="s">
        <v>269</v>
      </c>
      <c r="E53" s="44" t="e">
        <f>ROUND(E52*$C$15*$C$2,0)</f>
        <v>#REF!</v>
      </c>
    </row>
    <row r="54" spans="1:5" x14ac:dyDescent="0.2">
      <c r="A54" s="428"/>
      <c r="B54" s="433" t="str">
        <f>A17</f>
        <v>Datu bāzu administrators</v>
      </c>
      <c r="C54" s="434"/>
      <c r="D54" s="434"/>
      <c r="E54" s="435"/>
    </row>
    <row r="55" spans="1:5" ht="25.5" x14ac:dyDescent="0.2">
      <c r="A55" s="428"/>
      <c r="B55" s="26" t="s">
        <v>193</v>
      </c>
      <c r="C55" s="27" t="s">
        <v>218</v>
      </c>
      <c r="D55" s="28" t="s">
        <v>53</v>
      </c>
      <c r="E55" s="29">
        <v>1917</v>
      </c>
    </row>
    <row r="56" spans="1:5" x14ac:dyDescent="0.2">
      <c r="A56" s="428"/>
      <c r="B56" s="26" t="s">
        <v>191</v>
      </c>
      <c r="C56" s="31" t="s">
        <v>54</v>
      </c>
      <c r="D56" s="32" t="s">
        <v>270</v>
      </c>
      <c r="E56" s="45">
        <f>E55*0.8</f>
        <v>1533.6000000000001</v>
      </c>
    </row>
    <row r="57" spans="1:5" x14ac:dyDescent="0.2">
      <c r="A57" s="428"/>
      <c r="B57" s="26" t="s">
        <v>248</v>
      </c>
      <c r="C57" s="31" t="s">
        <v>55</v>
      </c>
      <c r="D57" s="32" t="s">
        <v>271</v>
      </c>
      <c r="E57" s="33">
        <f>E56*0.1</f>
        <v>153.36000000000001</v>
      </c>
    </row>
    <row r="58" spans="1:5" x14ac:dyDescent="0.2">
      <c r="A58" s="428"/>
      <c r="B58" s="26" t="s">
        <v>212</v>
      </c>
      <c r="C58" s="31" t="s">
        <v>56</v>
      </c>
      <c r="D58" s="32" t="s">
        <v>272</v>
      </c>
      <c r="E58" s="33">
        <f>E56*0.1</f>
        <v>153.36000000000001</v>
      </c>
    </row>
    <row r="59" spans="1:5" x14ac:dyDescent="0.2">
      <c r="A59" s="428"/>
      <c r="B59" s="26" t="s">
        <v>213</v>
      </c>
      <c r="C59" s="31" t="s">
        <v>57</v>
      </c>
      <c r="D59" s="32" t="s">
        <v>273</v>
      </c>
      <c r="E59" s="33">
        <f>E56*0.05</f>
        <v>76.680000000000007</v>
      </c>
    </row>
    <row r="60" spans="1:5" x14ac:dyDescent="0.2">
      <c r="A60" s="428"/>
      <c r="B60" s="26" t="s">
        <v>214</v>
      </c>
      <c r="C60" s="35" t="s">
        <v>58</v>
      </c>
      <c r="D60" s="36" t="s">
        <v>274</v>
      </c>
      <c r="E60" s="37">
        <f>E56+E57+E58+E59</f>
        <v>1917.0000000000002</v>
      </c>
    </row>
    <row r="61" spans="1:5" x14ac:dyDescent="0.2">
      <c r="A61" s="428"/>
      <c r="B61" s="26" t="s">
        <v>215</v>
      </c>
      <c r="C61" s="39" t="s">
        <v>62</v>
      </c>
      <c r="D61" s="40" t="s">
        <v>254</v>
      </c>
      <c r="E61" s="10">
        <v>168</v>
      </c>
    </row>
    <row r="62" spans="1:5" x14ac:dyDescent="0.2">
      <c r="A62" s="428"/>
      <c r="B62" s="26" t="s">
        <v>216</v>
      </c>
      <c r="C62" s="39" t="s">
        <v>64</v>
      </c>
      <c r="D62" s="40" t="s">
        <v>275</v>
      </c>
      <c r="E62" s="33">
        <f>ROUND(E60/E61,2)</f>
        <v>11.41</v>
      </c>
    </row>
    <row r="63" spans="1:5" x14ac:dyDescent="0.2">
      <c r="A63" s="428"/>
      <c r="B63" s="41" t="s">
        <v>217</v>
      </c>
      <c r="C63" s="42" t="s">
        <v>66</v>
      </c>
      <c r="D63" s="43" t="s">
        <v>276</v>
      </c>
      <c r="E63" s="44" t="e">
        <f>ROUND(E62*$C$19*$C$2,0)</f>
        <v>#REF!</v>
      </c>
    </row>
    <row r="64" spans="1:5" x14ac:dyDescent="0.2">
      <c r="A64" s="429"/>
      <c r="B64" s="46" t="s">
        <v>59</v>
      </c>
      <c r="C64" s="47" t="s">
        <v>79</v>
      </c>
      <c r="D64" s="48" t="s">
        <v>277</v>
      </c>
      <c r="E64" s="49" t="e">
        <f>E33+E43+E53+E63</f>
        <v>#REF!</v>
      </c>
    </row>
    <row r="65" spans="1:5" x14ac:dyDescent="0.2">
      <c r="A65" s="411" t="s">
        <v>80</v>
      </c>
      <c r="B65" s="413" t="s">
        <v>81</v>
      </c>
      <c r="C65" s="413"/>
      <c r="D65" s="413"/>
      <c r="E65" s="414"/>
    </row>
    <row r="66" spans="1:5" x14ac:dyDescent="0.2">
      <c r="A66" s="412"/>
      <c r="B66" s="50" t="s">
        <v>60</v>
      </c>
      <c r="C66" s="51" t="s">
        <v>83</v>
      </c>
      <c r="D66" s="50" t="s">
        <v>278</v>
      </c>
      <c r="E66" s="52" t="e">
        <f>ROUND(E64*0.2359,0)</f>
        <v>#REF!</v>
      </c>
    </row>
    <row r="67" spans="1:5" ht="13.5" x14ac:dyDescent="0.2">
      <c r="A67" s="53"/>
      <c r="B67" s="54" t="s">
        <v>61</v>
      </c>
      <c r="C67" s="55" t="s">
        <v>85</v>
      </c>
      <c r="D67" s="56" t="s">
        <v>279</v>
      </c>
      <c r="E67" s="57" t="e">
        <f>E64+E66</f>
        <v>#REF!</v>
      </c>
    </row>
    <row r="68" spans="1:5" ht="13.5" x14ac:dyDescent="0.25">
      <c r="A68" s="415" t="s">
        <v>30</v>
      </c>
      <c r="B68" s="416"/>
      <c r="C68" s="416"/>
      <c r="D68" s="416"/>
      <c r="E68" s="417"/>
    </row>
    <row r="69" spans="1:5" x14ac:dyDescent="0.2">
      <c r="A69" s="418" t="s">
        <v>86</v>
      </c>
      <c r="B69" s="419"/>
      <c r="C69" s="419"/>
      <c r="D69" s="419"/>
      <c r="E69" s="420"/>
    </row>
    <row r="70" spans="1:5" x14ac:dyDescent="0.2">
      <c r="A70" s="387" t="s">
        <v>87</v>
      </c>
      <c r="B70" s="390" t="s">
        <v>88</v>
      </c>
      <c r="C70" s="390"/>
      <c r="D70" s="390"/>
      <c r="E70" s="391"/>
    </row>
    <row r="71" spans="1:5" x14ac:dyDescent="0.2">
      <c r="A71" s="388"/>
      <c r="B71" s="58" t="s">
        <v>63</v>
      </c>
      <c r="C71" s="59" t="s">
        <v>90</v>
      </c>
      <c r="D71" s="60" t="s">
        <v>91</v>
      </c>
      <c r="E71" s="61">
        <v>105159</v>
      </c>
    </row>
    <row r="72" spans="1:5" x14ac:dyDescent="0.2">
      <c r="A72" s="388"/>
      <c r="B72" s="58" t="s">
        <v>65</v>
      </c>
      <c r="C72" s="62" t="s">
        <v>93</v>
      </c>
      <c r="D72" s="63" t="s">
        <v>280</v>
      </c>
      <c r="E72" s="64">
        <f>ROUND(E71/$C$3,0)</f>
        <v>604</v>
      </c>
    </row>
    <row r="73" spans="1:5" x14ac:dyDescent="0.2">
      <c r="A73" s="388"/>
      <c r="B73" s="58" t="s">
        <v>67</v>
      </c>
      <c r="C73" s="65" t="s">
        <v>95</v>
      </c>
      <c r="D73" s="63" t="s">
        <v>281</v>
      </c>
      <c r="E73" s="64" t="e">
        <f>ROUND(E72*$C$21,0)</f>
        <v>#REF!</v>
      </c>
    </row>
    <row r="74" spans="1:5" x14ac:dyDescent="0.2">
      <c r="A74" s="389"/>
      <c r="B74" s="66" t="s">
        <v>68</v>
      </c>
      <c r="C74" s="67" t="s">
        <v>97</v>
      </c>
      <c r="D74" s="68" t="s">
        <v>282</v>
      </c>
      <c r="E74" s="69" t="e">
        <f>ROUND(E73/$C$2,3)</f>
        <v>#REF!</v>
      </c>
    </row>
    <row r="75" spans="1:5" x14ac:dyDescent="0.2">
      <c r="A75" s="384" t="s">
        <v>98</v>
      </c>
      <c r="B75" s="405" t="s">
        <v>99</v>
      </c>
      <c r="C75" s="405"/>
      <c r="D75" s="405"/>
      <c r="E75" s="406"/>
    </row>
    <row r="76" spans="1:5" x14ac:dyDescent="0.2">
      <c r="A76" s="374"/>
      <c r="B76" s="70" t="s">
        <v>69</v>
      </c>
      <c r="C76" s="39" t="s">
        <v>90</v>
      </c>
      <c r="D76" s="40" t="s">
        <v>91</v>
      </c>
      <c r="E76" s="29">
        <v>79845</v>
      </c>
    </row>
    <row r="77" spans="1:5" x14ac:dyDescent="0.2">
      <c r="A77" s="374"/>
      <c r="B77" s="70" t="s">
        <v>70</v>
      </c>
      <c r="C77" s="39" t="s">
        <v>93</v>
      </c>
      <c r="D77" s="40" t="s">
        <v>283</v>
      </c>
      <c r="E77" s="71">
        <f>ROUND(E76/$C$3,0)</f>
        <v>459</v>
      </c>
    </row>
    <row r="78" spans="1:5" x14ac:dyDescent="0.2">
      <c r="A78" s="374"/>
      <c r="B78" s="70" t="s">
        <v>71</v>
      </c>
      <c r="C78" s="72" t="s">
        <v>95</v>
      </c>
      <c r="D78" s="40" t="s">
        <v>284</v>
      </c>
      <c r="E78" s="71" t="e">
        <f>ROUND(E77*$C$21,0)</f>
        <v>#REF!</v>
      </c>
    </row>
    <row r="79" spans="1:5" x14ac:dyDescent="0.2">
      <c r="A79" s="375"/>
      <c r="B79" s="73" t="s">
        <v>72</v>
      </c>
      <c r="C79" s="51" t="s">
        <v>97</v>
      </c>
      <c r="D79" s="50" t="s">
        <v>285</v>
      </c>
      <c r="E79" s="74" t="e">
        <f>ROUND(E78/$C$2,3)</f>
        <v>#REF!</v>
      </c>
    </row>
    <row r="80" spans="1:5" x14ac:dyDescent="0.2">
      <c r="A80" s="387" t="s">
        <v>104</v>
      </c>
      <c r="B80" s="407" t="s">
        <v>105</v>
      </c>
      <c r="C80" s="407"/>
      <c r="D80" s="407"/>
      <c r="E80" s="408"/>
    </row>
    <row r="81" spans="1:5" x14ac:dyDescent="0.2">
      <c r="A81" s="388"/>
      <c r="B81" s="58" t="s">
        <v>73</v>
      </c>
      <c r="C81" s="59" t="s">
        <v>90</v>
      </c>
      <c r="D81" s="60" t="s">
        <v>91</v>
      </c>
      <c r="E81" s="61">
        <v>98326</v>
      </c>
    </row>
    <row r="82" spans="1:5" x14ac:dyDescent="0.2">
      <c r="A82" s="388"/>
      <c r="B82" s="58" t="s">
        <v>74</v>
      </c>
      <c r="C82" s="59" t="s">
        <v>93</v>
      </c>
      <c r="D82" s="60" t="s">
        <v>286</v>
      </c>
      <c r="E82" s="64">
        <f>ROUND(E81/$C$3,0)</f>
        <v>565</v>
      </c>
    </row>
    <row r="83" spans="1:5" x14ac:dyDescent="0.2">
      <c r="A83" s="388"/>
      <c r="B83" s="58" t="s">
        <v>75</v>
      </c>
      <c r="C83" s="75" t="s">
        <v>95</v>
      </c>
      <c r="D83" s="60" t="s">
        <v>287</v>
      </c>
      <c r="E83" s="64" t="e">
        <f>ROUND(E82*$C$21,0)</f>
        <v>#REF!</v>
      </c>
    </row>
    <row r="84" spans="1:5" x14ac:dyDescent="0.2">
      <c r="A84" s="389"/>
      <c r="B84" s="66" t="s">
        <v>76</v>
      </c>
      <c r="C84" s="76" t="s">
        <v>97</v>
      </c>
      <c r="D84" s="77" t="s">
        <v>288</v>
      </c>
      <c r="E84" s="78" t="e">
        <f>ROUND(E83/$C$2,3)</f>
        <v>#REF!</v>
      </c>
    </row>
    <row r="85" spans="1:5" x14ac:dyDescent="0.2">
      <c r="A85" s="384" t="s">
        <v>110</v>
      </c>
      <c r="B85" s="409" t="s">
        <v>111</v>
      </c>
      <c r="C85" s="409"/>
      <c r="D85" s="409"/>
      <c r="E85" s="410"/>
    </row>
    <row r="86" spans="1:5" x14ac:dyDescent="0.2">
      <c r="A86" s="374"/>
      <c r="B86" s="70" t="s">
        <v>77</v>
      </c>
      <c r="C86" s="39" t="s">
        <v>90</v>
      </c>
      <c r="D86" s="40" t="s">
        <v>91</v>
      </c>
      <c r="E86" s="29">
        <v>109309</v>
      </c>
    </row>
    <row r="87" spans="1:5" x14ac:dyDescent="0.2">
      <c r="A87" s="374"/>
      <c r="B87" s="70" t="s">
        <v>78</v>
      </c>
      <c r="C87" s="39" t="s">
        <v>93</v>
      </c>
      <c r="D87" s="40" t="s">
        <v>289</v>
      </c>
      <c r="E87" s="71">
        <f>ROUND(E86/$C$3,0)</f>
        <v>628</v>
      </c>
    </row>
    <row r="88" spans="1:5" x14ac:dyDescent="0.2">
      <c r="A88" s="374"/>
      <c r="B88" s="70" t="s">
        <v>82</v>
      </c>
      <c r="C88" s="72" t="s">
        <v>95</v>
      </c>
      <c r="D88" s="40" t="s">
        <v>290</v>
      </c>
      <c r="E88" s="71" t="e">
        <f>ROUND(E87*$C$21,0)</f>
        <v>#REF!</v>
      </c>
    </row>
    <row r="89" spans="1:5" x14ac:dyDescent="0.2">
      <c r="A89" s="375"/>
      <c r="B89" s="73" t="s">
        <v>219</v>
      </c>
      <c r="C89" s="51" t="s">
        <v>97</v>
      </c>
      <c r="D89" s="50" t="s">
        <v>291</v>
      </c>
      <c r="E89" s="52" t="e">
        <f>ROUND(E88/$C$2,3)</f>
        <v>#REF!</v>
      </c>
    </row>
    <row r="90" spans="1:5" x14ac:dyDescent="0.2">
      <c r="A90" s="387" t="s">
        <v>116</v>
      </c>
      <c r="B90" s="401" t="s">
        <v>117</v>
      </c>
      <c r="C90" s="401"/>
      <c r="D90" s="401"/>
      <c r="E90" s="402"/>
    </row>
    <row r="91" spans="1:5" x14ac:dyDescent="0.2">
      <c r="A91" s="388"/>
      <c r="B91" s="58" t="s">
        <v>220</v>
      </c>
      <c r="C91" s="59" t="s">
        <v>90</v>
      </c>
      <c r="D91" s="60" t="s">
        <v>119</v>
      </c>
      <c r="E91" s="61">
        <v>347193</v>
      </c>
    </row>
    <row r="92" spans="1:5" x14ac:dyDescent="0.2">
      <c r="A92" s="388"/>
      <c r="B92" s="58" t="s">
        <v>221</v>
      </c>
      <c r="C92" s="59" t="s">
        <v>121</v>
      </c>
      <c r="D92" s="60" t="s">
        <v>221</v>
      </c>
      <c r="E92" s="61">
        <v>0.3</v>
      </c>
    </row>
    <row r="93" spans="1:5" x14ac:dyDescent="0.2">
      <c r="A93" s="388"/>
      <c r="B93" s="58" t="s">
        <v>84</v>
      </c>
      <c r="C93" s="59" t="s">
        <v>123</v>
      </c>
      <c r="D93" s="60" t="s">
        <v>292</v>
      </c>
      <c r="E93" s="64">
        <f>ROUND(E91*E92,0)</f>
        <v>104158</v>
      </c>
    </row>
    <row r="94" spans="1:5" x14ac:dyDescent="0.2">
      <c r="A94" s="388"/>
      <c r="B94" s="58" t="s">
        <v>89</v>
      </c>
      <c r="C94" s="59" t="s">
        <v>93</v>
      </c>
      <c r="D94" s="60" t="s">
        <v>293</v>
      </c>
      <c r="E94" s="64">
        <f>ROUND((E93+E91)/$C$3,0)</f>
        <v>2594</v>
      </c>
    </row>
    <row r="95" spans="1:5" x14ac:dyDescent="0.2">
      <c r="A95" s="388"/>
      <c r="B95" s="58" t="s">
        <v>92</v>
      </c>
      <c r="C95" s="75" t="s">
        <v>95</v>
      </c>
      <c r="D95" s="60" t="s">
        <v>294</v>
      </c>
      <c r="E95" s="64" t="e">
        <f>ROUND(E94*$C$21,0)</f>
        <v>#REF!</v>
      </c>
    </row>
    <row r="96" spans="1:5" x14ac:dyDescent="0.2">
      <c r="A96" s="389"/>
      <c r="B96" s="66" t="s">
        <v>94</v>
      </c>
      <c r="C96" s="76" t="s">
        <v>97</v>
      </c>
      <c r="D96" s="77" t="s">
        <v>295</v>
      </c>
      <c r="E96" s="78" t="e">
        <f>ROUND(E95/$C$2,3)</f>
        <v>#REF!</v>
      </c>
    </row>
    <row r="97" spans="1:5" x14ac:dyDescent="0.2">
      <c r="A97" s="384" t="s">
        <v>127</v>
      </c>
      <c r="B97" s="385" t="s">
        <v>128</v>
      </c>
      <c r="C97" s="385"/>
      <c r="D97" s="385"/>
      <c r="E97" s="386"/>
    </row>
    <row r="98" spans="1:5" x14ac:dyDescent="0.2">
      <c r="A98" s="374"/>
      <c r="B98" s="40" t="s">
        <v>96</v>
      </c>
      <c r="C98" s="39" t="s">
        <v>90</v>
      </c>
      <c r="D98" s="40" t="s">
        <v>119</v>
      </c>
      <c r="E98" s="29">
        <v>234462</v>
      </c>
    </row>
    <row r="99" spans="1:5" x14ac:dyDescent="0.2">
      <c r="A99" s="374"/>
      <c r="B99" s="40" t="s">
        <v>100</v>
      </c>
      <c r="C99" s="39" t="s">
        <v>93</v>
      </c>
      <c r="D99" s="40" t="s">
        <v>296</v>
      </c>
      <c r="E99" s="37">
        <f>ROUND(E98/$C$3,0)</f>
        <v>1347</v>
      </c>
    </row>
    <row r="100" spans="1:5" x14ac:dyDescent="0.2">
      <c r="A100" s="374"/>
      <c r="B100" s="40" t="s">
        <v>101</v>
      </c>
      <c r="C100" s="72" t="s">
        <v>95</v>
      </c>
      <c r="D100" s="40" t="s">
        <v>297</v>
      </c>
      <c r="E100" s="37" t="e">
        <f>ROUND(E99*$C$21,0)</f>
        <v>#REF!</v>
      </c>
    </row>
    <row r="101" spans="1:5" x14ac:dyDescent="0.2">
      <c r="A101" s="375"/>
      <c r="B101" s="50" t="s">
        <v>102</v>
      </c>
      <c r="C101" s="51" t="s">
        <v>97</v>
      </c>
      <c r="D101" s="50" t="s">
        <v>298</v>
      </c>
      <c r="E101" s="52" t="e">
        <f>ROUND(E100/$C$2,3)</f>
        <v>#REF!</v>
      </c>
    </row>
    <row r="102" spans="1:5" x14ac:dyDescent="0.2">
      <c r="A102" s="387" t="s">
        <v>133</v>
      </c>
      <c r="B102" s="403" t="s">
        <v>134</v>
      </c>
      <c r="C102" s="403"/>
      <c r="D102" s="403"/>
      <c r="E102" s="404"/>
    </row>
    <row r="103" spans="1:5" x14ac:dyDescent="0.2">
      <c r="A103" s="388"/>
      <c r="B103" s="60" t="s">
        <v>103</v>
      </c>
      <c r="C103" s="59" t="s">
        <v>90</v>
      </c>
      <c r="D103" s="60" t="s">
        <v>91</v>
      </c>
      <c r="E103" s="61">
        <v>130143</v>
      </c>
    </row>
    <row r="104" spans="1:5" x14ac:dyDescent="0.2">
      <c r="A104" s="388"/>
      <c r="B104" s="60" t="s">
        <v>106</v>
      </c>
      <c r="C104" s="59" t="s">
        <v>93</v>
      </c>
      <c r="D104" s="60" t="s">
        <v>299</v>
      </c>
      <c r="E104" s="79">
        <f>ROUND(E103/$C$3,0)</f>
        <v>748</v>
      </c>
    </row>
    <row r="105" spans="1:5" x14ac:dyDescent="0.2">
      <c r="A105" s="388"/>
      <c r="B105" s="60" t="s">
        <v>107</v>
      </c>
      <c r="C105" s="75" t="s">
        <v>95</v>
      </c>
      <c r="D105" s="60" t="s">
        <v>300</v>
      </c>
      <c r="E105" s="79" t="e">
        <f>ROUND(E104*$C$21,0)</f>
        <v>#REF!</v>
      </c>
    </row>
    <row r="106" spans="1:5" x14ac:dyDescent="0.2">
      <c r="A106" s="389"/>
      <c r="B106" s="77" t="s">
        <v>108</v>
      </c>
      <c r="C106" s="76" t="s">
        <v>97</v>
      </c>
      <c r="D106" s="77" t="s">
        <v>301</v>
      </c>
      <c r="E106" s="78" t="e">
        <f>ROUND(E105/$C$2,3)</f>
        <v>#REF!</v>
      </c>
    </row>
    <row r="107" spans="1:5" x14ac:dyDescent="0.2">
      <c r="A107" s="384" t="s">
        <v>139</v>
      </c>
      <c r="B107" s="385" t="s">
        <v>140</v>
      </c>
      <c r="C107" s="385"/>
      <c r="D107" s="385"/>
      <c r="E107" s="386"/>
    </row>
    <row r="108" spans="1:5" x14ac:dyDescent="0.2">
      <c r="A108" s="374"/>
      <c r="B108" s="40" t="s">
        <v>109</v>
      </c>
      <c r="C108" s="39" t="s">
        <v>90</v>
      </c>
      <c r="D108" s="40" t="s">
        <v>91</v>
      </c>
      <c r="E108" s="29">
        <v>2244</v>
      </c>
    </row>
    <row r="109" spans="1:5" x14ac:dyDescent="0.2">
      <c r="A109" s="374"/>
      <c r="B109" s="40" t="s">
        <v>112</v>
      </c>
      <c r="C109" s="39" t="s">
        <v>93</v>
      </c>
      <c r="D109" s="40" t="s">
        <v>302</v>
      </c>
      <c r="E109" s="37">
        <f>ROUND(E108/$C$3,0)</f>
        <v>13</v>
      </c>
    </row>
    <row r="110" spans="1:5" x14ac:dyDescent="0.2">
      <c r="A110" s="374"/>
      <c r="B110" s="40" t="s">
        <v>113</v>
      </c>
      <c r="C110" s="72" t="s">
        <v>95</v>
      </c>
      <c r="D110" s="40" t="s">
        <v>303</v>
      </c>
      <c r="E110" s="37" t="e">
        <f>ROUND(E109*$C$21,0)</f>
        <v>#REF!</v>
      </c>
    </row>
    <row r="111" spans="1:5" x14ac:dyDescent="0.2">
      <c r="A111" s="375"/>
      <c r="B111" s="50" t="s">
        <v>114</v>
      </c>
      <c r="C111" s="51" t="s">
        <v>97</v>
      </c>
      <c r="D111" s="50" t="s">
        <v>304</v>
      </c>
      <c r="E111" s="52" t="e">
        <f>ROUND(E110/$C$2,3)</f>
        <v>#REF!</v>
      </c>
    </row>
    <row r="112" spans="1:5" x14ac:dyDescent="0.2">
      <c r="A112" s="387" t="s">
        <v>145</v>
      </c>
      <c r="B112" s="390" t="s">
        <v>329</v>
      </c>
      <c r="C112" s="390"/>
      <c r="D112" s="390"/>
      <c r="E112" s="391"/>
    </row>
    <row r="113" spans="1:5" x14ac:dyDescent="0.2">
      <c r="A113" s="388"/>
      <c r="B113" s="58" t="s">
        <v>115</v>
      </c>
      <c r="C113" s="59" t="s">
        <v>90</v>
      </c>
      <c r="D113" s="60" t="s">
        <v>91</v>
      </c>
      <c r="E113" s="61">
        <v>25440</v>
      </c>
    </row>
    <row r="114" spans="1:5" x14ac:dyDescent="0.2">
      <c r="A114" s="388"/>
      <c r="B114" s="58" t="s">
        <v>118</v>
      </c>
      <c r="C114" s="59" t="s">
        <v>93</v>
      </c>
      <c r="D114" s="60" t="s">
        <v>305</v>
      </c>
      <c r="E114" s="64">
        <f>ROUND(E113/$C$3,0)</f>
        <v>146</v>
      </c>
    </row>
    <row r="115" spans="1:5" x14ac:dyDescent="0.2">
      <c r="A115" s="388"/>
      <c r="B115" s="58" t="s">
        <v>120</v>
      </c>
      <c r="C115" s="75" t="s">
        <v>95</v>
      </c>
      <c r="D115" s="60" t="s">
        <v>306</v>
      </c>
      <c r="E115" s="64" t="e">
        <f>ROUND(E114*$C$21,0)</f>
        <v>#REF!</v>
      </c>
    </row>
    <row r="116" spans="1:5" x14ac:dyDescent="0.2">
      <c r="A116" s="389"/>
      <c r="B116" s="66" t="s">
        <v>122</v>
      </c>
      <c r="C116" s="76" t="s">
        <v>97</v>
      </c>
      <c r="D116" s="77" t="s">
        <v>307</v>
      </c>
      <c r="E116" s="69" t="e">
        <f>ROUND(E115/$C$2,3)</f>
        <v>#REF!</v>
      </c>
    </row>
    <row r="117" spans="1:5" ht="25.5" x14ac:dyDescent="0.2">
      <c r="A117" s="80"/>
      <c r="B117" s="81" t="s">
        <v>124</v>
      </c>
      <c r="C117" s="81" t="s">
        <v>151</v>
      </c>
      <c r="D117" s="82" t="s">
        <v>308</v>
      </c>
      <c r="E117" s="83" t="e">
        <f>E73+E83+E88+E95+E105+E110+E115+E100+E78</f>
        <v>#REF!</v>
      </c>
    </row>
    <row r="118" spans="1:5" x14ac:dyDescent="0.2">
      <c r="A118" s="392" t="s">
        <v>152</v>
      </c>
      <c r="B118" s="393"/>
      <c r="C118" s="393"/>
      <c r="D118" s="393"/>
      <c r="E118" s="394"/>
    </row>
    <row r="119" spans="1:5" x14ac:dyDescent="0.2">
      <c r="A119" s="395" t="s">
        <v>153</v>
      </c>
      <c r="B119" s="396" t="s">
        <v>154</v>
      </c>
      <c r="C119" s="396"/>
      <c r="D119" s="396"/>
      <c r="E119" s="397"/>
    </row>
    <row r="120" spans="1:5" x14ac:dyDescent="0.2">
      <c r="A120" s="374"/>
      <c r="B120" s="84" t="s">
        <v>125</v>
      </c>
      <c r="C120" s="85" t="s">
        <v>156</v>
      </c>
      <c r="D120" s="84" t="s">
        <v>53</v>
      </c>
      <c r="E120" s="86">
        <v>633240</v>
      </c>
    </row>
    <row r="121" spans="1:5" x14ac:dyDescent="0.2">
      <c r="A121" s="374"/>
      <c r="B121" s="84" t="s">
        <v>126</v>
      </c>
      <c r="C121" s="87" t="s">
        <v>158</v>
      </c>
      <c r="D121" s="84" t="s">
        <v>126</v>
      </c>
      <c r="E121" s="86">
        <v>0.2</v>
      </c>
    </row>
    <row r="122" spans="1:5" ht="25.5" x14ac:dyDescent="0.2">
      <c r="A122" s="374"/>
      <c r="B122" s="84" t="s">
        <v>129</v>
      </c>
      <c r="C122" s="87" t="s">
        <v>159</v>
      </c>
      <c r="D122" s="84" t="s">
        <v>309</v>
      </c>
      <c r="E122" s="88">
        <f>ROUND(E120*E121,0)</f>
        <v>126648</v>
      </c>
    </row>
    <row r="123" spans="1:5" ht="25.5" x14ac:dyDescent="0.2">
      <c r="A123" s="374"/>
      <c r="B123" s="84" t="s">
        <v>130</v>
      </c>
      <c r="C123" s="87" t="s">
        <v>160</v>
      </c>
      <c r="D123" s="84" t="s">
        <v>161</v>
      </c>
      <c r="E123" s="86" t="e">
        <f>#REF!</f>
        <v>#REF!</v>
      </c>
    </row>
    <row r="124" spans="1:5" x14ac:dyDescent="0.2">
      <c r="A124" s="374"/>
      <c r="B124" s="84" t="s">
        <v>131</v>
      </c>
      <c r="C124" s="87" t="s">
        <v>162</v>
      </c>
      <c r="D124" s="84" t="s">
        <v>310</v>
      </c>
      <c r="E124" s="88" t="e">
        <f>ROUND(E122*E123,0)</f>
        <v>#REF!</v>
      </c>
    </row>
    <row r="125" spans="1:5" x14ac:dyDescent="0.2">
      <c r="A125" s="374"/>
      <c r="B125" s="84" t="s">
        <v>132</v>
      </c>
      <c r="C125" s="85" t="s">
        <v>163</v>
      </c>
      <c r="D125" s="84" t="s">
        <v>311</v>
      </c>
      <c r="E125" s="88" t="e">
        <f>ROUND(E124/$C$2,3)</f>
        <v>#REF!</v>
      </c>
    </row>
    <row r="126" spans="1:5" x14ac:dyDescent="0.2">
      <c r="A126" s="374" t="s">
        <v>80</v>
      </c>
      <c r="B126" s="398" t="s">
        <v>81</v>
      </c>
      <c r="C126" s="398"/>
      <c r="D126" s="398"/>
      <c r="E126" s="399"/>
    </row>
    <row r="127" spans="1:5" x14ac:dyDescent="0.2">
      <c r="A127" s="374"/>
      <c r="B127" s="84" t="s">
        <v>135</v>
      </c>
      <c r="C127" s="89" t="s">
        <v>83</v>
      </c>
      <c r="D127" s="84" t="s">
        <v>333</v>
      </c>
      <c r="E127" s="88" t="e">
        <f>ROUND(E124*23.59%,0)</f>
        <v>#REF!</v>
      </c>
    </row>
    <row r="128" spans="1:5" x14ac:dyDescent="0.2">
      <c r="A128" s="374" t="s">
        <v>34</v>
      </c>
      <c r="B128" s="398" t="s">
        <v>86</v>
      </c>
      <c r="C128" s="398"/>
      <c r="D128" s="398"/>
      <c r="E128" s="399"/>
    </row>
    <row r="129" spans="1:5" x14ac:dyDescent="0.2">
      <c r="A129" s="374"/>
      <c r="B129" s="84" t="s">
        <v>136</v>
      </c>
      <c r="C129" s="89" t="s">
        <v>43</v>
      </c>
      <c r="D129" s="84" t="s">
        <v>53</v>
      </c>
      <c r="E129" s="86">
        <v>46</v>
      </c>
    </row>
    <row r="130" spans="1:5" ht="25.5" x14ac:dyDescent="0.2">
      <c r="A130" s="374"/>
      <c r="B130" s="84" t="s">
        <v>137</v>
      </c>
      <c r="C130" s="89" t="s">
        <v>164</v>
      </c>
      <c r="D130" s="90" t="s">
        <v>313</v>
      </c>
      <c r="E130" s="88">
        <f>E72+E77+E82+E87+E94+E99+E104+E109+E114</f>
        <v>7104</v>
      </c>
    </row>
    <row r="131" spans="1:5" x14ac:dyDescent="0.2">
      <c r="A131" s="374"/>
      <c r="B131" s="84" t="s">
        <v>138</v>
      </c>
      <c r="C131" s="89" t="s">
        <v>165</v>
      </c>
      <c r="D131" s="84" t="s">
        <v>312</v>
      </c>
      <c r="E131" s="37">
        <f>ROUND(E130*E129,0)</f>
        <v>326784</v>
      </c>
    </row>
    <row r="132" spans="1:5" ht="25.5" x14ac:dyDescent="0.2">
      <c r="A132" s="374"/>
      <c r="B132" s="84" t="s">
        <v>141</v>
      </c>
      <c r="C132" s="91" t="s">
        <v>166</v>
      </c>
      <c r="D132" s="84" t="s">
        <v>161</v>
      </c>
      <c r="E132" s="29">
        <v>0.2</v>
      </c>
    </row>
    <row r="133" spans="1:5" x14ac:dyDescent="0.2">
      <c r="A133" s="374"/>
      <c r="B133" s="84" t="s">
        <v>142</v>
      </c>
      <c r="C133" s="91" t="s">
        <v>167</v>
      </c>
      <c r="D133" s="84" t="s">
        <v>314</v>
      </c>
      <c r="E133" s="37">
        <f>ROUND(E131*E132,0)</f>
        <v>65357</v>
      </c>
    </row>
    <row r="134" spans="1:5" ht="25.5" x14ac:dyDescent="0.2">
      <c r="A134" s="374"/>
      <c r="B134" s="84" t="s">
        <v>143</v>
      </c>
      <c r="C134" s="91" t="s">
        <v>160</v>
      </c>
      <c r="D134" s="84" t="s">
        <v>161</v>
      </c>
      <c r="E134" s="29" t="e">
        <f>#REF!</f>
        <v>#REF!</v>
      </c>
    </row>
    <row r="135" spans="1:5" x14ac:dyDescent="0.2">
      <c r="A135" s="374"/>
      <c r="B135" s="84" t="s">
        <v>144</v>
      </c>
      <c r="C135" s="91" t="s">
        <v>162</v>
      </c>
      <c r="D135" s="84" t="s">
        <v>315</v>
      </c>
      <c r="E135" s="37" t="e">
        <f>ROUND(E133*E134,0)</f>
        <v>#REF!</v>
      </c>
    </row>
    <row r="136" spans="1:5" x14ac:dyDescent="0.2">
      <c r="A136" s="400"/>
      <c r="B136" s="92" t="s">
        <v>146</v>
      </c>
      <c r="C136" s="93" t="s">
        <v>163</v>
      </c>
      <c r="D136" s="94" t="s">
        <v>316</v>
      </c>
      <c r="E136" s="95" t="e">
        <f>ROUND(E135/$C$2,3)</f>
        <v>#REF!</v>
      </c>
    </row>
    <row r="137" spans="1:5" x14ac:dyDescent="0.2">
      <c r="A137" s="96"/>
      <c r="B137" s="81" t="s">
        <v>147</v>
      </c>
      <c r="C137" s="97" t="s">
        <v>168</v>
      </c>
      <c r="D137" s="98" t="s">
        <v>317</v>
      </c>
      <c r="E137" s="99" t="e">
        <f>E124+E135+E127</f>
        <v>#REF!</v>
      </c>
    </row>
    <row r="138" spans="1:5" x14ac:dyDescent="0.2">
      <c r="A138" s="392" t="s">
        <v>169</v>
      </c>
      <c r="B138" s="393"/>
      <c r="C138" s="393"/>
      <c r="D138" s="393"/>
      <c r="E138" s="394"/>
    </row>
    <row r="139" spans="1:5" x14ac:dyDescent="0.2">
      <c r="A139" s="376" t="s">
        <v>170</v>
      </c>
      <c r="B139" s="377"/>
      <c r="C139" s="377"/>
      <c r="D139" s="377"/>
      <c r="E139" s="378"/>
    </row>
    <row r="140" spans="1:5" x14ac:dyDescent="0.2">
      <c r="A140" s="374" t="s">
        <v>171</v>
      </c>
      <c r="B140" s="84" t="s">
        <v>148</v>
      </c>
      <c r="C140" s="89" t="s">
        <v>172</v>
      </c>
      <c r="D140" s="84" t="s">
        <v>173</v>
      </c>
      <c r="E140" s="86">
        <v>1850</v>
      </c>
    </row>
    <row r="141" spans="1:5" x14ac:dyDescent="0.2">
      <c r="A141" s="374"/>
      <c r="B141" s="84" t="s">
        <v>149</v>
      </c>
      <c r="C141" s="89" t="s">
        <v>174</v>
      </c>
      <c r="D141" s="84" t="s">
        <v>318</v>
      </c>
      <c r="E141" s="88">
        <f>ROUND(E140/5,0)</f>
        <v>370</v>
      </c>
    </row>
    <row r="142" spans="1:5" x14ac:dyDescent="0.2">
      <c r="A142" s="374"/>
      <c r="B142" s="84" t="s">
        <v>150</v>
      </c>
      <c r="C142" s="91" t="s">
        <v>162</v>
      </c>
      <c r="D142" s="84" t="s">
        <v>319</v>
      </c>
      <c r="E142" s="88" t="e">
        <f>ROUND(E141*$C$21,0)</f>
        <v>#REF!</v>
      </c>
    </row>
    <row r="143" spans="1:5" x14ac:dyDescent="0.2">
      <c r="A143" s="375"/>
      <c r="B143" s="100" t="s">
        <v>222</v>
      </c>
      <c r="C143" s="101" t="s">
        <v>175</v>
      </c>
      <c r="D143" s="100" t="s">
        <v>223</v>
      </c>
      <c r="E143" s="102" t="e">
        <f>ROUND(E142/$C$2,3)</f>
        <v>#REF!</v>
      </c>
    </row>
    <row r="144" spans="1:5" x14ac:dyDescent="0.2">
      <c r="A144" s="376" t="s">
        <v>176</v>
      </c>
      <c r="B144" s="377"/>
      <c r="C144" s="377"/>
      <c r="D144" s="377"/>
      <c r="E144" s="378"/>
    </row>
    <row r="145" spans="1:5" x14ac:dyDescent="0.2">
      <c r="A145" s="374" t="s">
        <v>171</v>
      </c>
      <c r="B145" s="84" t="s">
        <v>224</v>
      </c>
      <c r="C145" s="89" t="s">
        <v>172</v>
      </c>
      <c r="D145" s="84" t="s">
        <v>173</v>
      </c>
      <c r="E145" s="86">
        <v>1850</v>
      </c>
    </row>
    <row r="146" spans="1:5" x14ac:dyDescent="0.2">
      <c r="A146" s="374"/>
      <c r="B146" s="84" t="s">
        <v>225</v>
      </c>
      <c r="C146" s="89" t="s">
        <v>174</v>
      </c>
      <c r="D146" s="84" t="s">
        <v>320</v>
      </c>
      <c r="E146" s="88">
        <f>ROUND(E145/5,0)</f>
        <v>370</v>
      </c>
    </row>
    <row r="147" spans="1:5" x14ac:dyDescent="0.2">
      <c r="A147" s="374"/>
      <c r="B147" s="84" t="s">
        <v>226</v>
      </c>
      <c r="C147" s="89" t="s">
        <v>177</v>
      </c>
      <c r="D147" s="84" t="s">
        <v>173</v>
      </c>
      <c r="E147" s="86">
        <v>46</v>
      </c>
    </row>
    <row r="148" spans="1:5" x14ac:dyDescent="0.2">
      <c r="A148" s="374"/>
      <c r="B148" s="84" t="s">
        <v>227</v>
      </c>
      <c r="C148" s="89" t="s">
        <v>178</v>
      </c>
      <c r="D148" s="84" t="s">
        <v>321</v>
      </c>
      <c r="E148" s="88">
        <f>E146*E147</f>
        <v>17020</v>
      </c>
    </row>
    <row r="149" spans="1:5" ht="25.5" x14ac:dyDescent="0.2">
      <c r="A149" s="374"/>
      <c r="B149" s="84" t="s">
        <v>228</v>
      </c>
      <c r="C149" s="91" t="s">
        <v>166</v>
      </c>
      <c r="D149" s="84" t="s">
        <v>161</v>
      </c>
      <c r="E149" s="86">
        <v>0.2</v>
      </c>
    </row>
    <row r="150" spans="1:5" x14ac:dyDescent="0.2">
      <c r="A150" s="374"/>
      <c r="B150" s="84" t="s">
        <v>229</v>
      </c>
      <c r="C150" s="91" t="s">
        <v>167</v>
      </c>
      <c r="D150" s="103" t="s">
        <v>322</v>
      </c>
      <c r="E150" s="33">
        <f>E148*E149</f>
        <v>3404</v>
      </c>
    </row>
    <row r="151" spans="1:5" ht="25.5" x14ac:dyDescent="0.2">
      <c r="A151" s="374"/>
      <c r="B151" s="84" t="s">
        <v>230</v>
      </c>
      <c r="C151" s="91" t="s">
        <v>160</v>
      </c>
      <c r="D151" s="103" t="s">
        <v>161</v>
      </c>
      <c r="E151" s="10" t="e">
        <f>#REF!</f>
        <v>#REF!</v>
      </c>
    </row>
    <row r="152" spans="1:5" x14ac:dyDescent="0.2">
      <c r="A152" s="374"/>
      <c r="B152" s="84" t="s">
        <v>231</v>
      </c>
      <c r="C152" s="91" t="s">
        <v>162</v>
      </c>
      <c r="D152" s="103" t="s">
        <v>323</v>
      </c>
      <c r="E152" s="33" t="e">
        <f>ROUND(E150*E151,0)</f>
        <v>#REF!</v>
      </c>
    </row>
    <row r="153" spans="1:5" x14ac:dyDescent="0.2">
      <c r="A153" s="375"/>
      <c r="B153" s="100" t="s">
        <v>232</v>
      </c>
      <c r="C153" s="101" t="s">
        <v>175</v>
      </c>
      <c r="D153" s="104" t="s">
        <v>324</v>
      </c>
      <c r="E153" s="105" t="e">
        <f>ROUND(E152/$C$2,3)</f>
        <v>#REF!</v>
      </c>
    </row>
    <row r="154" spans="1:5" x14ac:dyDescent="0.2">
      <c r="A154" s="106"/>
      <c r="B154" s="98" t="s">
        <v>233</v>
      </c>
      <c r="C154" s="107" t="s">
        <v>179</v>
      </c>
      <c r="D154" s="108" t="s">
        <v>325</v>
      </c>
      <c r="E154" s="99" t="e">
        <f>E142+E152</f>
        <v>#REF!</v>
      </c>
    </row>
    <row r="155" spans="1:5" ht="13.5" x14ac:dyDescent="0.25">
      <c r="A155" s="109"/>
      <c r="B155" s="110" t="s">
        <v>234</v>
      </c>
      <c r="C155" s="110" t="s">
        <v>180</v>
      </c>
      <c r="D155" s="110" t="s">
        <v>326</v>
      </c>
      <c r="E155" s="111" t="e">
        <f>E117+E137+E154</f>
        <v>#REF!</v>
      </c>
    </row>
    <row r="156" spans="1:5" x14ac:dyDescent="0.2">
      <c r="A156" s="379"/>
      <c r="B156" s="380"/>
      <c r="C156" s="380"/>
      <c r="D156" s="380"/>
      <c r="E156" s="381"/>
    </row>
    <row r="157" spans="1:5" x14ac:dyDescent="0.2">
      <c r="A157" s="382"/>
      <c r="B157" s="112" t="s">
        <v>155</v>
      </c>
      <c r="C157" s="113" t="s">
        <v>181</v>
      </c>
      <c r="D157" s="114" t="s">
        <v>327</v>
      </c>
      <c r="E157" s="115" t="e">
        <f>E155+E67</f>
        <v>#REF!</v>
      </c>
    </row>
    <row r="158" spans="1:5" x14ac:dyDescent="0.2">
      <c r="A158" s="383"/>
      <c r="B158" s="116" t="s">
        <v>157</v>
      </c>
      <c r="C158" s="117" t="s">
        <v>182</v>
      </c>
      <c r="D158" s="118" t="s">
        <v>328</v>
      </c>
      <c r="E158" s="122" t="e">
        <f>ROUND(E157/C2,2)</f>
        <v>#REF!</v>
      </c>
    </row>
    <row r="162" spans="2:4" x14ac:dyDescent="0.2">
      <c r="B162" s="2"/>
      <c r="C162" s="120"/>
      <c r="D162" s="2"/>
    </row>
  </sheetData>
  <mergeCells count="49">
    <mergeCell ref="A17:C17"/>
    <mergeCell ref="A1:B1"/>
    <mergeCell ref="A4:C4"/>
    <mergeCell ref="A5:C5"/>
    <mergeCell ref="A9:C9"/>
    <mergeCell ref="A13:C13"/>
    <mergeCell ref="A22:E22"/>
    <mergeCell ref="A23:E23"/>
    <mergeCell ref="A24:A64"/>
    <mergeCell ref="B24:E24"/>
    <mergeCell ref="B34:E34"/>
    <mergeCell ref="B44:E44"/>
    <mergeCell ref="B54:E54"/>
    <mergeCell ref="A65:A66"/>
    <mergeCell ref="B65:E65"/>
    <mergeCell ref="A68:E68"/>
    <mergeCell ref="A69:E69"/>
    <mergeCell ref="A70:A74"/>
    <mergeCell ref="B70:E70"/>
    <mergeCell ref="A75:A79"/>
    <mergeCell ref="B75:E75"/>
    <mergeCell ref="A80:A84"/>
    <mergeCell ref="B80:E80"/>
    <mergeCell ref="A85:A89"/>
    <mergeCell ref="B85:E85"/>
    <mergeCell ref="A90:A96"/>
    <mergeCell ref="B90:E90"/>
    <mergeCell ref="A97:A101"/>
    <mergeCell ref="B97:E97"/>
    <mergeCell ref="A102:A106"/>
    <mergeCell ref="B102:E102"/>
    <mergeCell ref="A139:E139"/>
    <mergeCell ref="A107:A111"/>
    <mergeCell ref="B107:E107"/>
    <mergeCell ref="A112:A116"/>
    <mergeCell ref="B112:E112"/>
    <mergeCell ref="A118:E118"/>
    <mergeCell ref="A119:A125"/>
    <mergeCell ref="B119:E119"/>
    <mergeCell ref="A126:A127"/>
    <mergeCell ref="B126:E126"/>
    <mergeCell ref="A128:A136"/>
    <mergeCell ref="B128:E128"/>
    <mergeCell ref="A138:E138"/>
    <mergeCell ref="A140:A143"/>
    <mergeCell ref="A144:E144"/>
    <mergeCell ref="A145:A153"/>
    <mergeCell ref="A156:E156"/>
    <mergeCell ref="A157:A158"/>
  </mergeCells>
  <pageMargins left="0.7" right="0.7" top="0.75" bottom="0.75" header="0.3" footer="0.3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 tint="0.59999389629810485"/>
    <pageSetUpPr fitToPage="1"/>
  </sheetPr>
  <dimension ref="A1:H162"/>
  <sheetViews>
    <sheetView workbookViewId="0">
      <selection activeCell="C19" sqref="C19"/>
    </sheetView>
  </sheetViews>
  <sheetFormatPr defaultColWidth="9.140625" defaultRowHeight="12.75" x14ac:dyDescent="0.2"/>
  <cols>
    <col min="1" max="1" width="14.7109375" style="2" customWidth="1"/>
    <col min="2" max="2" width="6.140625" style="119" customWidth="1"/>
    <col min="3" max="3" width="55.85546875" style="2" customWidth="1"/>
    <col min="4" max="4" width="31.28515625" style="121" customWidth="1"/>
    <col min="5" max="5" width="13.85546875" style="2" customWidth="1"/>
    <col min="6" max="6" width="5.85546875" style="2" customWidth="1"/>
    <col min="7" max="7" width="8.5703125" style="2" customWidth="1"/>
    <col min="8" max="8" width="5.7109375" style="2" hidden="1" customWidth="1"/>
    <col min="9" max="9" width="13" style="2" customWidth="1"/>
    <col min="10" max="16384" width="9.140625" style="2"/>
  </cols>
  <sheetData>
    <row r="1" spans="1:5" ht="53.25" customHeight="1" x14ac:dyDescent="0.2">
      <c r="A1" s="439" t="s">
        <v>40</v>
      </c>
      <c r="B1" s="440"/>
      <c r="C1" s="6" t="e">
        <f>#REF!</f>
        <v>#REF!</v>
      </c>
      <c r="D1" s="7"/>
    </row>
    <row r="2" spans="1:5" ht="25.5" x14ac:dyDescent="0.2">
      <c r="A2" s="8" t="s">
        <v>41</v>
      </c>
      <c r="B2" s="9" t="s">
        <v>42</v>
      </c>
      <c r="C2" s="10" t="e">
        <f>#REF!</f>
        <v>#REF!</v>
      </c>
      <c r="D2" s="11"/>
      <c r="E2" s="12"/>
    </row>
    <row r="3" spans="1:5" ht="25.5" x14ac:dyDescent="0.2">
      <c r="A3" s="13" t="s">
        <v>43</v>
      </c>
      <c r="B3" s="14" t="s">
        <v>44</v>
      </c>
      <c r="C3" s="15">
        <v>174</v>
      </c>
      <c r="D3" s="11"/>
      <c r="E3" s="12"/>
    </row>
    <row r="4" spans="1:5" ht="13.5" x14ac:dyDescent="0.25">
      <c r="A4" s="441" t="s">
        <v>45</v>
      </c>
      <c r="B4" s="442"/>
      <c r="C4" s="443"/>
      <c r="D4" s="16"/>
      <c r="E4" s="17"/>
    </row>
    <row r="5" spans="1:5" x14ac:dyDescent="0.2">
      <c r="A5" s="436" t="s">
        <v>46</v>
      </c>
      <c r="B5" s="437"/>
      <c r="C5" s="438"/>
      <c r="D5" s="11"/>
      <c r="E5" s="12"/>
    </row>
    <row r="6" spans="1:5" x14ac:dyDescent="0.2">
      <c r="A6" s="18" t="s">
        <v>47</v>
      </c>
      <c r="B6" s="9" t="s">
        <v>185</v>
      </c>
      <c r="C6" s="10" t="e">
        <f>#REF!</f>
        <v>#REF!</v>
      </c>
      <c r="D6" s="11"/>
      <c r="E6" s="12"/>
    </row>
    <row r="7" spans="1:5" x14ac:dyDescent="0.2">
      <c r="A7" s="18" t="s">
        <v>48</v>
      </c>
      <c r="B7" s="9" t="s">
        <v>186</v>
      </c>
      <c r="C7" s="19" t="e">
        <f>ROUND($C$6/60,3)</f>
        <v>#REF!</v>
      </c>
      <c r="D7" s="11"/>
      <c r="E7" s="12"/>
    </row>
    <row r="8" spans="1:5" x14ac:dyDescent="0.2">
      <c r="A8" s="20" t="s">
        <v>49</v>
      </c>
      <c r="B8" s="14" t="s">
        <v>187</v>
      </c>
      <c r="C8" s="21" t="e">
        <f>ROUND((($C$6*$C$2/252)/480),3)</f>
        <v>#REF!</v>
      </c>
      <c r="D8" s="11"/>
      <c r="E8" s="12"/>
    </row>
    <row r="9" spans="1:5" x14ac:dyDescent="0.2">
      <c r="A9" s="436" t="s">
        <v>184</v>
      </c>
      <c r="B9" s="437"/>
      <c r="C9" s="438"/>
      <c r="D9" s="11"/>
      <c r="E9" s="12"/>
    </row>
    <row r="10" spans="1:5" x14ac:dyDescent="0.2">
      <c r="A10" s="18" t="s">
        <v>47</v>
      </c>
      <c r="B10" s="9" t="s">
        <v>235</v>
      </c>
      <c r="C10" s="10" t="e">
        <f>#REF!</f>
        <v>#REF!</v>
      </c>
      <c r="D10" s="11"/>
      <c r="E10" s="12"/>
    </row>
    <row r="11" spans="1:5" x14ac:dyDescent="0.2">
      <c r="A11" s="18" t="s">
        <v>48</v>
      </c>
      <c r="B11" s="9" t="s">
        <v>236</v>
      </c>
      <c r="C11" s="19" t="e">
        <f>ROUND($C$10/60,3)</f>
        <v>#REF!</v>
      </c>
      <c r="D11" s="11"/>
      <c r="E11" s="12"/>
    </row>
    <row r="12" spans="1:5" x14ac:dyDescent="0.2">
      <c r="A12" s="20" t="s">
        <v>49</v>
      </c>
      <c r="B12" s="14" t="s">
        <v>237</v>
      </c>
      <c r="C12" s="22" t="e">
        <f>ROUND((($C$10*$C$2/252)/480),3)</f>
        <v>#REF!</v>
      </c>
      <c r="D12" s="11"/>
      <c r="E12" s="12"/>
    </row>
    <row r="13" spans="1:5" x14ac:dyDescent="0.2">
      <c r="A13" s="436" t="s">
        <v>183</v>
      </c>
      <c r="B13" s="437"/>
      <c r="C13" s="438"/>
      <c r="D13" s="11"/>
      <c r="E13" s="12"/>
    </row>
    <row r="14" spans="1:5" x14ac:dyDescent="0.2">
      <c r="A14" s="18" t="s">
        <v>47</v>
      </c>
      <c r="B14" s="9" t="s">
        <v>240</v>
      </c>
      <c r="C14" s="10" t="e">
        <f>#REF!</f>
        <v>#REF!</v>
      </c>
      <c r="D14" s="11"/>
      <c r="E14" s="12"/>
    </row>
    <row r="15" spans="1:5" x14ac:dyDescent="0.2">
      <c r="A15" s="18" t="s">
        <v>48</v>
      </c>
      <c r="B15" s="9" t="s">
        <v>239</v>
      </c>
      <c r="C15" s="19" t="e">
        <f>ROUND($C$14/60,3)</f>
        <v>#REF!</v>
      </c>
      <c r="D15" s="11"/>
      <c r="E15" s="12"/>
    </row>
    <row r="16" spans="1:5" x14ac:dyDescent="0.2">
      <c r="A16" s="20" t="s">
        <v>49</v>
      </c>
      <c r="B16" s="14" t="s">
        <v>238</v>
      </c>
      <c r="C16" s="22" t="e">
        <f>ROUND((($C$14*$C$2/252)/480),3)</f>
        <v>#REF!</v>
      </c>
      <c r="D16" s="11"/>
      <c r="E16" s="12"/>
    </row>
    <row r="17" spans="1:7" x14ac:dyDescent="0.2">
      <c r="A17" s="436" t="s">
        <v>334</v>
      </c>
      <c r="B17" s="437"/>
      <c r="C17" s="438"/>
      <c r="D17" s="11"/>
      <c r="E17" s="12"/>
    </row>
    <row r="18" spans="1:7" x14ac:dyDescent="0.2">
      <c r="A18" s="18" t="s">
        <v>47</v>
      </c>
      <c r="B18" s="9" t="s">
        <v>241</v>
      </c>
      <c r="C18" s="10" t="e">
        <f>#REF!</f>
        <v>#REF!</v>
      </c>
      <c r="D18" s="11"/>
      <c r="E18" s="12"/>
    </row>
    <row r="19" spans="1:7" x14ac:dyDescent="0.2">
      <c r="A19" s="18" t="s">
        <v>48</v>
      </c>
      <c r="B19" s="9" t="s">
        <v>242</v>
      </c>
      <c r="C19" s="19" t="e">
        <f>ROUND($C$18/60,3)</f>
        <v>#REF!</v>
      </c>
      <c r="D19" s="11"/>
      <c r="E19" s="12"/>
    </row>
    <row r="20" spans="1:7" x14ac:dyDescent="0.2">
      <c r="A20" s="20" t="s">
        <v>49</v>
      </c>
      <c r="B20" s="14" t="s">
        <v>243</v>
      </c>
      <c r="C20" s="22" t="e">
        <f>ROUND((($C$18*$C$2/252)/480),3)</f>
        <v>#REF!</v>
      </c>
      <c r="D20" s="11"/>
      <c r="E20" s="12"/>
    </row>
    <row r="21" spans="1:7" x14ac:dyDescent="0.2">
      <c r="A21" s="23" t="s">
        <v>51</v>
      </c>
      <c r="B21" s="24" t="s">
        <v>50</v>
      </c>
      <c r="C21" s="25" t="e">
        <f>ROUND(C8+C12+C20+C16,3)</f>
        <v>#REF!</v>
      </c>
      <c r="D21" s="11"/>
      <c r="E21" s="12"/>
    </row>
    <row r="22" spans="1:7" ht="13.5" x14ac:dyDescent="0.25">
      <c r="A22" s="421" t="s">
        <v>52</v>
      </c>
      <c r="B22" s="422"/>
      <c r="C22" s="422"/>
      <c r="D22" s="422"/>
      <c r="E22" s="423"/>
      <c r="G22" s="12"/>
    </row>
    <row r="23" spans="1:7" ht="13.5" x14ac:dyDescent="0.25">
      <c r="A23" s="424" t="s">
        <v>29</v>
      </c>
      <c r="B23" s="425"/>
      <c r="C23" s="425"/>
      <c r="D23" s="425"/>
      <c r="E23" s="426"/>
      <c r="G23" s="12"/>
    </row>
    <row r="24" spans="1:7" x14ac:dyDescent="0.2">
      <c r="A24" s="427"/>
      <c r="B24" s="430" t="str">
        <f>A5</f>
        <v>Klientu apkalpošanas speciālists</v>
      </c>
      <c r="C24" s="431"/>
      <c r="D24" s="431"/>
      <c r="E24" s="432"/>
      <c r="G24" s="12"/>
    </row>
    <row r="25" spans="1:7" ht="25.5" x14ac:dyDescent="0.2">
      <c r="A25" s="428"/>
      <c r="B25" s="26" t="s">
        <v>244</v>
      </c>
      <c r="C25" s="27" t="s">
        <v>218</v>
      </c>
      <c r="D25" s="28" t="s">
        <v>53</v>
      </c>
      <c r="E25" s="29">
        <v>899</v>
      </c>
      <c r="F25" s="30"/>
      <c r="G25" s="12"/>
    </row>
    <row r="26" spans="1:7" x14ac:dyDescent="0.2">
      <c r="A26" s="428"/>
      <c r="B26" s="26" t="s">
        <v>245</v>
      </c>
      <c r="C26" s="31" t="s">
        <v>54</v>
      </c>
      <c r="D26" s="32" t="s">
        <v>250</v>
      </c>
      <c r="E26" s="33">
        <f>E25*0.8</f>
        <v>719.2</v>
      </c>
      <c r="F26" s="34"/>
      <c r="G26" s="12"/>
    </row>
    <row r="27" spans="1:7" x14ac:dyDescent="0.2">
      <c r="A27" s="428"/>
      <c r="B27" s="26" t="s">
        <v>246</v>
      </c>
      <c r="C27" s="31" t="s">
        <v>55</v>
      </c>
      <c r="D27" s="32" t="s">
        <v>251</v>
      </c>
      <c r="E27" s="33">
        <f>E26*0.1</f>
        <v>71.92</v>
      </c>
      <c r="F27" s="34"/>
      <c r="G27" s="12"/>
    </row>
    <row r="28" spans="1:7" x14ac:dyDescent="0.2">
      <c r="A28" s="428"/>
      <c r="B28" s="26" t="s">
        <v>194</v>
      </c>
      <c r="C28" s="31" t="s">
        <v>56</v>
      </c>
      <c r="D28" s="32" t="s">
        <v>252</v>
      </c>
      <c r="E28" s="33">
        <f>E26*0.1</f>
        <v>71.92</v>
      </c>
      <c r="F28" s="34"/>
      <c r="G28" s="12"/>
    </row>
    <row r="29" spans="1:7" x14ac:dyDescent="0.2">
      <c r="A29" s="428"/>
      <c r="B29" s="26" t="s">
        <v>196</v>
      </c>
      <c r="C29" s="31" t="s">
        <v>57</v>
      </c>
      <c r="D29" s="32" t="s">
        <v>331</v>
      </c>
      <c r="E29" s="33">
        <f>E26*0.05</f>
        <v>35.96</v>
      </c>
      <c r="F29" s="34"/>
      <c r="G29" s="12"/>
    </row>
    <row r="30" spans="1:7" x14ac:dyDescent="0.2">
      <c r="A30" s="428"/>
      <c r="B30" s="26" t="s">
        <v>197</v>
      </c>
      <c r="C30" s="35" t="s">
        <v>58</v>
      </c>
      <c r="D30" s="36" t="s">
        <v>253</v>
      </c>
      <c r="E30" s="37">
        <f>E26+E27+E28+E29</f>
        <v>899</v>
      </c>
      <c r="F30" s="38"/>
    </row>
    <row r="31" spans="1:7" x14ac:dyDescent="0.2">
      <c r="A31" s="428"/>
      <c r="B31" s="26" t="s">
        <v>198</v>
      </c>
      <c r="C31" s="39" t="s">
        <v>62</v>
      </c>
      <c r="D31" s="40" t="s">
        <v>254</v>
      </c>
      <c r="E31" s="10">
        <v>168</v>
      </c>
    </row>
    <row r="32" spans="1:7" x14ac:dyDescent="0.2">
      <c r="A32" s="428"/>
      <c r="B32" s="26" t="s">
        <v>199</v>
      </c>
      <c r="C32" s="39" t="s">
        <v>64</v>
      </c>
      <c r="D32" s="40" t="s">
        <v>255</v>
      </c>
      <c r="E32" s="33">
        <f>ROUND(E30/E31,2)</f>
        <v>5.35</v>
      </c>
    </row>
    <row r="33" spans="1:5" x14ac:dyDescent="0.2">
      <c r="A33" s="428"/>
      <c r="B33" s="41" t="s">
        <v>200</v>
      </c>
      <c r="C33" s="42" t="s">
        <v>66</v>
      </c>
      <c r="D33" s="43" t="s">
        <v>256</v>
      </c>
      <c r="E33" s="44" t="e">
        <f>ROUND(E32*$C$7*$C$2,0)</f>
        <v>#REF!</v>
      </c>
    </row>
    <row r="34" spans="1:5" x14ac:dyDescent="0.2">
      <c r="A34" s="428"/>
      <c r="B34" s="433" t="str">
        <f>A9</f>
        <v>Lietvedības sekretārs</v>
      </c>
      <c r="C34" s="434"/>
      <c r="D34" s="434"/>
      <c r="E34" s="435"/>
    </row>
    <row r="35" spans="1:5" ht="25.5" x14ac:dyDescent="0.2">
      <c r="A35" s="428"/>
      <c r="B35" s="26" t="s">
        <v>188</v>
      </c>
      <c r="C35" s="27" t="s">
        <v>218</v>
      </c>
      <c r="D35" s="28" t="s">
        <v>53</v>
      </c>
      <c r="E35" s="29">
        <v>996</v>
      </c>
    </row>
    <row r="36" spans="1:5" x14ac:dyDescent="0.2">
      <c r="A36" s="428"/>
      <c r="B36" s="26" t="s">
        <v>189</v>
      </c>
      <c r="C36" s="31" t="s">
        <v>54</v>
      </c>
      <c r="D36" s="32" t="s">
        <v>257</v>
      </c>
      <c r="E36" s="33">
        <f>E35*0.8</f>
        <v>796.80000000000007</v>
      </c>
    </row>
    <row r="37" spans="1:5" x14ac:dyDescent="0.2">
      <c r="A37" s="428"/>
      <c r="B37" s="26" t="s">
        <v>247</v>
      </c>
      <c r="C37" s="31" t="s">
        <v>55</v>
      </c>
      <c r="D37" s="32" t="s">
        <v>258</v>
      </c>
      <c r="E37" s="33">
        <f>E36*0.1</f>
        <v>79.680000000000007</v>
      </c>
    </row>
    <row r="38" spans="1:5" x14ac:dyDescent="0.2">
      <c r="A38" s="428"/>
      <c r="B38" s="26" t="s">
        <v>201</v>
      </c>
      <c r="C38" s="31" t="s">
        <v>56</v>
      </c>
      <c r="D38" s="32" t="s">
        <v>259</v>
      </c>
      <c r="E38" s="33">
        <f>E36*0.1</f>
        <v>79.680000000000007</v>
      </c>
    </row>
    <row r="39" spans="1:5" x14ac:dyDescent="0.2">
      <c r="A39" s="428"/>
      <c r="B39" s="26" t="s">
        <v>195</v>
      </c>
      <c r="C39" s="31" t="s">
        <v>57</v>
      </c>
      <c r="D39" s="32" t="s">
        <v>332</v>
      </c>
      <c r="E39" s="33">
        <f>E36*0.05</f>
        <v>39.840000000000003</v>
      </c>
    </row>
    <row r="40" spans="1:5" x14ac:dyDescent="0.2">
      <c r="A40" s="428"/>
      <c r="B40" s="26" t="s">
        <v>202</v>
      </c>
      <c r="C40" s="35" t="s">
        <v>58</v>
      </c>
      <c r="D40" s="36" t="s">
        <v>260</v>
      </c>
      <c r="E40" s="37">
        <f>E36+E37+E38+E39</f>
        <v>996.00000000000011</v>
      </c>
    </row>
    <row r="41" spans="1:5" x14ac:dyDescent="0.2">
      <c r="A41" s="428"/>
      <c r="B41" s="26" t="s">
        <v>203</v>
      </c>
      <c r="C41" s="39" t="s">
        <v>62</v>
      </c>
      <c r="D41" s="40" t="s">
        <v>254</v>
      </c>
      <c r="E41" s="10">
        <v>168</v>
      </c>
    </row>
    <row r="42" spans="1:5" x14ac:dyDescent="0.2">
      <c r="A42" s="428"/>
      <c r="B42" s="26" t="s">
        <v>204</v>
      </c>
      <c r="C42" s="39" t="s">
        <v>64</v>
      </c>
      <c r="D42" s="40" t="s">
        <v>261</v>
      </c>
      <c r="E42" s="33">
        <f>ROUND(E40/E41,2)</f>
        <v>5.93</v>
      </c>
    </row>
    <row r="43" spans="1:5" x14ac:dyDescent="0.2">
      <c r="A43" s="428"/>
      <c r="B43" s="41" t="s">
        <v>205</v>
      </c>
      <c r="C43" s="42" t="s">
        <v>66</v>
      </c>
      <c r="D43" s="43" t="s">
        <v>262</v>
      </c>
      <c r="E43" s="44" t="e">
        <f>ROUND(E42*$C$11*$C$2,0)</f>
        <v>#REF!</v>
      </c>
    </row>
    <row r="44" spans="1:5" x14ac:dyDescent="0.2">
      <c r="A44" s="428"/>
      <c r="B44" s="433" t="str">
        <f>A13</f>
        <v>Valsts notārs</v>
      </c>
      <c r="C44" s="434"/>
      <c r="D44" s="434"/>
      <c r="E44" s="435"/>
    </row>
    <row r="45" spans="1:5" ht="25.5" x14ac:dyDescent="0.2">
      <c r="A45" s="428"/>
      <c r="B45" s="26" t="s">
        <v>190</v>
      </c>
      <c r="C45" s="27" t="s">
        <v>218</v>
      </c>
      <c r="D45" s="28" t="s">
        <v>53</v>
      </c>
      <c r="E45" s="29">
        <v>1190</v>
      </c>
    </row>
    <row r="46" spans="1:5" x14ac:dyDescent="0.2">
      <c r="A46" s="428"/>
      <c r="B46" s="26" t="s">
        <v>192</v>
      </c>
      <c r="C46" s="31" t="s">
        <v>54</v>
      </c>
      <c r="D46" s="32" t="s">
        <v>263</v>
      </c>
      <c r="E46" s="33">
        <f>E45*0.8</f>
        <v>952</v>
      </c>
    </row>
    <row r="47" spans="1:5" x14ac:dyDescent="0.2">
      <c r="A47" s="428"/>
      <c r="B47" s="26" t="s">
        <v>249</v>
      </c>
      <c r="C47" s="31" t="s">
        <v>55</v>
      </c>
      <c r="D47" s="32" t="s">
        <v>264</v>
      </c>
      <c r="E47" s="33">
        <f>E46*0.1</f>
        <v>95.2</v>
      </c>
    </row>
    <row r="48" spans="1:5" x14ac:dyDescent="0.2">
      <c r="A48" s="428"/>
      <c r="B48" s="26" t="s">
        <v>206</v>
      </c>
      <c r="C48" s="31" t="s">
        <v>56</v>
      </c>
      <c r="D48" s="32" t="s">
        <v>265</v>
      </c>
      <c r="E48" s="33">
        <f>E46*0.1</f>
        <v>95.2</v>
      </c>
    </row>
    <row r="49" spans="1:5" x14ac:dyDescent="0.2">
      <c r="A49" s="428"/>
      <c r="B49" s="26" t="s">
        <v>207</v>
      </c>
      <c r="C49" s="31" t="s">
        <v>57</v>
      </c>
      <c r="D49" s="32" t="s">
        <v>266</v>
      </c>
      <c r="E49" s="33">
        <f>E46*0.05</f>
        <v>47.6</v>
      </c>
    </row>
    <row r="50" spans="1:5" x14ac:dyDescent="0.2">
      <c r="A50" s="428"/>
      <c r="B50" s="26" t="s">
        <v>208</v>
      </c>
      <c r="C50" s="35" t="s">
        <v>58</v>
      </c>
      <c r="D50" s="36" t="s">
        <v>267</v>
      </c>
      <c r="E50" s="37">
        <f>E46+E47+E48+E49</f>
        <v>1190</v>
      </c>
    </row>
    <row r="51" spans="1:5" x14ac:dyDescent="0.2">
      <c r="A51" s="428"/>
      <c r="B51" s="26" t="s">
        <v>209</v>
      </c>
      <c r="C51" s="39" t="s">
        <v>62</v>
      </c>
      <c r="D51" s="40" t="s">
        <v>254</v>
      </c>
      <c r="E51" s="10">
        <v>168</v>
      </c>
    </row>
    <row r="52" spans="1:5" x14ac:dyDescent="0.2">
      <c r="A52" s="428"/>
      <c r="B52" s="26" t="s">
        <v>210</v>
      </c>
      <c r="C52" s="39" t="s">
        <v>64</v>
      </c>
      <c r="D52" s="40" t="s">
        <v>268</v>
      </c>
      <c r="E52" s="33">
        <f>ROUND(E50/E51,2)</f>
        <v>7.08</v>
      </c>
    </row>
    <row r="53" spans="1:5" x14ac:dyDescent="0.2">
      <c r="A53" s="428"/>
      <c r="B53" s="41" t="s">
        <v>211</v>
      </c>
      <c r="C53" s="42" t="s">
        <v>66</v>
      </c>
      <c r="D53" s="43" t="s">
        <v>269</v>
      </c>
      <c r="E53" s="44" t="e">
        <f>ROUND(E52*$C$15*$C$2,0)</f>
        <v>#REF!</v>
      </c>
    </row>
    <row r="54" spans="1:5" x14ac:dyDescent="0.2">
      <c r="A54" s="428"/>
      <c r="B54" s="433" t="str">
        <f>A17</f>
        <v>Datu bāzu administrators</v>
      </c>
      <c r="C54" s="434"/>
      <c r="D54" s="434"/>
      <c r="E54" s="435"/>
    </row>
    <row r="55" spans="1:5" ht="25.5" x14ac:dyDescent="0.2">
      <c r="A55" s="428"/>
      <c r="B55" s="26" t="s">
        <v>193</v>
      </c>
      <c r="C55" s="27" t="s">
        <v>218</v>
      </c>
      <c r="D55" s="28" t="s">
        <v>53</v>
      </c>
      <c r="E55" s="29">
        <v>1917</v>
      </c>
    </row>
    <row r="56" spans="1:5" x14ac:dyDescent="0.2">
      <c r="A56" s="428"/>
      <c r="B56" s="26" t="s">
        <v>191</v>
      </c>
      <c r="C56" s="31" t="s">
        <v>54</v>
      </c>
      <c r="D56" s="32" t="s">
        <v>270</v>
      </c>
      <c r="E56" s="45">
        <f>E55*0.8</f>
        <v>1533.6000000000001</v>
      </c>
    </row>
    <row r="57" spans="1:5" x14ac:dyDescent="0.2">
      <c r="A57" s="428"/>
      <c r="B57" s="26" t="s">
        <v>248</v>
      </c>
      <c r="C57" s="31" t="s">
        <v>55</v>
      </c>
      <c r="D57" s="32" t="s">
        <v>271</v>
      </c>
      <c r="E57" s="33">
        <f>E56*0.1</f>
        <v>153.36000000000001</v>
      </c>
    </row>
    <row r="58" spans="1:5" x14ac:dyDescent="0.2">
      <c r="A58" s="428"/>
      <c r="B58" s="26" t="s">
        <v>212</v>
      </c>
      <c r="C58" s="31" t="s">
        <v>56</v>
      </c>
      <c r="D58" s="32" t="s">
        <v>272</v>
      </c>
      <c r="E58" s="33">
        <f>E56*0.1</f>
        <v>153.36000000000001</v>
      </c>
    </row>
    <row r="59" spans="1:5" x14ac:dyDescent="0.2">
      <c r="A59" s="428"/>
      <c r="B59" s="26" t="s">
        <v>213</v>
      </c>
      <c r="C59" s="31" t="s">
        <v>57</v>
      </c>
      <c r="D59" s="32" t="s">
        <v>273</v>
      </c>
      <c r="E59" s="33">
        <f>E56*0.05</f>
        <v>76.680000000000007</v>
      </c>
    </row>
    <row r="60" spans="1:5" x14ac:dyDescent="0.2">
      <c r="A60" s="428"/>
      <c r="B60" s="26" t="s">
        <v>214</v>
      </c>
      <c r="C60" s="35" t="s">
        <v>58</v>
      </c>
      <c r="D60" s="36" t="s">
        <v>274</v>
      </c>
      <c r="E60" s="37">
        <f>E56+E57+E58+E59</f>
        <v>1917.0000000000002</v>
      </c>
    </row>
    <row r="61" spans="1:5" x14ac:dyDescent="0.2">
      <c r="A61" s="428"/>
      <c r="B61" s="26" t="s">
        <v>215</v>
      </c>
      <c r="C61" s="39" t="s">
        <v>62</v>
      </c>
      <c r="D61" s="40" t="s">
        <v>254</v>
      </c>
      <c r="E61" s="10">
        <v>168</v>
      </c>
    </row>
    <row r="62" spans="1:5" x14ac:dyDescent="0.2">
      <c r="A62" s="428"/>
      <c r="B62" s="26" t="s">
        <v>216</v>
      </c>
      <c r="C62" s="39" t="s">
        <v>64</v>
      </c>
      <c r="D62" s="40" t="s">
        <v>275</v>
      </c>
      <c r="E62" s="33">
        <f>ROUND(E60/E61,2)</f>
        <v>11.41</v>
      </c>
    </row>
    <row r="63" spans="1:5" x14ac:dyDescent="0.2">
      <c r="A63" s="428"/>
      <c r="B63" s="41" t="s">
        <v>217</v>
      </c>
      <c r="C63" s="42" t="s">
        <v>66</v>
      </c>
      <c r="D63" s="43" t="s">
        <v>276</v>
      </c>
      <c r="E63" s="44" t="e">
        <f>ROUND(E62*$C$19*$C$2,0)</f>
        <v>#REF!</v>
      </c>
    </row>
    <row r="64" spans="1:5" x14ac:dyDescent="0.2">
      <c r="A64" s="429"/>
      <c r="B64" s="46" t="s">
        <v>59</v>
      </c>
      <c r="C64" s="47" t="s">
        <v>79</v>
      </c>
      <c r="D64" s="48" t="s">
        <v>277</v>
      </c>
      <c r="E64" s="49" t="e">
        <f>E33+E43+E53+E63</f>
        <v>#REF!</v>
      </c>
    </row>
    <row r="65" spans="1:5" x14ac:dyDescent="0.2">
      <c r="A65" s="411" t="s">
        <v>80</v>
      </c>
      <c r="B65" s="413" t="s">
        <v>81</v>
      </c>
      <c r="C65" s="413"/>
      <c r="D65" s="413"/>
      <c r="E65" s="414"/>
    </row>
    <row r="66" spans="1:5" x14ac:dyDescent="0.2">
      <c r="A66" s="412"/>
      <c r="B66" s="50" t="s">
        <v>60</v>
      </c>
      <c r="C66" s="51" t="s">
        <v>83</v>
      </c>
      <c r="D66" s="50" t="s">
        <v>278</v>
      </c>
      <c r="E66" s="52" t="e">
        <f>ROUND(E64*0.2359,0)</f>
        <v>#REF!</v>
      </c>
    </row>
    <row r="67" spans="1:5" ht="13.5" x14ac:dyDescent="0.2">
      <c r="A67" s="53"/>
      <c r="B67" s="54" t="s">
        <v>61</v>
      </c>
      <c r="C67" s="55" t="s">
        <v>85</v>
      </c>
      <c r="D67" s="56" t="s">
        <v>279</v>
      </c>
      <c r="E67" s="57" t="e">
        <f>E64+E66</f>
        <v>#REF!</v>
      </c>
    </row>
    <row r="68" spans="1:5" ht="13.5" x14ac:dyDescent="0.25">
      <c r="A68" s="415" t="s">
        <v>30</v>
      </c>
      <c r="B68" s="416"/>
      <c r="C68" s="416"/>
      <c r="D68" s="416"/>
      <c r="E68" s="417"/>
    </row>
    <row r="69" spans="1:5" x14ac:dyDescent="0.2">
      <c r="A69" s="418" t="s">
        <v>86</v>
      </c>
      <c r="B69" s="419"/>
      <c r="C69" s="419"/>
      <c r="D69" s="419"/>
      <c r="E69" s="420"/>
    </row>
    <row r="70" spans="1:5" x14ac:dyDescent="0.2">
      <c r="A70" s="387" t="s">
        <v>87</v>
      </c>
      <c r="B70" s="390" t="s">
        <v>88</v>
      </c>
      <c r="C70" s="390"/>
      <c r="D70" s="390"/>
      <c r="E70" s="391"/>
    </row>
    <row r="71" spans="1:5" x14ac:dyDescent="0.2">
      <c r="A71" s="388"/>
      <c r="B71" s="58" t="s">
        <v>63</v>
      </c>
      <c r="C71" s="59" t="s">
        <v>90</v>
      </c>
      <c r="D71" s="60" t="s">
        <v>91</v>
      </c>
      <c r="E71" s="61">
        <v>105159</v>
      </c>
    </row>
    <row r="72" spans="1:5" x14ac:dyDescent="0.2">
      <c r="A72" s="388"/>
      <c r="B72" s="58" t="s">
        <v>65</v>
      </c>
      <c r="C72" s="62" t="s">
        <v>93</v>
      </c>
      <c r="D72" s="63" t="s">
        <v>280</v>
      </c>
      <c r="E72" s="64">
        <f>ROUND(E71/$C$3,0)</f>
        <v>604</v>
      </c>
    </row>
    <row r="73" spans="1:5" x14ac:dyDescent="0.2">
      <c r="A73" s="388"/>
      <c r="B73" s="58" t="s">
        <v>67</v>
      </c>
      <c r="C73" s="65" t="s">
        <v>95</v>
      </c>
      <c r="D73" s="63" t="s">
        <v>281</v>
      </c>
      <c r="E73" s="64" t="e">
        <f>ROUND(E72*$C$21,0)</f>
        <v>#REF!</v>
      </c>
    </row>
    <row r="74" spans="1:5" x14ac:dyDescent="0.2">
      <c r="A74" s="389"/>
      <c r="B74" s="66" t="s">
        <v>68</v>
      </c>
      <c r="C74" s="67" t="s">
        <v>97</v>
      </c>
      <c r="D74" s="68" t="s">
        <v>282</v>
      </c>
      <c r="E74" s="69" t="e">
        <f>ROUND(E73/$C$2,3)</f>
        <v>#REF!</v>
      </c>
    </row>
    <row r="75" spans="1:5" x14ac:dyDescent="0.2">
      <c r="A75" s="384" t="s">
        <v>98</v>
      </c>
      <c r="B75" s="405" t="s">
        <v>99</v>
      </c>
      <c r="C75" s="405"/>
      <c r="D75" s="405"/>
      <c r="E75" s="406"/>
    </row>
    <row r="76" spans="1:5" x14ac:dyDescent="0.2">
      <c r="A76" s="374"/>
      <c r="B76" s="70" t="s">
        <v>69</v>
      </c>
      <c r="C76" s="39" t="s">
        <v>90</v>
      </c>
      <c r="D76" s="40" t="s">
        <v>91</v>
      </c>
      <c r="E76" s="29">
        <v>79845</v>
      </c>
    </row>
    <row r="77" spans="1:5" x14ac:dyDescent="0.2">
      <c r="A77" s="374"/>
      <c r="B77" s="70" t="s">
        <v>70</v>
      </c>
      <c r="C77" s="39" t="s">
        <v>93</v>
      </c>
      <c r="D77" s="40" t="s">
        <v>283</v>
      </c>
      <c r="E77" s="71">
        <f>ROUND(E76/$C$3,0)</f>
        <v>459</v>
      </c>
    </row>
    <row r="78" spans="1:5" x14ac:dyDescent="0.2">
      <c r="A78" s="374"/>
      <c r="B78" s="70" t="s">
        <v>71</v>
      </c>
      <c r="C78" s="72" t="s">
        <v>95</v>
      </c>
      <c r="D78" s="40" t="s">
        <v>284</v>
      </c>
      <c r="E78" s="71" t="e">
        <f>ROUND(E77*$C$21,0)</f>
        <v>#REF!</v>
      </c>
    </row>
    <row r="79" spans="1:5" x14ac:dyDescent="0.2">
      <c r="A79" s="375"/>
      <c r="B79" s="73" t="s">
        <v>72</v>
      </c>
      <c r="C79" s="51" t="s">
        <v>97</v>
      </c>
      <c r="D79" s="50" t="s">
        <v>285</v>
      </c>
      <c r="E79" s="74" t="e">
        <f>ROUND(E78/$C$2,3)</f>
        <v>#REF!</v>
      </c>
    </row>
    <row r="80" spans="1:5" x14ac:dyDescent="0.2">
      <c r="A80" s="387" t="s">
        <v>104</v>
      </c>
      <c r="B80" s="407" t="s">
        <v>105</v>
      </c>
      <c r="C80" s="407"/>
      <c r="D80" s="407"/>
      <c r="E80" s="408"/>
    </row>
    <row r="81" spans="1:5" x14ac:dyDescent="0.2">
      <c r="A81" s="388"/>
      <c r="B81" s="58" t="s">
        <v>73</v>
      </c>
      <c r="C81" s="59" t="s">
        <v>90</v>
      </c>
      <c r="D81" s="60" t="s">
        <v>91</v>
      </c>
      <c r="E81" s="61">
        <v>98326</v>
      </c>
    </row>
    <row r="82" spans="1:5" x14ac:dyDescent="0.2">
      <c r="A82" s="388"/>
      <c r="B82" s="58" t="s">
        <v>74</v>
      </c>
      <c r="C82" s="59" t="s">
        <v>93</v>
      </c>
      <c r="D82" s="60" t="s">
        <v>286</v>
      </c>
      <c r="E82" s="64">
        <f>ROUND(E81/$C$3,0)</f>
        <v>565</v>
      </c>
    </row>
    <row r="83" spans="1:5" x14ac:dyDescent="0.2">
      <c r="A83" s="388"/>
      <c r="B83" s="58" t="s">
        <v>75</v>
      </c>
      <c r="C83" s="75" t="s">
        <v>95</v>
      </c>
      <c r="D83" s="60" t="s">
        <v>287</v>
      </c>
      <c r="E83" s="64" t="e">
        <f>ROUND(E82*$C$21,0)</f>
        <v>#REF!</v>
      </c>
    </row>
    <row r="84" spans="1:5" x14ac:dyDescent="0.2">
      <c r="A84" s="389"/>
      <c r="B84" s="66" t="s">
        <v>76</v>
      </c>
      <c r="C84" s="76" t="s">
        <v>97</v>
      </c>
      <c r="D84" s="77" t="s">
        <v>288</v>
      </c>
      <c r="E84" s="78" t="e">
        <f>ROUND(E83/$C$2,3)</f>
        <v>#REF!</v>
      </c>
    </row>
    <row r="85" spans="1:5" x14ac:dyDescent="0.2">
      <c r="A85" s="384" t="s">
        <v>110</v>
      </c>
      <c r="B85" s="409" t="s">
        <v>111</v>
      </c>
      <c r="C85" s="409"/>
      <c r="D85" s="409"/>
      <c r="E85" s="410"/>
    </row>
    <row r="86" spans="1:5" x14ac:dyDescent="0.2">
      <c r="A86" s="374"/>
      <c r="B86" s="70" t="s">
        <v>77</v>
      </c>
      <c r="C86" s="39" t="s">
        <v>90</v>
      </c>
      <c r="D86" s="40" t="s">
        <v>91</v>
      </c>
      <c r="E86" s="29">
        <v>109309</v>
      </c>
    </row>
    <row r="87" spans="1:5" x14ac:dyDescent="0.2">
      <c r="A87" s="374"/>
      <c r="B87" s="70" t="s">
        <v>78</v>
      </c>
      <c r="C87" s="39" t="s">
        <v>93</v>
      </c>
      <c r="D87" s="40" t="s">
        <v>289</v>
      </c>
      <c r="E87" s="71">
        <f>ROUND(E86/$C$3,0)</f>
        <v>628</v>
      </c>
    </row>
    <row r="88" spans="1:5" x14ac:dyDescent="0.2">
      <c r="A88" s="374"/>
      <c r="B88" s="70" t="s">
        <v>82</v>
      </c>
      <c r="C88" s="72" t="s">
        <v>95</v>
      </c>
      <c r="D88" s="40" t="s">
        <v>290</v>
      </c>
      <c r="E88" s="71" t="e">
        <f>ROUND(E87*$C$21,0)</f>
        <v>#REF!</v>
      </c>
    </row>
    <row r="89" spans="1:5" x14ac:dyDescent="0.2">
      <c r="A89" s="375"/>
      <c r="B89" s="73" t="s">
        <v>219</v>
      </c>
      <c r="C89" s="51" t="s">
        <v>97</v>
      </c>
      <c r="D89" s="50" t="s">
        <v>291</v>
      </c>
      <c r="E89" s="52" t="e">
        <f>ROUND(E88/$C$2,3)</f>
        <v>#REF!</v>
      </c>
    </row>
    <row r="90" spans="1:5" x14ac:dyDescent="0.2">
      <c r="A90" s="387" t="s">
        <v>116</v>
      </c>
      <c r="B90" s="401" t="s">
        <v>117</v>
      </c>
      <c r="C90" s="401"/>
      <c r="D90" s="401"/>
      <c r="E90" s="402"/>
    </row>
    <row r="91" spans="1:5" x14ac:dyDescent="0.2">
      <c r="A91" s="388"/>
      <c r="B91" s="58" t="s">
        <v>220</v>
      </c>
      <c r="C91" s="59" t="s">
        <v>90</v>
      </c>
      <c r="D91" s="60" t="s">
        <v>119</v>
      </c>
      <c r="E91" s="61">
        <v>347193</v>
      </c>
    </row>
    <row r="92" spans="1:5" x14ac:dyDescent="0.2">
      <c r="A92" s="388"/>
      <c r="B92" s="58" t="s">
        <v>221</v>
      </c>
      <c r="C92" s="59" t="s">
        <v>121</v>
      </c>
      <c r="D92" s="60" t="s">
        <v>221</v>
      </c>
      <c r="E92" s="61">
        <v>0.3</v>
      </c>
    </row>
    <row r="93" spans="1:5" x14ac:dyDescent="0.2">
      <c r="A93" s="388"/>
      <c r="B93" s="58" t="s">
        <v>84</v>
      </c>
      <c r="C93" s="59" t="s">
        <v>123</v>
      </c>
      <c r="D93" s="60" t="s">
        <v>292</v>
      </c>
      <c r="E93" s="64">
        <f>ROUND(E91*E92,0)</f>
        <v>104158</v>
      </c>
    </row>
    <row r="94" spans="1:5" x14ac:dyDescent="0.2">
      <c r="A94" s="388"/>
      <c r="B94" s="58" t="s">
        <v>89</v>
      </c>
      <c r="C94" s="59" t="s">
        <v>93</v>
      </c>
      <c r="D94" s="60" t="s">
        <v>293</v>
      </c>
      <c r="E94" s="64">
        <f>ROUND((E93+E91)/$C$3,0)</f>
        <v>2594</v>
      </c>
    </row>
    <row r="95" spans="1:5" x14ac:dyDescent="0.2">
      <c r="A95" s="388"/>
      <c r="B95" s="58" t="s">
        <v>92</v>
      </c>
      <c r="C95" s="75" t="s">
        <v>95</v>
      </c>
      <c r="D95" s="60" t="s">
        <v>294</v>
      </c>
      <c r="E95" s="64" t="e">
        <f>ROUND(E94*$C$21,0)</f>
        <v>#REF!</v>
      </c>
    </row>
    <row r="96" spans="1:5" x14ac:dyDescent="0.2">
      <c r="A96" s="389"/>
      <c r="B96" s="66" t="s">
        <v>94</v>
      </c>
      <c r="C96" s="76" t="s">
        <v>97</v>
      </c>
      <c r="D96" s="77" t="s">
        <v>295</v>
      </c>
      <c r="E96" s="78" t="e">
        <f>ROUND(E95/$C$2,3)</f>
        <v>#REF!</v>
      </c>
    </row>
    <row r="97" spans="1:5" x14ac:dyDescent="0.2">
      <c r="A97" s="384" t="s">
        <v>127</v>
      </c>
      <c r="B97" s="385" t="s">
        <v>128</v>
      </c>
      <c r="C97" s="385"/>
      <c r="D97" s="385"/>
      <c r="E97" s="386"/>
    </row>
    <row r="98" spans="1:5" x14ac:dyDescent="0.2">
      <c r="A98" s="374"/>
      <c r="B98" s="40" t="s">
        <v>96</v>
      </c>
      <c r="C98" s="39" t="s">
        <v>90</v>
      </c>
      <c r="D98" s="40" t="s">
        <v>119</v>
      </c>
      <c r="E98" s="29">
        <v>234462</v>
      </c>
    </row>
    <row r="99" spans="1:5" x14ac:dyDescent="0.2">
      <c r="A99" s="374"/>
      <c r="B99" s="40" t="s">
        <v>100</v>
      </c>
      <c r="C99" s="39" t="s">
        <v>93</v>
      </c>
      <c r="D99" s="40" t="s">
        <v>296</v>
      </c>
      <c r="E99" s="37">
        <f>ROUND(E98/$C$3,0)</f>
        <v>1347</v>
      </c>
    </row>
    <row r="100" spans="1:5" x14ac:dyDescent="0.2">
      <c r="A100" s="374"/>
      <c r="B100" s="40" t="s">
        <v>101</v>
      </c>
      <c r="C100" s="72" t="s">
        <v>95</v>
      </c>
      <c r="D100" s="40" t="s">
        <v>297</v>
      </c>
      <c r="E100" s="37" t="e">
        <f>ROUND(E99*$C$21,0)</f>
        <v>#REF!</v>
      </c>
    </row>
    <row r="101" spans="1:5" x14ac:dyDescent="0.2">
      <c r="A101" s="375"/>
      <c r="B101" s="50" t="s">
        <v>102</v>
      </c>
      <c r="C101" s="51" t="s">
        <v>97</v>
      </c>
      <c r="D101" s="50" t="s">
        <v>298</v>
      </c>
      <c r="E101" s="52" t="e">
        <f>ROUND(E100/$C$2,3)</f>
        <v>#REF!</v>
      </c>
    </row>
    <row r="102" spans="1:5" x14ac:dyDescent="0.2">
      <c r="A102" s="387" t="s">
        <v>133</v>
      </c>
      <c r="B102" s="403" t="s">
        <v>134</v>
      </c>
      <c r="C102" s="403"/>
      <c r="D102" s="403"/>
      <c r="E102" s="404"/>
    </row>
    <row r="103" spans="1:5" x14ac:dyDescent="0.2">
      <c r="A103" s="388"/>
      <c r="B103" s="60" t="s">
        <v>103</v>
      </c>
      <c r="C103" s="59" t="s">
        <v>90</v>
      </c>
      <c r="D103" s="60" t="s">
        <v>91</v>
      </c>
      <c r="E103" s="61">
        <v>130143</v>
      </c>
    </row>
    <row r="104" spans="1:5" x14ac:dyDescent="0.2">
      <c r="A104" s="388"/>
      <c r="B104" s="60" t="s">
        <v>106</v>
      </c>
      <c r="C104" s="59" t="s">
        <v>93</v>
      </c>
      <c r="D104" s="60" t="s">
        <v>299</v>
      </c>
      <c r="E104" s="79">
        <f>ROUND(E103/$C$3,0)</f>
        <v>748</v>
      </c>
    </row>
    <row r="105" spans="1:5" x14ac:dyDescent="0.2">
      <c r="A105" s="388"/>
      <c r="B105" s="60" t="s">
        <v>107</v>
      </c>
      <c r="C105" s="75" t="s">
        <v>95</v>
      </c>
      <c r="D105" s="60" t="s">
        <v>300</v>
      </c>
      <c r="E105" s="79" t="e">
        <f>ROUND(E104*$C$21,0)</f>
        <v>#REF!</v>
      </c>
    </row>
    <row r="106" spans="1:5" x14ac:dyDescent="0.2">
      <c r="A106" s="389"/>
      <c r="B106" s="77" t="s">
        <v>108</v>
      </c>
      <c r="C106" s="76" t="s">
        <v>97</v>
      </c>
      <c r="D106" s="77" t="s">
        <v>301</v>
      </c>
      <c r="E106" s="78" t="e">
        <f>ROUND(E105/$C$2,3)</f>
        <v>#REF!</v>
      </c>
    </row>
    <row r="107" spans="1:5" x14ac:dyDescent="0.2">
      <c r="A107" s="384" t="s">
        <v>139</v>
      </c>
      <c r="B107" s="385" t="s">
        <v>140</v>
      </c>
      <c r="C107" s="385"/>
      <c r="D107" s="385"/>
      <c r="E107" s="386"/>
    </row>
    <row r="108" spans="1:5" x14ac:dyDescent="0.2">
      <c r="A108" s="374"/>
      <c r="B108" s="40" t="s">
        <v>109</v>
      </c>
      <c r="C108" s="39" t="s">
        <v>90</v>
      </c>
      <c r="D108" s="40" t="s">
        <v>91</v>
      </c>
      <c r="E108" s="29">
        <v>2244</v>
      </c>
    </row>
    <row r="109" spans="1:5" x14ac:dyDescent="0.2">
      <c r="A109" s="374"/>
      <c r="B109" s="40" t="s">
        <v>112</v>
      </c>
      <c r="C109" s="39" t="s">
        <v>93</v>
      </c>
      <c r="D109" s="40" t="s">
        <v>302</v>
      </c>
      <c r="E109" s="37">
        <f>ROUND(E108/$C$3,0)</f>
        <v>13</v>
      </c>
    </row>
    <row r="110" spans="1:5" x14ac:dyDescent="0.2">
      <c r="A110" s="374"/>
      <c r="B110" s="40" t="s">
        <v>113</v>
      </c>
      <c r="C110" s="72" t="s">
        <v>95</v>
      </c>
      <c r="D110" s="40" t="s">
        <v>303</v>
      </c>
      <c r="E110" s="37" t="e">
        <f>ROUND(E109*$C$21,0)</f>
        <v>#REF!</v>
      </c>
    </row>
    <row r="111" spans="1:5" x14ac:dyDescent="0.2">
      <c r="A111" s="375"/>
      <c r="B111" s="50" t="s">
        <v>114</v>
      </c>
      <c r="C111" s="51" t="s">
        <v>97</v>
      </c>
      <c r="D111" s="50" t="s">
        <v>304</v>
      </c>
      <c r="E111" s="52" t="e">
        <f>ROUND(E110/$C$2,3)</f>
        <v>#REF!</v>
      </c>
    </row>
    <row r="112" spans="1:5" x14ac:dyDescent="0.2">
      <c r="A112" s="387" t="s">
        <v>145</v>
      </c>
      <c r="B112" s="390" t="s">
        <v>329</v>
      </c>
      <c r="C112" s="390"/>
      <c r="D112" s="390"/>
      <c r="E112" s="391"/>
    </row>
    <row r="113" spans="1:5" x14ac:dyDescent="0.2">
      <c r="A113" s="388"/>
      <c r="B113" s="58" t="s">
        <v>115</v>
      </c>
      <c r="C113" s="59" t="s">
        <v>90</v>
      </c>
      <c r="D113" s="60" t="s">
        <v>91</v>
      </c>
      <c r="E113" s="61">
        <v>25440</v>
      </c>
    </row>
    <row r="114" spans="1:5" x14ac:dyDescent="0.2">
      <c r="A114" s="388"/>
      <c r="B114" s="58" t="s">
        <v>118</v>
      </c>
      <c r="C114" s="59" t="s">
        <v>93</v>
      </c>
      <c r="D114" s="60" t="s">
        <v>305</v>
      </c>
      <c r="E114" s="64">
        <f>ROUND(E113/$C$3,0)</f>
        <v>146</v>
      </c>
    </row>
    <row r="115" spans="1:5" x14ac:dyDescent="0.2">
      <c r="A115" s="388"/>
      <c r="B115" s="58" t="s">
        <v>120</v>
      </c>
      <c r="C115" s="75" t="s">
        <v>95</v>
      </c>
      <c r="D115" s="60" t="s">
        <v>306</v>
      </c>
      <c r="E115" s="64" t="e">
        <f>ROUND(E114*$C$21,0)</f>
        <v>#REF!</v>
      </c>
    </row>
    <row r="116" spans="1:5" x14ac:dyDescent="0.2">
      <c r="A116" s="389"/>
      <c r="B116" s="66" t="s">
        <v>122</v>
      </c>
      <c r="C116" s="76" t="s">
        <v>97</v>
      </c>
      <c r="D116" s="77" t="s">
        <v>307</v>
      </c>
      <c r="E116" s="69" t="e">
        <f>ROUND(E115/$C$2,3)</f>
        <v>#REF!</v>
      </c>
    </row>
    <row r="117" spans="1:5" ht="25.5" x14ac:dyDescent="0.2">
      <c r="A117" s="80"/>
      <c r="B117" s="81" t="s">
        <v>124</v>
      </c>
      <c r="C117" s="81" t="s">
        <v>151</v>
      </c>
      <c r="D117" s="82" t="s">
        <v>308</v>
      </c>
      <c r="E117" s="83" t="e">
        <f>E73+E83+E88+E95+E105+E110+E115+E100+E78</f>
        <v>#REF!</v>
      </c>
    </row>
    <row r="118" spans="1:5" x14ac:dyDescent="0.2">
      <c r="A118" s="392" t="s">
        <v>152</v>
      </c>
      <c r="B118" s="393"/>
      <c r="C118" s="393"/>
      <c r="D118" s="393"/>
      <c r="E118" s="394"/>
    </row>
    <row r="119" spans="1:5" x14ac:dyDescent="0.2">
      <c r="A119" s="395" t="s">
        <v>153</v>
      </c>
      <c r="B119" s="396" t="s">
        <v>154</v>
      </c>
      <c r="C119" s="396"/>
      <c r="D119" s="396"/>
      <c r="E119" s="397"/>
    </row>
    <row r="120" spans="1:5" x14ac:dyDescent="0.2">
      <c r="A120" s="374"/>
      <c r="B120" s="84" t="s">
        <v>125</v>
      </c>
      <c r="C120" s="85" t="s">
        <v>156</v>
      </c>
      <c r="D120" s="84" t="s">
        <v>53</v>
      </c>
      <c r="E120" s="86">
        <v>633240</v>
      </c>
    </row>
    <row r="121" spans="1:5" x14ac:dyDescent="0.2">
      <c r="A121" s="374"/>
      <c r="B121" s="84" t="s">
        <v>126</v>
      </c>
      <c r="C121" s="87" t="s">
        <v>158</v>
      </c>
      <c r="D121" s="84" t="s">
        <v>126</v>
      </c>
      <c r="E121" s="86">
        <v>0.2</v>
      </c>
    </row>
    <row r="122" spans="1:5" ht="25.5" x14ac:dyDescent="0.2">
      <c r="A122" s="374"/>
      <c r="B122" s="84" t="s">
        <v>129</v>
      </c>
      <c r="C122" s="87" t="s">
        <v>159</v>
      </c>
      <c r="D122" s="84" t="s">
        <v>309</v>
      </c>
      <c r="E122" s="88">
        <f>ROUND(E120*E121,0)</f>
        <v>126648</v>
      </c>
    </row>
    <row r="123" spans="1:5" ht="25.5" x14ac:dyDescent="0.2">
      <c r="A123" s="374"/>
      <c r="B123" s="84" t="s">
        <v>130</v>
      </c>
      <c r="C123" s="87" t="s">
        <v>160</v>
      </c>
      <c r="D123" s="84" t="s">
        <v>161</v>
      </c>
      <c r="E123" s="86" t="e">
        <f>#REF!</f>
        <v>#REF!</v>
      </c>
    </row>
    <row r="124" spans="1:5" x14ac:dyDescent="0.2">
      <c r="A124" s="374"/>
      <c r="B124" s="84" t="s">
        <v>131</v>
      </c>
      <c r="C124" s="87" t="s">
        <v>162</v>
      </c>
      <c r="D124" s="84" t="s">
        <v>310</v>
      </c>
      <c r="E124" s="88" t="e">
        <f>ROUND(E122*E123,0)</f>
        <v>#REF!</v>
      </c>
    </row>
    <row r="125" spans="1:5" x14ac:dyDescent="0.2">
      <c r="A125" s="374"/>
      <c r="B125" s="84" t="s">
        <v>132</v>
      </c>
      <c r="C125" s="85" t="s">
        <v>163</v>
      </c>
      <c r="D125" s="84" t="s">
        <v>311</v>
      </c>
      <c r="E125" s="88" t="e">
        <f>ROUND(E124/$C$2,3)</f>
        <v>#REF!</v>
      </c>
    </row>
    <row r="126" spans="1:5" x14ac:dyDescent="0.2">
      <c r="A126" s="374" t="s">
        <v>80</v>
      </c>
      <c r="B126" s="398" t="s">
        <v>81</v>
      </c>
      <c r="C126" s="398"/>
      <c r="D126" s="398"/>
      <c r="E126" s="399"/>
    </row>
    <row r="127" spans="1:5" x14ac:dyDescent="0.2">
      <c r="A127" s="374"/>
      <c r="B127" s="84" t="s">
        <v>135</v>
      </c>
      <c r="C127" s="89" t="s">
        <v>83</v>
      </c>
      <c r="D127" s="84" t="s">
        <v>333</v>
      </c>
      <c r="E127" s="88" t="e">
        <f>ROUND(E124*23.59%,0)</f>
        <v>#REF!</v>
      </c>
    </row>
    <row r="128" spans="1:5" x14ac:dyDescent="0.2">
      <c r="A128" s="374" t="s">
        <v>34</v>
      </c>
      <c r="B128" s="398" t="s">
        <v>86</v>
      </c>
      <c r="C128" s="398"/>
      <c r="D128" s="398"/>
      <c r="E128" s="399"/>
    </row>
    <row r="129" spans="1:5" x14ac:dyDescent="0.2">
      <c r="A129" s="374"/>
      <c r="B129" s="84" t="s">
        <v>136</v>
      </c>
      <c r="C129" s="89" t="s">
        <v>43</v>
      </c>
      <c r="D129" s="84" t="s">
        <v>53</v>
      </c>
      <c r="E129" s="86">
        <v>46</v>
      </c>
    </row>
    <row r="130" spans="1:5" ht="25.5" x14ac:dyDescent="0.2">
      <c r="A130" s="374"/>
      <c r="B130" s="84" t="s">
        <v>137</v>
      </c>
      <c r="C130" s="89" t="s">
        <v>164</v>
      </c>
      <c r="D130" s="90" t="s">
        <v>313</v>
      </c>
      <c r="E130" s="88">
        <f>E72+E77+E82+E87+E94+E99+E104+E109+E114</f>
        <v>7104</v>
      </c>
    </row>
    <row r="131" spans="1:5" x14ac:dyDescent="0.2">
      <c r="A131" s="374"/>
      <c r="B131" s="84" t="s">
        <v>138</v>
      </c>
      <c r="C131" s="89" t="s">
        <v>165</v>
      </c>
      <c r="D131" s="84" t="s">
        <v>312</v>
      </c>
      <c r="E131" s="37">
        <f>ROUND(E130*E129,0)</f>
        <v>326784</v>
      </c>
    </row>
    <row r="132" spans="1:5" ht="25.5" x14ac:dyDescent="0.2">
      <c r="A132" s="374"/>
      <c r="B132" s="84" t="s">
        <v>141</v>
      </c>
      <c r="C132" s="91" t="s">
        <v>166</v>
      </c>
      <c r="D132" s="84" t="s">
        <v>161</v>
      </c>
      <c r="E132" s="29">
        <v>0.2</v>
      </c>
    </row>
    <row r="133" spans="1:5" x14ac:dyDescent="0.2">
      <c r="A133" s="374"/>
      <c r="B133" s="84" t="s">
        <v>142</v>
      </c>
      <c r="C133" s="91" t="s">
        <v>167</v>
      </c>
      <c r="D133" s="84" t="s">
        <v>314</v>
      </c>
      <c r="E133" s="37">
        <f>ROUND(E131*E132,0)</f>
        <v>65357</v>
      </c>
    </row>
    <row r="134" spans="1:5" ht="25.5" x14ac:dyDescent="0.2">
      <c r="A134" s="374"/>
      <c r="B134" s="84" t="s">
        <v>143</v>
      </c>
      <c r="C134" s="91" t="s">
        <v>160</v>
      </c>
      <c r="D134" s="84" t="s">
        <v>161</v>
      </c>
      <c r="E134" s="29" t="e">
        <f>#REF!</f>
        <v>#REF!</v>
      </c>
    </row>
    <row r="135" spans="1:5" x14ac:dyDescent="0.2">
      <c r="A135" s="374"/>
      <c r="B135" s="84" t="s">
        <v>144</v>
      </c>
      <c r="C135" s="91" t="s">
        <v>162</v>
      </c>
      <c r="D135" s="84" t="s">
        <v>315</v>
      </c>
      <c r="E135" s="37" t="e">
        <f>ROUND(E133*E134,0)</f>
        <v>#REF!</v>
      </c>
    </row>
    <row r="136" spans="1:5" x14ac:dyDescent="0.2">
      <c r="A136" s="400"/>
      <c r="B136" s="92" t="s">
        <v>146</v>
      </c>
      <c r="C136" s="93" t="s">
        <v>163</v>
      </c>
      <c r="D136" s="94" t="s">
        <v>316</v>
      </c>
      <c r="E136" s="95" t="e">
        <f>ROUND(E135/$C$2,3)</f>
        <v>#REF!</v>
      </c>
    </row>
    <row r="137" spans="1:5" x14ac:dyDescent="0.2">
      <c r="A137" s="96"/>
      <c r="B137" s="81" t="s">
        <v>147</v>
      </c>
      <c r="C137" s="97" t="s">
        <v>168</v>
      </c>
      <c r="D137" s="98" t="s">
        <v>317</v>
      </c>
      <c r="E137" s="99" t="e">
        <f>E124+E135+E127</f>
        <v>#REF!</v>
      </c>
    </row>
    <row r="138" spans="1:5" x14ac:dyDescent="0.2">
      <c r="A138" s="392" t="s">
        <v>169</v>
      </c>
      <c r="B138" s="393"/>
      <c r="C138" s="393"/>
      <c r="D138" s="393"/>
      <c r="E138" s="394"/>
    </row>
    <row r="139" spans="1:5" x14ac:dyDescent="0.2">
      <c r="A139" s="376" t="s">
        <v>170</v>
      </c>
      <c r="B139" s="377"/>
      <c r="C139" s="377"/>
      <c r="D139" s="377"/>
      <c r="E139" s="378"/>
    </row>
    <row r="140" spans="1:5" x14ac:dyDescent="0.2">
      <c r="A140" s="374" t="s">
        <v>171</v>
      </c>
      <c r="B140" s="84" t="s">
        <v>148</v>
      </c>
      <c r="C140" s="89" t="s">
        <v>172</v>
      </c>
      <c r="D140" s="84" t="s">
        <v>173</v>
      </c>
      <c r="E140" s="86">
        <v>1850</v>
      </c>
    </row>
    <row r="141" spans="1:5" x14ac:dyDescent="0.2">
      <c r="A141" s="374"/>
      <c r="B141" s="84" t="s">
        <v>149</v>
      </c>
      <c r="C141" s="89" t="s">
        <v>174</v>
      </c>
      <c r="D141" s="84" t="s">
        <v>318</v>
      </c>
      <c r="E141" s="88">
        <f>ROUND(E140/5,0)</f>
        <v>370</v>
      </c>
    </row>
    <row r="142" spans="1:5" x14ac:dyDescent="0.2">
      <c r="A142" s="374"/>
      <c r="B142" s="84" t="s">
        <v>150</v>
      </c>
      <c r="C142" s="91" t="s">
        <v>162</v>
      </c>
      <c r="D142" s="84" t="s">
        <v>319</v>
      </c>
      <c r="E142" s="88" t="e">
        <f>ROUND(E141*$C$21,0)</f>
        <v>#REF!</v>
      </c>
    </row>
    <row r="143" spans="1:5" x14ac:dyDescent="0.2">
      <c r="A143" s="375"/>
      <c r="B143" s="100" t="s">
        <v>222</v>
      </c>
      <c r="C143" s="101" t="s">
        <v>175</v>
      </c>
      <c r="D143" s="100" t="s">
        <v>223</v>
      </c>
      <c r="E143" s="102" t="e">
        <f>ROUND(E142/$C$2,3)</f>
        <v>#REF!</v>
      </c>
    </row>
    <row r="144" spans="1:5" x14ac:dyDescent="0.2">
      <c r="A144" s="376" t="s">
        <v>176</v>
      </c>
      <c r="B144" s="377"/>
      <c r="C144" s="377"/>
      <c r="D144" s="377"/>
      <c r="E144" s="378"/>
    </row>
    <row r="145" spans="1:5" x14ac:dyDescent="0.2">
      <c r="A145" s="374" t="s">
        <v>171</v>
      </c>
      <c r="B145" s="84" t="s">
        <v>224</v>
      </c>
      <c r="C145" s="89" t="s">
        <v>172</v>
      </c>
      <c r="D145" s="84" t="s">
        <v>173</v>
      </c>
      <c r="E145" s="86">
        <v>1850</v>
      </c>
    </row>
    <row r="146" spans="1:5" x14ac:dyDescent="0.2">
      <c r="A146" s="374"/>
      <c r="B146" s="84" t="s">
        <v>225</v>
      </c>
      <c r="C146" s="89" t="s">
        <v>174</v>
      </c>
      <c r="D146" s="84" t="s">
        <v>320</v>
      </c>
      <c r="E146" s="88">
        <f>ROUND(E145/5,0)</f>
        <v>370</v>
      </c>
    </row>
    <row r="147" spans="1:5" x14ac:dyDescent="0.2">
      <c r="A147" s="374"/>
      <c r="B147" s="84" t="s">
        <v>226</v>
      </c>
      <c r="C147" s="89" t="s">
        <v>177</v>
      </c>
      <c r="D147" s="84" t="s">
        <v>173</v>
      </c>
      <c r="E147" s="86">
        <v>46</v>
      </c>
    </row>
    <row r="148" spans="1:5" x14ac:dyDescent="0.2">
      <c r="A148" s="374"/>
      <c r="B148" s="84" t="s">
        <v>227</v>
      </c>
      <c r="C148" s="89" t="s">
        <v>178</v>
      </c>
      <c r="D148" s="84" t="s">
        <v>321</v>
      </c>
      <c r="E148" s="88">
        <f>E146*E147</f>
        <v>17020</v>
      </c>
    </row>
    <row r="149" spans="1:5" ht="25.5" x14ac:dyDescent="0.2">
      <c r="A149" s="374"/>
      <c r="B149" s="84" t="s">
        <v>228</v>
      </c>
      <c r="C149" s="91" t="s">
        <v>166</v>
      </c>
      <c r="D149" s="84" t="s">
        <v>161</v>
      </c>
      <c r="E149" s="86">
        <v>0.2</v>
      </c>
    </row>
    <row r="150" spans="1:5" x14ac:dyDescent="0.2">
      <c r="A150" s="374"/>
      <c r="B150" s="84" t="s">
        <v>229</v>
      </c>
      <c r="C150" s="91" t="s">
        <v>167</v>
      </c>
      <c r="D150" s="103" t="s">
        <v>322</v>
      </c>
      <c r="E150" s="33">
        <f>E148*E149</f>
        <v>3404</v>
      </c>
    </row>
    <row r="151" spans="1:5" ht="25.5" x14ac:dyDescent="0.2">
      <c r="A151" s="374"/>
      <c r="B151" s="84" t="s">
        <v>230</v>
      </c>
      <c r="C151" s="91" t="s">
        <v>160</v>
      </c>
      <c r="D151" s="103" t="s">
        <v>161</v>
      </c>
      <c r="E151" s="10" t="e">
        <f>#REF!</f>
        <v>#REF!</v>
      </c>
    </row>
    <row r="152" spans="1:5" x14ac:dyDescent="0.2">
      <c r="A152" s="374"/>
      <c r="B152" s="84" t="s">
        <v>231</v>
      </c>
      <c r="C152" s="91" t="s">
        <v>162</v>
      </c>
      <c r="D152" s="103" t="s">
        <v>323</v>
      </c>
      <c r="E152" s="33" t="e">
        <f>ROUND(E150*E151,0)</f>
        <v>#REF!</v>
      </c>
    </row>
    <row r="153" spans="1:5" x14ac:dyDescent="0.2">
      <c r="A153" s="375"/>
      <c r="B153" s="100" t="s">
        <v>232</v>
      </c>
      <c r="C153" s="101" t="s">
        <v>175</v>
      </c>
      <c r="D153" s="104" t="s">
        <v>324</v>
      </c>
      <c r="E153" s="105" t="e">
        <f>ROUND(E152/$C$2,3)</f>
        <v>#REF!</v>
      </c>
    </row>
    <row r="154" spans="1:5" x14ac:dyDescent="0.2">
      <c r="A154" s="106"/>
      <c r="B154" s="98" t="s">
        <v>233</v>
      </c>
      <c r="C154" s="107" t="s">
        <v>179</v>
      </c>
      <c r="D154" s="108" t="s">
        <v>325</v>
      </c>
      <c r="E154" s="99" t="e">
        <f>E142+E152</f>
        <v>#REF!</v>
      </c>
    </row>
    <row r="155" spans="1:5" ht="13.5" x14ac:dyDescent="0.25">
      <c r="A155" s="109"/>
      <c r="B155" s="110" t="s">
        <v>234</v>
      </c>
      <c r="C155" s="110" t="s">
        <v>180</v>
      </c>
      <c r="D155" s="110" t="s">
        <v>326</v>
      </c>
      <c r="E155" s="111" t="e">
        <f>E117+E137+E154</f>
        <v>#REF!</v>
      </c>
    </row>
    <row r="156" spans="1:5" x14ac:dyDescent="0.2">
      <c r="A156" s="379"/>
      <c r="B156" s="380"/>
      <c r="C156" s="380"/>
      <c r="D156" s="380"/>
      <c r="E156" s="381"/>
    </row>
    <row r="157" spans="1:5" x14ac:dyDescent="0.2">
      <c r="A157" s="382"/>
      <c r="B157" s="112" t="s">
        <v>155</v>
      </c>
      <c r="C157" s="113" t="s">
        <v>181</v>
      </c>
      <c r="D157" s="114" t="s">
        <v>327</v>
      </c>
      <c r="E157" s="115" t="e">
        <f>E155+E67</f>
        <v>#REF!</v>
      </c>
    </row>
    <row r="158" spans="1:5" x14ac:dyDescent="0.2">
      <c r="A158" s="383"/>
      <c r="B158" s="116" t="s">
        <v>157</v>
      </c>
      <c r="C158" s="117" t="s">
        <v>182</v>
      </c>
      <c r="D158" s="118" t="s">
        <v>328</v>
      </c>
      <c r="E158" s="122" t="e">
        <f>ROUND(E157/C2,2)</f>
        <v>#REF!</v>
      </c>
    </row>
    <row r="162" spans="2:4" x14ac:dyDescent="0.2">
      <c r="B162" s="2"/>
      <c r="C162" s="120"/>
      <c r="D162" s="2"/>
    </row>
  </sheetData>
  <mergeCells count="49">
    <mergeCell ref="A17:C17"/>
    <mergeCell ref="A1:B1"/>
    <mergeCell ref="A4:C4"/>
    <mergeCell ref="A5:C5"/>
    <mergeCell ref="A9:C9"/>
    <mergeCell ref="A13:C13"/>
    <mergeCell ref="A22:E22"/>
    <mergeCell ref="A23:E23"/>
    <mergeCell ref="A24:A64"/>
    <mergeCell ref="B24:E24"/>
    <mergeCell ref="B34:E34"/>
    <mergeCell ref="B44:E44"/>
    <mergeCell ref="B54:E54"/>
    <mergeCell ref="A65:A66"/>
    <mergeCell ref="B65:E65"/>
    <mergeCell ref="A68:E68"/>
    <mergeCell ref="A69:E69"/>
    <mergeCell ref="A70:A74"/>
    <mergeCell ref="B70:E70"/>
    <mergeCell ref="A75:A79"/>
    <mergeCell ref="B75:E75"/>
    <mergeCell ref="A80:A84"/>
    <mergeCell ref="B80:E80"/>
    <mergeCell ref="A85:A89"/>
    <mergeCell ref="B85:E85"/>
    <mergeCell ref="A90:A96"/>
    <mergeCell ref="B90:E90"/>
    <mergeCell ref="A97:A101"/>
    <mergeCell ref="B97:E97"/>
    <mergeCell ref="A102:A106"/>
    <mergeCell ref="B102:E102"/>
    <mergeCell ref="A139:E139"/>
    <mergeCell ref="A107:A111"/>
    <mergeCell ref="B107:E107"/>
    <mergeCell ref="A112:A116"/>
    <mergeCell ref="B112:E112"/>
    <mergeCell ref="A118:E118"/>
    <mergeCell ref="A119:A125"/>
    <mergeCell ref="B119:E119"/>
    <mergeCell ref="A126:A127"/>
    <mergeCell ref="B126:E126"/>
    <mergeCell ref="A128:A136"/>
    <mergeCell ref="B128:E128"/>
    <mergeCell ref="A138:E138"/>
    <mergeCell ref="A140:A143"/>
    <mergeCell ref="A144:E144"/>
    <mergeCell ref="A145:A153"/>
    <mergeCell ref="A156:E156"/>
    <mergeCell ref="A157:A158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5</vt:i4>
      </vt:variant>
    </vt:vector>
  </HeadingPairs>
  <TitlesOfParts>
    <vt:vector size="5" baseType="lpstr">
      <vt:lpstr>kopsavilkums 2018</vt:lpstr>
      <vt:lpstr>2.pielikums</vt:lpstr>
      <vt:lpstr>2018_gads_2un 3 piel </vt:lpstr>
      <vt:lpstr>1.2.1.-M50</vt:lpstr>
      <vt:lpstr>1.2.1.-M30</vt:lpstr>
    </vt:vector>
  </TitlesOfParts>
  <Company>Latvijas Republikas Uzņēmumu reģistrs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projekta "Latvijas Republikas Uzņēmumu reģistra informācijas izsniegšanas noteikumi un maksas pakalpojumu cenrādis" sākotnējās ietkmes novērtējuma ziņojuma (anotācijas) 2. pielikums</dc:title>
  <dc:creator>Iveta Mastjaņica</dc:creator>
  <dc:description>Mastjaņica, 67031700</dc:description>
  <cp:lastModifiedBy>Dzintra Švarca</cp:lastModifiedBy>
  <cp:lastPrinted>2017-10-19T12:44:14Z</cp:lastPrinted>
  <dcterms:created xsi:type="dcterms:W3CDTF">2017-01-09T09:43:46Z</dcterms:created>
  <dcterms:modified xsi:type="dcterms:W3CDTF">2020-01-02T13:02:41Z</dcterms:modified>
</cp:coreProperties>
</file>