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nozare.pri\vm\Redirect_profiles\VM_Ivita_Lazdina\Desktop\Korona_viruss\JAUNAIS_NMPD_pieprasijums\Uz_VK\"/>
    </mc:Choice>
  </mc:AlternateContent>
  <xr:revisionPtr revIDLastSave="0" documentId="13_ncr:1_{1095C30C-81EB-499A-AB05-BA0A51EEF809}" xr6:coauthVersionLast="44" xr6:coauthVersionMax="45" xr10:uidLastSave="{00000000-0000-0000-0000-000000000000}"/>
  <bookViews>
    <workbookView xWindow="100" yWindow="30" windowWidth="17200" windowHeight="9610" tabRatio="720" activeTab="1" xr2:uid="{00000000-000D-0000-FFFF-FFFF00000000}"/>
  </bookViews>
  <sheets>
    <sheet name="LNG_NMPD_1" sheetId="9" r:id="rId1"/>
    <sheet name="LNG_NMPD_2" sheetId="10" r:id="rId2"/>
    <sheet name="LNG_IeM" sheetId="11"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 i="10" l="1"/>
  <c r="S12" i="11" l="1"/>
  <c r="P12" i="11"/>
  <c r="M12" i="11"/>
  <c r="J12" i="11"/>
  <c r="G12" i="11"/>
  <c r="D12" i="11"/>
  <c r="P11" i="11"/>
  <c r="M11" i="11"/>
  <c r="J11" i="11"/>
  <c r="G11" i="11"/>
  <c r="D11" i="11"/>
  <c r="D10" i="11"/>
  <c r="S9" i="11"/>
  <c r="P9" i="11"/>
  <c r="M9" i="11"/>
  <c r="G9" i="11"/>
  <c r="D9" i="11"/>
  <c r="S8" i="11"/>
  <c r="S13" i="11" s="1"/>
  <c r="P8" i="11"/>
  <c r="M8" i="11"/>
  <c r="M13" i="11" s="1"/>
  <c r="J8" i="11"/>
  <c r="G8" i="11"/>
  <c r="G13" i="11" s="1"/>
  <c r="D8" i="11"/>
  <c r="D13" i="11" l="1"/>
  <c r="P13" i="11"/>
  <c r="E31" i="10"/>
  <c r="B31" i="10"/>
  <c r="G31" i="10" s="1"/>
  <c r="I31" i="10" s="1"/>
  <c r="B30" i="10"/>
  <c r="C30" i="10" s="1"/>
  <c r="D29" i="10"/>
  <c r="G29" i="10" s="1"/>
  <c r="I29" i="10" s="1"/>
  <c r="B28" i="10"/>
  <c r="G28" i="10" s="1"/>
  <c r="I28" i="10" s="1"/>
  <c r="F27" i="10"/>
  <c r="F30" i="10" s="1"/>
  <c r="C27" i="10"/>
  <c r="G27" i="10" s="1"/>
  <c r="I27" i="10" s="1"/>
  <c r="F26" i="10"/>
  <c r="E30" i="10"/>
  <c r="C26" i="10"/>
  <c r="G26" i="10" s="1"/>
  <c r="I26" i="10" s="1"/>
  <c r="F25" i="10"/>
  <c r="E25" i="10"/>
  <c r="D25" i="10"/>
  <c r="C25" i="10"/>
  <c r="C24" i="10"/>
  <c r="E15" i="10"/>
  <c r="D15" i="10"/>
  <c r="C15" i="10"/>
  <c r="B15" i="10"/>
  <c r="G25" i="10" l="1"/>
  <c r="I25" i="10" s="1"/>
  <c r="I32" i="10" s="1"/>
  <c r="J13" i="11"/>
  <c r="S14" i="11" s="1"/>
  <c r="G30" i="10"/>
  <c r="I30" i="10" s="1"/>
  <c r="E39" i="9" l="1"/>
  <c r="E43" i="9" l="1"/>
  <c r="F43" i="9" s="1"/>
  <c r="E42" i="9"/>
  <c r="F42" i="9" s="1"/>
  <c r="E41" i="9"/>
  <c r="F41" i="9" s="1"/>
  <c r="E40" i="9"/>
  <c r="F40" i="9" s="1"/>
  <c r="F39" i="9"/>
  <c r="E38" i="9"/>
  <c r="F38" i="9" s="1"/>
  <c r="E37" i="9"/>
  <c r="F37" i="9" s="1"/>
  <c r="E36" i="9"/>
  <c r="F36" i="9" s="1"/>
  <c r="E35" i="9"/>
  <c r="F35" i="9" s="1"/>
  <c r="E34" i="9"/>
  <c r="F34" i="9" s="1"/>
  <c r="E33" i="9"/>
  <c r="F33" i="9" s="1"/>
  <c r="E32" i="9"/>
  <c r="F32" i="9" s="1"/>
  <c r="E31" i="9"/>
  <c r="F31" i="9" s="1"/>
  <c r="E30" i="9"/>
  <c r="F30" i="9" s="1"/>
  <c r="E29" i="9"/>
  <c r="F29" i="9" s="1"/>
  <c r="E28" i="9"/>
  <c r="F28" i="9" s="1"/>
  <c r="E27" i="9"/>
  <c r="F27" i="9" s="1"/>
  <c r="E26" i="9"/>
  <c r="F26" i="9" s="1"/>
  <c r="E25" i="9"/>
  <c r="F25" i="9" s="1"/>
  <c r="E21" i="9"/>
  <c r="F21" i="9" s="1"/>
  <c r="E20" i="9"/>
  <c r="F20" i="9" s="1"/>
  <c r="E19" i="9"/>
  <c r="F19" i="9" s="1"/>
  <c r="E18" i="9"/>
  <c r="F18" i="9" s="1"/>
  <c r="E17" i="9"/>
  <c r="F17" i="9" s="1"/>
  <c r="E16" i="9"/>
  <c r="F16" i="9" s="1"/>
  <c r="E15" i="9"/>
  <c r="F15" i="9" s="1"/>
  <c r="E14" i="9"/>
  <c r="F14" i="9" s="1"/>
  <c r="E13" i="9"/>
  <c r="F13" i="9" s="1"/>
  <c r="E12" i="9"/>
  <c r="F12" i="9" s="1"/>
  <c r="E11" i="9"/>
  <c r="F11" i="9" s="1"/>
  <c r="E10" i="9"/>
  <c r="F10" i="9" s="1"/>
  <c r="F22" i="9" l="1"/>
  <c r="C44" i="9"/>
  <c r="F44" i="9" l="1"/>
  <c r="F45" i="9" s="1"/>
</calcChain>
</file>

<file path=xl/sharedStrings.xml><?xml version="1.0" encoding="utf-8"?>
<sst xmlns="http://schemas.openxmlformats.org/spreadsheetml/2006/main" count="108" uniqueCount="87">
  <si>
    <t xml:space="preserve"> Skaits</t>
  </si>
  <si>
    <t>Nepieciešamie līdzekļi kopā (EUR)</t>
  </si>
  <si>
    <t>Kopā</t>
  </si>
  <si>
    <t>2. Vienreizējie individuālie aizsardzības līdzekļi</t>
  </si>
  <si>
    <t>IAL nosaukums</t>
  </si>
  <si>
    <t>faktiskās izmaksas</t>
  </si>
  <si>
    <t>Respirators FFP3</t>
  </si>
  <si>
    <t>Kombinezons Microgard 2000</t>
  </si>
  <si>
    <t>Dezinfekcijas līdzeklis CHEMISEPT G 1L</t>
  </si>
  <si>
    <t>Dezinfekcijas līdzeklis BACTICID 1000ml ar smidzinātāju</t>
  </si>
  <si>
    <t>Dezinfekcijas līdzeklis BACTICID 5L</t>
  </si>
  <si>
    <t xml:space="preserve">Dezinfekcijas līdzeklis BACTICID WIPES N200 </t>
  </si>
  <si>
    <t>Dezinfekcijas līdzeklis CHEMISEPT 1000ml ar dozatoru</t>
  </si>
  <si>
    <t>Dezinfekcijas līdzeklis CHEMISEPT 100ml ar smidzinātāju</t>
  </si>
  <si>
    <t>Dezinfekcijas līdzeklis CHEMISEPT 5L</t>
  </si>
  <si>
    <t>Dezinfekcijas līdzeklis CHEMISEPT G 100ml</t>
  </si>
  <si>
    <t>Dezinfekcijas līdzeklis CHEMISEPT G 5L</t>
  </si>
  <si>
    <t>Dezinfekcijas līdzeklis DES INSURANCE 1L</t>
  </si>
  <si>
    <t>Dezinfekcijas līdzeklis SMELL NET MD 1L.</t>
  </si>
  <si>
    <t>Dezinfekcijas tīrīšanas salvetes Clinell Universālās, 200 gab.</t>
  </si>
  <si>
    <t>Bahilas garās</t>
  </si>
  <si>
    <t>Bikses Med.A.Platbik.Sien.XL N60 Zaļas</t>
  </si>
  <si>
    <t>Cepure ar pretsviedru malu, neusta, nest. (100)</t>
  </si>
  <si>
    <t xml:space="preserve">Drager maska  </t>
  </si>
  <si>
    <t>Drager maska FFP3</t>
  </si>
  <si>
    <t>Halāts Matodress Standart Ķir.halāts XXL</t>
  </si>
  <si>
    <t>Halāts, nesterils, personāla aizsardzībai</t>
  </si>
  <si>
    <t>Halāts.Aizs.zils L N10 NEST 125cm Klinion MEDECO</t>
  </si>
  <si>
    <t>Kurpju pārvalki garās ar lenti</t>
  </si>
  <si>
    <t>Maska ar gumijām, 3-kārtas, zila/50{40}</t>
  </si>
  <si>
    <t>Neaizsvīstošas aizsargbrilles Galeras, Venitex Galeras</t>
  </si>
  <si>
    <t>Operāciju bikses</t>
  </si>
  <si>
    <t>Respirators "MED COMFORt" FFP3D N1 P-3900 ar P3 klases aizsardz.filtru</t>
  </si>
  <si>
    <t>Respirators ar izelpas vārstu, Oxyline FFP3, iepak. 2 gab.</t>
  </si>
  <si>
    <t>Respirators FFP3 GRE130</t>
  </si>
  <si>
    <t>Respirators OP AIR PRO - aizsargmaska -  ar izelpas vārstu FFP3 ar ausu gumijām IIR tipa, balta</t>
  </si>
  <si>
    <t>Skābekļa maska, augstas konc., XL, 5mmx2m, pieaugušo</t>
  </si>
  <si>
    <t>KOPĀ</t>
  </si>
  <si>
    <t>Viena iepakojuma cena, EUR (ar PVN)</t>
  </si>
  <si>
    <t>Viena iepakojuma cena , EUR (bez PVN)</t>
  </si>
  <si>
    <t xml:space="preserve">Neatliekamā medicīniskā palīdzības dienesta  vienreizējo individuālo aizsardzības līdzekļu un dezinfekcijas līdzekļu iegādes nodrošināšana </t>
  </si>
  <si>
    <t>1.Dezinfekcijas līdzekļi</t>
  </si>
  <si>
    <t>Cena 1gb vai 1 iepakojums, EUR (bez PVN)</t>
  </si>
  <si>
    <t>Cena 1gb vai 1 iepakojums, EUR (ar 21% vai 12%PVN)</t>
  </si>
  <si>
    <t>Preces nosaukums</t>
  </si>
  <si>
    <t xml:space="preserve">Pielikums 
Ministru kabineta rīkojuma “Par finanšu līdzekļu piešķiršanu no valsts budžeta programmas “Līdzekļi neparedzētiem gadījumiem”” projekta sākotnējās ietekmes novērtējuma ziņojumam (anotācijai)		
		</t>
  </si>
  <si>
    <t>Pamatojoties uz pieejamo informāciju un apkopotiem statistikas datiem par COVID-19 saslimšanas gadījumiem pasaules valstīs, NMP dienesta speciālisti sadarbībā ar Slimību profilakses un kontroles centra speciālistiem izstrādājuši  vairākus iespējamos situācijas scenārijus Latvijai.</t>
  </si>
  <si>
    <t>Veicot iespējamo saslimšanas gadījumu aprēķinu par pamatu ņemti sekojoši pieņēmumi:</t>
  </si>
  <si>
    <t xml:space="preserve">Saslimstības līmenis % </t>
  </si>
  <si>
    <t>Kopējais saslimušo skaits</t>
  </si>
  <si>
    <t>Hospitalizētie pacienti</t>
  </si>
  <si>
    <t>No hospitalizētajiem pacientiem (ar vieglu vai vidēji smagu norisi)</t>
  </si>
  <si>
    <t>No hospitalizētajiem pacientiem (ar smagu slimības norisi)</t>
  </si>
  <si>
    <t>0,25%</t>
  </si>
  <si>
    <t xml:space="preserve"> IAL daudzumi tiek plānoti:
• NMPD brigāžu personālam
• Slimnīcu personālam (saskaņā ar ECDC vadlīnijām Pēc Eiropas slimību kontroles un profilakses centra (ECDC) ieteikumiem  individuālo aizsardzības līdzekļu (IAL) lietošanai un skaita aprēķinam darbinieku aizsardzībai saskarsmē ar pacientiem, kuriem ir  pamatotas aizdomas par inficēšanos ar 2019-nCoV. 
• Ģimenes ārstu praksēm 
• References laboratorijai – analīžu veikšanai</t>
  </si>
  <si>
    <t>Ģimeņu ārstu prakses skaits (1335)</t>
  </si>
  <si>
    <t>30 komplekti uz ārsta praksi, sejas maskas 100 gab</t>
  </si>
  <si>
    <t>NMPD (NMP brigādes)</t>
  </si>
  <si>
    <t>Slimnīcas</t>
  </si>
  <si>
    <t xml:space="preserve">Skaits kopā </t>
  </si>
  <si>
    <t>Izmaksas EUR</t>
  </si>
  <si>
    <t>Saslimstības līmenis 0.25%</t>
  </si>
  <si>
    <t>(ar smagu slimības norisi) 828x 24 komplekti x14 dienas</t>
  </si>
  <si>
    <t>Respirators P2 vai P3</t>
  </si>
  <si>
    <t>Halāts</t>
  </si>
  <si>
    <t>Priekšauts</t>
  </si>
  <si>
    <t>Aizsargbrilles/ aizsargstikls</t>
  </si>
  <si>
    <t>Kombinezons</t>
  </si>
  <si>
    <t>Cimdi (pāris)</t>
  </si>
  <si>
    <t xml:space="preserve">Sejas maskas </t>
  </si>
  <si>
    <r>
      <rPr>
        <u/>
        <sz val="11"/>
        <color theme="1"/>
        <rFont val="Times New Roman"/>
        <family val="1"/>
      </rPr>
      <t>Saslimstības līmenis Ķīnā un Itālijā</t>
    </r>
    <r>
      <rPr>
        <sz val="11"/>
        <color theme="1"/>
        <rFont val="Times New Roman"/>
        <family val="1"/>
      </rPr>
      <t xml:space="preserve">
Ķīna – 0.05% no visas populācijas
Itālija – 0.02% no visas populācijas</t>
    </r>
  </si>
  <si>
    <t>Cena gab. (EUR)/pāris</t>
  </si>
  <si>
    <t>Vienreizējo individuālo aizsardzības līdzekļu nodrošināšanai Neatliekamās medicīniskās palīdzības dienesta brigāžu, V un IV līmeņa stacionārajām ārstniecības iestāžu, ģimenes ārstu prakšu vajadzībām finansējums</t>
  </si>
  <si>
    <t>Valsts policija</t>
  </si>
  <si>
    <t>Valsts robežsardze</t>
  </si>
  <si>
    <t>VUGD</t>
  </si>
  <si>
    <t>PMLP</t>
  </si>
  <si>
    <t>IeM IC</t>
  </si>
  <si>
    <t>IeM poliklīnika</t>
  </si>
  <si>
    <t>Pavisam kopā:</t>
  </si>
  <si>
    <t>kopā, EUR</t>
  </si>
  <si>
    <t>Vienreizējo individuālo aizsardzības līdzekļu nodrošināšanai Iekšlietu ministrijai Valsts policijas vajadzībām, Valsts ugunsdzēsības un glābšanas dienesta vajadzībām, Iekšlietu ministrijas Informācijas centra vajadzībām, Pilsonības un migrācijas lietu pārvaldes vajadzībām, Iekšlietu ministrijas poliklīnikas vajadzībām (aprēķini, euro)</t>
  </si>
  <si>
    <t xml:space="preserve">Pielikums 
Ministru kabineta rīkojuma “Par finanšu līdzekļu piešķiršanu no valsts budžeta programmas “Līdzekļi neparedzētiem gadījumiem”” projekta sākotnējās ietekmes novērtējuma ziņojumam (anotācijai)		
	</t>
  </si>
  <si>
    <t>Respirators P2 vai P3*</t>
  </si>
  <si>
    <t>(ar vieglu vai vidēji smagu norisi) 2484 x 15 komplekti x10 dienas</t>
  </si>
  <si>
    <t>Kombinezons*</t>
  </si>
  <si>
    <t>*Pamatojoties uz pieejamo informāciju un apkopotiem statistikas datiem par COVID-19 saslimšanas gadījumiem pasaules valstīs, NMPD speciālistu sniegtajiem datiem nepieciešmais kombinezonu un respiratoru skaits NMPD brigādēm 14 193 = 4731 (kopējais plānotais saslimušo skaits) x 3 (3 cilvēku brigāde)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</si>
</sst>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charset val="186"/>
      <scheme val="minor"/>
    </font>
    <font>
      <sz val="12"/>
      <color theme="1"/>
      <name val="Times New Roman"/>
      <family val="1"/>
      <charset val="186"/>
    </font>
    <font>
      <sz val="10"/>
      <color theme="1"/>
      <name val="Times New Roman"/>
      <family val="1"/>
      <charset val="186"/>
    </font>
    <font>
      <sz val="10"/>
      <name val="Times New Roman"/>
      <family val="1"/>
      <charset val="186"/>
    </font>
    <font>
      <b/>
      <sz val="10"/>
      <color theme="1"/>
      <name val="Times New Roman"/>
      <family val="1"/>
      <charset val="186"/>
    </font>
    <font>
      <sz val="10"/>
      <name val="Arial"/>
      <family val="2"/>
      <charset val="186"/>
    </font>
    <font>
      <sz val="8"/>
      <name val="Calibri"/>
      <family val="2"/>
      <charset val="186"/>
      <scheme val="minor"/>
    </font>
    <font>
      <sz val="11"/>
      <color theme="1"/>
      <name val="Times New Roman"/>
      <family val="1"/>
      <charset val="186"/>
    </font>
    <font>
      <b/>
      <sz val="12"/>
      <color theme="1"/>
      <name val="Times New Roman"/>
      <family val="1"/>
      <charset val="186"/>
    </font>
    <font>
      <sz val="10"/>
      <color theme="1"/>
      <name val="Calibri"/>
      <family val="2"/>
      <charset val="186"/>
      <scheme val="minor"/>
    </font>
    <font>
      <b/>
      <u/>
      <sz val="12"/>
      <color theme="1"/>
      <name val="Times New Roman"/>
      <family val="1"/>
      <charset val="186"/>
    </font>
    <font>
      <i/>
      <sz val="10"/>
      <color theme="1"/>
      <name val="Times New Roman"/>
      <family val="1"/>
      <charset val="186"/>
    </font>
    <font>
      <sz val="10"/>
      <color rgb="FF000000"/>
      <name val="Times New Roman"/>
      <family val="1"/>
      <charset val="186"/>
    </font>
    <font>
      <b/>
      <sz val="10"/>
      <color rgb="FF000000"/>
      <name val="Times New Roman"/>
      <family val="1"/>
      <charset val="186"/>
    </font>
    <font>
      <sz val="11"/>
      <color theme="1"/>
      <name val="Times New Roman"/>
      <family val="1"/>
    </font>
    <font>
      <u/>
      <sz val="11"/>
      <color theme="1"/>
      <name val="Times New Roman"/>
      <family val="1"/>
    </font>
    <font>
      <b/>
      <sz val="10"/>
      <color theme="1"/>
      <name val="Times New Roman"/>
      <family val="1"/>
    </font>
    <font>
      <sz val="10"/>
      <color rgb="FF000000"/>
      <name val="Times New Roman"/>
      <family val="1"/>
    </font>
    <font>
      <b/>
      <sz val="10"/>
      <color rgb="FFFF0000"/>
      <name val="Times New Roman"/>
      <family val="1"/>
      <charset val="186"/>
    </font>
    <font>
      <b/>
      <sz val="11"/>
      <color theme="1"/>
      <name val="Times New Roman"/>
      <family val="1"/>
    </font>
    <font>
      <b/>
      <sz val="10"/>
      <color rgb="FF000000"/>
      <name val="Times New Roman"/>
      <family val="1"/>
    </font>
    <font>
      <b/>
      <sz val="11"/>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5" fillId="0" borderId="0"/>
    <xf numFmtId="0" fontId="5" fillId="0" borderId="0"/>
  </cellStyleXfs>
  <cellXfs count="99">
    <xf numFmtId="0" fontId="0" fillId="0" borderId="0" xfId="0"/>
    <xf numFmtId="0" fontId="2" fillId="0" borderId="0" xfId="0" applyFont="1"/>
    <xf numFmtId="0" fontId="2" fillId="0" borderId="0" xfId="0" applyFont="1" applyAlignment="1">
      <alignment vertical="top"/>
    </xf>
    <xf numFmtId="0" fontId="2" fillId="0" borderId="0" xfId="0" applyFont="1" applyAlignment="1"/>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4" fontId="4" fillId="2" borderId="8" xfId="0" applyNumberFormat="1" applyFont="1" applyFill="1" applyBorder="1" applyAlignment="1">
      <alignment horizontal="center" vertical="top"/>
    </xf>
    <xf numFmtId="0" fontId="2" fillId="2" borderId="8" xfId="0" applyFont="1" applyFill="1" applyBorder="1" applyAlignment="1">
      <alignment horizontal="center" vertical="top"/>
    </xf>
    <xf numFmtId="0" fontId="3" fillId="2" borderId="8" xfId="0" applyFont="1" applyFill="1" applyBorder="1" applyAlignment="1">
      <alignment horizontal="center" vertical="top"/>
    </xf>
    <xf numFmtId="0" fontId="2" fillId="0" borderId="0" xfId="0" applyFont="1" applyAlignment="1">
      <alignment vertical="top" wrapText="1"/>
    </xf>
    <xf numFmtId="0" fontId="4" fillId="0" borderId="0" xfId="0" applyFont="1" applyBorder="1" applyAlignment="1">
      <alignment horizontal="center" vertical="center" wrapText="1"/>
    </xf>
    <xf numFmtId="0" fontId="2" fillId="0" borderId="12" xfId="0" applyFont="1" applyBorder="1" applyAlignment="1">
      <alignment vertical="top" wrapText="1"/>
    </xf>
    <xf numFmtId="4" fontId="4" fillId="0" borderId="14" xfId="0" applyNumberFormat="1" applyFont="1" applyBorder="1" applyAlignment="1">
      <alignment vertical="top"/>
    </xf>
    <xf numFmtId="0" fontId="4" fillId="0" borderId="14" xfId="0" applyFont="1" applyBorder="1" applyAlignment="1">
      <alignment vertical="top"/>
    </xf>
    <xf numFmtId="3" fontId="7" fillId="0" borderId="1" xfId="0" applyNumberFormat="1" applyFont="1" applyBorder="1"/>
    <xf numFmtId="4" fontId="7" fillId="0" borderId="1" xfId="0" applyNumberFormat="1" applyFont="1" applyBorder="1"/>
    <xf numFmtId="0" fontId="4" fillId="0" borderId="0" xfId="0" applyFont="1" applyAlignment="1">
      <alignment vertical="top" wrapText="1"/>
    </xf>
    <xf numFmtId="0" fontId="4" fillId="2" borderId="7" xfId="0" applyFont="1" applyFill="1" applyBorder="1" applyAlignment="1">
      <alignment vertical="top" wrapText="1"/>
    </xf>
    <xf numFmtId="0" fontId="4" fillId="0" borderId="13" xfId="0" applyFont="1" applyBorder="1" applyAlignment="1">
      <alignment vertical="top" wrapText="1"/>
    </xf>
    <xf numFmtId="0" fontId="7" fillId="0" borderId="1" xfId="0" applyFont="1" applyBorder="1" applyAlignment="1">
      <alignment vertical="top" wrapText="1"/>
    </xf>
    <xf numFmtId="0" fontId="1" fillId="0" borderId="1" xfId="0" applyFont="1" applyBorder="1" applyAlignment="1">
      <alignment vertical="top" wrapText="1"/>
    </xf>
    <xf numFmtId="3" fontId="1" fillId="0" borderId="1" xfId="0" applyNumberFormat="1" applyFont="1" applyBorder="1"/>
    <xf numFmtId="4" fontId="1" fillId="0" borderId="1" xfId="0" applyNumberFormat="1" applyFont="1" applyBorder="1"/>
    <xf numFmtId="0" fontId="1" fillId="0" borderId="5" xfId="0" applyFont="1" applyBorder="1" applyAlignment="1">
      <alignment vertical="top" wrapText="1"/>
    </xf>
    <xf numFmtId="3" fontId="1" fillId="0" borderId="5" xfId="0" applyNumberFormat="1" applyFont="1" applyBorder="1"/>
    <xf numFmtId="4" fontId="1" fillId="0" borderId="5" xfId="0" applyNumberFormat="1" applyFont="1" applyBorder="1"/>
    <xf numFmtId="0" fontId="4" fillId="0" borderId="0" xfId="0" applyFont="1" applyBorder="1" applyAlignment="1">
      <alignment horizontal="center" vertical="top" wrapText="1"/>
    </xf>
    <xf numFmtId="0" fontId="4" fillId="2" borderId="16" xfId="0" applyFont="1" applyFill="1" applyBorder="1" applyAlignment="1">
      <alignment vertical="top" wrapText="1"/>
    </xf>
    <xf numFmtId="4" fontId="4" fillId="2" borderId="17" xfId="0" applyNumberFormat="1" applyFont="1" applyFill="1" applyBorder="1" applyAlignment="1">
      <alignment horizontal="center" vertical="top"/>
    </xf>
    <xf numFmtId="0" fontId="2" fillId="2" borderId="17" xfId="0" applyFont="1" applyFill="1" applyBorder="1" applyAlignment="1">
      <alignment horizontal="center" vertical="top"/>
    </xf>
    <xf numFmtId="0" fontId="3" fillId="2" borderId="17" xfId="0" applyFont="1" applyFill="1" applyBorder="1" applyAlignment="1">
      <alignment horizontal="center" vertical="top"/>
    </xf>
    <xf numFmtId="0" fontId="1" fillId="0" borderId="20" xfId="0" applyFont="1" applyBorder="1" applyAlignment="1">
      <alignment vertical="top" wrapText="1"/>
    </xf>
    <xf numFmtId="3" fontId="4" fillId="2" borderId="18" xfId="0" applyNumberFormat="1" applyFont="1" applyFill="1" applyBorder="1" applyAlignment="1">
      <alignment horizontal="center" vertical="top"/>
    </xf>
    <xf numFmtId="0" fontId="2" fillId="0" borderId="0" xfId="0" applyFont="1" applyAlignment="1">
      <alignment horizontal="center" vertical="center" wrapText="1"/>
    </xf>
    <xf numFmtId="4" fontId="7" fillId="0" borderId="2" xfId="0" applyNumberFormat="1" applyFont="1" applyBorder="1"/>
    <xf numFmtId="3" fontId="4" fillId="0" borderId="21" xfId="0" applyNumberFormat="1" applyFont="1" applyBorder="1" applyAlignment="1">
      <alignment horizontal="center" vertical="top"/>
    </xf>
    <xf numFmtId="3" fontId="4" fillId="2" borderId="1" xfId="0" applyNumberFormat="1" applyFont="1" applyFill="1" applyBorder="1" applyAlignment="1">
      <alignment horizontal="center" vertical="top"/>
    </xf>
    <xf numFmtId="0" fontId="0" fillId="0" borderId="0" xfId="0" applyAlignment="1">
      <alignment horizontal="left"/>
    </xf>
    <xf numFmtId="0" fontId="10" fillId="0" borderId="0" xfId="0" applyFont="1" applyAlignment="1">
      <alignment vertical="center"/>
    </xf>
    <xf numFmtId="0" fontId="4" fillId="3" borderId="1" xfId="0" applyFont="1" applyFill="1" applyBorder="1" applyAlignment="1">
      <alignment vertical="center" wrapText="1"/>
    </xf>
    <xf numFmtId="3" fontId="11" fillId="0" borderId="1" xfId="0" applyNumberFormat="1" applyFont="1" applyBorder="1" applyAlignment="1">
      <alignment vertical="center" wrapText="1"/>
    </xf>
    <xf numFmtId="3" fontId="2" fillId="0" borderId="1" xfId="0" applyNumberFormat="1" applyFont="1" applyBorder="1" applyAlignment="1">
      <alignment vertical="center" wrapText="1"/>
    </xf>
    <xf numFmtId="0" fontId="11" fillId="0" borderId="1" xfId="0" applyFont="1" applyBorder="1" applyAlignment="1">
      <alignment vertical="center" wrapText="1"/>
    </xf>
    <xf numFmtId="2" fontId="0" fillId="0" borderId="0" xfId="0" applyNumberFormat="1"/>
    <xf numFmtId="0" fontId="13" fillId="4" borderId="1" xfId="0" applyFont="1" applyFill="1" applyBorder="1" applyAlignment="1">
      <alignment vertical="center" wrapText="1"/>
    </xf>
    <xf numFmtId="3"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3" fontId="13" fillId="4" borderId="1" xfId="0" applyNumberFormat="1" applyFont="1" applyFill="1" applyBorder="1" applyAlignment="1">
      <alignment horizontal="center" vertical="center" wrapText="1"/>
    </xf>
    <xf numFmtId="3" fontId="0" fillId="0" borderId="0" xfId="0" applyNumberFormat="1"/>
    <xf numFmtId="0" fontId="12" fillId="3" borderId="1" xfId="0" applyFont="1" applyFill="1" applyBorder="1" applyAlignment="1">
      <alignment horizontal="left" vertical="center" wrapText="1" indent="2"/>
    </xf>
    <xf numFmtId="3" fontId="12" fillId="3" borderId="1" xfId="0" applyNumberFormat="1"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3" fontId="1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 fillId="2" borderId="22" xfId="0" applyFont="1" applyFill="1" applyBorder="1" applyAlignment="1">
      <alignment vertical="center" wrapText="1"/>
    </xf>
    <xf numFmtId="0" fontId="12" fillId="2" borderId="15" xfId="0" applyFont="1" applyFill="1" applyBorder="1" applyAlignment="1">
      <alignment vertical="center" wrapText="1"/>
    </xf>
    <xf numFmtId="9" fontId="2" fillId="0" borderId="23" xfId="0" applyNumberFormat="1" applyFont="1" applyBorder="1" applyAlignment="1">
      <alignment vertical="center" wrapText="1"/>
    </xf>
    <xf numFmtId="0" fontId="2" fillId="0" borderId="21" xfId="0" applyFont="1" applyBorder="1" applyAlignment="1">
      <alignment vertical="center" wrapText="1"/>
    </xf>
    <xf numFmtId="10" fontId="18" fillId="0" borderId="23" xfId="0" applyNumberFormat="1" applyFont="1" applyBorder="1" applyAlignment="1">
      <alignment vertical="center" wrapText="1"/>
    </xf>
    <xf numFmtId="0" fontId="18" fillId="0" borderId="21" xfId="0" applyFont="1" applyBorder="1" applyAlignment="1">
      <alignment vertical="center" wrapText="1"/>
    </xf>
    <xf numFmtId="164" fontId="18" fillId="0" borderId="23" xfId="0" applyNumberFormat="1" applyFont="1" applyBorder="1" applyAlignment="1">
      <alignment horizontal="right" vertical="center" wrapText="1"/>
    </xf>
    <xf numFmtId="1" fontId="18" fillId="0" borderId="21" xfId="0" applyNumberFormat="1" applyFont="1" applyBorder="1" applyAlignment="1">
      <alignment vertical="center" wrapText="1"/>
    </xf>
    <xf numFmtId="10" fontId="2" fillId="0" borderId="23" xfId="0" applyNumberFormat="1" applyFont="1" applyBorder="1" applyAlignment="1">
      <alignment vertical="center" wrapText="1"/>
    </xf>
    <xf numFmtId="3" fontId="20" fillId="3" borderId="1" xfId="0" applyNumberFormat="1" applyFont="1" applyFill="1" applyBorder="1" applyAlignment="1">
      <alignment horizontal="center" vertical="center" wrapText="1"/>
    </xf>
    <xf numFmtId="3" fontId="20" fillId="4" borderId="1" xfId="0" applyNumberFormat="1" applyFont="1" applyFill="1" applyBorder="1" applyAlignment="1">
      <alignment horizontal="center" vertical="center" wrapText="1"/>
    </xf>
    <xf numFmtId="3" fontId="21" fillId="0" borderId="1" xfId="0" applyNumberFormat="1" applyFont="1" applyBorder="1"/>
    <xf numFmtId="0" fontId="21" fillId="0" borderId="0" xfId="0" applyFont="1" applyAlignment="1">
      <alignment horizontal="center" vertical="center" wrapText="1"/>
    </xf>
    <xf numFmtId="0" fontId="20" fillId="3" borderId="1" xfId="0" applyFont="1" applyFill="1" applyBorder="1" applyAlignment="1">
      <alignment vertical="center" wrapText="1"/>
    </xf>
    <xf numFmtId="0" fontId="12" fillId="3" borderId="1" xfId="0" applyFont="1" applyFill="1" applyBorder="1" applyAlignment="1">
      <alignment vertical="center" wrapText="1"/>
    </xf>
    <xf numFmtId="0" fontId="8" fillId="0" borderId="0" xfId="0" applyFont="1" applyAlignment="1">
      <alignment horizontal="center" vertical="top" wrapText="1"/>
    </xf>
    <xf numFmtId="0" fontId="4" fillId="0" borderId="1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2" xfId="0" applyFont="1" applyBorder="1" applyAlignment="1">
      <alignment horizontal="center" vertical="top"/>
    </xf>
    <xf numFmtId="0" fontId="2" fillId="0" borderId="0" xfId="0" applyFont="1" applyAlignment="1">
      <alignment horizontal="left" vertical="center" wrapText="1"/>
    </xf>
    <xf numFmtId="0" fontId="14" fillId="0" borderId="0" xfId="0" applyFont="1" applyAlignment="1">
      <alignment vertical="center" wrapText="1"/>
    </xf>
    <xf numFmtId="3" fontId="12" fillId="3" borderId="1" xfId="0" applyNumberFormat="1"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14" fillId="0" borderId="0" xfId="0" applyFont="1" applyAlignment="1">
      <alignment horizontal="left" wrapText="1"/>
    </xf>
    <xf numFmtId="0" fontId="14" fillId="0" borderId="0" xfId="0" applyFont="1" applyAlignment="1">
      <alignment horizontal="left"/>
    </xf>
    <xf numFmtId="0" fontId="9" fillId="0" borderId="0" xfId="0" applyFont="1" applyAlignment="1">
      <alignment horizontal="right" wrapText="1"/>
    </xf>
    <xf numFmtId="0" fontId="0" fillId="0" borderId="0" xfId="0" applyAlignment="1">
      <alignment horizontal="left" wrapText="1"/>
    </xf>
    <xf numFmtId="0" fontId="19" fillId="0" borderId="0" xfId="0" applyFont="1" applyAlignment="1">
      <alignment horizontal="center" vertical="center" wrapText="1"/>
    </xf>
    <xf numFmtId="0" fontId="17" fillId="2" borderId="1" xfId="0" applyFont="1" applyFill="1" applyBorder="1" applyAlignment="1">
      <alignment horizontal="center" vertical="center" wrapText="1"/>
    </xf>
    <xf numFmtId="0" fontId="0" fillId="0" borderId="24" xfId="0"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9" fillId="0" borderId="0" xfId="0" applyFont="1" applyAlignment="1">
      <alignment horizontal="left" wrapText="1"/>
    </xf>
    <xf numFmtId="0" fontId="9" fillId="0" borderId="0" xfId="0" applyFont="1" applyAlignment="1">
      <alignment horizontal="left"/>
    </xf>
    <xf numFmtId="0" fontId="0" fillId="0" borderId="0" xfId="0" applyAlignment="1">
      <alignment horizontal="center"/>
    </xf>
  </cellXfs>
  <cellStyles count="3">
    <cellStyle name="Normal" xfId="0" builtinId="0"/>
    <cellStyle name="Normal 3" xfId="2" xr:uid="{00000000-0005-0000-0000-000001000000}"/>
    <cellStyle name="Normal 4"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A1:H45"/>
  <sheetViews>
    <sheetView topLeftCell="A16" zoomScale="68" zoomScaleNormal="68" workbookViewId="0">
      <selection activeCell="L37" sqref="L37"/>
    </sheetView>
  </sheetViews>
  <sheetFormatPr defaultColWidth="9.1796875" defaultRowHeight="13" x14ac:dyDescent="0.3"/>
  <cols>
    <col min="1" max="1" width="16.54296875" style="2" customWidth="1"/>
    <col min="2" max="2" width="50.1796875" style="10" customWidth="1"/>
    <col min="3" max="3" width="9.7265625" style="2" customWidth="1"/>
    <col min="4" max="4" width="12.1796875" style="2" customWidth="1"/>
    <col min="5" max="5" width="12.7265625" style="2" customWidth="1"/>
    <col min="6" max="6" width="15.26953125" style="2" customWidth="1"/>
    <col min="7" max="7" width="21.453125" style="1" customWidth="1"/>
    <col min="8" max="16384" width="9.1796875" style="1"/>
  </cols>
  <sheetData>
    <row r="1" spans="1:8" ht="12.75" customHeight="1" x14ac:dyDescent="0.3">
      <c r="B1" s="17"/>
      <c r="C1" s="82" t="s">
        <v>45</v>
      </c>
      <c r="D1" s="82"/>
      <c r="E1" s="82"/>
      <c r="F1" s="82"/>
      <c r="G1" s="10"/>
      <c r="H1" s="10"/>
    </row>
    <row r="2" spans="1:8" ht="12.75" customHeight="1" x14ac:dyDescent="0.3">
      <c r="B2" s="17"/>
      <c r="C2" s="82"/>
      <c r="D2" s="82"/>
      <c r="E2" s="82"/>
      <c r="F2" s="82"/>
      <c r="G2" s="10"/>
      <c r="H2" s="10"/>
    </row>
    <row r="3" spans="1:8" ht="12.75" customHeight="1" x14ac:dyDescent="0.3">
      <c r="B3" s="17"/>
      <c r="C3" s="82"/>
      <c r="D3" s="82"/>
      <c r="E3" s="82"/>
      <c r="F3" s="82"/>
      <c r="G3" s="10"/>
      <c r="H3" s="10"/>
    </row>
    <row r="4" spans="1:8" ht="12.75" customHeight="1" x14ac:dyDescent="0.3">
      <c r="B4" s="17"/>
      <c r="C4" s="82"/>
      <c r="D4" s="82"/>
      <c r="E4" s="82"/>
      <c r="F4" s="82"/>
      <c r="G4" s="10"/>
      <c r="H4" s="10"/>
    </row>
    <row r="5" spans="1:8" x14ac:dyDescent="0.3">
      <c r="B5" s="17"/>
      <c r="C5" s="82"/>
      <c r="D5" s="82"/>
      <c r="E5" s="82"/>
      <c r="F5" s="82"/>
      <c r="G5" s="10"/>
      <c r="H5" s="10"/>
    </row>
    <row r="6" spans="1:8" x14ac:dyDescent="0.3">
      <c r="B6" s="17"/>
      <c r="C6" s="34"/>
      <c r="D6" s="34"/>
      <c r="E6" s="34"/>
      <c r="F6" s="34"/>
      <c r="G6" s="10"/>
      <c r="H6" s="10"/>
    </row>
    <row r="7" spans="1:8" ht="36.75" customHeight="1" x14ac:dyDescent="0.3">
      <c r="A7" s="74" t="s">
        <v>40</v>
      </c>
      <c r="B7" s="74"/>
      <c r="C7" s="74"/>
      <c r="D7" s="74"/>
      <c r="E7" s="74"/>
      <c r="F7" s="74"/>
    </row>
    <row r="8" spans="1:8" ht="12.75" customHeight="1" thickBot="1" x14ac:dyDescent="0.35">
      <c r="B8" s="27"/>
      <c r="C8" s="81" t="s">
        <v>5</v>
      </c>
      <c r="D8" s="81"/>
      <c r="E8" s="81"/>
      <c r="F8" s="81"/>
    </row>
    <row r="9" spans="1:8" ht="69.75" customHeight="1" x14ac:dyDescent="0.3">
      <c r="A9" s="75" t="s">
        <v>41</v>
      </c>
      <c r="B9" s="32" t="s">
        <v>44</v>
      </c>
      <c r="C9" s="32" t="s">
        <v>0</v>
      </c>
      <c r="D9" s="32" t="s">
        <v>39</v>
      </c>
      <c r="E9" s="32" t="s">
        <v>38</v>
      </c>
      <c r="F9" s="32" t="s">
        <v>1</v>
      </c>
    </row>
    <row r="10" spans="1:8" ht="15.5" x14ac:dyDescent="0.35">
      <c r="A10" s="76"/>
      <c r="B10" s="21" t="s">
        <v>8</v>
      </c>
      <c r="C10" s="22">
        <v>5</v>
      </c>
      <c r="D10" s="23">
        <v>2.99</v>
      </c>
      <c r="E10" s="23">
        <f>D10*1.21</f>
        <v>3.6179000000000001</v>
      </c>
      <c r="F10" s="23">
        <f>C10*E10</f>
        <v>18.089500000000001</v>
      </c>
    </row>
    <row r="11" spans="1:8" ht="31" x14ac:dyDescent="0.35">
      <c r="A11" s="76"/>
      <c r="B11" s="21" t="s">
        <v>9</v>
      </c>
      <c r="C11" s="22">
        <v>366</v>
      </c>
      <c r="D11" s="23">
        <v>3.14</v>
      </c>
      <c r="E11" s="23">
        <f>D11*1.12</f>
        <v>3.5168000000000004</v>
      </c>
      <c r="F11" s="23">
        <f t="shared" ref="F11:F21" si="0">C11*E11</f>
        <v>1287.1488000000002</v>
      </c>
    </row>
    <row r="12" spans="1:8" ht="15.5" x14ac:dyDescent="0.35">
      <c r="A12" s="76"/>
      <c r="B12" s="21" t="s">
        <v>10</v>
      </c>
      <c r="C12" s="22">
        <v>58</v>
      </c>
      <c r="D12" s="23">
        <v>15.6998</v>
      </c>
      <c r="E12" s="23">
        <f>D12*1.12</f>
        <v>17.583776</v>
      </c>
      <c r="F12" s="23">
        <f t="shared" si="0"/>
        <v>1019.859008</v>
      </c>
    </row>
    <row r="13" spans="1:8" ht="15" customHeight="1" x14ac:dyDescent="0.35">
      <c r="A13" s="76"/>
      <c r="B13" s="21" t="s">
        <v>11</v>
      </c>
      <c r="C13" s="22">
        <v>110</v>
      </c>
      <c r="D13" s="23">
        <v>4.2</v>
      </c>
      <c r="E13" s="23">
        <f>D13*1.12</f>
        <v>4.7040000000000006</v>
      </c>
      <c r="F13" s="23">
        <f t="shared" si="0"/>
        <v>517.44000000000005</v>
      </c>
    </row>
    <row r="14" spans="1:8" ht="31" x14ac:dyDescent="0.35">
      <c r="A14" s="76"/>
      <c r="B14" s="21" t="s">
        <v>12</v>
      </c>
      <c r="C14" s="22">
        <v>15</v>
      </c>
      <c r="D14" s="23">
        <v>3.23</v>
      </c>
      <c r="E14" s="23">
        <f>D14*1.21</f>
        <v>3.9082999999999997</v>
      </c>
      <c r="F14" s="23">
        <f t="shared" si="0"/>
        <v>58.624499999999998</v>
      </c>
    </row>
    <row r="15" spans="1:8" ht="31" x14ac:dyDescent="0.35">
      <c r="A15" s="76"/>
      <c r="B15" s="21" t="s">
        <v>13</v>
      </c>
      <c r="C15" s="22">
        <v>173</v>
      </c>
      <c r="D15" s="23">
        <v>1.99004</v>
      </c>
      <c r="E15" s="23">
        <f>D15*1.21</f>
        <v>2.4079484</v>
      </c>
      <c r="F15" s="23">
        <f t="shared" si="0"/>
        <v>416.57507320000002</v>
      </c>
    </row>
    <row r="16" spans="1:8" ht="19.5" customHeight="1" x14ac:dyDescent="0.35">
      <c r="A16" s="76"/>
      <c r="B16" s="21" t="s">
        <v>14</v>
      </c>
      <c r="C16" s="22">
        <v>26</v>
      </c>
      <c r="D16" s="23">
        <v>16.149999999999999</v>
      </c>
      <c r="E16" s="23">
        <f>D16*1.21</f>
        <v>19.541499999999999</v>
      </c>
      <c r="F16" s="23">
        <f t="shared" si="0"/>
        <v>508.07899999999995</v>
      </c>
    </row>
    <row r="17" spans="1:6" ht="21.75" customHeight="1" x14ac:dyDescent="0.35">
      <c r="A17" s="76"/>
      <c r="B17" s="21" t="s">
        <v>15</v>
      </c>
      <c r="C17" s="22">
        <v>153</v>
      </c>
      <c r="D17" s="23">
        <v>1.95007</v>
      </c>
      <c r="E17" s="23">
        <f>D17*1.21</f>
        <v>2.3595847000000001</v>
      </c>
      <c r="F17" s="23">
        <f t="shared" si="0"/>
        <v>361.01645910000002</v>
      </c>
    </row>
    <row r="18" spans="1:6" ht="21.75" customHeight="1" x14ac:dyDescent="0.35">
      <c r="A18" s="76"/>
      <c r="B18" s="21" t="s">
        <v>16</v>
      </c>
      <c r="C18" s="22">
        <v>33</v>
      </c>
      <c r="D18" s="23">
        <v>14.9503</v>
      </c>
      <c r="E18" s="23">
        <f>D18*1.21</f>
        <v>18.089863000000001</v>
      </c>
      <c r="F18" s="23">
        <f t="shared" si="0"/>
        <v>596.96547900000007</v>
      </c>
    </row>
    <row r="19" spans="1:6" ht="20.25" customHeight="1" x14ac:dyDescent="0.35">
      <c r="A19" s="76"/>
      <c r="B19" s="21" t="s">
        <v>17</v>
      </c>
      <c r="C19" s="22">
        <v>20</v>
      </c>
      <c r="D19" s="23">
        <v>4.67</v>
      </c>
      <c r="E19" s="23">
        <f>D19*1.12</f>
        <v>5.2304000000000004</v>
      </c>
      <c r="F19" s="23">
        <f t="shared" si="0"/>
        <v>104.608</v>
      </c>
    </row>
    <row r="20" spans="1:6" ht="20.25" customHeight="1" x14ac:dyDescent="0.35">
      <c r="A20" s="76"/>
      <c r="B20" s="21" t="s">
        <v>18</v>
      </c>
      <c r="C20" s="22">
        <v>26</v>
      </c>
      <c r="D20" s="23">
        <v>4.1100000000000003</v>
      </c>
      <c r="E20" s="23">
        <f>D20*1.12</f>
        <v>4.6032000000000011</v>
      </c>
      <c r="F20" s="23">
        <f t="shared" si="0"/>
        <v>119.68320000000003</v>
      </c>
    </row>
    <row r="21" spans="1:6" ht="31.5" thickBot="1" x14ac:dyDescent="0.4">
      <c r="A21" s="77"/>
      <c r="B21" s="24" t="s">
        <v>19</v>
      </c>
      <c r="C21" s="25">
        <v>240</v>
      </c>
      <c r="D21" s="26">
        <v>4.6800100000000002</v>
      </c>
      <c r="E21" s="26">
        <f>D21*1.12</f>
        <v>5.2416112000000004</v>
      </c>
      <c r="F21" s="26">
        <f t="shared" si="0"/>
        <v>1257.9866880000002</v>
      </c>
    </row>
    <row r="22" spans="1:6" ht="13.5" thickBot="1" x14ac:dyDescent="0.35">
      <c r="B22" s="28" t="s">
        <v>2</v>
      </c>
      <c r="C22" s="29"/>
      <c r="D22" s="30"/>
      <c r="E22" s="31"/>
      <c r="F22" s="33">
        <f>SUM(F10:F21)</f>
        <v>6266.0757073000013</v>
      </c>
    </row>
    <row r="23" spans="1:6" ht="13.5" thickBot="1" x14ac:dyDescent="0.35">
      <c r="A23" s="11"/>
      <c r="B23" s="4"/>
      <c r="C23" s="12"/>
      <c r="D23" s="6"/>
      <c r="E23" s="6"/>
      <c r="F23" s="6"/>
    </row>
    <row r="24" spans="1:6" ht="51" customHeight="1" thickBot="1" x14ac:dyDescent="0.35">
      <c r="A24" s="78" t="s">
        <v>3</v>
      </c>
      <c r="B24" s="4" t="s">
        <v>4</v>
      </c>
      <c r="C24" s="4" t="s">
        <v>0</v>
      </c>
      <c r="D24" s="6" t="s">
        <v>42</v>
      </c>
      <c r="E24" s="6" t="s">
        <v>43</v>
      </c>
      <c r="F24" s="5" t="s">
        <v>1</v>
      </c>
    </row>
    <row r="25" spans="1:6" ht="14" x14ac:dyDescent="0.3">
      <c r="A25" s="79"/>
      <c r="B25" s="20" t="s">
        <v>20</v>
      </c>
      <c r="C25" s="15">
        <v>200</v>
      </c>
      <c r="D25" s="16">
        <v>0.7</v>
      </c>
      <c r="E25" s="16">
        <f>D25*1.12</f>
        <v>0.78400000000000003</v>
      </c>
      <c r="F25" s="16">
        <f t="shared" ref="F25:F43" si="1">C25*E25</f>
        <v>156.80000000000001</v>
      </c>
    </row>
    <row r="26" spans="1:6" s="2" customFormat="1" ht="18" customHeight="1" x14ac:dyDescent="0.3">
      <c r="A26" s="79"/>
      <c r="B26" s="20" t="s">
        <v>21</v>
      </c>
      <c r="C26" s="15">
        <v>6</v>
      </c>
      <c r="D26" s="16">
        <v>43</v>
      </c>
      <c r="E26" s="16">
        <f>D26*1.12</f>
        <v>48.160000000000004</v>
      </c>
      <c r="F26" s="16">
        <f t="shared" si="1"/>
        <v>288.96000000000004</v>
      </c>
    </row>
    <row r="27" spans="1:6" s="2" customFormat="1" ht="23.25" customHeight="1" x14ac:dyDescent="0.3">
      <c r="A27" s="79"/>
      <c r="B27" s="20" t="s">
        <v>22</v>
      </c>
      <c r="C27" s="15">
        <v>3</v>
      </c>
      <c r="D27" s="16">
        <v>8.01</v>
      </c>
      <c r="E27" s="16">
        <f>D27*1.12</f>
        <v>8.9712000000000014</v>
      </c>
      <c r="F27" s="16">
        <f t="shared" si="1"/>
        <v>26.913600000000002</v>
      </c>
    </row>
    <row r="28" spans="1:6" s="2" customFormat="1" ht="14" x14ac:dyDescent="0.3">
      <c r="A28" s="79"/>
      <c r="B28" s="20" t="s">
        <v>23</v>
      </c>
      <c r="C28" s="15">
        <v>6000</v>
      </c>
      <c r="D28" s="16">
        <v>5.5</v>
      </c>
      <c r="E28" s="16">
        <f>D28*1.21</f>
        <v>6.6549999999999994</v>
      </c>
      <c r="F28" s="16">
        <f t="shared" si="1"/>
        <v>39929.999999999993</v>
      </c>
    </row>
    <row r="29" spans="1:6" s="2" customFormat="1" ht="14" x14ac:dyDescent="0.3">
      <c r="A29" s="79"/>
      <c r="B29" s="20" t="s">
        <v>24</v>
      </c>
      <c r="C29" s="15">
        <v>10000</v>
      </c>
      <c r="D29" s="16">
        <v>6</v>
      </c>
      <c r="E29" s="16">
        <f>D29*1.21</f>
        <v>7.26</v>
      </c>
      <c r="F29" s="16">
        <f t="shared" si="1"/>
        <v>72600</v>
      </c>
    </row>
    <row r="30" spans="1:6" s="2" customFormat="1" ht="22.5" customHeight="1" x14ac:dyDescent="0.3">
      <c r="A30" s="79"/>
      <c r="B30" s="20" t="s">
        <v>25</v>
      </c>
      <c r="C30" s="15">
        <v>60</v>
      </c>
      <c r="D30" s="16">
        <v>1.6</v>
      </c>
      <c r="E30" s="16">
        <f>D30*1.12</f>
        <v>1.7920000000000003</v>
      </c>
      <c r="F30" s="16">
        <f t="shared" si="1"/>
        <v>107.52000000000001</v>
      </c>
    </row>
    <row r="31" spans="1:6" s="2" customFormat="1" ht="16.5" customHeight="1" x14ac:dyDescent="0.3">
      <c r="A31" s="79"/>
      <c r="B31" s="20" t="s">
        <v>26</v>
      </c>
      <c r="C31" s="15">
        <v>44</v>
      </c>
      <c r="D31" s="16">
        <v>0.99</v>
      </c>
      <c r="E31" s="16">
        <f>D31*1.12</f>
        <v>1.1088</v>
      </c>
      <c r="F31" s="16">
        <f t="shared" si="1"/>
        <v>48.787199999999999</v>
      </c>
    </row>
    <row r="32" spans="1:6" s="2" customFormat="1" ht="20.25" customHeight="1" x14ac:dyDescent="0.3">
      <c r="A32" s="79"/>
      <c r="B32" s="20" t="s">
        <v>27</v>
      </c>
      <c r="C32" s="15">
        <v>54</v>
      </c>
      <c r="D32" s="16">
        <v>2.4300000000000002</v>
      </c>
      <c r="E32" s="16">
        <f>D32*1.12</f>
        <v>2.7216000000000005</v>
      </c>
      <c r="F32" s="16">
        <f t="shared" si="1"/>
        <v>146.96640000000002</v>
      </c>
    </row>
    <row r="33" spans="1:6" s="2" customFormat="1" ht="18.75" customHeight="1" x14ac:dyDescent="0.3">
      <c r="A33" s="79"/>
      <c r="B33" s="20" t="s">
        <v>7</v>
      </c>
      <c r="C33" s="15">
        <v>490</v>
      </c>
      <c r="D33" s="16">
        <v>4.05</v>
      </c>
      <c r="E33" s="16">
        <f>D33*1.21</f>
        <v>4.9005000000000001</v>
      </c>
      <c r="F33" s="16">
        <f t="shared" si="1"/>
        <v>2401.2449999999999</v>
      </c>
    </row>
    <row r="34" spans="1:6" s="2" customFormat="1" ht="14" x14ac:dyDescent="0.3">
      <c r="A34" s="79"/>
      <c r="B34" s="20" t="s">
        <v>28</v>
      </c>
      <c r="C34" s="15">
        <v>20</v>
      </c>
      <c r="D34" s="16">
        <v>1.3223</v>
      </c>
      <c r="E34" s="16">
        <f>D34*1.21</f>
        <v>1.5999829999999999</v>
      </c>
      <c r="F34" s="16">
        <f t="shared" si="1"/>
        <v>31.999659999999999</v>
      </c>
    </row>
    <row r="35" spans="1:6" s="2" customFormat="1" ht="18" customHeight="1" x14ac:dyDescent="0.3">
      <c r="A35" s="79"/>
      <c r="B35" s="20" t="s">
        <v>29</v>
      </c>
      <c r="C35" s="15">
        <v>60</v>
      </c>
      <c r="D35" s="16">
        <v>0.85</v>
      </c>
      <c r="E35" s="16">
        <f>D35*1.12</f>
        <v>0.95200000000000007</v>
      </c>
      <c r="F35" s="16">
        <f t="shared" si="1"/>
        <v>57.120000000000005</v>
      </c>
    </row>
    <row r="36" spans="1:6" s="2" customFormat="1" ht="20.25" customHeight="1" x14ac:dyDescent="0.3">
      <c r="A36" s="79"/>
      <c r="B36" s="20" t="s">
        <v>30</v>
      </c>
      <c r="C36" s="15">
        <v>22</v>
      </c>
      <c r="D36" s="16">
        <v>3.26</v>
      </c>
      <c r="E36" s="16">
        <f>D36*1.21</f>
        <v>3.9445999999999994</v>
      </c>
      <c r="F36" s="16">
        <f t="shared" si="1"/>
        <v>86.781199999999984</v>
      </c>
    </row>
    <row r="37" spans="1:6" ht="14" x14ac:dyDescent="0.3">
      <c r="A37" s="79"/>
      <c r="B37" s="20" t="s">
        <v>31</v>
      </c>
      <c r="C37" s="15">
        <v>37</v>
      </c>
      <c r="D37" s="16">
        <v>10</v>
      </c>
      <c r="E37" s="16">
        <f>D37*1.12</f>
        <v>11.200000000000001</v>
      </c>
      <c r="F37" s="16">
        <f t="shared" si="1"/>
        <v>414.40000000000003</v>
      </c>
    </row>
    <row r="38" spans="1:6" ht="28.5" customHeight="1" x14ac:dyDescent="0.3">
      <c r="A38" s="79"/>
      <c r="B38" s="20" t="s">
        <v>32</v>
      </c>
      <c r="C38" s="15">
        <v>1040</v>
      </c>
      <c r="D38" s="16">
        <v>0.91700199999999998</v>
      </c>
      <c r="E38" s="16">
        <f>D38*1.21</f>
        <v>1.1095724199999999</v>
      </c>
      <c r="F38" s="16">
        <f t="shared" si="1"/>
        <v>1153.9553168</v>
      </c>
    </row>
    <row r="39" spans="1:6" s="2" customFormat="1" ht="20.25" customHeight="1" x14ac:dyDescent="0.3">
      <c r="A39" s="79"/>
      <c r="B39" s="20" t="s">
        <v>33</v>
      </c>
      <c r="C39" s="15">
        <v>5</v>
      </c>
      <c r="D39" s="16">
        <v>3.016</v>
      </c>
      <c r="E39" s="16">
        <f>D39*1.21</f>
        <v>3.6493599999999997</v>
      </c>
      <c r="F39" s="16">
        <f t="shared" si="1"/>
        <v>18.2468</v>
      </c>
    </row>
    <row r="40" spans="1:6" ht="18.75" customHeight="1" x14ac:dyDescent="0.3">
      <c r="A40" s="79"/>
      <c r="B40" s="20" t="s">
        <v>6</v>
      </c>
      <c r="C40" s="15">
        <v>1800</v>
      </c>
      <c r="D40" s="16">
        <v>5.27</v>
      </c>
      <c r="E40" s="16">
        <f>D40*1.21</f>
        <v>6.3766999999999996</v>
      </c>
      <c r="F40" s="16">
        <f t="shared" si="1"/>
        <v>11478.06</v>
      </c>
    </row>
    <row r="41" spans="1:6" ht="14" x14ac:dyDescent="0.3">
      <c r="A41" s="79"/>
      <c r="B41" s="20" t="s">
        <v>34</v>
      </c>
      <c r="C41" s="15">
        <v>100</v>
      </c>
      <c r="D41" s="16">
        <v>5.27</v>
      </c>
      <c r="E41" s="16">
        <f>D41*1.21</f>
        <v>6.3766999999999996</v>
      </c>
      <c r="F41" s="16">
        <f t="shared" si="1"/>
        <v>637.66999999999996</v>
      </c>
    </row>
    <row r="42" spans="1:6" s="3" customFormat="1" ht="30.75" customHeight="1" x14ac:dyDescent="0.3">
      <c r="A42" s="79"/>
      <c r="B42" s="20" t="s">
        <v>35</v>
      </c>
      <c r="C42" s="15">
        <v>78</v>
      </c>
      <c r="D42" s="16">
        <v>2.1</v>
      </c>
      <c r="E42" s="16">
        <f>D42*1.12</f>
        <v>2.3520000000000003</v>
      </c>
      <c r="F42" s="16">
        <f t="shared" si="1"/>
        <v>183.45600000000002</v>
      </c>
    </row>
    <row r="43" spans="1:6" ht="21" customHeight="1" thickBot="1" x14ac:dyDescent="0.35">
      <c r="A43" s="79"/>
      <c r="B43" s="20" t="s">
        <v>36</v>
      </c>
      <c r="C43" s="15">
        <v>1500</v>
      </c>
      <c r="D43" s="16">
        <v>0.53220000000000001</v>
      </c>
      <c r="E43" s="16">
        <f>D43*1.12</f>
        <v>0.59606400000000004</v>
      </c>
      <c r="F43" s="35">
        <f t="shared" si="1"/>
        <v>894.096</v>
      </c>
    </row>
    <row r="44" spans="1:6" ht="13.5" thickBot="1" x14ac:dyDescent="0.35">
      <c r="A44" s="80"/>
      <c r="B44" s="18" t="s">
        <v>2</v>
      </c>
      <c r="C44" s="7">
        <f>SUM(C25:C43)</f>
        <v>21519</v>
      </c>
      <c r="D44" s="8"/>
      <c r="E44" s="9"/>
      <c r="F44" s="37">
        <f>SUM(F25:F43)</f>
        <v>130662.97717679999</v>
      </c>
    </row>
    <row r="45" spans="1:6" ht="13.5" thickBot="1" x14ac:dyDescent="0.35">
      <c r="B45" s="19" t="s">
        <v>37</v>
      </c>
      <c r="C45" s="13"/>
      <c r="D45" s="14"/>
      <c r="E45" s="14"/>
      <c r="F45" s="36">
        <f>F22+F44</f>
        <v>136929.05288410001</v>
      </c>
    </row>
  </sheetData>
  <mergeCells count="5">
    <mergeCell ref="A7:F7"/>
    <mergeCell ref="A9:A21"/>
    <mergeCell ref="A24:A44"/>
    <mergeCell ref="C8:F8"/>
    <mergeCell ref="C1:F5"/>
  </mergeCells>
  <phoneticPr fontId="6" type="noConversion"/>
  <pageMargins left="0.7" right="0.7" top="0.75" bottom="0.75" header="0.3" footer="0.3"/>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8C04-2BCE-4F0F-81F2-E8FA228838C8}">
  <dimension ref="A1:J34"/>
  <sheetViews>
    <sheetView tabSelected="1" topLeftCell="A25" workbookViewId="0">
      <selection activeCell="E31" sqref="E31:F31"/>
    </sheetView>
  </sheetViews>
  <sheetFormatPr defaultRowHeight="14.5" x14ac:dyDescent="0.35"/>
  <cols>
    <col min="1" max="1" width="14" customWidth="1"/>
    <col min="2" max="2" width="19.26953125" customWidth="1"/>
    <col min="3" max="3" width="16.81640625" customWidth="1"/>
    <col min="4" max="4" width="14.26953125" customWidth="1"/>
    <col min="5" max="5" width="15.81640625" customWidth="1"/>
    <col min="6" max="6" width="11.54296875" customWidth="1"/>
    <col min="10" max="10" width="31.453125" customWidth="1"/>
  </cols>
  <sheetData>
    <row r="1" spans="1:10" ht="15" customHeight="1" x14ac:dyDescent="0.35">
      <c r="H1" s="89" t="s">
        <v>45</v>
      </c>
      <c r="I1" s="89"/>
      <c r="J1" s="89"/>
    </row>
    <row r="2" spans="1:10" x14ac:dyDescent="0.35">
      <c r="H2" s="89"/>
      <c r="I2" s="89"/>
      <c r="J2" s="89"/>
    </row>
    <row r="3" spans="1:10" x14ac:dyDescent="0.35">
      <c r="H3" s="89"/>
      <c r="I3" s="89"/>
      <c r="J3" s="89"/>
    </row>
    <row r="4" spans="1:10" ht="20.25" customHeight="1" x14ac:dyDescent="0.35">
      <c r="H4" s="89"/>
      <c r="I4" s="89"/>
      <c r="J4" s="89"/>
    </row>
    <row r="5" spans="1:10" ht="37.5" customHeight="1" x14ac:dyDescent="0.35">
      <c r="A5" s="91" t="s">
        <v>72</v>
      </c>
      <c r="B5" s="91"/>
      <c r="C5" s="91"/>
      <c r="D5" s="91"/>
      <c r="E5" s="91"/>
      <c r="F5" s="91"/>
      <c r="G5" s="91"/>
      <c r="H5" s="91"/>
      <c r="I5" s="91"/>
      <c r="J5" s="91"/>
    </row>
    <row r="6" spans="1:10" ht="30" customHeight="1" x14ac:dyDescent="0.35">
      <c r="A6" s="87" t="s">
        <v>46</v>
      </c>
      <c r="B6" s="87"/>
      <c r="C6" s="87"/>
      <c r="D6" s="87"/>
      <c r="E6" s="87"/>
      <c r="F6" s="87"/>
      <c r="G6" s="87"/>
      <c r="H6" s="87"/>
      <c r="I6" s="87"/>
      <c r="J6" s="87"/>
    </row>
    <row r="8" spans="1:10" ht="18.75" customHeight="1" x14ac:dyDescent="0.35">
      <c r="A8" s="88" t="s">
        <v>47</v>
      </c>
      <c r="B8" s="88"/>
      <c r="C8" s="88"/>
      <c r="D8" s="88"/>
      <c r="E8" s="88"/>
      <c r="F8" s="88"/>
      <c r="G8" s="88"/>
      <c r="H8" s="88"/>
      <c r="I8" s="88"/>
      <c r="J8" s="88"/>
    </row>
    <row r="9" spans="1:10" x14ac:dyDescent="0.35">
      <c r="A9" s="38"/>
      <c r="B9" s="38"/>
      <c r="C9" s="38"/>
      <c r="D9" s="38"/>
      <c r="E9" s="38"/>
      <c r="F9" s="38"/>
    </row>
    <row r="10" spans="1:10" ht="48" customHeight="1" x14ac:dyDescent="0.35">
      <c r="A10" s="87" t="s">
        <v>70</v>
      </c>
      <c r="B10" s="88"/>
      <c r="C10" s="88"/>
      <c r="D10" s="88"/>
      <c r="E10" s="88"/>
      <c r="F10" s="88"/>
    </row>
    <row r="11" spans="1:10" ht="15" thickBot="1" x14ac:dyDescent="0.4"/>
    <row r="12" spans="1:10" ht="65.5" thickBot="1" x14ac:dyDescent="0.4">
      <c r="A12" s="59" t="s">
        <v>48</v>
      </c>
      <c r="B12" s="60" t="s">
        <v>49</v>
      </c>
      <c r="C12" s="60" t="s">
        <v>50</v>
      </c>
      <c r="D12" s="60" t="s">
        <v>51</v>
      </c>
      <c r="E12" s="60" t="s">
        <v>52</v>
      </c>
    </row>
    <row r="13" spans="1:10" ht="15" thickBot="1" x14ac:dyDescent="0.4">
      <c r="A13" s="61">
        <v>0.01</v>
      </c>
      <c r="B13" s="62">
        <v>18924</v>
      </c>
      <c r="C13" s="62">
        <v>13247</v>
      </c>
      <c r="D13" s="62">
        <v>9935</v>
      </c>
      <c r="E13" s="62">
        <v>3312</v>
      </c>
    </row>
    <row r="14" spans="1:10" ht="15" thickBot="1" x14ac:dyDescent="0.4">
      <c r="A14" s="63">
        <v>5.0000000000000001E-3</v>
      </c>
      <c r="B14" s="64">
        <v>9462</v>
      </c>
      <c r="C14" s="64">
        <v>6623</v>
      </c>
      <c r="D14" s="64">
        <v>4967</v>
      </c>
      <c r="E14" s="64">
        <v>1656</v>
      </c>
    </row>
    <row r="15" spans="1:10" ht="15" thickBot="1" x14ac:dyDescent="0.4">
      <c r="A15" s="65" t="s">
        <v>53</v>
      </c>
      <c r="B15" s="64">
        <f>B14/2</f>
        <v>4731</v>
      </c>
      <c r="C15" s="66">
        <f>C14/2</f>
        <v>3311.5</v>
      </c>
      <c r="D15" s="66">
        <f>D14/2</f>
        <v>2483.5</v>
      </c>
      <c r="E15" s="64">
        <f>E14/2</f>
        <v>828</v>
      </c>
    </row>
    <row r="16" spans="1:10" ht="15" thickBot="1" x14ac:dyDescent="0.4">
      <c r="A16" s="67">
        <v>5.0000000000000001E-4</v>
      </c>
      <c r="B16" s="62">
        <v>946</v>
      </c>
      <c r="C16" s="62">
        <v>662</v>
      </c>
      <c r="D16" s="62">
        <v>496</v>
      </c>
      <c r="E16" s="62">
        <v>166</v>
      </c>
    </row>
    <row r="17" spans="1:10" ht="15" thickBot="1" x14ac:dyDescent="0.4">
      <c r="A17" s="67">
        <v>2.0000000000000001E-4</v>
      </c>
      <c r="B17" s="62">
        <v>378</v>
      </c>
      <c r="C17" s="62">
        <v>265</v>
      </c>
      <c r="D17" s="62">
        <v>199</v>
      </c>
      <c r="E17" s="62">
        <v>66</v>
      </c>
    </row>
    <row r="19" spans="1:10" ht="96.75" customHeight="1" x14ac:dyDescent="0.35">
      <c r="A19" s="87" t="s">
        <v>54</v>
      </c>
      <c r="B19" s="90"/>
      <c r="C19" s="90"/>
      <c r="D19" s="90"/>
      <c r="E19" s="90"/>
      <c r="F19" s="90"/>
      <c r="G19" s="90"/>
      <c r="H19" s="90"/>
      <c r="I19" s="90"/>
      <c r="J19" s="90"/>
    </row>
    <row r="21" spans="1:10" ht="15" x14ac:dyDescent="0.35">
      <c r="A21" s="39" t="s">
        <v>61</v>
      </c>
      <c r="B21" s="39"/>
      <c r="C21" s="39"/>
    </row>
    <row r="23" spans="1:10" ht="39" x14ac:dyDescent="0.35">
      <c r="A23" s="56"/>
      <c r="B23" s="57" t="s">
        <v>55</v>
      </c>
      <c r="C23" s="57" t="s">
        <v>56</v>
      </c>
      <c r="D23" s="57" t="s">
        <v>57</v>
      </c>
      <c r="E23" s="92" t="s">
        <v>58</v>
      </c>
      <c r="F23" s="92"/>
      <c r="G23" s="57" t="s">
        <v>59</v>
      </c>
      <c r="H23" s="57" t="s">
        <v>71</v>
      </c>
      <c r="I23" s="57" t="s">
        <v>60</v>
      </c>
    </row>
    <row r="24" spans="1:10" ht="73.150000000000006" customHeight="1" x14ac:dyDescent="0.35">
      <c r="A24" s="40" t="s">
        <v>61</v>
      </c>
      <c r="B24" s="41">
        <v>1335</v>
      </c>
      <c r="C24" s="41">
        <f>B24*10</f>
        <v>13350</v>
      </c>
      <c r="D24" s="42">
        <v>4731</v>
      </c>
      <c r="E24" s="43" t="s">
        <v>84</v>
      </c>
      <c r="F24" s="43" t="s">
        <v>62</v>
      </c>
      <c r="G24" s="43"/>
      <c r="H24" s="43"/>
      <c r="I24" s="43"/>
    </row>
    <row r="25" spans="1:10" ht="26" x14ac:dyDescent="0.35">
      <c r="A25" s="50" t="s">
        <v>83</v>
      </c>
      <c r="B25" s="51">
        <v>1335</v>
      </c>
      <c r="C25" s="51">
        <f>B25*30</f>
        <v>40050</v>
      </c>
      <c r="D25" s="51">
        <f>D24*3</f>
        <v>14193</v>
      </c>
      <c r="E25" s="51">
        <f>2484*15*10</f>
        <v>372600</v>
      </c>
      <c r="F25" s="51">
        <f>828*24*14</f>
        <v>278208</v>
      </c>
      <c r="G25" s="51">
        <f>C25+D25+E25+F25</f>
        <v>705051</v>
      </c>
      <c r="H25" s="52">
        <v>5.5</v>
      </c>
      <c r="I25" s="51">
        <f t="shared" ref="I25:I31" si="0">G25*H25</f>
        <v>3877780.5</v>
      </c>
    </row>
    <row r="26" spans="1:10" x14ac:dyDescent="0.35">
      <c r="A26" s="50" t="s">
        <v>64</v>
      </c>
      <c r="B26" s="51">
        <v>1335</v>
      </c>
      <c r="C26" s="51">
        <f>B26*30</f>
        <v>40050</v>
      </c>
      <c r="D26" s="53"/>
      <c r="E26" s="51">
        <f>2484*15*10</f>
        <v>372600</v>
      </c>
      <c r="F26" s="51">
        <f>828*24*14</f>
        <v>278208</v>
      </c>
      <c r="G26" s="51">
        <f>C26+E26+F26</f>
        <v>690858</v>
      </c>
      <c r="H26" s="52">
        <v>5</v>
      </c>
      <c r="I26" s="51">
        <f t="shared" si="0"/>
        <v>3454290</v>
      </c>
    </row>
    <row r="27" spans="1:10" x14ac:dyDescent="0.35">
      <c r="A27" s="50" t="s">
        <v>65</v>
      </c>
      <c r="B27" s="51">
        <v>1335</v>
      </c>
      <c r="C27" s="51">
        <f>B27*30</f>
        <v>40050</v>
      </c>
      <c r="D27" s="53"/>
      <c r="E27" s="53"/>
      <c r="F27" s="51">
        <f>828*24*14</f>
        <v>278208</v>
      </c>
      <c r="G27" s="51">
        <f>C27+F27</f>
        <v>318258</v>
      </c>
      <c r="H27" s="52">
        <v>0.7</v>
      </c>
      <c r="I27" s="51">
        <f t="shared" si="0"/>
        <v>222780.59999999998</v>
      </c>
      <c r="J27" s="44"/>
    </row>
    <row r="28" spans="1:10" ht="26" x14ac:dyDescent="0.35">
      <c r="A28" s="50" t="s">
        <v>66</v>
      </c>
      <c r="B28" s="51">
        <f>1335*2</f>
        <v>2670</v>
      </c>
      <c r="C28" s="51"/>
      <c r="D28" s="51">
        <v>600</v>
      </c>
      <c r="E28" s="84">
        <v>4000</v>
      </c>
      <c r="F28" s="84"/>
      <c r="G28" s="53">
        <f>B28+D28+E28</f>
        <v>7270</v>
      </c>
      <c r="H28" s="52">
        <v>6</v>
      </c>
      <c r="I28" s="51">
        <f t="shared" si="0"/>
        <v>43620</v>
      </c>
    </row>
    <row r="29" spans="1:10" ht="26" x14ac:dyDescent="0.35">
      <c r="A29" s="50" t="s">
        <v>85</v>
      </c>
      <c r="B29" s="53"/>
      <c r="C29" s="53"/>
      <c r="D29" s="51">
        <f>D24*3</f>
        <v>14193</v>
      </c>
      <c r="E29" s="55"/>
      <c r="F29" s="55"/>
      <c r="G29" s="51">
        <f>D29</f>
        <v>14193</v>
      </c>
      <c r="H29" s="52">
        <v>10</v>
      </c>
      <c r="I29" s="51">
        <f t="shared" si="0"/>
        <v>141930</v>
      </c>
    </row>
    <row r="30" spans="1:10" x14ac:dyDescent="0.35">
      <c r="A30" s="50" t="s">
        <v>68</v>
      </c>
      <c r="B30" s="51">
        <f>1335*2</f>
        <v>2670</v>
      </c>
      <c r="C30" s="51">
        <f>B30*30</f>
        <v>80100</v>
      </c>
      <c r="D30" s="51">
        <v>75696</v>
      </c>
      <c r="E30" s="51">
        <f>E26*2</f>
        <v>745200</v>
      </c>
      <c r="F30" s="51">
        <f>F27*2</f>
        <v>556416</v>
      </c>
      <c r="G30" s="51">
        <f>C30+D30+E30+F30</f>
        <v>1457412</v>
      </c>
      <c r="H30" s="52">
        <v>0.25</v>
      </c>
      <c r="I30" s="51">
        <f t="shared" si="0"/>
        <v>364353</v>
      </c>
    </row>
    <row r="31" spans="1:10" x14ac:dyDescent="0.35">
      <c r="A31" s="50" t="s">
        <v>69</v>
      </c>
      <c r="B31" s="51">
        <f>B24*100</f>
        <v>133500</v>
      </c>
      <c r="C31" s="51"/>
      <c r="D31" s="51">
        <v>15462</v>
      </c>
      <c r="E31" s="85">
        <f>4851038*0.5</f>
        <v>2425519</v>
      </c>
      <c r="F31" s="86"/>
      <c r="G31" s="53">
        <f>B31+D31+E31</f>
        <v>2574481</v>
      </c>
      <c r="H31" s="52">
        <v>0.4</v>
      </c>
      <c r="I31" s="51">
        <f t="shared" si="0"/>
        <v>1029792.4</v>
      </c>
    </row>
    <row r="32" spans="1:10" x14ac:dyDescent="0.35">
      <c r="A32" s="45" t="s">
        <v>2</v>
      </c>
      <c r="B32" s="46"/>
      <c r="C32" s="46"/>
      <c r="D32" s="46"/>
      <c r="E32" s="47"/>
      <c r="F32" s="47"/>
      <c r="G32" s="47"/>
      <c r="H32" s="47"/>
      <c r="I32" s="48">
        <f>SUM(I25:I31)</f>
        <v>9134546.5</v>
      </c>
    </row>
    <row r="33" spans="1:9" x14ac:dyDescent="0.35">
      <c r="G33" s="49"/>
    </row>
    <row r="34" spans="1:9" ht="46.5" customHeight="1" x14ac:dyDescent="0.35">
      <c r="A34" s="83" t="s">
        <v>86</v>
      </c>
      <c r="B34" s="83"/>
      <c r="C34" s="83"/>
      <c r="D34" s="83"/>
      <c r="E34" s="83"/>
      <c r="F34" s="83"/>
      <c r="G34" s="83"/>
      <c r="H34" s="83"/>
      <c r="I34" s="83"/>
    </row>
  </sheetData>
  <mergeCells count="10">
    <mergeCell ref="H1:J4"/>
    <mergeCell ref="A10:F10"/>
    <mergeCell ref="A19:J19"/>
    <mergeCell ref="A5:J5"/>
    <mergeCell ref="E23:F23"/>
    <mergeCell ref="A34:I34"/>
    <mergeCell ref="E28:F28"/>
    <mergeCell ref="E31:F31"/>
    <mergeCell ref="A6:J6"/>
    <mergeCell ref="A8:J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EB6C0-A0F1-472A-9FA3-EBEB8157BA03}">
  <dimension ref="A1:S27"/>
  <sheetViews>
    <sheetView workbookViewId="0">
      <selection activeCell="E18" sqref="E18"/>
    </sheetView>
  </sheetViews>
  <sheetFormatPr defaultRowHeight="14.5" x14ac:dyDescent="0.35"/>
  <cols>
    <col min="1" max="1" width="14" customWidth="1"/>
    <col min="2" max="2" width="8.54296875" customWidth="1"/>
    <col min="3" max="3" width="10.26953125" customWidth="1"/>
    <col min="4" max="4" width="8.453125" customWidth="1"/>
    <col min="5" max="5" width="11.453125" customWidth="1"/>
    <col min="6" max="7" width="10.26953125" customWidth="1"/>
    <col min="8" max="8" width="8.54296875" customWidth="1"/>
    <col min="11" max="11" width="8.81640625" customWidth="1"/>
    <col min="14" max="14" width="8" customWidth="1"/>
  </cols>
  <sheetData>
    <row r="1" spans="1:19" ht="15" customHeight="1" x14ac:dyDescent="0.35">
      <c r="A1" s="98"/>
      <c r="B1" s="98"/>
      <c r="C1" s="98"/>
      <c r="D1" s="98"/>
      <c r="E1" s="98"/>
      <c r="F1" s="98"/>
      <c r="G1" s="98"/>
      <c r="H1" s="98"/>
      <c r="I1" s="98"/>
      <c r="J1" s="98"/>
      <c r="K1" s="98"/>
      <c r="L1" s="98"/>
      <c r="M1" s="98"/>
      <c r="N1" s="98"/>
      <c r="O1" s="98"/>
      <c r="P1" s="96" t="s">
        <v>82</v>
      </c>
      <c r="Q1" s="97"/>
      <c r="R1" s="97"/>
      <c r="S1" s="97"/>
    </row>
    <row r="2" spans="1:19" x14ac:dyDescent="0.35">
      <c r="A2" s="98"/>
      <c r="B2" s="98"/>
      <c r="C2" s="98"/>
      <c r="D2" s="98"/>
      <c r="E2" s="98"/>
      <c r="F2" s="98"/>
      <c r="G2" s="98"/>
      <c r="H2" s="98"/>
      <c r="I2" s="98"/>
      <c r="J2" s="98"/>
      <c r="K2" s="98"/>
      <c r="L2" s="98"/>
      <c r="M2" s="98"/>
      <c r="N2" s="98"/>
      <c r="O2" s="98"/>
      <c r="P2" s="97"/>
      <c r="Q2" s="97"/>
      <c r="R2" s="97"/>
      <c r="S2" s="97"/>
    </row>
    <row r="3" spans="1:19" ht="28.5" customHeight="1" x14ac:dyDescent="0.35">
      <c r="A3" s="98"/>
      <c r="B3" s="98"/>
      <c r="C3" s="98"/>
      <c r="D3" s="98"/>
      <c r="E3" s="98"/>
      <c r="F3" s="98"/>
      <c r="G3" s="98"/>
      <c r="H3" s="98"/>
      <c r="I3" s="98"/>
      <c r="J3" s="98"/>
      <c r="K3" s="98"/>
      <c r="L3" s="98"/>
      <c r="M3" s="98"/>
      <c r="N3" s="98"/>
      <c r="O3" s="98"/>
      <c r="P3" s="97"/>
      <c r="Q3" s="97"/>
      <c r="R3" s="97"/>
      <c r="S3" s="97"/>
    </row>
    <row r="4" spans="1:19" ht="29.25" customHeight="1" x14ac:dyDescent="0.35">
      <c r="A4" s="98"/>
      <c r="B4" s="98"/>
      <c r="C4" s="98"/>
      <c r="D4" s="98"/>
      <c r="E4" s="98"/>
      <c r="F4" s="98"/>
      <c r="G4" s="98"/>
      <c r="H4" s="98"/>
      <c r="I4" s="98"/>
      <c r="J4" s="98"/>
      <c r="K4" s="98"/>
      <c r="L4" s="98"/>
      <c r="M4" s="98"/>
      <c r="N4" s="98"/>
      <c r="O4" s="98"/>
      <c r="P4" s="97"/>
      <c r="Q4" s="97"/>
      <c r="R4" s="97"/>
      <c r="S4" s="97"/>
    </row>
    <row r="5" spans="1:19" ht="42.75" customHeight="1" x14ac:dyDescent="0.35">
      <c r="A5" s="91" t="s">
        <v>81</v>
      </c>
      <c r="B5" s="91"/>
      <c r="C5" s="91"/>
      <c r="D5" s="91"/>
      <c r="E5" s="91"/>
      <c r="F5" s="91"/>
      <c r="G5" s="91"/>
      <c r="H5" s="91"/>
      <c r="I5" s="91"/>
      <c r="J5" s="91"/>
      <c r="K5" s="91"/>
      <c r="L5" s="91"/>
      <c r="M5" s="91"/>
      <c r="N5" s="91"/>
      <c r="O5" s="91"/>
      <c r="P5" s="91"/>
      <c r="Q5" s="91"/>
      <c r="R5" s="91"/>
      <c r="S5" s="91"/>
    </row>
    <row r="7" spans="1:19" ht="39" x14ac:dyDescent="0.35">
      <c r="A7" s="56"/>
      <c r="B7" s="58" t="s">
        <v>73</v>
      </c>
      <c r="C7" s="58" t="s">
        <v>71</v>
      </c>
      <c r="D7" s="58" t="s">
        <v>80</v>
      </c>
      <c r="E7" s="58" t="s">
        <v>74</v>
      </c>
      <c r="F7" s="58" t="s">
        <v>71</v>
      </c>
      <c r="G7" s="58" t="s">
        <v>80</v>
      </c>
      <c r="H7" s="58" t="s">
        <v>75</v>
      </c>
      <c r="I7" s="58" t="s">
        <v>71</v>
      </c>
      <c r="J7" s="58" t="s">
        <v>80</v>
      </c>
      <c r="K7" s="58" t="s">
        <v>76</v>
      </c>
      <c r="L7" s="58" t="s">
        <v>71</v>
      </c>
      <c r="M7" s="58" t="s">
        <v>80</v>
      </c>
      <c r="N7" s="58" t="s">
        <v>77</v>
      </c>
      <c r="O7" s="58" t="s">
        <v>71</v>
      </c>
      <c r="P7" s="58" t="s">
        <v>80</v>
      </c>
      <c r="Q7" s="58" t="s">
        <v>78</v>
      </c>
      <c r="R7" s="58" t="s">
        <v>71</v>
      </c>
      <c r="S7" s="58" t="s">
        <v>80</v>
      </c>
    </row>
    <row r="8" spans="1:19" ht="29.25" customHeight="1" x14ac:dyDescent="0.35">
      <c r="A8" s="73" t="s">
        <v>63</v>
      </c>
      <c r="B8" s="54">
        <v>20000</v>
      </c>
      <c r="C8" s="52">
        <v>5.5</v>
      </c>
      <c r="D8" s="68">
        <f>B8*C8</f>
        <v>110000</v>
      </c>
      <c r="E8" s="54">
        <v>6350</v>
      </c>
      <c r="F8" s="52">
        <v>5.5</v>
      </c>
      <c r="G8" s="68">
        <f>E8*F8</f>
        <v>34925</v>
      </c>
      <c r="H8" s="54">
        <v>1200</v>
      </c>
      <c r="I8" s="52">
        <v>5.5</v>
      </c>
      <c r="J8" s="68">
        <f>H8*I8</f>
        <v>6600</v>
      </c>
      <c r="K8" s="54">
        <v>350</v>
      </c>
      <c r="L8" s="52">
        <v>5.5</v>
      </c>
      <c r="M8" s="68">
        <f>K8*L8</f>
        <v>1925</v>
      </c>
      <c r="N8" s="54">
        <v>100</v>
      </c>
      <c r="O8" s="52">
        <v>5.5</v>
      </c>
      <c r="P8" s="68">
        <f>N8*O8</f>
        <v>550</v>
      </c>
      <c r="Q8" s="54">
        <v>1000</v>
      </c>
      <c r="R8" s="52">
        <v>5.5</v>
      </c>
      <c r="S8" s="68">
        <f>Q8*R8</f>
        <v>5500</v>
      </c>
    </row>
    <row r="9" spans="1:19" ht="26" x14ac:dyDescent="0.35">
      <c r="A9" s="73" t="s">
        <v>66</v>
      </c>
      <c r="B9" s="54">
        <v>5000</v>
      </c>
      <c r="C9" s="52">
        <v>6</v>
      </c>
      <c r="D9" s="68">
        <f>B9*C9</f>
        <v>30000</v>
      </c>
      <c r="E9" s="54">
        <v>1600</v>
      </c>
      <c r="F9" s="52">
        <v>5.5</v>
      </c>
      <c r="G9" s="68">
        <f>E9*F9</f>
        <v>8800</v>
      </c>
      <c r="H9" s="52"/>
      <c r="I9" s="52"/>
      <c r="J9" s="68"/>
      <c r="K9" s="54">
        <v>350</v>
      </c>
      <c r="L9" s="52">
        <v>6</v>
      </c>
      <c r="M9" s="68">
        <f>K9*L9</f>
        <v>2100</v>
      </c>
      <c r="N9" s="54">
        <v>30</v>
      </c>
      <c r="O9" s="52">
        <v>6</v>
      </c>
      <c r="P9" s="68">
        <f>N9*O9</f>
        <v>180</v>
      </c>
      <c r="Q9" s="54">
        <v>20</v>
      </c>
      <c r="R9" s="52">
        <v>6</v>
      </c>
      <c r="S9" s="68">
        <f>Q9*R9</f>
        <v>120</v>
      </c>
    </row>
    <row r="10" spans="1:19" x14ac:dyDescent="0.35">
      <c r="A10" s="73" t="s">
        <v>67</v>
      </c>
      <c r="B10" s="53">
        <v>20000</v>
      </c>
      <c r="C10" s="52">
        <v>10</v>
      </c>
      <c r="D10" s="68">
        <f>B10*C10</f>
        <v>200000</v>
      </c>
      <c r="E10" s="53"/>
      <c r="F10" s="52"/>
      <c r="G10" s="68"/>
      <c r="H10" s="52"/>
      <c r="I10" s="52"/>
      <c r="J10" s="68"/>
      <c r="K10" s="54"/>
      <c r="L10" s="52"/>
      <c r="M10" s="68"/>
      <c r="N10" s="54"/>
      <c r="O10" s="52"/>
      <c r="P10" s="68"/>
      <c r="Q10" s="54"/>
      <c r="R10" s="52"/>
      <c r="S10" s="68"/>
    </row>
    <row r="11" spans="1:19" x14ac:dyDescent="0.35">
      <c r="A11" s="73" t="s">
        <v>68</v>
      </c>
      <c r="B11" s="54">
        <v>50000</v>
      </c>
      <c r="C11" s="52">
        <v>0.25</v>
      </c>
      <c r="D11" s="68">
        <f>B11*C11</f>
        <v>12500</v>
      </c>
      <c r="E11" s="54">
        <v>15900</v>
      </c>
      <c r="F11" s="52">
        <v>0.25</v>
      </c>
      <c r="G11" s="68">
        <f t="shared" ref="G11:G12" si="0">E11*F11</f>
        <v>3975</v>
      </c>
      <c r="H11" s="54">
        <v>10200</v>
      </c>
      <c r="I11" s="52">
        <v>0.25</v>
      </c>
      <c r="J11" s="68">
        <f t="shared" ref="J11:J12" si="1">H11*I11</f>
        <v>2550</v>
      </c>
      <c r="K11" s="54">
        <v>5000</v>
      </c>
      <c r="L11" s="52">
        <v>0.25</v>
      </c>
      <c r="M11" s="68">
        <f t="shared" ref="M11:M12" si="2">K11*L11</f>
        <v>1250</v>
      </c>
      <c r="N11" s="54">
        <v>1000</v>
      </c>
      <c r="O11" s="52">
        <v>0.25</v>
      </c>
      <c r="P11" s="68">
        <f t="shared" ref="P11:P12" si="3">N11*O11</f>
        <v>250</v>
      </c>
      <c r="Q11" s="54"/>
      <c r="R11" s="52"/>
      <c r="S11" s="68"/>
    </row>
    <row r="12" spans="1:19" x14ac:dyDescent="0.35">
      <c r="A12" s="73" t="s">
        <v>69</v>
      </c>
      <c r="B12" s="54">
        <v>100000</v>
      </c>
      <c r="C12" s="52">
        <v>0.4</v>
      </c>
      <c r="D12" s="68">
        <f>B12*C12</f>
        <v>40000</v>
      </c>
      <c r="E12" s="54">
        <v>10000</v>
      </c>
      <c r="F12" s="52">
        <v>0.4</v>
      </c>
      <c r="G12" s="68">
        <f t="shared" si="0"/>
        <v>4000</v>
      </c>
      <c r="H12" s="54">
        <v>9000</v>
      </c>
      <c r="I12" s="52">
        <v>0.4</v>
      </c>
      <c r="J12" s="68">
        <f t="shared" si="1"/>
        <v>3600</v>
      </c>
      <c r="K12" s="54">
        <v>10000</v>
      </c>
      <c r="L12" s="52">
        <v>0.4</v>
      </c>
      <c r="M12" s="68">
        <f t="shared" si="2"/>
        <v>4000</v>
      </c>
      <c r="N12" s="54">
        <v>1000</v>
      </c>
      <c r="O12" s="52">
        <v>0.4</v>
      </c>
      <c r="P12" s="68">
        <f t="shared" si="3"/>
        <v>400</v>
      </c>
      <c r="Q12" s="54">
        <v>2000</v>
      </c>
      <c r="R12" s="52">
        <v>0.4</v>
      </c>
      <c r="S12" s="68">
        <f t="shared" ref="S12" si="4">Q12*R12</f>
        <v>800</v>
      </c>
    </row>
    <row r="13" spans="1:19" x14ac:dyDescent="0.35">
      <c r="A13" s="45" t="s">
        <v>2</v>
      </c>
      <c r="B13" s="46"/>
      <c r="C13" s="47"/>
      <c r="D13" s="46">
        <f>SUM(D8:D12)</f>
        <v>392500</v>
      </c>
      <c r="E13" s="46"/>
      <c r="F13" s="47"/>
      <c r="G13" s="46">
        <f>SUM(G8:G12)</f>
        <v>51700</v>
      </c>
      <c r="H13" s="47"/>
      <c r="I13" s="47"/>
      <c r="J13" s="48">
        <f>SUM(J8:J12)</f>
        <v>12750</v>
      </c>
      <c r="K13" s="47"/>
      <c r="L13" s="47"/>
      <c r="M13" s="69">
        <f>SUM(M8:M12)</f>
        <v>9275</v>
      </c>
      <c r="N13" s="47"/>
      <c r="O13" s="47"/>
      <c r="P13" s="69">
        <f>SUM(P8:P12)</f>
        <v>1380</v>
      </c>
      <c r="Q13" s="47"/>
      <c r="R13" s="47"/>
      <c r="S13" s="69">
        <f>SUM(S8:S12)</f>
        <v>6420</v>
      </c>
    </row>
    <row r="14" spans="1:19" x14ac:dyDescent="0.35">
      <c r="A14" s="72" t="s">
        <v>79</v>
      </c>
      <c r="B14" s="93"/>
      <c r="C14" s="94"/>
      <c r="D14" s="94"/>
      <c r="E14" s="94"/>
      <c r="F14" s="94"/>
      <c r="G14" s="94"/>
      <c r="H14" s="94"/>
      <c r="I14" s="94"/>
      <c r="J14" s="94"/>
      <c r="K14" s="94"/>
      <c r="L14" s="94"/>
      <c r="M14" s="94"/>
      <c r="N14" s="94"/>
      <c r="O14" s="94"/>
      <c r="P14" s="94"/>
      <c r="Q14" s="94"/>
      <c r="R14" s="95"/>
      <c r="S14" s="70">
        <f>D13+G13+J13+M13+P13+S13</f>
        <v>474025</v>
      </c>
    </row>
    <row r="27" spans="13:13" x14ac:dyDescent="0.35">
      <c r="M27" s="71"/>
    </row>
  </sheetData>
  <mergeCells count="4">
    <mergeCell ref="B14:R14"/>
    <mergeCell ref="A5:S5"/>
    <mergeCell ref="P1:S4"/>
    <mergeCell ref="A1:O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LNG_NMPD_1</vt:lpstr>
      <vt:lpstr>LNG_NMPD_2</vt:lpstr>
      <vt:lpstr>LNG_IeM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rīkojuma „Par finanšu līdzekļu piešķiršanu no valsts budžeta programmas „Līdzekļi neparedzētiem gadījumiem”” projekts</dc:title>
  <dc:subject>Ministru kabineta rīkojuma projekta anotācijas pielikums</dc:subject>
  <dc:creator>I.Lazdiņa</dc:creator>
  <cp:lastModifiedBy>Ivita Lazdiņa</cp:lastModifiedBy>
  <cp:lastPrinted>2020-03-10T06:16:02Z</cp:lastPrinted>
  <dcterms:created xsi:type="dcterms:W3CDTF">2020-02-25T07:25:02Z</dcterms:created>
  <dcterms:modified xsi:type="dcterms:W3CDTF">2020-03-16T18:43:23Z</dcterms:modified>
</cp:coreProperties>
</file>