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1.1.1.1\2_Grozījumi_2020\MK\"/>
    </mc:Choice>
  </mc:AlternateContent>
  <bookViews>
    <workbookView xWindow="0" yWindow="0" windowWidth="20490" windowHeight="7155"/>
  </bookViews>
  <sheets>
    <sheet name="ERAF_VB_IR_teritorijas" sheetId="6" r:id="rId1"/>
    <sheet name="NVI_130120" sheetId="18" r:id="rId2"/>
    <sheet name="1111_1_2k_210120" sheetId="17" r:id="rId3"/>
  </sheets>
  <definedNames>
    <definedName name="_xlnm._FilterDatabase" localSheetId="2" hidden="1">'1111_1_2k_210120'!$A$18:$AA$136</definedName>
    <definedName name="_xlnm.Print_Area" localSheetId="0">ERAF_VB_IR_teritorijas!$A$1:$Q$85</definedName>
  </definedNames>
  <calcPr calcId="152511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S86" i="6" l="1"/>
  <c r="O86" i="6" l="1"/>
  <c r="O85" i="6"/>
  <c r="J85" i="6"/>
  <c r="O84" i="6"/>
  <c r="J84" i="6"/>
  <c r="O83" i="6"/>
  <c r="J83" i="6"/>
  <c r="O82" i="6"/>
  <c r="J82" i="6"/>
  <c r="O81" i="6"/>
  <c r="J81" i="6"/>
  <c r="AR81" i="6" l="1"/>
  <c r="V81" i="6"/>
  <c r="V83" i="6"/>
  <c r="AR83" i="6"/>
  <c r="AR85" i="6"/>
  <c r="V85" i="6"/>
  <c r="AR82" i="6"/>
  <c r="V82" i="6"/>
  <c r="AP84" i="6"/>
  <c r="V84" i="6"/>
  <c r="I81" i="6"/>
  <c r="I83" i="6"/>
  <c r="I85" i="6"/>
  <c r="Q81" i="6"/>
  <c r="N81" i="6"/>
  <c r="I82" i="6"/>
  <c r="I84" i="6"/>
  <c r="N85" i="6"/>
  <c r="Q85" i="6"/>
  <c r="S81" i="6" l="1"/>
  <c r="U81" i="6"/>
  <c r="AK81" i="6"/>
  <c r="AK83" i="6"/>
  <c r="S83" i="6"/>
  <c r="U83" i="6"/>
  <c r="Q83" i="6"/>
  <c r="U84" i="6"/>
  <c r="AK84" i="6"/>
  <c r="S84" i="6"/>
  <c r="AK82" i="6"/>
  <c r="S82" i="6"/>
  <c r="U82" i="6"/>
  <c r="S85" i="6"/>
  <c r="U85" i="6"/>
  <c r="AK85" i="6"/>
  <c r="N83" i="6"/>
  <c r="Q84" i="6"/>
  <c r="Q82" i="6"/>
  <c r="N84" i="6"/>
  <c r="N82" i="6"/>
  <c r="D76" i="6"/>
  <c r="E76" i="6" s="1"/>
  <c r="G73" i="6" l="1"/>
  <c r="D73" i="6"/>
  <c r="O137" i="17" l="1"/>
  <c r="T137" i="17"/>
  <c r="P137" i="17"/>
  <c r="P138" i="17" s="1"/>
  <c r="E31" i="6" l="1"/>
  <c r="E30" i="6"/>
  <c r="F30" i="6" s="1"/>
  <c r="F29" i="6"/>
  <c r="K6" i="6"/>
  <c r="J6" i="6"/>
  <c r="E32" i="6" l="1"/>
  <c r="E33" i="6" s="1"/>
  <c r="J47" i="6"/>
  <c r="J46" i="6" l="1"/>
  <c r="K76" i="6" l="1"/>
  <c r="C76" i="6"/>
  <c r="C74" i="6"/>
  <c r="K77" i="6"/>
  <c r="H74" i="6"/>
  <c r="E74" i="6"/>
  <c r="I50" i="6"/>
  <c r="J50" i="6" s="1"/>
  <c r="I49" i="6"/>
  <c r="J49" i="6" s="1"/>
  <c r="J48" i="6"/>
  <c r="C47" i="6"/>
  <c r="E47" i="6" s="1"/>
  <c r="F22" i="6" l="1"/>
  <c r="F7" i="6"/>
  <c r="F8" i="6"/>
  <c r="J99" i="18"/>
  <c r="I99" i="18"/>
  <c r="J85" i="18"/>
  <c r="J100" i="18" s="1"/>
  <c r="I85" i="18"/>
  <c r="I100" i="18" s="1"/>
  <c r="J77" i="18"/>
  <c r="I77" i="18"/>
  <c r="J71" i="18"/>
  <c r="J78" i="18" s="1"/>
  <c r="I71" i="18"/>
  <c r="I78" i="18" s="1"/>
  <c r="J51" i="18"/>
  <c r="I51" i="18"/>
  <c r="J43" i="18"/>
  <c r="J52" i="18" s="1"/>
  <c r="I43" i="18"/>
  <c r="I52" i="18" s="1"/>
  <c r="F17" i="6"/>
  <c r="F20" i="6"/>
  <c r="F21" i="6" l="1"/>
  <c r="F23" i="6"/>
  <c r="F24" i="6" s="1"/>
  <c r="F18" i="6"/>
  <c r="K8" i="6"/>
  <c r="C6" i="6"/>
  <c r="J8" i="6"/>
  <c r="E19" i="6" l="1"/>
  <c r="J17" i="6"/>
  <c r="D33" i="6"/>
  <c r="C33" i="6"/>
  <c r="H77" i="6"/>
  <c r="E77" i="6" s="1"/>
  <c r="D77" i="6" s="1"/>
  <c r="C77" i="6" s="1"/>
  <c r="H76" i="6"/>
  <c r="H75" i="6"/>
  <c r="E75" i="6" s="1"/>
  <c r="D75" i="6" s="1"/>
  <c r="C75" i="6" s="1"/>
  <c r="D72" i="6"/>
  <c r="G72" i="6"/>
  <c r="C72" i="6" l="1"/>
  <c r="C73" i="6"/>
  <c r="E20" i="6"/>
  <c r="I19" i="6"/>
  <c r="K21" i="6"/>
  <c r="G32" i="6"/>
  <c r="G30" i="6"/>
  <c r="F31" i="6" s="1"/>
  <c r="F32" i="6" s="1"/>
  <c r="F33" i="6" s="1"/>
  <c r="K17" i="6"/>
  <c r="K23" i="6" s="1"/>
  <c r="K24" i="6" s="1"/>
  <c r="I16" i="6"/>
  <c r="I17" i="6" l="1"/>
  <c r="J20" i="6"/>
  <c r="I20" i="6" s="1"/>
  <c r="I21" i="6" s="1"/>
  <c r="I22" i="6"/>
  <c r="K18" i="6"/>
  <c r="J21" i="6" l="1"/>
  <c r="I18" i="6"/>
  <c r="I42" i="6" s="1"/>
  <c r="J18" i="6"/>
  <c r="J23" i="6"/>
  <c r="G7" i="6"/>
  <c r="D17" i="6"/>
  <c r="D20" i="6"/>
  <c r="G17" i="6"/>
  <c r="D18" i="6" l="1"/>
  <c r="I40" i="6" s="1"/>
  <c r="G31" i="6"/>
  <c r="I23" i="6"/>
  <c r="I24" i="6" s="1"/>
  <c r="J24" i="6"/>
  <c r="E17" i="6"/>
  <c r="G18" i="6"/>
  <c r="E18" i="6" l="1"/>
  <c r="I41" i="6" s="1"/>
  <c r="I44" i="6" s="1"/>
  <c r="H40" i="6" l="1"/>
  <c r="J40" i="6" s="1"/>
  <c r="H41" i="6"/>
  <c r="H42" i="6"/>
  <c r="I6" i="6" l="1"/>
  <c r="D4" i="6" l="1"/>
  <c r="D7" i="6"/>
  <c r="E4" i="6" l="1"/>
  <c r="C4" i="6" l="1"/>
  <c r="K40" i="6" l="1"/>
  <c r="D6" i="6"/>
  <c r="D22" i="6"/>
  <c r="C19" i="6" l="1"/>
  <c r="C16" i="6"/>
  <c r="C22" i="6" l="1"/>
  <c r="G23" i="6" l="1"/>
  <c r="G24" i="6" s="1"/>
  <c r="J41" i="6" l="1"/>
  <c r="K41" i="6" s="1"/>
  <c r="E21" i="6" l="1"/>
  <c r="E24" i="6" s="1"/>
  <c r="D23" i="6"/>
  <c r="E16" i="6"/>
  <c r="E23" i="6" l="1"/>
  <c r="D21" i="6"/>
  <c r="D24" i="6" l="1"/>
  <c r="E7" i="6"/>
  <c r="K22" i="6"/>
  <c r="J22" i="6"/>
  <c r="I4" i="6" l="1"/>
  <c r="I7" i="6"/>
  <c r="E5" i="6"/>
  <c r="E6" i="6"/>
  <c r="B6" i="6" s="1"/>
  <c r="D5" i="6"/>
  <c r="D8" i="6" s="1"/>
  <c r="C20" i="6" s="1"/>
  <c r="C5" i="6"/>
  <c r="J45" i="6" s="1"/>
  <c r="C21" i="6" l="1"/>
  <c r="L21" i="6" s="1"/>
  <c r="B5" i="6"/>
  <c r="B4" i="6"/>
  <c r="G22" i="6"/>
  <c r="C7" i="6"/>
  <c r="B7" i="6"/>
  <c r="M21" i="6" l="1"/>
  <c r="B8" i="6"/>
  <c r="C23" i="6" s="1"/>
  <c r="I8" i="6"/>
  <c r="E22" i="6"/>
  <c r="J42" i="6" l="1"/>
  <c r="J44" i="6" s="1"/>
  <c r="H43" i="6" s="1"/>
  <c r="K42" i="6" l="1"/>
  <c r="K44" i="6" s="1"/>
  <c r="E8" i="6" l="1"/>
  <c r="G8" i="6"/>
  <c r="C8" i="6"/>
  <c r="C17" i="6" l="1"/>
  <c r="C18" i="6" s="1"/>
  <c r="C24" i="6" l="1"/>
  <c r="L18" i="6"/>
  <c r="M20" i="6"/>
  <c r="I43" i="6" l="1"/>
  <c r="J43" i="6" s="1"/>
  <c r="M17" i="6"/>
  <c r="M18" i="6" s="1"/>
  <c r="C43" i="6"/>
  <c r="L24" i="6"/>
  <c r="K43" i="6"/>
  <c r="M24" i="6" l="1"/>
  <c r="O19" i="6" s="1"/>
  <c r="N17" i="6"/>
  <c r="N18" i="6" s="1"/>
  <c r="N24" i="6" s="1"/>
  <c r="O16" i="6" l="1"/>
</calcChain>
</file>

<file path=xl/comments1.xml><?xml version="1.0" encoding="utf-8"?>
<comments xmlns="http://schemas.openxmlformats.org/spreadsheetml/2006/main">
  <authors>
    <author>Inta Švirksta</author>
    <author>Nauris Grīnbergs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Neatbilstības NVI atskaitītas no līguma attiecināmo izmaksu summas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
plāns pēc projekta 1.1.1.2/16/I/001 
"Atbalsts pēcdoktorantūras pētniecības īstenošanai" grozījumiem 
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</rPr>
          <t>Nauris Grīnbergs:</t>
        </r>
        <r>
          <rPr>
            <sz val="9"/>
            <color indexed="81"/>
            <rFont val="Tahoma"/>
            <family val="2"/>
          </rPr>
          <t xml:space="preserve">
Par 9 669 euro samazināju finansējumu 1.1.1.4.  palielinot 1.1.1.1. </t>
        </r>
        <r>
          <rPr>
            <sz val="9"/>
            <color indexed="10"/>
            <rFont val="Tahoma"/>
            <family val="2"/>
          </rPr>
          <t>4</t>
        </r>
        <r>
          <rPr>
            <sz val="9"/>
            <color indexed="81"/>
            <rFont val="Tahoma"/>
            <family val="2"/>
          </rPr>
          <t>.k finansējumu</t>
        </r>
      </text>
    </comment>
  </commentList>
</comments>
</file>

<file path=xl/sharedStrings.xml><?xml version="1.0" encoding="utf-8"?>
<sst xmlns="http://schemas.openxmlformats.org/spreadsheetml/2006/main" count="2706" uniqueCount="620">
  <si>
    <t>Statuss</t>
  </si>
  <si>
    <t>Pārskats par 2014.-2020. gada plānošanas perioda projektiem</t>
  </si>
  <si>
    <t/>
  </si>
  <si>
    <t>Projekta statuss</t>
  </si>
  <si>
    <t>Nr.p.k.</t>
  </si>
  <si>
    <t>Nosaukums</t>
  </si>
  <si>
    <t>Projekta nr.</t>
  </si>
  <si>
    <t>Projekta nosaukums</t>
  </si>
  <si>
    <t>Datums</t>
  </si>
  <si>
    <t>Reģ.nr.</t>
  </si>
  <si>
    <t>Iesaistīto partneru skaits</t>
  </si>
  <si>
    <t>Īstenošanas vietu skaits</t>
  </si>
  <si>
    <t>Īstenošanas laiks mēnešos</t>
  </si>
  <si>
    <t>Kopējā summa, EUR</t>
  </si>
  <si>
    <t>Attiecināmo izdevumu summa, EUR</t>
  </si>
  <si>
    <t>ERAF</t>
  </si>
  <si>
    <t>ESF</t>
  </si>
  <si>
    <t>Valsts budžeta finansējums</t>
  </si>
  <si>
    <t>Valsts budžeta dotācijas pašvaldībām</t>
  </si>
  <si>
    <t>Pašvaldības finansējums</t>
  </si>
  <si>
    <t>Publiskās attiecināmās izmaksas</t>
  </si>
  <si>
    <t>Cits publiskais finansējums</t>
  </si>
  <si>
    <t>Privātās attiecināmās izmaksas</t>
  </si>
  <si>
    <t>Publiskās neattiecināmās izmaksas</t>
  </si>
  <si>
    <t>Privātās neattiecināmās izmaksas</t>
  </si>
  <si>
    <t>1.1.1.1</t>
  </si>
  <si>
    <t>Praktiskas ievirzes pētījumi</t>
  </si>
  <si>
    <t>1.1.1.1/18/A/006</t>
  </si>
  <si>
    <t>SAI – aizdomīgu darbību identifikācija, mašīnmācīšanās metožu pielietojums aizdomīgu darbību atklāšanai</t>
  </si>
  <si>
    <t>Sabiedrība ar ierobežotu atbildību "ABC software"</t>
  </si>
  <si>
    <t>40003627089</t>
  </si>
  <si>
    <t>Sabiedrība ar ierobežotu atbildību "FIELD AND FOREST"</t>
  </si>
  <si>
    <t>40003759259</t>
  </si>
  <si>
    <t>1.1.1.1/18/A/053</t>
  </si>
  <si>
    <t>Tradicionālu pultrūzijas procesu efektivitātes uzlabošana</t>
  </si>
  <si>
    <t>RĪGAS TEHNISKĀ UNIVERSITĀTE</t>
  </si>
  <si>
    <t>90000068977</t>
  </si>
  <si>
    <t>1.1.1.1/18/A/063</t>
  </si>
  <si>
    <t>Nākošās paaudzes agregācijas inducētās emisijas luminogēni kā mākslīgās gaismas avoti</t>
  </si>
  <si>
    <t>Atvasināta publiska persona "Latvijas Organiskās sintēzes institūts"</t>
  </si>
  <si>
    <t>90002111653</t>
  </si>
  <si>
    <t>1.1.1.1/18/A/075</t>
  </si>
  <si>
    <t>Videi draudzīga bezatlikumu tehnoloģija šķidrās biodegvielas un biogāzes ražošanai no biomasas</t>
  </si>
  <si>
    <t>1.1.1.1/18/A/108</t>
  </si>
  <si>
    <t>Skaitliskās modelēšanas pieeju izstrāde kompleksu multifizikālu mijiedarbības procesu izpētei elektromagnētiskajās šķidrā metāla tehnoloģijās</t>
  </si>
  <si>
    <t>LATVIJAS UNIVERSITĀTE</t>
  </si>
  <si>
    <t>90000076669</t>
  </si>
  <si>
    <t>1.1.1.1/18/A/120</t>
  </si>
  <si>
    <t>Šķidro kristālu slēdžu elektro-optisko īpašību uzlabošana</t>
  </si>
  <si>
    <t>SIA Lightspace Technologies</t>
  </si>
  <si>
    <t>40103758550</t>
  </si>
  <si>
    <t>1.1.1.1/18/A/134</t>
  </si>
  <si>
    <t>Lēmumu pieņemšanas atbalsta rīka izstrāde vēja bojājumu riska mazināšanai bērza un apses mežaudzēs</t>
  </si>
  <si>
    <t>90002121030</t>
  </si>
  <si>
    <t>Sabiedrība ar ierobežotu atbildību "TILDE"</t>
  </si>
  <si>
    <t>40003027238</t>
  </si>
  <si>
    <t>1.1.1.1/18/A/149</t>
  </si>
  <si>
    <t>Jauna tipa bezkontakta elektromagnētiskas vieglo sakausējumu degazācijas sistēmas izstrāde</t>
  </si>
  <si>
    <t>1.1.1.1/18/A/179</t>
  </si>
  <si>
    <t>Kompaktas augsta spožuma lāzeru attēlprojekcijas sistēmas izveide pielietojumiem volumetriska tipa 3D displeju sistēmās</t>
  </si>
  <si>
    <t>"HansaMatrix Innovation SIA"</t>
  </si>
  <si>
    <t>40103814400</t>
  </si>
  <si>
    <t>1.1.1.1/18/A/182</t>
  </si>
  <si>
    <t>Atvasināta publiska persona "Latvijas Valsts koksnes ķīmijas institūts"</t>
  </si>
  <si>
    <t>90002128378</t>
  </si>
  <si>
    <t>1.1.1.1/18/A/184</t>
  </si>
  <si>
    <t>H.pylori eradikācijas shēmas optimizācija masveida kuņģa vēža prevencijas pasākumiem</t>
  </si>
  <si>
    <t>faktiski</t>
  </si>
  <si>
    <t>VB</t>
  </si>
  <si>
    <t>1.1.1.1/18/A/004</t>
  </si>
  <si>
    <t>Ķīmiski modificēts mākslīgais zirnekļu zīds</t>
  </si>
  <si>
    <t>Līgums</t>
  </si>
  <si>
    <t>1.1.1.1/18/A/022</t>
  </si>
  <si>
    <t>Crypthecodinium cohnii un Zymomonas mobilis sintrofija omega 3 taukskābju ražošanai no biodegvielas un cukura rūpniecības blakusproduktiem</t>
  </si>
  <si>
    <t>1.1.1.1/18/A/023</t>
  </si>
  <si>
    <t>Līmēšanas un impregnēšanas procesu izpēte jaunu liekti līmēto koksnes produktu ražošanas attīstībai</t>
  </si>
  <si>
    <t>SIA "EKJU"</t>
  </si>
  <si>
    <t>40003051329</t>
  </si>
  <si>
    <t>1.1.1.1/18/A/026</t>
  </si>
  <si>
    <t>Ribes ģints augu, Cecidophyopsis pumpurērču un upeņu reversijas vīrusa izpēte ilgtspējīgai Ribes ģints ogulāju rezistences selekcijai un audzēšanai</t>
  </si>
  <si>
    <t>Atvasināta publiska persona "Dārzkopības institūts"</t>
  </si>
  <si>
    <t>90002127692</t>
  </si>
  <si>
    <t>1.1.1.1/18/A/045</t>
  </si>
  <si>
    <t>Dziļās mašīnmācīšanās modeļi un to dzīves cikla pārvaldības ietvars multimediju datu apstrādei ziņu aģentūrās</t>
  </si>
  <si>
    <t>Latvijas Universitātes Matemātikas un informātikas institūts</t>
  </si>
  <si>
    <t>90002111761</t>
  </si>
  <si>
    <t>1.1.1.1/18/A/068</t>
  </si>
  <si>
    <t>Efektīvu apvalkā pumpētu šķiedru optisko pastiprinātāju izstrāde telekomunikāciju sistēmām</t>
  </si>
  <si>
    <t>1.1.1.1/18/A/073</t>
  </si>
  <si>
    <t>Viedie Metālu Oksīdu Nanopārklājumi un HIPIMS Tehnoloģijas</t>
  </si>
  <si>
    <t>90002124925</t>
  </si>
  <si>
    <t>1.1.1.1/18/A/084</t>
  </si>
  <si>
    <t>Ekstracelulārajās vezikulās ietvertā cilvēka un mikrobioma transkiptoma klīniskā nozīme</t>
  </si>
  <si>
    <t>Atvasināta publiska persona "Latvijas Biomedicīnas pētījumu un studiju centrs"</t>
  </si>
  <si>
    <t>90002120158</t>
  </si>
  <si>
    <t>1.1.1.1/18/A/089</t>
  </si>
  <si>
    <t>Molekulārie RNS faktori hipofīzes adenomas attīstībā</t>
  </si>
  <si>
    <t>1.1.1.1/18/A/092</t>
  </si>
  <si>
    <t>miRNS nozīme saimniekorganisma-zarnu mikrobioma mijiedarbībā metformīna terapijas kontekstā uz metabolisma traucējumu fona</t>
  </si>
  <si>
    <t>1.1.1.1/18/A/096</t>
  </si>
  <si>
    <t>Reto pārmantoto slimību izraisošo faktoru izpēte, izmantojot pilna genoma sekvencēšanas pieeju</t>
  </si>
  <si>
    <t>1.1.1.1/18/A/097</t>
  </si>
  <si>
    <t>Retu nezināmas izcelsmes neiromuskulāro slimību funkcionālā un ģenētiskā izpēte</t>
  </si>
  <si>
    <t>1.1.1.1/18/A/099</t>
  </si>
  <si>
    <t>Melanomas atjaunošanās bioloģija pēc mērķētas terapijas pielietošanas pret BRAF mutāciju</t>
  </si>
  <si>
    <t>1.1.1.1/18/A/125</t>
  </si>
  <si>
    <t>Videi draudzīgs mazas jaudas ģenerators ar lineāru rotora kustību (DrauGen)</t>
  </si>
  <si>
    <t>VENTSPILS AUGSTSKOLA</t>
  </si>
  <si>
    <t>90000362426</t>
  </si>
  <si>
    <t>1.1.1.1/18/A/127</t>
  </si>
  <si>
    <t>Multifaktorāla televīzijas reālā laika skatītāju profilēšanas un responsīva reklāmas tārgetēšanas risinājuma izstrāde</t>
  </si>
  <si>
    <t>40003052786</t>
  </si>
  <si>
    <t>1.1.1.1/18/A/132</t>
  </si>
  <si>
    <t>Multimodāla attēlošanas tehnoloģija ādas jaunveidojumu in-vivo diagnostikai.</t>
  </si>
  <si>
    <t>1.1.1.1/18/A/146</t>
  </si>
  <si>
    <t>IKT balstīta savvaļas dzīvnieku uzskaites pieeja to ilgtspējīgai pārvaldībai</t>
  </si>
  <si>
    <t>Nodibinājums "VIDES RISINĀJUMU INSTITŪTS"</t>
  </si>
  <si>
    <t>50008131571</t>
  </si>
  <si>
    <t>1.1.1.1/18/A/153</t>
  </si>
  <si>
    <t>Latviešu valodas runas atpazīšana un sintēze medicīnas lietojumiem</t>
  </si>
  <si>
    <t>1.1.1.1/18/A/155</t>
  </si>
  <si>
    <t>Uz čukstošās galerijas modas mikrorezonatora bāzes veidota optisko frekvenču ķemmes ģeneratora izstrāde un tā pielietojumi telekomunikacijās</t>
  </si>
  <si>
    <t>1.1.1.1/18/A/164</t>
  </si>
  <si>
    <t>Toksicitātes pētījums (28 dienas) izmantojot žurku modeli</t>
  </si>
  <si>
    <t>Sabiedrība ar ierobežotu atbildību "Latima"</t>
  </si>
  <si>
    <t>40003056769</t>
  </si>
  <si>
    <t>1.1.1.1/18/A/165</t>
  </si>
  <si>
    <t>Satelītdatos balstīta jauna mežaudzes krājas novērtēšanas tehnoloģija</t>
  </si>
  <si>
    <t>Valsts zinātniskais institūts - atvasināta publiska persona "Elektronikas un datorzinātņu institūts"</t>
  </si>
  <si>
    <t>90002135242</t>
  </si>
  <si>
    <t>LATVIJAS LAUKSAIMNIECĪBAS UNIVERSITĀTE</t>
  </si>
  <si>
    <t>90000041898</t>
  </si>
  <si>
    <t>S</t>
  </si>
  <si>
    <t>KOPĀ</t>
  </si>
  <si>
    <t>1.1.1.1/16/A/010</t>
  </si>
  <si>
    <t>Inovatīvas levoglikozenona ieguves tehnoloģijas no lignocelulozes izstrāde</t>
  </si>
  <si>
    <t>1.1.1.1/16/A/025</t>
  </si>
  <si>
    <t>Govju ģenētisko resursu saglabāšana Latvijā pielietojot embriju transferenci un ar to saistītās biotehnoloģijas.</t>
  </si>
  <si>
    <t>1.1.1.1/16/A/047</t>
  </si>
  <si>
    <t>Vaccinium ģints ogu pārstrāde: “zaļās” tehnoloģijas un inovatīvi, farmakoloģiski raksturoti produkti biofarmācijai</t>
  </si>
  <si>
    <t>1.1.1.1/16/A/048</t>
  </si>
  <si>
    <t>Neklasificēto ēku gandrīz nulles enerģijas ēku risinājumi</t>
  </si>
  <si>
    <t>1.1.1.1/16/A/050</t>
  </si>
  <si>
    <t>Mainīga rakstura degvielas gazifikācijas procesa izstrāde cieto atkritumu pārstrādei</t>
  </si>
  <si>
    <t>1.1.1.1/16/A/094</t>
  </si>
  <si>
    <t>Perspektīvas augļaugu komerckultūras - krūmcidoniju (Chaenomeles japonica) vidi saudzējoša audzēšana un bezatlikuma pārstrādes tehnoloģijas</t>
  </si>
  <si>
    <t>1.1.1.1/16/A/097</t>
  </si>
  <si>
    <t>Metalurģiskā silīcija attīrīšana līdz solārai kvalitātei, izmantojot elektromagnētisko siltuma un masas pārneses kontroli</t>
  </si>
  <si>
    <t>1.1.1.1/16/A/135</t>
  </si>
  <si>
    <t>Uz grafiem balstītas sistēmbioloģijas datu modelēšanas un analīzes metodes</t>
  </si>
  <si>
    <t>1.1.1.1/16/A/144</t>
  </si>
  <si>
    <t>Magnētiskā lauka ierosinātas samaisīšanas ietekme uz biotehnoloģiskajiem procesiem</t>
  </si>
  <si>
    <t>1.1.1.1/16/A/154</t>
  </si>
  <si>
    <t>1.1.1.1/16/A/160</t>
  </si>
  <si>
    <t>Augstas precizitātes gravitācijas lauka modeļa izstrāde Latvijai, ietverot tās jūras teritoriju</t>
  </si>
  <si>
    <t>1.1.1.1/16/A/165</t>
  </si>
  <si>
    <t>Medicīnā izmantojamo dūņu īpašību izpēte un rūpnieciskās ieguves metodoloģijas izstrāde</t>
  </si>
  <si>
    <t>RĪGAS STRADIŅA UNIVERSITĀTE</t>
  </si>
  <si>
    <t>1.1.1.1/16/A/182</t>
  </si>
  <si>
    <t>Fosforiscējoša pārklājuma iegūšana plazmas elektrolītiskajā oksidācijas procesā</t>
  </si>
  <si>
    <t>1.1.1.1/16/A/185</t>
  </si>
  <si>
    <t>Acetaldehīda sintēzes reakcijas pārnese no Zymomonas mobilis šūnas iekšējās telpas uz periplazmu</t>
  </si>
  <si>
    <t>1.1.1.1/16/A/219</t>
  </si>
  <si>
    <t>Daudzslāņu valodas resursu kopa teksta semantiskai analīzei un sintēzei latviešu valodā</t>
  </si>
  <si>
    <t>1.1.1.1/16/A/252</t>
  </si>
  <si>
    <t>Informācijas sistēmu modelēšanas principu piemērošana strukturētai un mērķtiecīgai kompetenču pārvaldībai</t>
  </si>
  <si>
    <t>Sabiedrība ar ierobežotu atbildību "BALTIJAS DATORU AKADĒMIJA"</t>
  </si>
  <si>
    <t>1.1.1.1/16/A/257</t>
  </si>
  <si>
    <t>Termoelektriski nanomateriāli/topoloģiski dielektriķi efektīvākai siltuma zudumu pārveidei lietderīgā enerģijā</t>
  </si>
  <si>
    <t>1.1.1.1/16/A/258</t>
  </si>
  <si>
    <t>Inovatīvu instrumentāli analītisko metožu izstrāde un pielietojums kombinētai plaša spektra ķīmiskā un bioloģiskā piesārņojuma izpētei, atbalstot prioritārās bioekonomikas nozares</t>
  </si>
  <si>
    <t>Pārtikas drošības, dzīvnieku veselības un vides zinātniskais institūts "BIOR"</t>
  </si>
  <si>
    <t>1.1.1.1/16/A/259</t>
  </si>
  <si>
    <t>Jaunu čukstošās galerijas modu mikrorezonatoru izstrāde optisko frekvenču standartu un biosensoru pielietojumiem, un to raksturošana ar femtosekunžu optisko frekvenču ķemmi</t>
  </si>
  <si>
    <t>1.1.1.1/16/A/260</t>
  </si>
  <si>
    <t>Audžu uz kūdras augsnēm vētru bojājumu riska novērtēšanas rīka izstrāde</t>
  </si>
  <si>
    <t>1.1.1.1/16/A/261</t>
  </si>
  <si>
    <t>Jaunu vadības metožu izstrāde siltumnīcu augu apgaismojuma sistēmām to enerģētisko un ekoloģisko parametru uzlabošanai (uMol)</t>
  </si>
  <si>
    <t>1.1.1.1/16/A/281</t>
  </si>
  <si>
    <t>Diazonamīda mazmolekulārie struktūranalogi kā pretvēža līdzekļi</t>
  </si>
  <si>
    <t>NS</t>
  </si>
  <si>
    <t>Kopā</t>
  </si>
  <si>
    <t>Finansējuma avots</t>
  </si>
  <si>
    <t xml:space="preserve">1.1.1.1. pasākums </t>
  </si>
  <si>
    <t>MK N projekts</t>
  </si>
  <si>
    <t>MKN projekts</t>
  </si>
  <si>
    <t>MKN 34</t>
  </si>
  <si>
    <t>1.1.1.1/16/A/001</t>
  </si>
  <si>
    <t>Uz metāla oksīdu nanostruktūrām bāzētas analītiskas molekulārās identifikācijas ierīces izveide biomolekulu noteikšanai</t>
  </si>
  <si>
    <t>DAUGAVPILS UNIVERSITĀTE</t>
  </si>
  <si>
    <t>90000065985</t>
  </si>
  <si>
    <t>1.1.1.1/16/A/003</t>
  </si>
  <si>
    <t>Onkoloģijas preparātu tehnoloģiju izstrāde</t>
  </si>
  <si>
    <t>Akciju sabiedrība "GRINDEKS"</t>
  </si>
  <si>
    <t>40003034935</t>
  </si>
  <si>
    <t>1.1.1.1/16/A/004</t>
  </si>
  <si>
    <t xml:space="preserve">Biomasas kombinēto degšanas procesu pētījumi un elektrodinamiskā vadība ekoloģiski tīrai un efektīvai enerģijas ražošanai </t>
  </si>
  <si>
    <t>1.1.1.1/16/A/007</t>
  </si>
  <si>
    <t>Jauna koncepcija ilgtspējīgas, zema energopatēriņa ēku būvniecībai</t>
  </si>
  <si>
    <t>1.1.1.1/16/A/008</t>
  </si>
  <si>
    <t>Daudzfunkcionāla testera izstrāde cieto šūnaino plastmasu materiālu un konstrukciju kvalitātes nesagraujošai testēšanai</t>
  </si>
  <si>
    <t>1.1.1.1/16/A/013</t>
  </si>
  <si>
    <t>Hibrīdās enerģijas ieguves sistēmas</t>
  </si>
  <si>
    <t>1.1.1.1/16/A/015</t>
  </si>
  <si>
    <t>Individuālajā siltumapgādē integrēta miglas aparāta sistēma (IFUS)</t>
  </si>
  <si>
    <t>1.1.1.1/16/A/016</t>
  </si>
  <si>
    <t>Ar proteasomām saistīto multiplās sklerozes ģenētisko, epiģenētisko un klīnisko marķieru noteikšana</t>
  </si>
  <si>
    <t>1.1.1.1/16/A/020</t>
  </si>
  <si>
    <t>Nanolīmenī modificētu tekstiliju virsmu pārklājumu sintēze un enerģētiski neatkarīgas mērīšanas sistēmas integrācija  viedapģērbā ar medicīnisko novērojumu funkcijām</t>
  </si>
  <si>
    <t>1.1.1.1/16/A/031</t>
  </si>
  <si>
    <t>Ar nano/mikro celulozi pildīti poliuretāna/poliizociānurāta siltumizolācijas materiāli</t>
  </si>
  <si>
    <t>1.1.1.1/16/A/040</t>
  </si>
  <si>
    <t>Latvijas Universitātes Literatūras, folkloras un mākslas institūts Latvijas Universitātes aģentūra</t>
  </si>
  <si>
    <t>90002118399</t>
  </si>
  <si>
    <t>1.1.1.1/16/A/042</t>
  </si>
  <si>
    <t>Bērza mizas pārstrāde ekoloģiskos šķiedru bio-kompozītos un produktos ar augstu pievienoto vērtību</t>
  </si>
  <si>
    <t>1.1.1.1/16/A/044</t>
  </si>
  <si>
    <t>Babezioze Latvijā: epidemioloģiskie un diagnostiskie pētījumi riska novērtēšanai</t>
  </si>
  <si>
    <t>1.1.1.1/16/A/046</t>
  </si>
  <si>
    <t>Oriģinālu organisko materiālu iespēju demonstrēšana fotonisko ierīču prototipos</t>
  </si>
  <si>
    <t>1.1.1.1/16/A/054</t>
  </si>
  <si>
    <t>Gripas vīrusa hemaglutinīna stalka peptīda diagnostiskais un imunoprotektīvais potenciāls: jaunu vakcīnu prototipu izstrāde</t>
  </si>
  <si>
    <t>1.1.1.1/16/A/055</t>
  </si>
  <si>
    <t>Orfāno ar G-proteīnu saistīto receptoru, peptīdu dabas ligandu skrīnēšanas sistēmas izstrāde</t>
  </si>
  <si>
    <t>1.1.1.1/16/A/065</t>
  </si>
  <si>
    <t>Optiska neinvazīva hibrīdmetode agrīnai sepses diagnostikai un terapijas vadībai</t>
  </si>
  <si>
    <t>1.1.1.1/16/A/066</t>
  </si>
  <si>
    <t>Molekulāro marķieru identificēšana hipofīzes adenomu veidošanās, attīstības gaitas un terapijas efektivitātes prognozēšanai</t>
  </si>
  <si>
    <t>1.1.1.1/16/A/072</t>
  </si>
  <si>
    <t>Pasīvi šķiedru optiskie sensori energoefektīvai transporta infrastruktūras tehniskā stāvokļa uzraudzībai</t>
  </si>
  <si>
    <t>1.1.1.1/16/A/073</t>
  </si>
  <si>
    <t>Augstas efektivitātes erozijizturīgie multifunkcionālie pārklājumi gaisa kuģu kompozīta konstrukcijām  (PEROMACS)</t>
  </si>
  <si>
    <t>1.1.1.1/16/A/077</t>
  </si>
  <si>
    <t>Minerāli un sintētiski nanopulveri porainas keramikas iegūšanai un keramikas materiālu modificēšanai</t>
  </si>
  <si>
    <t>1.1.1.1/16/A/078</t>
  </si>
  <si>
    <t>Biodīzeļdegvielas sintēze rapšu eļļas interesterifikācijā</t>
  </si>
  <si>
    <t>1.1.1.1/16/A/079</t>
  </si>
  <si>
    <t>Saules gaismā aktīvu fiksētu TiO2-ZnO sistēmas fotokatalizatoru izstrāde</t>
  </si>
  <si>
    <t>1.1.1.1/16/A/085</t>
  </si>
  <si>
    <t>Elektrosārņu process labākai titāna nogulsnējumu morfoloģijai</t>
  </si>
  <si>
    <t>1.1.1.1/16/A/091</t>
  </si>
  <si>
    <t>Metformīna terapijas ietekmējošo faktoru savstarpējās mijiedarbības izpēte otrā tipa diabēta ārstēšanas efektivitātes prognozēšanai</t>
  </si>
  <si>
    <t>1.1.1.1/16/A/101</t>
  </si>
  <si>
    <t>Apbedījuma vides mikrobioma nozīme biomolekulārajā arheoloģijā un senās tuberkulozes izpētes procesos</t>
  </si>
  <si>
    <t>1.1.1.1/16/A/104</t>
  </si>
  <si>
    <t>Jaunu RNS fāgu vīrusveidīgo daļiņu iegūšana un raksturošana</t>
  </si>
  <si>
    <t>1.1.1.1/16/A/107</t>
  </si>
  <si>
    <t>Jaunu antimikrobiālu līdzekļu atlase pret grampozitīvo baktēriju sortāzi A</t>
  </si>
  <si>
    <t>1.1.1.1/16/A/113</t>
  </si>
  <si>
    <t>Jaunas pieejas izstrādāšana vienlaicīgai bioetanola, furfurola un citu vērtīgu produktu bezatlikumu iegūšanai no vietējiem zemkopības pārpalikumiem</t>
  </si>
  <si>
    <t>1.1.1.1/16/A/129</t>
  </si>
  <si>
    <t>Virsmas īpašību ietekmes uz slīdamību pa ledu pētījumi</t>
  </si>
  <si>
    <t>1.1.1.1/16/A/131</t>
  </si>
  <si>
    <t>Gaismu emitējošu un ar šķīdumu metodēm apstrādājamu organisku molekulāro stiklu dizains un pētījumi</t>
  </si>
  <si>
    <t>1.1.1.1/16/A/133</t>
  </si>
  <si>
    <t>Koksne ar uzlabotām kalpošanas īpašībām, kombinējot termiskās modifikācijas un impregnēšanas apstrādi</t>
  </si>
  <si>
    <t>1.1.1.1/16/A/141</t>
  </si>
  <si>
    <t>Nanomodificētu poliolefīnu daudzslāņu ekstrūzijas produktu izstrāde ar uzlabotām ekspluatācijas īpašībām</t>
  </si>
  <si>
    <t>1.1.1.1/16/A/147</t>
  </si>
  <si>
    <t>Elektrisko, informācijas un materiālu tehnoloģiju izstrāde un izpēte zema ātruma rehabilitācijas transportlīdzekļiem personām ar īpašām vajadzībām</t>
  </si>
  <si>
    <t>1.1.1.1/16/A/148</t>
  </si>
  <si>
    <t>Inovatīva frēzētā asfaltbetona izmantošana ilgtspējīgiem ceļa segas konstruktīvajiem slāņiem</t>
  </si>
  <si>
    <t>90000013771</t>
  </si>
  <si>
    <t>1.1.1.1/16/A/174</t>
  </si>
  <si>
    <t>Laika sinhronizācija ar augstu precizitāti sadalītai zinātnisku mērījumu sistēmai</t>
  </si>
  <si>
    <t>1.1.1.1/16/A/192</t>
  </si>
  <si>
    <t>Viedo risinājumu gandrīz nulles enerģijas ēkām izstrāde, optimizācija un ilgtspējas izpēte reāla klimata apstākļos</t>
  </si>
  <si>
    <t>1.1.1.1/16/A/197</t>
  </si>
  <si>
    <t>Portatīva ierīce ādas vēža agrīnai bezkontakta diagnostikai</t>
  </si>
  <si>
    <t>1.1.1.1/16/A/203</t>
  </si>
  <si>
    <t>Daudzslāņu silīcija nanokondensators ar uzlabotiem dielektriskiem slāņiem</t>
  </si>
  <si>
    <t>1.1.1.1/16/A/211</t>
  </si>
  <si>
    <t>Jaunu luminiscentu savienojumu molekulārais dizains diagnostikas mērķiem</t>
  </si>
  <si>
    <t>1.1.1.1/16/A/213</t>
  </si>
  <si>
    <t>Starpzvaigžņu vides fizikāli ķīmisko procesu pētījumi</t>
  </si>
  <si>
    <t>1.1.1.1/16/A/215</t>
  </si>
  <si>
    <t>Neironu tīkli fleksīvo dabisko valodu apstrādei</t>
  </si>
  <si>
    <t>1.1.1.1/16/A/234</t>
  </si>
  <si>
    <t>Asinhronās loģiskās shēmas: metodes un programmatūras rīki projektēšanai pārkonfigurējamajā vidē</t>
  </si>
  <si>
    <t>50003138501</t>
  </si>
  <si>
    <t>1.1.1.1/16/A/256</t>
  </si>
  <si>
    <t>Nanoelektromehānisku slēdžu izveide</t>
  </si>
  <si>
    <t>90009235333</t>
  </si>
  <si>
    <t>1.1.1.1/16/A/267</t>
  </si>
  <si>
    <t>Ekonomiski pamatota un videi draudzīga elektroautobusa izveides tehnoloģijas izstrāde uz tradicionālā dīzeļdzinēja autobusa bāzes</t>
  </si>
  <si>
    <t>Akciju sabiedrība "FERRUS"</t>
  </si>
  <si>
    <t>40003444852</t>
  </si>
  <si>
    <t>1.1.1.1/16/A/272</t>
  </si>
  <si>
    <t>H.pylori eradikācijas kursa ilglaicīgā ietekme uz zarnu trakta mikrobiomu un skrīnēšanas sistēmas izstrāde paplašināta spektra beta laktamāzes kodējošo gēnu noteikšanai feču paraugos</t>
  </si>
  <si>
    <t>1.1.1.1/16/A/280</t>
  </si>
  <si>
    <t>Energoietilpīga ražošanas procesa optimāla plānošana un tā elektroenerģijas patēriņa optimizācija atkarībā no tirgus cenas izmaiņām</t>
  </si>
  <si>
    <t>SIA "ENERGOSERT"</t>
  </si>
  <si>
    <t>40103835830</t>
  </si>
  <si>
    <t>1.1.1.1/16/A/288</t>
  </si>
  <si>
    <t>Monokristālu rentgenstaru difrakcijas analīze kristāliskajā sūklī iekļautajiem organiskiem savienojumiem</t>
  </si>
  <si>
    <t>1.1.1.1/16/A/290</t>
  </si>
  <si>
    <t>Malārijas asins posma proteāžu inhbitoru izveide</t>
  </si>
  <si>
    <t>1.1.1.1/16/A/292</t>
  </si>
  <si>
    <t>Jaunu Sigma-1 receptora pozitīvo alostērisko modulatoru sintēze un attīstīšana Alcheimera terapijai.</t>
  </si>
  <si>
    <t>1.1.1.1/16/A/294</t>
  </si>
  <si>
    <t>Antimetastātisku zāļvielu kandidātu izstrāde</t>
  </si>
  <si>
    <t>1.1.1.1/16/A/307</t>
  </si>
  <si>
    <t>Medicīnisko un aromātisko augu ģenētiskās
daudzveidības palielināšana</t>
  </si>
  <si>
    <t>Inovatīvs zaļās ekstrakcijas process, izveidojot jaunu biorafinēšanas klāsteru, kas orientēts uz fitoķīmiskajām vielām un biomateriālu ražošanu no nepietiekami izmantotas koksnes biomasas</t>
  </si>
  <si>
    <t>Atskaites sagatavošanas datums un laiks:</t>
  </si>
  <si>
    <t>Atskaiti sagatavoja:</t>
  </si>
  <si>
    <t>Inta Švirksta</t>
  </si>
  <si>
    <t>SAM 1.1.1.</t>
  </si>
  <si>
    <t>1.1.1.1. pasākums</t>
  </si>
  <si>
    <t>1.1.1.5. pasākums</t>
  </si>
  <si>
    <t>1.1.1.2. pasākums</t>
  </si>
  <si>
    <t>1.1.1.3. pasākums</t>
  </si>
  <si>
    <t>Pasākums</t>
  </si>
  <si>
    <t>Projekts</t>
  </si>
  <si>
    <t>1.  1.  1.  1</t>
  </si>
  <si>
    <t>Total</t>
  </si>
  <si>
    <t>1.  1.  1.  3</t>
  </si>
  <si>
    <t>1.  1.  1.  4</t>
  </si>
  <si>
    <t>1.1.1.4/17/I/003</t>
  </si>
  <si>
    <t>1.  1.  1.  5</t>
  </si>
  <si>
    <t>1.1.1.5/18/I/004</t>
  </si>
  <si>
    <t>1.1.1.5/18/I/005</t>
  </si>
  <si>
    <t>1.1.1.5/18/I/014</t>
  </si>
  <si>
    <t>Neatbilstība NVI atskaitīti no līguma attiecināmo izmaksu summas</t>
  </si>
  <si>
    <t>Neatbilstība Numurs</t>
  </si>
  <si>
    <t>Jā</t>
  </si>
  <si>
    <t>2018/ERAF/0114</t>
  </si>
  <si>
    <t>2018/ERAF/0048</t>
  </si>
  <si>
    <t>2018/ERAF/0086</t>
  </si>
  <si>
    <t>2018/ERAF/0087</t>
  </si>
  <si>
    <t>2018/ERAF/0090</t>
  </si>
  <si>
    <t>2019/ERAF/0029</t>
  </si>
  <si>
    <t>2018/ERAF/0137</t>
  </si>
  <si>
    <t>2018/ERAF/0133</t>
  </si>
  <si>
    <t>2018/ERAF/0016</t>
  </si>
  <si>
    <t>2019/ERAF/0001</t>
  </si>
  <si>
    <t>2019/ERAF/0105</t>
  </si>
  <si>
    <t>Nē</t>
  </si>
  <si>
    <t>2018/ERAF/0130</t>
  </si>
  <si>
    <t>2017/ERAF/0009</t>
  </si>
  <si>
    <t>2017/ERAF/0016</t>
  </si>
  <si>
    <t>2017/ERAF/0011</t>
  </si>
  <si>
    <t>2018/ERAF/0053</t>
  </si>
  <si>
    <t>2018/ERAF/0125</t>
  </si>
  <si>
    <t>2019/ERAF/0024</t>
  </si>
  <si>
    <t>2017/ERAF/0014</t>
  </si>
  <si>
    <t>2017/ERAF/0029</t>
  </si>
  <si>
    <t>2017/ERAF/0034</t>
  </si>
  <si>
    <t>2019/ERAF/0031</t>
  </si>
  <si>
    <t>2018/ERAF/0050</t>
  </si>
  <si>
    <t>2017/ERAF/0003</t>
  </si>
  <si>
    <t>2018/ERAF/0055</t>
  </si>
  <si>
    <t>2018/ERAF/0115</t>
  </si>
  <si>
    <t>2019/ERAF/0116</t>
  </si>
  <si>
    <t>2019/ERAF/0118</t>
  </si>
  <si>
    <t>2017/ERAF/0012</t>
  </si>
  <si>
    <t>2017/ERAF/0043</t>
  </si>
  <si>
    <t>2018/ERAF/0008</t>
  </si>
  <si>
    <t>2017/ERAF/0010</t>
  </si>
  <si>
    <t>2019/ERAF/0129</t>
  </si>
  <si>
    <t>2017/ERAF/0020</t>
  </si>
  <si>
    <t>2019/ERAF/0108</t>
  </si>
  <si>
    <t>2018/ERAF/0061</t>
  </si>
  <si>
    <t>2018/ERAF/0062</t>
  </si>
  <si>
    <t>2018/ERAF/0063</t>
  </si>
  <si>
    <t>2018/ERAF/0064</t>
  </si>
  <si>
    <t>2018/ERAF/0065</t>
  </si>
  <si>
    <t>2018/ERAF/0066</t>
  </si>
  <si>
    <t>2018/ERAF/0071</t>
  </si>
  <si>
    <t>2019/ERAF/0027</t>
  </si>
  <si>
    <t>2018/ERAF/0106</t>
  </si>
  <si>
    <t>2018/ERAF/0135</t>
  </si>
  <si>
    <t>2019/ERAF/0061</t>
  </si>
  <si>
    <t>2018/ERAF/0140</t>
  </si>
  <si>
    <t>Neatbilstības summa - Tips</t>
  </si>
  <si>
    <t>Pamatsumma</t>
  </si>
  <si>
    <t>Pievienota summa</t>
  </si>
  <si>
    <t>Neatbilstības summa - Statuss</t>
  </si>
  <si>
    <t>Slēgta</t>
  </si>
  <si>
    <t>7.9. Neatbilstības, kas atskaitītas no līguma attiecināmo izmaksu summas</t>
  </si>
  <si>
    <t>1. un 3. kārta</t>
  </si>
  <si>
    <t>Iznākuma rādītājs</t>
  </si>
  <si>
    <t>Rādītāju pase</t>
  </si>
  <si>
    <t>Latvijas Universitātes Cietvielu fizikas institūts</t>
  </si>
  <si>
    <t>Akciju sabiedrība "RĪGAS ELEKTROMAŠĪNBŪVES RŪPNĪCA"</t>
  </si>
  <si>
    <t>SIA "VIZULO"</t>
  </si>
  <si>
    <t>SIA "Schaeffler Baltic"</t>
  </si>
  <si>
    <t>Atvasināta publiska persona "Latvijas Valsts mežzinātnes institūts "Silava"</t>
  </si>
  <si>
    <t>WeAreDots, SIA</t>
  </si>
  <si>
    <t>Sabiedrība ar ierobežotu atbildību "Tet"</t>
  </si>
  <si>
    <t>iTrEMP: Inteliģentā transporta un pārkāpumu menedžmenta sistēma</t>
  </si>
  <si>
    <t>1.1.1.1/18/A/183</t>
  </si>
  <si>
    <t>"BaltLine Globe" SIA</t>
  </si>
  <si>
    <t>Inovatīva sejas kosmētikas līdzekļa izstrāde, izmantojot Metāla Organiskos Ietvarus un/vai kokristālus aktīvās vielas izdales kontrolēšanai</t>
  </si>
  <si>
    <t>1.1.1.1/18/A/176</t>
  </si>
  <si>
    <t>Sabiedriskā elektrotransporta salona ilgtspējīga apsildes risinājuma izstrāde.</t>
  </si>
  <si>
    <t>1.1.1.1/18/A/168</t>
  </si>
  <si>
    <t>PS "Motival Development"</t>
  </si>
  <si>
    <t>Vērtībās balstītu prasmju attīstība cilvēkkapitāla kvalitātes paaugstināšanai</t>
  </si>
  <si>
    <t>1.1.1.1/18/A/151</t>
  </si>
  <si>
    <t>Daudzvalodu cilvēka-datora komunikācijas modelēšana, izmantojot mākslīgā intelekta metodes</t>
  </si>
  <si>
    <t>1.1.1.1/18/A/148</t>
  </si>
  <si>
    <t>Sabiedrība ar ierobežotu atbildību "DATI Group"</t>
  </si>
  <si>
    <t>Telpu un areāla daudzdimensiju skenēšanas sistēma (TADSS)</t>
  </si>
  <si>
    <t>1.1.1.1/18/A/139</t>
  </si>
  <si>
    <t>Īpaši pielāgotu LED gaismekļu izstrāde efektīva un energoefektīva kokaugu pavairošanas un apsakņošanas procesa nodrošināšanai</t>
  </si>
  <si>
    <t>1.1.1.1/18/A/138</t>
  </si>
  <si>
    <t>Mobilās kosmosa vidē testēšanas iekārtas "Metamorphosis" prototipa izstrāde transportēšanai intermodālajā satiksmē</t>
  </si>
  <si>
    <t>1.1.1.1/18/A/133</t>
  </si>
  <si>
    <t>Jaunu Sensoru un vadības Algoritmu izstrāde Viedo pilsēttehnoloģiju ielu Apgaismojuma Sistēmām (SAVAS)</t>
  </si>
  <si>
    <t>1.1.1.1/18/A/115</t>
  </si>
  <si>
    <t>Jaunas paaudzes sinhronā relaktances elektrodzinēja izstrāde</t>
  </si>
  <si>
    <t>1.1.1.1/18/A/055</t>
  </si>
  <si>
    <t>Inovatīvi risinājumi pavasara savvaļas ārstniecības un aromātisko augu audzēšanas tehnoloģijās un izmantošanā</t>
  </si>
  <si>
    <t>1.1.1.1/18/A/043</t>
  </si>
  <si>
    <t>Jaunu nanostrukturēto pārklājumu Superlattice izstrāde un testēšana</t>
  </si>
  <si>
    <t>1.1.1.1/18/A/039</t>
  </si>
  <si>
    <t>Kārta</t>
  </si>
  <si>
    <t>1.1.1.4. pasākums</t>
  </si>
  <si>
    <t>n.a.</t>
  </si>
  <si>
    <t>EUR</t>
  </si>
  <si>
    <t>Iznākuma rādītāju vērtības</t>
  </si>
  <si>
    <t>Vērtības izmaiņas</t>
  </si>
  <si>
    <r>
      <t>MK N 41</t>
    </r>
    <r>
      <rPr>
        <b/>
        <vertAlign val="superscript"/>
        <sz val="10"/>
        <color rgb="FF000000"/>
        <rFont val="Times New Roman"/>
        <family val="1"/>
      </rPr>
      <t xml:space="preserve">3 </t>
    </r>
    <r>
      <rPr>
        <b/>
        <sz val="10"/>
        <color rgb="FF000000"/>
        <rFont val="Times New Roman"/>
        <family val="1"/>
      </rPr>
      <t>projekts</t>
    </r>
  </si>
  <si>
    <t>Pārdalāmie neatbilstoši veiktie izdevumi (NVI)</t>
  </si>
  <si>
    <t>1. kārta</t>
  </si>
  <si>
    <t>Pabeigts</t>
  </si>
  <si>
    <t>STIPRINOT ZINĀŠANU SABIEDRĪBU:starpdisciplināras pieejas sabiedrības iesaistei digitālā kultūras mantojuma radīšanā</t>
  </si>
  <si>
    <t>Tehnoloģiska mācību e-ekosistēma ar gadījumarakstura mijiedarbībām - TELECI</t>
  </si>
  <si>
    <t>Veids</t>
  </si>
  <si>
    <t>40103288480</t>
  </si>
  <si>
    <t>40003042006</t>
  </si>
  <si>
    <t>40103590897</t>
  </si>
  <si>
    <t>40003115371</t>
  </si>
  <si>
    <t>40203164789</t>
  </si>
  <si>
    <t>40003780856</t>
  </si>
  <si>
    <t>40103853272</t>
  </si>
  <si>
    <t>Grand Total</t>
  </si>
  <si>
    <t>Teritorija</t>
  </si>
  <si>
    <t>Pasākuma numurs</t>
  </si>
  <si>
    <t>Kārtas numurs</t>
  </si>
  <si>
    <t>EUR KP finansējums</t>
  </si>
  <si>
    <t>1.1.1.1.</t>
  </si>
  <si>
    <t>__</t>
  </si>
  <si>
    <t>1.1.1.3.</t>
  </si>
  <si>
    <t>1.1.1.4.</t>
  </si>
  <si>
    <t>1.1.1.5.</t>
  </si>
  <si>
    <t>1.2.1.1.</t>
  </si>
  <si>
    <t>1.2.1.2.</t>
  </si>
  <si>
    <t>1.2.1.4.</t>
  </si>
  <si>
    <t>1.2.2.1.</t>
  </si>
  <si>
    <t>1.2.2.2.</t>
  </si>
  <si>
    <t>1.2.2.3.</t>
  </si>
  <si>
    <t>Teritorija1</t>
  </si>
  <si>
    <t>Teritorija2</t>
  </si>
  <si>
    <t>Esošā situācija</t>
  </si>
  <si>
    <t>KP finansējums, EUR</t>
  </si>
  <si>
    <t>Nosaukums2</t>
  </si>
  <si>
    <t>Row Labels</t>
  </si>
  <si>
    <t>ERAF_attiecināms</t>
  </si>
  <si>
    <t>VB_attiecināms</t>
  </si>
  <si>
    <t>22.01.2020 11:52</t>
  </si>
  <si>
    <t>pasākums</t>
  </si>
  <si>
    <t>ERAF_%</t>
  </si>
  <si>
    <t>Līgums_Pabeigts</t>
  </si>
  <si>
    <t>Sagatavots: 13.01.2020</t>
  </si>
  <si>
    <t>Neatbilstība Lēmuma pieņemšanas datums</t>
  </si>
  <si>
    <t>Līgumi</t>
  </si>
  <si>
    <t>Jā Total</t>
  </si>
  <si>
    <t>2019/ERAF/0030</t>
  </si>
  <si>
    <t>2019/ERAF/0143</t>
  </si>
  <si>
    <t>2019/ERAF/0169</t>
  </si>
  <si>
    <t>2019/ERAF/0183</t>
  </si>
  <si>
    <t>2019/ERAF/0194</t>
  </si>
  <si>
    <t>2019/ERAF/0196</t>
  </si>
  <si>
    <t>2019/ERAF/0205</t>
  </si>
  <si>
    <t>Nē Total</t>
  </si>
  <si>
    <t>1.1.1.3/18/A/004</t>
  </si>
  <si>
    <t>2019/ERAF/0156</t>
  </si>
  <si>
    <t>1.1.1.4/17/I/004</t>
  </si>
  <si>
    <t>2018/ERAF/0104</t>
  </si>
  <si>
    <t>1.1.1.4/17/I/005</t>
  </si>
  <si>
    <t>2018/ERAF/0121</t>
  </si>
  <si>
    <t>2018/ERAF/0122</t>
  </si>
  <si>
    <t>2018/ERAF/0123</t>
  </si>
  <si>
    <t>1.1.1.4/17/I/014</t>
  </si>
  <si>
    <t>2019/ERAF/0146</t>
  </si>
  <si>
    <t>1.1.1.5/18/I/002</t>
  </si>
  <si>
    <t>2019/ERAF/0172</t>
  </si>
  <si>
    <t>2019/ERAF/0137</t>
  </si>
  <si>
    <t>2019/ERAF/0158</t>
  </si>
  <si>
    <t>1.1.1.5/18/I/009</t>
  </si>
  <si>
    <t>2019/ERAF/0139</t>
  </si>
  <si>
    <t>1.1.1.5/18/I/010</t>
  </si>
  <si>
    <t>2019/ERAF/0176</t>
  </si>
  <si>
    <t>1.1.1.5/18/I/012</t>
  </si>
  <si>
    <t>2019/ERAF/0008</t>
  </si>
  <si>
    <t>2019/ERAF/0175</t>
  </si>
  <si>
    <t>2019/ERAF/0119</t>
  </si>
  <si>
    <t>1.1.1.5/18/I/016</t>
  </si>
  <si>
    <t>2019/ERAF/0128</t>
  </si>
  <si>
    <t>2019/ERAF/0138</t>
  </si>
  <si>
    <t>2019/ERAF/0188</t>
  </si>
  <si>
    <t>2019/ERAF/0189</t>
  </si>
  <si>
    <t>1.1.1.5/18/I/018</t>
  </si>
  <si>
    <t>2018/ERAF/0141</t>
  </si>
  <si>
    <t>ERAF_NVI</t>
  </si>
  <si>
    <t>VB_NVI</t>
  </si>
  <si>
    <t>pārrēķins 4. kārtai</t>
  </si>
  <si>
    <t>Saimniecisks</t>
  </si>
  <si>
    <t>Ne-saimniecisks</t>
  </si>
  <si>
    <t>Projektu veids</t>
  </si>
  <si>
    <r>
      <t>a)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 xml:space="preserve">no 1.kārtas IZM projekta 883 549 </t>
    </r>
    <r>
      <rPr>
        <i/>
        <sz val="11"/>
        <color rgb="FF1F497D"/>
        <rFont val="Calibri"/>
        <family val="2"/>
        <scheme val="minor"/>
      </rPr>
      <t>euro</t>
    </r>
    <r>
      <rPr>
        <sz val="11"/>
        <color rgb="FF1F497D"/>
        <rFont val="Calibri"/>
        <family val="2"/>
        <scheme val="minor"/>
      </rPr>
      <t xml:space="preserve"> (ERAF 751 017 , VB 132 532);</t>
    </r>
  </si>
  <si>
    <r>
      <t>b)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 xml:space="preserve">no 3.kārtas 2 500 000 </t>
    </r>
    <r>
      <rPr>
        <i/>
        <sz val="11"/>
        <color rgb="FF1F497D"/>
        <rFont val="Calibri"/>
        <family val="2"/>
        <scheme val="minor"/>
      </rPr>
      <t>euro</t>
    </r>
    <r>
      <rPr>
        <sz val="11"/>
        <color rgb="FF1F497D"/>
        <rFont val="Calibri"/>
        <family val="2"/>
        <scheme val="minor"/>
      </rPr>
      <t xml:space="preserve"> (ERAF 2 125 000, VB 375 000).</t>
    </r>
  </si>
  <si>
    <r>
      <t>MK N 34</t>
    </r>
    <r>
      <rPr>
        <b/>
        <vertAlign val="superscript"/>
        <sz val="10"/>
        <color rgb="FF000000"/>
        <rFont val="Times New Roman"/>
        <family val="1"/>
      </rPr>
      <t xml:space="preserve">1 </t>
    </r>
    <r>
      <rPr>
        <b/>
        <sz val="10"/>
        <color rgb="FF000000"/>
        <rFont val="Times New Roman"/>
        <family val="1"/>
      </rPr>
      <t>grozījumu projekts</t>
    </r>
  </si>
  <si>
    <r>
      <rPr>
        <b/>
        <i/>
        <sz val="11"/>
        <color theme="1"/>
        <rFont val="Times New Roman"/>
        <family val="1"/>
      </rPr>
      <t>2. tabula.</t>
    </r>
    <r>
      <rPr>
        <b/>
        <sz val="11"/>
        <color theme="1"/>
        <rFont val="Times New Roman"/>
        <family val="1"/>
      </rPr>
      <t xml:space="preserve"> 1.1.1.1. pasākuma ietvaros pieejamā publiskā attiecināmā finansējuma (EUR) aprēķini </t>
    </r>
  </si>
  <si>
    <r>
      <rPr>
        <b/>
        <i/>
        <sz val="11"/>
        <rFont val="Times New Roman"/>
        <family val="1"/>
      </rPr>
      <t>5. tabula.</t>
    </r>
    <r>
      <rPr>
        <b/>
        <sz val="11"/>
        <rFont val="Times New Roman"/>
        <family val="1"/>
      </rPr>
      <t xml:space="preserve"> Informācija par SAM 1.1.1. iznākuma rādītājiem un to pārdali</t>
    </r>
  </si>
  <si>
    <r>
      <t xml:space="preserve">komersantu skaits, kuri sadarbojas ar pētniecības institūcijām (i.1.1.1.ck (CO26)) </t>
    </r>
    <r>
      <rPr>
        <vertAlign val="superscript"/>
        <sz val="10"/>
        <color rgb="FF000000"/>
        <rFont val="Times New Roman"/>
        <family val="1"/>
      </rPr>
      <t/>
    </r>
  </si>
  <si>
    <t xml:space="preserve">privātās investīcijas, kas papildina valsts atbalstu inovācijām vai pētniecības un izstrādes projektiem (i.1.1.1.f ) </t>
  </si>
  <si>
    <t xml:space="preserve">jauno produktu un tehnoloģiju skaits, kas ir komercializējami un kuru izstrādei sniegts atbalsts  i.1.1.1.g  </t>
  </si>
  <si>
    <t xml:space="preserve">jauno pētnieku skaits atbalstītajās vienībās (pilna laika ekvivalents) (i.1.1.1.bk (CO24))  </t>
  </si>
  <si>
    <t>jauno zinātnieku skaits (pilna laika ekvivalents), kuriem projekta īstenošanas ietvaros pilnveidota kompetence, ieskaitot karjeras izaugsmes un personāla atjaunotnes procesus (i.1.1.1.h)</t>
  </si>
  <si>
    <t>zinātnisko rakstu skaits, kuru izstrādei un publicēšanai sniegts atbalsts projektu iesniegumu ietvaros (i.1.1.1.e)</t>
  </si>
  <si>
    <t>atlases kārta</t>
  </si>
  <si>
    <r>
      <rPr>
        <b/>
        <i/>
        <sz val="11"/>
        <color theme="1"/>
        <rFont val="Times New Roman"/>
        <family val="1"/>
      </rPr>
      <t>1. tabula.</t>
    </r>
    <r>
      <rPr>
        <b/>
        <sz val="11"/>
        <color theme="1"/>
        <rFont val="Times New Roman"/>
        <family val="1"/>
      </rPr>
      <t xml:space="preserve"> Informācija par SAM 1.1.1. pasākuma ietvaros pārdalāmo publisko finansējumu (EUR)</t>
    </r>
  </si>
  <si>
    <t xml:space="preserve">SAM 1.1.1. ietvaros pārdalāmais publiskais finansējums </t>
  </si>
  <si>
    <t xml:space="preserve"> 1. atlases kārta </t>
  </si>
  <si>
    <t>2. atlases kārta</t>
  </si>
  <si>
    <t xml:space="preserve">3. atlases kārta </t>
  </si>
  <si>
    <t xml:space="preserve">4. atlases kārta </t>
  </si>
  <si>
    <t>Intensitāte (%) 4. atlases kārtā</t>
  </si>
  <si>
    <t>Intensitāte (%) 2. un 3. atlases kārtā</t>
  </si>
  <si>
    <t>projektu veids</t>
  </si>
  <si>
    <t>ne-saimnieciski</t>
  </si>
  <si>
    <t>saimnieciski</t>
  </si>
  <si>
    <t>Finanšu avots</t>
  </si>
  <si>
    <t xml:space="preserve">Publiskais finansējums 3. atlases kārtas īstenošanai </t>
  </si>
  <si>
    <t>Intensitāte, %</t>
  </si>
  <si>
    <t>MK N Nr. 34 noteiktais</t>
  </si>
  <si>
    <t>Kopējais nepieciešamais  finansējums</t>
  </si>
  <si>
    <t>Papildu nepieciešamais finansējums</t>
  </si>
  <si>
    <t>ERAF īpatsvars Teritorijai 1 (%)</t>
  </si>
  <si>
    <t>Papildu paredzētais  finansējums</t>
  </si>
  <si>
    <t>MK N 34 / rādītāju pase</t>
  </si>
  <si>
    <t>MK N 50/ rādītāju pase</t>
  </si>
  <si>
    <r>
      <t>MK N 50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grozījumu projekts</t>
    </r>
  </si>
  <si>
    <r>
      <rPr>
        <i/>
        <sz val="10"/>
        <color theme="1"/>
        <rFont val="Times New Roman"/>
        <family val="1"/>
      </rPr>
      <t>4. tabula.</t>
    </r>
    <r>
      <rPr>
        <b/>
        <sz val="10"/>
        <color theme="1"/>
        <rFont val="Times New Roman"/>
        <family val="1"/>
      </rPr>
      <t xml:space="preserve"> ERAF finansējuma sadalījuma pa teritorijām SAM 1.1.1. ietvaros aprēķini</t>
    </r>
  </si>
  <si>
    <r>
      <rPr>
        <b/>
        <i/>
        <sz val="11"/>
        <rFont val="Times New Roman"/>
        <family val="1"/>
      </rPr>
      <t>3.tabula.</t>
    </r>
    <r>
      <rPr>
        <b/>
        <sz val="11"/>
        <rFont val="Times New Roman"/>
        <family val="1"/>
      </rPr>
      <t xml:space="preserve"> 1.1.1.1. pasākuma trešai atlases kārtas īstenošanai nepieciešamā papildu publiskā attiecināmā finansējuma (EUR) aprēķini </t>
    </r>
  </si>
  <si>
    <t>Indikatīvais ERAF finansējuma sadalījums pa teritorijām, ievērojot SAM 1.1.1. pasākumu ietvaros plānotās ERAF pārdales</t>
  </si>
  <si>
    <t>9 628 671</t>
  </si>
  <si>
    <t>5 857 684</t>
  </si>
  <si>
    <t>Darbības programmā noteiktās vētības</t>
  </si>
  <si>
    <t xml:space="preserve">Informācija par SAM 1.1.1. iznākuma rādītāju pārdali </t>
  </si>
  <si>
    <t>SAM numurs</t>
  </si>
  <si>
    <t>SAM nosaukums</t>
  </si>
  <si>
    <t>Pasākuma nosaukums</t>
  </si>
  <si>
    <t>Atlases veids IPIA/ APIA</t>
  </si>
  <si>
    <t>Atbildīgā nozares ministrija</t>
  </si>
  <si>
    <t>Fonds</t>
  </si>
  <si>
    <t>EUR
Finansējums kopā</t>
  </si>
  <si>
    <t>EUR
KP finansējums kopā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</si>
  <si>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</si>
  <si>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</si>
  <si>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</si>
  <si>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</si>
  <si>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</si>
  <si>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</si>
  <si>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</si>
  <si>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</si>
  <si>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</si>
  <si>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</si>
  <si>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</si>
  <si>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>Rezerve, EUR</t>
  </si>
  <si>
    <t>Rezerves apjoms, %</t>
  </si>
  <si>
    <t>Kods</t>
  </si>
  <si>
    <t>EUR        Indikatīvais ITI finansējums</t>
  </si>
  <si>
    <t>Priekšnosacījumu  izpildes termiņš</t>
  </si>
  <si>
    <t xml:space="preserve">PL noteikto ex-ante un citu priekšnosacījumu izpilde </t>
  </si>
  <si>
    <t>Sākotnējā novērtējuma izstrādes laika grafiks</t>
  </si>
  <si>
    <t>MK noteikumu apstiprināšanas datums</t>
  </si>
  <si>
    <t>SI mērķis 2018.gadā kopā ar NF</t>
  </si>
  <si>
    <t>PF %</t>
  </si>
  <si>
    <t>SI mērķis 2018.gadā KF</t>
  </si>
  <si>
    <t>SI mērķis 2018.gadā ERAF</t>
  </si>
  <si>
    <t>SI mērķis 2018.gadā ESF</t>
  </si>
  <si>
    <t>Intervences laukums</t>
  </si>
  <si>
    <t>Finansējuma veids</t>
  </si>
  <si>
    <t>VI viedoklis</t>
  </si>
  <si>
    <t>1.1.1.</t>
  </si>
  <si>
    <t>Palielināt Latvijas zinātnisko institūciju pētniecisko un inovatīvo kapacitāti un spēju piesaistīt ārējo finansējumu, ieguldot cilvēkresursos un infrastruktūrā</t>
  </si>
  <si>
    <t>APIA</t>
  </si>
  <si>
    <t>IZM</t>
  </si>
  <si>
    <t>01.07.2015</t>
  </si>
  <si>
    <t>Monitoringa sistēmas izstrāde, t.sk. mehānisms efektīva uzņēmējdarbības atklājumu principa piemērošanā (atbilstoši  rīcības plānam, kas apstiprināts PL ietvaros- PL 1.pielikums)</t>
  </si>
  <si>
    <t>Līdz 2015.gada 26.jūnijam tiks iesniegti materiāli izskatīšanai 2015.gada 30.jūlija AK sēdē.</t>
  </si>
  <si>
    <t>2015 maijs
2015 jūlijs</t>
  </si>
  <si>
    <t>2015 jūlijs</t>
  </si>
  <si>
    <t>2015 septembris</t>
  </si>
  <si>
    <t>2016 februāris</t>
  </si>
  <si>
    <t>1.1.1.2.</t>
  </si>
  <si>
    <t>Pēcdoktorantūras pētniecības atbalsts</t>
  </si>
  <si>
    <t>IPIA</t>
  </si>
  <si>
    <t>2015 marts</t>
  </si>
  <si>
    <t>Inovāciju granti studentiem</t>
  </si>
  <si>
    <t>2015 decembris</t>
  </si>
  <si>
    <t>I cet 2016</t>
  </si>
  <si>
    <t>II cet 2016</t>
  </si>
  <si>
    <t>III cet 2016</t>
  </si>
  <si>
    <t>P&amp;A infrastruktūras attīstīšana Viedās specializācijas jomās un zinātnisko institūciju institucionālās kapacitātes stiprināšana</t>
  </si>
  <si>
    <t>Informācijai 2015.gada 16.aprīlī VSS izsludināts informatīvais ziņojuma projekts par pētniecības un inovācijas infrastruktūras un pētnieciskās darbības koncentrācijas teritoriālo kartējumu.</t>
  </si>
  <si>
    <t>IV cet 2016</t>
  </si>
  <si>
    <t>Atbalsts starptautiskās sadarbības projektiem pētniecībā un inovācijās</t>
  </si>
  <si>
    <t>2015 novembris</t>
  </si>
  <si>
    <r>
      <t xml:space="preserve">Izdevumu attiecināmība </t>
    </r>
    <r>
      <rPr>
        <i/>
        <sz val="10"/>
        <rFont val="Times New Roman"/>
        <family val="1"/>
        <charset val="186"/>
      </rPr>
      <t>2015.gadā pa mēn.**</t>
    </r>
  </si>
  <si>
    <r>
      <t xml:space="preserve">Sākotnējā novērtējuma iesniegšana KIDG/AK </t>
    </r>
    <r>
      <rPr>
        <i/>
        <sz val="10"/>
        <rFont val="Times New Roman"/>
        <family val="1"/>
        <charset val="186"/>
      </rPr>
      <t>2015.gadā pa mēn.</t>
    </r>
  </si>
  <si>
    <r>
      <t xml:space="preserve">Kritēriju komplekta iesniegšanas AK datums </t>
    </r>
    <r>
      <rPr>
        <i/>
        <sz val="10"/>
        <rFont val="Times New Roman"/>
        <family val="1"/>
        <charset val="186"/>
      </rPr>
      <t>2015.gadā pa mēn.</t>
    </r>
  </si>
  <si>
    <r>
      <t xml:space="preserve">MK noteikumu izsludināšanas datums VSS </t>
    </r>
    <r>
      <rPr>
        <i/>
        <sz val="10"/>
        <rFont val="Times New Roman"/>
        <family val="1"/>
        <charset val="186"/>
      </rPr>
      <t>2015.gadā pa mēn.</t>
    </r>
  </si>
  <si>
    <r>
      <t xml:space="preserve">Atlases uzsākšanas datums (sludinājums vai uzaicinājumu nosūtīšana) </t>
    </r>
    <r>
      <rPr>
        <i/>
        <sz val="10"/>
        <rFont val="Times New Roman"/>
        <family val="1"/>
        <charset val="186"/>
      </rPr>
      <t>2015.gadā pa mēn.*</t>
    </r>
  </si>
  <si>
    <r>
      <t xml:space="preserve">Līgumu/vienošanās slēgšana par projektu īstenošanu </t>
    </r>
    <r>
      <rPr>
        <i/>
        <sz val="10"/>
        <rFont val="Times New Roman"/>
        <family val="1"/>
        <charset val="186"/>
      </rPr>
      <t>2015.gadā pa mēn.</t>
    </r>
  </si>
  <si>
    <r>
      <rPr>
        <b/>
        <i/>
        <sz val="11"/>
        <rFont val="Times New Roman"/>
        <family val="1"/>
        <charset val="186"/>
      </rPr>
      <t>6. tabula.</t>
    </r>
    <r>
      <rPr>
        <b/>
        <sz val="11"/>
        <rFont val="Times New Roman"/>
        <family val="1"/>
        <charset val="186"/>
      </rPr>
      <t xml:space="preserve"> Izraksts no darbības programmas "Izaugsme un nodarbinātība" papildinājuma 1. pielikuma </t>
    </r>
    <r>
      <rPr>
        <sz val="11"/>
        <rFont val="Times New Roman"/>
        <family val="1"/>
        <charset val="186"/>
      </rPr>
      <t>(pieejams tīmekļa vietnē: https://www.esfondi.lv/planosanas-dokumenti)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</si>
</sst>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10409]#&quot;.&quot;"/>
    <numFmt numFmtId="165" formatCode="[$-10409]dd\.mm\.yyyy"/>
    <numFmt numFmtId="166" formatCode="[$-10426]#,##0.00;\-#,##0.00"/>
    <numFmt numFmtId="167" formatCode="#,##0.00_ ;\-#,##0.00\ "/>
    <numFmt numFmtId="168" formatCode="dd\.mm\.yyyy"/>
    <numFmt numFmtId="170" formatCode="#,##0_ ;\-#,##0\ "/>
  </numFmts>
  <fonts count="5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sz val="1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trike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</font>
    <font>
      <b/>
      <sz val="8"/>
      <color rgb="FF25396E"/>
      <name val="Arial"/>
      <family val="2"/>
    </font>
    <font>
      <sz val="9"/>
      <color indexed="10"/>
      <name val="Tahoma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rgb="FF1F497D"/>
      <name val="Calibri"/>
      <family val="2"/>
      <scheme val="minor"/>
    </font>
    <font>
      <sz val="7"/>
      <color rgb="FF1F497D"/>
      <name val="Times New Roman"/>
      <family val="1"/>
    </font>
    <font>
      <i/>
      <sz val="11"/>
      <color rgb="FF1F497D"/>
      <name val="Calibri"/>
      <family val="2"/>
      <scheme val="minor"/>
    </font>
    <font>
      <b/>
      <sz val="10"/>
      <color theme="1"/>
      <name val="Times New Roman"/>
      <family val="1"/>
    </font>
    <font>
      <sz val="14"/>
      <color rgb="FF000000"/>
      <name val="Calibri"/>
      <family val="2"/>
      <scheme val="minor"/>
    </font>
    <font>
      <sz val="10"/>
      <color rgb="FF414142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Calibri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theme="0"/>
      </right>
      <top style="thin">
        <color theme="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theme="0"/>
      </top>
      <bottom style="thin">
        <color rgb="FFC0C0C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47" fillId="0" borderId="0" applyFont="0" applyFill="0" applyBorder="0" applyAlignment="0" applyProtection="0"/>
    <xf numFmtId="0" fontId="1" fillId="0" borderId="0"/>
  </cellStyleXfs>
  <cellXfs count="252">
    <xf numFmtId="0" fontId="2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4" fontId="4" fillId="0" borderId="3" xfId="0" applyNumberFormat="1" applyFont="1" applyFill="1" applyBorder="1" applyAlignment="1">
      <alignment horizontal="center" vertical="top" wrapText="1" readingOrder="1"/>
    </xf>
    <xf numFmtId="165" fontId="4" fillId="0" borderId="3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166" fontId="4" fillId="0" borderId="3" xfId="0" applyNumberFormat="1" applyFont="1" applyFill="1" applyBorder="1" applyAlignment="1">
      <alignment vertical="top" wrapText="1" readingOrder="1"/>
    </xf>
    <xf numFmtId="0" fontId="7" fillId="6" borderId="19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/>
    </xf>
    <xf numFmtId="168" fontId="7" fillId="6" borderId="19" xfId="0" applyNumberFormat="1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4" fontId="6" fillId="7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4" fontId="6" fillId="7" borderId="20" xfId="0" applyNumberFormat="1" applyFont="1" applyFill="1" applyBorder="1" applyAlignment="1">
      <alignment horizontal="right" vertical="center"/>
    </xf>
    <xf numFmtId="4" fontId="8" fillId="6" borderId="2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/>
    <xf numFmtId="0" fontId="15" fillId="0" borderId="0" xfId="0" applyFont="1" applyFill="1" applyBorder="1"/>
    <xf numFmtId="0" fontId="15" fillId="2" borderId="0" xfId="0" applyFont="1" applyFill="1" applyBorder="1"/>
    <xf numFmtId="0" fontId="15" fillId="4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14" fillId="0" borderId="0" xfId="0" applyFont="1"/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/>
    <xf numFmtId="0" fontId="12" fillId="3" borderId="5" xfId="0" applyFont="1" applyFill="1" applyBorder="1" applyAlignment="1">
      <alignment vertical="center" wrapText="1"/>
    </xf>
    <xf numFmtId="0" fontId="24" fillId="2" borderId="5" xfId="0" applyFont="1" applyFill="1" applyBorder="1"/>
    <xf numFmtId="167" fontId="24" fillId="2" borderId="5" xfId="0" applyNumberFormat="1" applyFont="1" applyFill="1" applyBorder="1"/>
    <xf numFmtId="167" fontId="24" fillId="2" borderId="5" xfId="0" applyNumberFormat="1" applyFont="1" applyFill="1" applyBorder="1" applyAlignment="1">
      <alignment horizontal="center" vertical="center" wrapText="1"/>
    </xf>
    <xf numFmtId="167" fontId="24" fillId="2" borderId="5" xfId="0" applyNumberFormat="1" applyFont="1" applyFill="1" applyBorder="1" applyAlignment="1">
      <alignment vertical="center" wrapText="1"/>
    </xf>
    <xf numFmtId="0" fontId="25" fillId="2" borderId="5" xfId="0" applyFont="1" applyFill="1" applyBorder="1"/>
    <xf numFmtId="167" fontId="25" fillId="2" borderId="5" xfId="0" applyNumberFormat="1" applyFont="1" applyFill="1" applyBorder="1"/>
    <xf numFmtId="0" fontId="24" fillId="2" borderId="5" xfId="0" applyFont="1" applyFill="1" applyBorder="1" applyAlignment="1">
      <alignment vertical="center" wrapText="1"/>
    </xf>
    <xf numFmtId="0" fontId="24" fillId="2" borderId="7" xfId="0" applyFont="1" applyFill="1" applyBorder="1"/>
    <xf numFmtId="0" fontId="24" fillId="8" borderId="5" xfId="0" applyFont="1" applyFill="1" applyBorder="1" applyAlignment="1">
      <alignment horizontal="center"/>
    </xf>
    <xf numFmtId="4" fontId="24" fillId="8" borderId="5" xfId="0" applyNumberFormat="1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4" fontId="26" fillId="8" borderId="5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right"/>
    </xf>
    <xf numFmtId="4" fontId="22" fillId="8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13" fillId="12" borderId="24" xfId="0" applyFont="1" applyFill="1" applyBorder="1" applyAlignment="1">
      <alignment horizontal="center" vertical="center"/>
    </xf>
    <xf numFmtId="3" fontId="13" fillId="12" borderId="24" xfId="0" applyNumberFormat="1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3" fontId="13" fillId="12" borderId="23" xfId="0" applyNumberFormat="1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3" fontId="13" fillId="12" borderId="24" xfId="0" applyNumberFormat="1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/>
    <xf numFmtId="0" fontId="28" fillId="2" borderId="5" xfId="0" quotePrefix="1" applyFont="1" applyFill="1" applyBorder="1" applyAlignment="1">
      <alignment horizontal="center" vertical="center"/>
    </xf>
    <xf numFmtId="3" fontId="17" fillId="0" borderId="0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pivotButton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0" xfId="0" applyNumberFormat="1" applyFont="1" applyFill="1" applyBorder="1"/>
    <xf numFmtId="0" fontId="2" fillId="0" borderId="0" xfId="0" applyFont="1" applyFill="1" applyBorder="1"/>
    <xf numFmtId="167" fontId="24" fillId="2" borderId="5" xfId="0" applyNumberFormat="1" applyFont="1" applyFill="1" applyBorder="1" applyAlignment="1">
      <alignment horizontal="right" vertical="center" wrapText="1"/>
    </xf>
    <xf numFmtId="167" fontId="24" fillId="2" borderId="5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/>
    <xf numFmtId="0" fontId="15" fillId="0" borderId="5" xfId="0" applyFont="1" applyFill="1" applyBorder="1"/>
    <xf numFmtId="0" fontId="6" fillId="5" borderId="18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30" fillId="6" borderId="0" xfId="0" applyFont="1" applyFill="1" applyBorder="1" applyAlignment="1">
      <alignment horizontal="left" vertical="center" wrapText="1"/>
    </xf>
    <xf numFmtId="168" fontId="7" fillId="6" borderId="0" xfId="0" applyNumberFormat="1" applyFont="1" applyFill="1" applyBorder="1" applyAlignment="1">
      <alignment horizontal="left" vertical="center" wrapText="1"/>
    </xf>
    <xf numFmtId="4" fontId="8" fillId="6" borderId="0" xfId="0" applyNumberFormat="1" applyFont="1" applyFill="1" applyBorder="1" applyAlignment="1">
      <alignment horizontal="right" vertical="center"/>
    </xf>
    <xf numFmtId="4" fontId="32" fillId="6" borderId="26" xfId="0" applyNumberFormat="1" applyFont="1" applyFill="1" applyBorder="1" applyAlignment="1">
      <alignment horizontal="right" vertical="center"/>
    </xf>
    <xf numFmtId="4" fontId="32" fillId="6" borderId="27" xfId="0" applyNumberFormat="1" applyFont="1" applyFill="1" applyBorder="1" applyAlignment="1">
      <alignment horizontal="right" vertical="center"/>
    </xf>
    <xf numFmtId="0" fontId="33" fillId="3" borderId="12" xfId="0" applyFont="1" applyFill="1" applyBorder="1" applyAlignment="1">
      <alignment horizontal="center" vertical="center" wrapText="1"/>
    </xf>
    <xf numFmtId="4" fontId="34" fillId="0" borderId="5" xfId="0" applyNumberFormat="1" applyFont="1" applyFill="1" applyBorder="1"/>
    <xf numFmtId="4" fontId="35" fillId="0" borderId="5" xfId="0" applyNumberFormat="1" applyFont="1" applyFill="1" applyBorder="1"/>
    <xf numFmtId="0" fontId="19" fillId="0" borderId="5" xfId="0" applyFont="1" applyBorder="1" applyAlignment="1">
      <alignment horizontal="center"/>
    </xf>
    <xf numFmtId="4" fontId="20" fillId="0" borderId="5" xfId="0" applyNumberFormat="1" applyFont="1" applyBorder="1"/>
    <xf numFmtId="4" fontId="19" fillId="0" borderId="5" xfId="0" applyNumberFormat="1" applyFont="1" applyBorder="1"/>
    <xf numFmtId="2" fontId="15" fillId="0" borderId="5" xfId="0" applyNumberFormat="1" applyFont="1" applyFill="1" applyBorder="1"/>
    <xf numFmtId="0" fontId="24" fillId="8" borderId="0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indent="5"/>
    </xf>
    <xf numFmtId="0" fontId="28" fillId="2" borderId="5" xfId="0" applyFont="1" applyFill="1" applyBorder="1" applyAlignment="1">
      <alignment horizontal="center" vertical="center"/>
    </xf>
    <xf numFmtId="3" fontId="40" fillId="2" borderId="5" xfId="0" applyNumberFormat="1" applyFont="1" applyFill="1" applyBorder="1" applyAlignment="1">
      <alignment horizontal="center" vertical="center"/>
    </xf>
    <xf numFmtId="3" fontId="28" fillId="2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right"/>
    </xf>
    <xf numFmtId="4" fontId="22" fillId="8" borderId="9" xfId="0" applyNumberFormat="1" applyFont="1" applyFill="1" applyBorder="1" applyAlignment="1">
      <alignment horizontal="center"/>
    </xf>
    <xf numFmtId="4" fontId="24" fillId="8" borderId="9" xfId="0" applyNumberFormat="1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4" fontId="24" fillId="8" borderId="0" xfId="0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3" fontId="2" fillId="2" borderId="5" xfId="0" applyNumberFormat="1" applyFont="1" applyFill="1" applyBorder="1"/>
    <xf numFmtId="3" fontId="29" fillId="2" borderId="5" xfId="0" applyNumberFormat="1" applyFont="1" applyFill="1" applyBorder="1"/>
    <xf numFmtId="0" fontId="2" fillId="2" borderId="5" xfId="0" applyFont="1" applyFill="1" applyBorder="1" applyAlignment="1"/>
    <xf numFmtId="0" fontId="15" fillId="2" borderId="5" xfId="0" applyFont="1" applyFill="1" applyBorder="1"/>
    <xf numFmtId="3" fontId="14" fillId="2" borderId="5" xfId="0" applyNumberFormat="1" applyFont="1" applyFill="1" applyBorder="1"/>
    <xf numFmtId="0" fontId="14" fillId="2" borderId="5" xfId="0" applyFont="1" applyFill="1" applyBorder="1"/>
    <xf numFmtId="0" fontId="12" fillId="9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42" fillId="0" borderId="0" xfId="0" applyFont="1" applyFill="1" applyBorder="1"/>
    <xf numFmtId="4" fontId="22" fillId="10" borderId="7" xfId="0" applyNumberFormat="1" applyFont="1" applyFill="1" applyBorder="1" applyAlignment="1">
      <alignment horizontal="center"/>
    </xf>
    <xf numFmtId="4" fontId="22" fillId="10" borderId="5" xfId="0" applyNumberFormat="1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167" fontId="24" fillId="2" borderId="6" xfId="0" applyNumberFormat="1" applyFont="1" applyFill="1" applyBorder="1"/>
    <xf numFmtId="167" fontId="15" fillId="2" borderId="6" xfId="0" applyNumberFormat="1" applyFont="1" applyFill="1" applyBorder="1"/>
    <xf numFmtId="167" fontId="35" fillId="2" borderId="6" xfId="0" applyNumberFormat="1" applyFont="1" applyFill="1" applyBorder="1"/>
    <xf numFmtId="167" fontId="25" fillId="2" borderId="6" xfId="0" applyNumberFormat="1" applyFont="1" applyFill="1" applyBorder="1"/>
    <xf numFmtId="167" fontId="24" fillId="2" borderId="8" xfId="0" applyNumberFormat="1" applyFont="1" applyFill="1" applyBorder="1"/>
    <xf numFmtId="0" fontId="16" fillId="3" borderId="8" xfId="0" applyFont="1" applyFill="1" applyBorder="1" applyAlignment="1"/>
    <xf numFmtId="0" fontId="12" fillId="14" borderId="5" xfId="0" applyFont="1" applyFill="1" applyBorder="1" applyAlignment="1">
      <alignment horizontal="center" vertical="center" wrapText="1"/>
    </xf>
    <xf numFmtId="0" fontId="43" fillId="13" borderId="5" xfId="0" applyFont="1" applyFill="1" applyBorder="1" applyAlignment="1">
      <alignment vertical="center" wrapText="1"/>
    </xf>
    <xf numFmtId="0" fontId="43" fillId="13" borderId="5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vertical="center" wrapText="1"/>
    </xf>
    <xf numFmtId="0" fontId="43" fillId="9" borderId="5" xfId="0" applyFont="1" applyFill="1" applyBorder="1" applyAlignment="1">
      <alignment vertical="center" wrapText="1"/>
    </xf>
    <xf numFmtId="2" fontId="15" fillId="2" borderId="0" xfId="0" applyNumberFormat="1" applyFont="1" applyFill="1" applyBorder="1"/>
    <xf numFmtId="167" fontId="15" fillId="2" borderId="0" xfId="0" applyNumberFormat="1" applyFont="1" applyFill="1" applyBorder="1"/>
    <xf numFmtId="0" fontId="45" fillId="0" borderId="0" xfId="0" applyFont="1" applyFill="1" applyBorder="1"/>
    <xf numFmtId="164" fontId="46" fillId="0" borderId="28" xfId="0" applyNumberFormat="1" applyFont="1" applyFill="1" applyBorder="1" applyAlignment="1">
      <alignment horizontal="center" vertical="top" wrapText="1" readingOrder="1"/>
    </xf>
    <xf numFmtId="0" fontId="46" fillId="0" borderId="28" xfId="0" applyNumberFormat="1" applyFont="1" applyFill="1" applyBorder="1" applyAlignment="1">
      <alignment vertical="top" wrapText="1" readingOrder="1"/>
    </xf>
    <xf numFmtId="165" fontId="46" fillId="0" borderId="28" xfId="0" applyNumberFormat="1" applyFont="1" applyFill="1" applyBorder="1" applyAlignment="1">
      <alignment vertical="top" wrapText="1" readingOrder="1"/>
    </xf>
    <xf numFmtId="0" fontId="46" fillId="0" borderId="29" xfId="0" applyNumberFormat="1" applyFont="1" applyFill="1" applyBorder="1" applyAlignment="1">
      <alignment vertical="top" wrapText="1" readingOrder="1"/>
    </xf>
    <xf numFmtId="166" fontId="46" fillId="0" borderId="28" xfId="0" applyNumberFormat="1" applyFont="1" applyFill="1" applyBorder="1" applyAlignment="1">
      <alignment vertical="top" wrapText="1" readingOrder="1"/>
    </xf>
    <xf numFmtId="3" fontId="28" fillId="15" borderId="5" xfId="0" applyNumberFormat="1" applyFont="1" applyFill="1" applyBorder="1" applyAlignment="1">
      <alignment horizontal="center" vertical="center"/>
    </xf>
    <xf numFmtId="3" fontId="40" fillId="15" borderId="5" xfId="0" applyNumberFormat="1" applyFont="1" applyFill="1" applyBorder="1" applyAlignment="1">
      <alignment horizontal="center" vertical="center"/>
    </xf>
    <xf numFmtId="3" fontId="29" fillId="15" borderId="5" xfId="0" applyNumberFormat="1" applyFont="1" applyFill="1" applyBorder="1" applyAlignment="1">
      <alignment horizontal="right"/>
    </xf>
    <xf numFmtId="3" fontId="52" fillId="0" borderId="0" xfId="0" applyNumberFormat="1" applyFont="1" applyFill="1" applyBorder="1"/>
    <xf numFmtId="0" fontId="52" fillId="16" borderId="30" xfId="0" applyFont="1" applyFill="1" applyBorder="1" applyAlignment="1">
      <alignment horizontal="center" vertical="center" wrapText="1"/>
    </xf>
    <xf numFmtId="0" fontId="52" fillId="16" borderId="31" xfId="0" applyFont="1" applyFill="1" applyBorder="1" applyAlignment="1">
      <alignment horizontal="center" vertical="center" wrapText="1"/>
    </xf>
    <xf numFmtId="0" fontId="52" fillId="16" borderId="17" xfId="0" applyFont="1" applyFill="1" applyBorder="1" applyAlignment="1">
      <alignment horizontal="center" vertical="center" wrapText="1"/>
    </xf>
    <xf numFmtId="3" fontId="51" fillId="17" borderId="5" xfId="2" applyNumberFormat="1" applyFont="1" applyFill="1" applyBorder="1" applyAlignment="1" applyProtection="1">
      <alignment horizontal="center" vertical="center" wrapText="1"/>
      <protection locked="0"/>
    </xf>
    <xf numFmtId="0" fontId="51" fillId="17" borderId="5" xfId="0" applyFont="1" applyFill="1" applyBorder="1" applyAlignment="1">
      <alignment horizontal="center" vertical="center" wrapText="1"/>
    </xf>
    <xf numFmtId="49" fontId="51" fillId="17" borderId="5" xfId="2" applyNumberFormat="1" applyFont="1" applyFill="1" applyBorder="1" applyAlignment="1" applyProtection="1">
      <alignment horizontal="center" vertical="center" wrapText="1"/>
      <protection locked="0"/>
    </xf>
    <xf numFmtId="0" fontId="51" fillId="18" borderId="5" xfId="0" applyFont="1" applyFill="1" applyBorder="1" applyAlignment="1">
      <alignment horizontal="center" vertical="center" wrapText="1"/>
    </xf>
    <xf numFmtId="3" fontId="52" fillId="18" borderId="5" xfId="2" applyNumberFormat="1" applyFont="1" applyFill="1" applyBorder="1" applyAlignment="1" applyProtection="1">
      <alignment horizontal="center" vertical="center" wrapText="1"/>
      <protection locked="0"/>
    </xf>
    <xf numFmtId="10" fontId="51" fillId="18" borderId="5" xfId="1" applyNumberFormat="1" applyFont="1" applyFill="1" applyBorder="1" applyAlignment="1" applyProtection="1">
      <alignment horizontal="center" vertical="center" wrapText="1"/>
      <protection locked="0"/>
    </xf>
    <xf numFmtId="3" fontId="51" fillId="18" borderId="5" xfId="2" applyNumberFormat="1" applyFont="1" applyFill="1" applyBorder="1" applyAlignment="1" applyProtection="1">
      <alignment horizontal="center" vertical="center" wrapText="1"/>
      <protection locked="0"/>
    </xf>
    <xf numFmtId="49" fontId="52" fillId="18" borderId="5" xfId="2" applyNumberFormat="1" applyFont="1" applyFill="1" applyBorder="1" applyAlignment="1" applyProtection="1">
      <alignment horizontal="center" vertical="center" wrapText="1"/>
      <protection locked="0"/>
    </xf>
    <xf numFmtId="49" fontId="51" fillId="18" borderId="5" xfId="2" applyNumberFormat="1" applyFont="1" applyFill="1" applyBorder="1" applyAlignment="1" applyProtection="1">
      <alignment horizontal="center" vertical="center" wrapText="1"/>
      <protection locked="0"/>
    </xf>
    <xf numFmtId="3" fontId="51" fillId="18" borderId="6" xfId="2" applyNumberFormat="1" applyFont="1" applyFill="1" applyBorder="1" applyAlignment="1" applyProtection="1">
      <alignment horizontal="center" vertical="center" wrapText="1"/>
      <protection locked="0"/>
    </xf>
    <xf numFmtId="0" fontId="52" fillId="9" borderId="5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2" borderId="5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3" fontId="51" fillId="2" borderId="5" xfId="0" applyNumberFormat="1" applyFont="1" applyFill="1" applyBorder="1" applyAlignment="1">
      <alignment horizontal="center" vertical="center" wrapText="1"/>
    </xf>
    <xf numFmtId="3" fontId="51" fillId="0" borderId="5" xfId="0" applyNumberFormat="1" applyFont="1" applyFill="1" applyBorder="1" applyAlignment="1">
      <alignment horizontal="center" vertical="center" wrapText="1"/>
    </xf>
    <xf numFmtId="9" fontId="51" fillId="0" borderId="5" xfId="1" applyFont="1" applyFill="1" applyBorder="1" applyAlignment="1">
      <alignment horizontal="center" vertical="center" wrapText="1"/>
    </xf>
    <xf numFmtId="170" fontId="51" fillId="0" borderId="5" xfId="1" applyNumberFormat="1" applyFont="1" applyFill="1" applyBorder="1" applyAlignment="1">
      <alignment horizontal="center" vertical="center" wrapText="1"/>
    </xf>
    <xf numFmtId="10" fontId="51" fillId="0" borderId="5" xfId="1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/>
    </xf>
    <xf numFmtId="49" fontId="51" fillId="0" borderId="5" xfId="1" applyNumberFormat="1" applyFont="1" applyFill="1" applyBorder="1" applyAlignment="1">
      <alignment horizontal="center" vertical="center" wrapText="1"/>
    </xf>
    <xf numFmtId="14" fontId="51" fillId="0" borderId="5" xfId="0" applyNumberFormat="1" applyFont="1" applyFill="1" applyBorder="1" applyAlignment="1">
      <alignment horizontal="center" vertical="center" wrapText="1"/>
    </xf>
    <xf numFmtId="10" fontId="51" fillId="0" borderId="5" xfId="0" applyNumberFormat="1" applyFont="1" applyFill="1" applyBorder="1" applyAlignment="1">
      <alignment horizontal="center" vertical="center"/>
    </xf>
    <xf numFmtId="3" fontId="51" fillId="0" borderId="5" xfId="0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5" xfId="0" applyFont="1" applyBorder="1" applyAlignment="1">
      <alignment horizontal="left" vertical="top" wrapText="1"/>
    </xf>
    <xf numFmtId="0" fontId="51" fillId="0" borderId="0" xfId="0" applyFont="1"/>
    <xf numFmtId="0" fontId="51" fillId="0" borderId="0" xfId="0" applyFont="1" applyAlignment="1">
      <alignment horizontal="left" vertical="center" indent="1"/>
    </xf>
    <xf numFmtId="0" fontId="52" fillId="2" borderId="5" xfId="0" applyFont="1" applyFill="1" applyBorder="1" applyAlignment="1">
      <alignment horizontal="center" vertical="center" wrapText="1"/>
    </xf>
    <xf numFmtId="10" fontId="51" fillId="2" borderId="5" xfId="1" applyNumberFormat="1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/>
    </xf>
    <xf numFmtId="49" fontId="51" fillId="2" borderId="5" xfId="1" applyNumberFormat="1" applyFont="1" applyFill="1" applyBorder="1" applyAlignment="1">
      <alignment horizontal="center" vertical="center" wrapText="1"/>
    </xf>
    <xf numFmtId="14" fontId="51" fillId="2" borderId="5" xfId="0" applyNumberFormat="1" applyFont="1" applyFill="1" applyBorder="1" applyAlignment="1">
      <alignment horizontal="center" vertical="center" wrapText="1"/>
    </xf>
    <xf numFmtId="3" fontId="51" fillId="0" borderId="5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49" fontId="51" fillId="0" borderId="5" xfId="2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left" vertical="center" wrapText="1" indent="1"/>
    </xf>
    <xf numFmtId="49" fontId="52" fillId="0" borderId="5" xfId="1" applyNumberFormat="1" applyFont="1" applyFill="1" applyBorder="1" applyAlignment="1">
      <alignment horizontal="left" vertical="center" wrapText="1" indent="1"/>
    </xf>
    <xf numFmtId="49" fontId="51" fillId="0" borderId="5" xfId="1" applyNumberFormat="1" applyFont="1" applyFill="1" applyBorder="1" applyAlignment="1">
      <alignment horizontal="left" vertical="center" wrapText="1" indent="1"/>
    </xf>
    <xf numFmtId="0" fontId="51" fillId="2" borderId="5" xfId="0" applyFont="1" applyFill="1" applyBorder="1" applyAlignment="1">
      <alignment horizontal="left" vertical="center" wrapText="1" indent="1"/>
    </xf>
    <xf numFmtId="49" fontId="52" fillId="2" borderId="5" xfId="1" applyNumberFormat="1" applyFont="1" applyFill="1" applyBorder="1" applyAlignment="1">
      <alignment horizontal="left" vertical="center" wrapText="1" indent="1"/>
    </xf>
    <xf numFmtId="49" fontId="51" fillId="2" borderId="5" xfId="1" applyNumberFormat="1" applyFont="1" applyFill="1" applyBorder="1" applyAlignment="1">
      <alignment horizontal="left" vertical="center" wrapText="1" indent="1"/>
    </xf>
    <xf numFmtId="0" fontId="51" fillId="0" borderId="0" xfId="0" applyFont="1" applyFill="1" applyBorder="1"/>
    <xf numFmtId="0" fontId="51" fillId="2" borderId="0" xfId="0" applyFont="1" applyFill="1" applyBorder="1"/>
    <xf numFmtId="49" fontId="54" fillId="0" borderId="5" xfId="2" applyNumberFormat="1" applyFont="1" applyFill="1" applyBorder="1" applyAlignment="1">
      <alignment horizontal="left" vertical="center" wrapText="1" indent="1"/>
    </xf>
    <xf numFmtId="0" fontId="22" fillId="10" borderId="6" xfId="0" applyFont="1" applyFill="1" applyBorder="1" applyAlignment="1">
      <alignment horizontal="center"/>
    </xf>
    <xf numFmtId="0" fontId="22" fillId="10" borderId="8" xfId="0" applyFont="1" applyFill="1" applyBorder="1" applyAlignment="1">
      <alignment horizontal="center"/>
    </xf>
    <xf numFmtId="0" fontId="22" fillId="10" borderId="7" xfId="0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wrapText="1"/>
    </xf>
    <xf numFmtId="0" fontId="24" fillId="8" borderId="0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2" fontId="24" fillId="2" borderId="12" xfId="0" applyNumberFormat="1" applyFont="1" applyFill="1" applyBorder="1" applyAlignment="1">
      <alignment horizontal="center" vertical="center"/>
    </xf>
    <xf numFmtId="2" fontId="24" fillId="2" borderId="17" xfId="0" applyNumberFormat="1" applyFont="1" applyFill="1" applyBorder="1" applyAlignment="1">
      <alignment horizontal="center" vertical="center"/>
    </xf>
    <xf numFmtId="2" fontId="24" fillId="2" borderId="16" xfId="0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43" fillId="1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/>
    </xf>
    <xf numFmtId="0" fontId="40" fillId="3" borderId="15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wrapText="1" readingOrder="1"/>
    </xf>
    <xf numFmtId="0" fontId="50" fillId="0" borderId="0" xfId="0" applyFont="1" applyFill="1" applyBorder="1" applyAlignment="1"/>
    <xf numFmtId="0" fontId="15" fillId="0" borderId="0" xfId="0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10426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000000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10409]dd\.mm\.yy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10409]dd\.mm\.yy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-10409]#&quot;.&quot;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-10409]#&quot;.&quot;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0C0C0"/>
        </left>
        <right style="thin">
          <color rgb="FFC0C0C0"/>
        </right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numFmt numFmtId="168" formatCode="dd\.mm\.yyyy"/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C0C0C0"/>
        </left>
        <right/>
        <top/>
        <bottom style="thin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C0C0C0"/>
        </bottom>
      </border>
    </dxf>
    <dxf>
      <font>
        <sz val="8"/>
        <name val="Arial"/>
        <scheme val="none"/>
      </font>
      <numFmt numFmtId="4" formatCode="#,##0.00"/>
      <fill>
        <patternFill patternType="solid">
          <bgColor indexed="65"/>
        </patternFill>
      </fill>
      <alignment horizontal="right" vertical="center" readingOrder="0"/>
    </dxf>
    <dxf>
      <font>
        <sz val="8"/>
        <name val="Arial"/>
        <scheme val="none"/>
      </font>
      <numFmt numFmtId="4" formatCode="#,##0.00"/>
      <fill>
        <patternFill patternType="solid">
          <bgColor indexed="65"/>
        </patternFill>
      </fill>
      <alignment horizontal="right" vertical="center" readingOrder="0"/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9" defaultPivotStyle="PivotStyleLight16">
    <tableStyle name="PivotStyleLight16 2" table="0" count="11">
      <tableStyleElement type="headerRow" dxfId="81"/>
      <tableStyleElement type="totalRow" dxfId="80"/>
      <tableStyleElement type="firstRowStripe" dxfId="79"/>
      <tableStyleElement type="firstColumnStripe" dxfId="78"/>
      <tableStyleElement type="firstSubtotalColumn" dxfId="77"/>
      <tableStyleElement type="firstSubtotalRow" dxfId="76"/>
      <tableStyleElement type="secondSubtotalRow" dxfId="75"/>
      <tableStyleElement type="firstRowSubheading" dxfId="74"/>
      <tableStyleElement type="secondRowSubheading" dxfId="73"/>
      <tableStyleElement type="pageFieldLabels" dxfId="72"/>
      <tableStyleElement type="pageFieldValues" dxfId="7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EAE9"/>
      <color rgb="FFF3F3FF"/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47</xdr:row>
      <xdr:rowOff>52116</xdr:rowOff>
    </xdr:from>
    <xdr:to>
      <xdr:col>14</xdr:col>
      <xdr:colOff>561245</xdr:colOff>
      <xdr:row>49</xdr:row>
      <xdr:rowOff>209444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58850" y="10205766"/>
          <a:ext cx="4495070" cy="652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3</xdr:col>
      <xdr:colOff>1353007</xdr:colOff>
      <xdr:row>13</xdr:row>
      <xdr:rowOff>571500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514350"/>
          <a:ext cx="2762707" cy="571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ta Švirksta" refreshedDate="43852.512486342595" createdVersion="5" refreshedVersion="5" minRefreshableVersion="3" recordCount="118">
  <cacheSource type="worksheet">
    <worksheetSource name="Table2"/>
  </cacheSource>
  <cacheFields count="27">
    <cacheField name="Kārta" numFmtId="0">
      <sharedItems containsSemiMixedTypes="0" containsString="0" containsNumber="1" containsInteger="1" minValue="1" maxValue="2" count="2">
        <n v="1"/>
        <n v="2"/>
      </sharedItems>
    </cacheField>
    <cacheField name="Nr.p.k." numFmtId="164">
      <sharedItems containsSemiMixedTypes="0" containsString="0" containsNumber="1" containsInteger="1" minValue="1" maxValue="111"/>
    </cacheField>
    <cacheField name="pasākums" numFmtId="0">
      <sharedItems/>
    </cacheField>
    <cacheField name="Nosaukums" numFmtId="0">
      <sharedItems/>
    </cacheField>
    <cacheField name="Projekta nr." numFmtId="0">
      <sharedItems/>
    </cacheField>
    <cacheField name="Projekta nosaukums" numFmtId="0">
      <sharedItems/>
    </cacheField>
    <cacheField name="Statuss" numFmtId="0">
      <sharedItems/>
    </cacheField>
    <cacheField name="Datums" numFmtId="165">
      <sharedItems containsSemiMixedTypes="0" containsNonDate="0" containsDate="1" containsString="0" minDate="2017-01-19T00:00:00" maxDate="2020-01-16T00:00:00"/>
    </cacheField>
    <cacheField name="Nosaukums2" numFmtId="0">
      <sharedItems/>
    </cacheField>
    <cacheField name="Reģ.nr." numFmtId="0">
      <sharedItems/>
    </cacheField>
    <cacheField name="Iesaistīto partneru skaits" numFmtId="0">
      <sharedItems containsSemiMixedTypes="0" containsString="0" containsNumber="1" containsInteger="1" minValue="0" maxValue="3"/>
    </cacheField>
    <cacheField name="Īstenošanas vietu skaits" numFmtId="0">
      <sharedItems containsSemiMixedTypes="0" containsString="0" containsNumber="1" containsInteger="1" minValue="1" maxValue="5"/>
    </cacheField>
    <cacheField name="Īstenošanas laiks mēnešos" numFmtId="0">
      <sharedItems containsSemiMixedTypes="0" containsString="0" containsNumber="1" containsInteger="1" minValue="10" maxValue="36"/>
    </cacheField>
    <cacheField name="Kopējā summa, EUR" numFmtId="166">
      <sharedItems containsSemiMixedTypes="0" containsString="0" containsNumber="1" minValue="200000" maxValue="1021794.8"/>
    </cacheField>
    <cacheField name="Attiecināmo izdevumu summa, EUR" numFmtId="166">
      <sharedItems containsSemiMixedTypes="0" containsString="0" containsNumber="1" minValue="200000" maxValue="990353.61"/>
    </cacheField>
    <cacheField name="ERAF" numFmtId="166">
      <sharedItems containsSemiMixedTypes="0" containsString="0" containsNumber="1" minValue="110934.52" maxValue="599316.15"/>
    </cacheField>
    <cacheField name="Veids" numFmtId="0">
      <sharedItems containsMixedTypes="1" containsNumber="1" containsInteger="1" minValue="0" maxValue="0" count="4">
        <s v=""/>
        <s v="NS"/>
        <s v="S"/>
        <n v="0" u="1"/>
      </sharedItems>
    </cacheField>
    <cacheField name="ESF" numFmtId="0">
      <sharedItems/>
    </cacheField>
    <cacheField name="ERAF_%" numFmtId="0">
      <sharedItems containsBlank="1"/>
    </cacheField>
    <cacheField name="Valsts budžeta finansējums" numFmtId="0">
      <sharedItems containsMixedTypes="1" containsNumber="1" minValue="15000" maxValue="225081"/>
    </cacheField>
    <cacheField name="Valsts budžeta dotācijas pašvaldībām" numFmtId="0">
      <sharedItems/>
    </cacheField>
    <cacheField name="Pašvaldības finansējums" numFmtId="0">
      <sharedItems/>
    </cacheField>
    <cacheField name="Publiskās attiecināmās izmaksas" numFmtId="166">
      <sharedItems containsSemiMixedTypes="0" containsString="0" containsNumber="1" minValue="110934.52" maxValue="648330.88"/>
    </cacheField>
    <cacheField name="Cits publiskais finansējums" numFmtId="0">
      <sharedItems containsMixedTypes="1" containsNumber="1" minValue="3297.53" maxValue="48624.82"/>
    </cacheField>
    <cacheField name="Privātās attiecināmās izmaksas" numFmtId="0">
      <sharedItems containsMixedTypes="1" containsNumber="1" minValue="5700" maxValue="394998.07"/>
    </cacheField>
    <cacheField name="Publiskās neattiecināmās izmaksas" numFmtId="0">
      <sharedItems containsMixedTypes="1" containsNumber="1" minValue="1360" maxValue="20401.84"/>
    </cacheField>
    <cacheField name="Privātās neattiecināmās izmaksas" numFmtId="0">
      <sharedItems containsMixedTypes="1" containsNumber="1" minValue="763.68" maxValue="161067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nta Švirksta" refreshedDate="43853.647452662037" createdVersion="5" refreshedVersion="5" minRefreshableVersion="3" recordCount="95">
  <cacheSource type="worksheet">
    <worksheetSource name="Table1"/>
  </cacheSource>
  <cacheFields count="10">
    <cacheField name="Pasākums" numFmtId="0">
      <sharedItems containsBlank="1" count="5">
        <s v="1.  1.  1.  1"/>
        <m/>
        <s v="1.  1.  1.  3"/>
        <s v="1.  1.  1.  4"/>
        <s v="1.  1.  1.  5"/>
      </sharedItems>
    </cacheField>
    <cacheField name="Projekts" numFmtId="0">
      <sharedItems containsBlank="1"/>
    </cacheField>
    <cacheField name="Projekta statuss" numFmtId="0">
      <sharedItems containsBlank="1"/>
    </cacheField>
    <cacheField name="Neatbilstība NVI atskaitīti no līguma attiecināmo izmaksu summas" numFmtId="0">
      <sharedItems containsBlank="1" count="7">
        <s v="Jā"/>
        <s v="Jā Total"/>
        <s v="Nē"/>
        <s v="Nē Total"/>
        <s v="Grand Total"/>
        <m/>
        <s v="Līgumi"/>
      </sharedItems>
    </cacheField>
    <cacheField name="Neatbilstība Numurs" numFmtId="0">
      <sharedItems containsBlank="1"/>
    </cacheField>
    <cacheField name="Neatbilstība Lēmuma pieņemšanas datums" numFmtId="0">
      <sharedItems containsNonDate="0" containsDate="1" containsString="0" containsBlank="1" minDate="2017-04-20T00:00:00" maxDate="2020-01-11T00:00:00"/>
    </cacheField>
    <cacheField name="Neatbilstības summa - Tips" numFmtId="0">
      <sharedItems containsBlank="1"/>
    </cacheField>
    <cacheField name="Neatbilstības summa - Statuss" numFmtId="0">
      <sharedItems containsBlank="1"/>
    </cacheField>
    <cacheField name="ERAF" numFmtId="4">
      <sharedItems containsMixedTypes="1" containsNumber="1" minValue="2.0099999999999998" maxValue="31836.52"/>
    </cacheField>
    <cacheField name="VB" numFmtId="4">
      <sharedItems containsMixedTypes="1" containsNumber="1" minValue="0" maxValue="5618.23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0"/>
    <n v="1"/>
    <s v="1.1.1.1"/>
    <s v="Praktiskas ievirzes pētījumi"/>
    <s v="1.1.1.1/16/A/001"/>
    <s v="Uz metāla oksīdu nanostruktūrām bāzētas analītiskas molekulārās identifikācijas ierīces izveide biomolekulu noteikšanai"/>
    <s v="Līgums"/>
    <d v="2017-02-22T00:00:00"/>
    <s v="DAUGAVPILS UNIVERSITĀTE"/>
    <s v="90000065985"/>
    <n v="0"/>
    <n v="3"/>
    <n v="36"/>
    <n v="600000"/>
    <n v="600000"/>
    <n v="510000"/>
    <x v="0"/>
    <s v=""/>
    <s v=""/>
    <n v="45000"/>
    <s v=""/>
    <s v=""/>
    <n v="600000"/>
    <n v="45000"/>
    <s v=""/>
    <s v=""/>
    <s v=""/>
  </r>
  <r>
    <x v="0"/>
    <n v="2"/>
    <s v="1.1.1.1"/>
    <s v="Praktiskas ievirzes pētījumi"/>
    <s v="1.1.1.1/16/A/004"/>
    <s v="Biomasas kombinēto degšanas procesu pētījumi un elektrodinamiskā vadība ekoloģiski tīrai un efektīvai enerģijas ražošanai "/>
    <s v="Līgums"/>
    <d v="2017-02-07T00:00:00"/>
    <s v="LATVIJAS UNIVERSITĀTE"/>
    <s v="90000076669"/>
    <n v="1"/>
    <n v="2"/>
    <n v="36"/>
    <n v="600000"/>
    <n v="600000"/>
    <n v="510000"/>
    <x v="0"/>
    <s v=""/>
    <s v=""/>
    <n v="45000"/>
    <s v=""/>
    <s v=""/>
    <n v="600000"/>
    <n v="45000"/>
    <s v=""/>
    <s v=""/>
    <s v=""/>
  </r>
  <r>
    <x v="0"/>
    <n v="3"/>
    <s v="1.1.1.1"/>
    <s v="Praktiskas ievirzes pētījumi"/>
    <s v="1.1.1.1/16/A/007"/>
    <s v="Jauna koncepcija ilgtspējīgas, zema energopatēriņa ēku būvniecībai"/>
    <s v="Līgums"/>
    <d v="2017-02-17T00:00:00"/>
    <s v="RĪGAS TEHNISKĀ UNIVERSITĀTE"/>
    <s v="90000068977"/>
    <n v="1"/>
    <n v="2"/>
    <n v="36"/>
    <n v="648648"/>
    <n v="648648"/>
    <n v="551350.80000000005"/>
    <x v="0"/>
    <s v=""/>
    <s v=""/>
    <n v="48648.6"/>
    <s v=""/>
    <s v=""/>
    <n v="615048.04"/>
    <n v="15048.64"/>
    <n v="33599.96"/>
    <s v=""/>
    <s v=""/>
  </r>
  <r>
    <x v="0"/>
    <n v="4"/>
    <s v="1.1.1.1"/>
    <s v="Praktiskas ievirzes pētījumi"/>
    <s v="1.1.1.1/16/A/008"/>
    <s v="Daudzfunkcionāla testera izstrāde cieto šūnaino plastmasu materiālu un konstrukciju kvalitātes nesagraujošai testēšanai"/>
    <s v="Līgums"/>
    <d v="2017-02-10T00:00:00"/>
    <s v="LATVIJAS UNIVERSITĀTE"/>
    <s v="90000076669"/>
    <n v="0"/>
    <n v="1"/>
    <n v="36"/>
    <n v="572664"/>
    <n v="572664"/>
    <n v="486764.4"/>
    <x v="0"/>
    <s v=""/>
    <s v=""/>
    <n v="42949.8"/>
    <s v=""/>
    <s v=""/>
    <n v="544043.46"/>
    <n v="14329.26"/>
    <n v="28620.54"/>
    <s v=""/>
    <s v=""/>
  </r>
  <r>
    <x v="0"/>
    <n v="5"/>
    <s v="1.1.1.1"/>
    <s v="Praktiskas ievirzes pētījumi"/>
    <s v="1.1.1.1/16/A/010"/>
    <s v="Inovatīvas levoglikozenona ieguves tehnoloģijas no lignocelulozes izstrāde"/>
    <s v="Līgums"/>
    <d v="2017-02-08T00:00:00"/>
    <s v="Atvasināta publiska persona &quot;Latvijas Valsts koksnes ķīmijas institūts&quot;"/>
    <s v="90002128378"/>
    <n v="0"/>
    <n v="1"/>
    <n v="36"/>
    <n v="582552.39"/>
    <n v="582552.39"/>
    <n v="495169.54"/>
    <x v="0"/>
    <s v=""/>
    <s v=""/>
    <n v="43691.43"/>
    <s v=""/>
    <s v=""/>
    <n v="582552.39"/>
    <n v="43691.42"/>
    <s v=""/>
    <s v=""/>
    <s v=""/>
  </r>
  <r>
    <x v="0"/>
    <n v="6"/>
    <s v="1.1.1.1"/>
    <s v="Praktiskas ievirzes pētījumi"/>
    <s v="1.1.1.1/16/A/013"/>
    <s v="Hibrīdās enerģijas ieguves sistēmas"/>
    <s v="Līgums"/>
    <d v="2017-02-17T00:00:00"/>
    <s v="RĪGAS TEHNISKĀ UNIVERSITĀTE"/>
    <s v="90000068977"/>
    <n v="0"/>
    <n v="2"/>
    <n v="36"/>
    <n v="647361.38"/>
    <n v="647361.38"/>
    <n v="550257.17000000004"/>
    <x v="0"/>
    <s v=""/>
    <s v=""/>
    <n v="48552.1"/>
    <s v=""/>
    <s v=""/>
    <n v="615753.98"/>
    <n v="16944.71"/>
    <n v="31607.4"/>
    <s v=""/>
    <s v=""/>
  </r>
  <r>
    <x v="0"/>
    <n v="7"/>
    <s v="1.1.1.1"/>
    <s v="Praktiskas ievirzes pētījumi"/>
    <s v="1.1.1.1/16/A/015"/>
    <s v="Individuālajā siltumapgādē integrēta miglas aparāta sistēma (IFUS)"/>
    <s v="Līgums"/>
    <d v="2017-02-17T00:00:00"/>
    <s v="RĪGAS TEHNISKĀ UNIVERSITĀTE"/>
    <s v="90000068977"/>
    <n v="0"/>
    <n v="1"/>
    <n v="36"/>
    <n v="595843.79"/>
    <n v="595843.79"/>
    <n v="506467.23"/>
    <x v="0"/>
    <s v=""/>
    <s v=""/>
    <n v="44688.27"/>
    <s v=""/>
    <s v=""/>
    <n v="566169.29"/>
    <n v="15013.79"/>
    <n v="29674.5"/>
    <s v=""/>
    <s v=""/>
  </r>
  <r>
    <x v="0"/>
    <n v="8"/>
    <s v="1.1.1.1"/>
    <s v="Praktiskas ievirzes pētījumi"/>
    <s v="1.1.1.1/16/A/016"/>
    <s v="Ar proteasomām saistīto multiplās sklerozes ģenētisko, epiģenētisko un klīnisko marķieru noteikšana"/>
    <s v="Līgums"/>
    <d v="2017-02-22T00:00:00"/>
    <s v="LATVIJAS UNIVERSITĀTE"/>
    <s v="90000076669"/>
    <n v="0"/>
    <n v="3"/>
    <n v="36"/>
    <n v="599994.81000000006"/>
    <n v="599994.81000000006"/>
    <n v="509995.59"/>
    <x v="0"/>
    <s v=""/>
    <s v=""/>
    <n v="44999.61"/>
    <s v=""/>
    <s v=""/>
    <n v="599994.81000000006"/>
    <n v="44999.61"/>
    <s v=""/>
    <s v=""/>
    <s v=""/>
  </r>
  <r>
    <x v="0"/>
    <n v="9"/>
    <s v="1.1.1.1"/>
    <s v="Praktiskas ievirzes pētījumi"/>
    <s v="1.1.1.1/16/A/020"/>
    <s v="Nanolīmenī modificētu tekstiliju virsmu pārklājumu sintēze un enerģētiski neatkarīgas mērīšanas sistēmas integrācija  viedapģērbā ar medicīnisko novērojumu funkcijām"/>
    <s v="Līgums"/>
    <d v="2017-02-17T00:00:00"/>
    <s v="RĪGAS TEHNISKĀ UNIVERSITĀTE"/>
    <s v="90000068977"/>
    <n v="0"/>
    <n v="4"/>
    <n v="34"/>
    <n v="610362.39"/>
    <n v="610362.39"/>
    <n v="518808.03"/>
    <x v="0"/>
    <s v=""/>
    <s v=""/>
    <n v="45777.18"/>
    <s v=""/>
    <s v=""/>
    <n v="581788.38"/>
    <n v="17203.169999999998"/>
    <n v="28574.01"/>
    <s v=""/>
    <s v=""/>
  </r>
  <r>
    <x v="0"/>
    <n v="10"/>
    <s v="1.1.1.1"/>
    <s v="Praktiskas ievirzes pētījumi"/>
    <s v="1.1.1.1/16/A/025"/>
    <s v="Govju ģenētisko resursu saglabāšana Latvijā pielietojot embriju transferenci un ar to saistītās biotehnoloģijas."/>
    <s v="Līgums"/>
    <d v="2017-03-02T00:00:00"/>
    <s v="LATVIJAS LAUKSAIMNIECĪBAS UNIVERSITĀTE"/>
    <s v="90000041898"/>
    <n v="0"/>
    <n v="1"/>
    <n v="36"/>
    <n v="331666.28999999998"/>
    <n v="330613.93"/>
    <n v="281021.82"/>
    <x v="0"/>
    <s v=""/>
    <s v=""/>
    <n v="24782.94"/>
    <s v=""/>
    <s v=""/>
    <n v="314083.24"/>
    <n v="8278.48"/>
    <n v="16530.689999999999"/>
    <s v=""/>
    <n v="1052.3599999999999"/>
  </r>
  <r>
    <x v="0"/>
    <n v="11"/>
    <s v="1.1.1.1"/>
    <s v="Praktiskas ievirzes pētījumi"/>
    <s v="1.1.1.1/16/A/031"/>
    <s v="Ar nano/mikro celulozi pildīti poliuretāna/poliizociānurāta siltumizolācijas materiāli"/>
    <s v="Līgums"/>
    <d v="2017-01-27T00:00:00"/>
    <s v="Atvasināta publiska persona &quot;Latvijas Valsts koksnes ķīmijas institūts&quot;"/>
    <s v="90002128378"/>
    <n v="0"/>
    <n v="1"/>
    <n v="36"/>
    <n v="638382.5"/>
    <n v="638382.5"/>
    <n v="542625.12"/>
    <x v="0"/>
    <s v=""/>
    <s v=""/>
    <n v="47878.69"/>
    <s v=""/>
    <s v=""/>
    <n v="638382.5"/>
    <n v="47878.69"/>
    <s v=""/>
    <s v=""/>
    <s v=""/>
  </r>
  <r>
    <x v="0"/>
    <n v="12"/>
    <s v="1.1.1.1"/>
    <s v="Praktiskas ievirzes pētījumi"/>
    <s v="1.1.1.1/16/A/042"/>
    <s v="Bērza mizas pārstrāde ekoloģiskos šķiedru bio-kompozītos un produktos ar augstu pievienoto vērtību"/>
    <s v="Līgums"/>
    <d v="2017-02-01T00:00:00"/>
    <s v="Atvasināta publiska persona &quot;Latvijas Valsts koksnes ķīmijas institūts&quot;"/>
    <s v="90002128378"/>
    <n v="0"/>
    <n v="1"/>
    <n v="35"/>
    <n v="648000"/>
    <n v="648000"/>
    <n v="550800"/>
    <x v="0"/>
    <s v=""/>
    <s v=""/>
    <n v="48600"/>
    <s v=""/>
    <s v=""/>
    <n v="648000"/>
    <n v="48600"/>
    <s v=""/>
    <s v=""/>
    <s v=""/>
  </r>
  <r>
    <x v="0"/>
    <n v="13"/>
    <s v="1.1.1.1"/>
    <s v="Praktiskas ievirzes pētījumi"/>
    <s v="1.1.1.1/16/A/044"/>
    <s v="Babezioze Latvijā: epidemioloģiskie un diagnostiskie pētījumi riska novērtēšanai"/>
    <s v="Līgums"/>
    <d v="2017-03-01T00:00:00"/>
    <s v="Atvasināta publiska persona &quot;Latvijas Biomedicīnas pētījumu un studiju centrs&quot;"/>
    <s v="90002120158"/>
    <n v="0"/>
    <n v="1"/>
    <n v="35"/>
    <n v="648640"/>
    <n v="648640"/>
    <n v="551344"/>
    <x v="0"/>
    <s v=""/>
    <s v=""/>
    <n v="48648"/>
    <s v=""/>
    <s v=""/>
    <n v="616208"/>
    <n v="16216"/>
    <n v="32432"/>
    <s v=""/>
    <s v=""/>
  </r>
  <r>
    <x v="0"/>
    <n v="14"/>
    <s v="1.1.1.1"/>
    <s v="Praktiskas ievirzes pētījumi"/>
    <s v="1.1.1.1/16/A/046"/>
    <s v="Oriģinālu organisko materiālu iespēju demonstrēšana fotonisko ierīču prototipos"/>
    <s v="Līgums"/>
    <d v="2017-01-19T00:00:00"/>
    <s v="Latvijas Universitātes Cietvielu fizikas institūts"/>
    <s v="90002124925"/>
    <n v="0"/>
    <n v="1"/>
    <n v="36"/>
    <n v="658172.49"/>
    <n v="658172.49"/>
    <n v="550561.29"/>
    <x v="0"/>
    <s v=""/>
    <s v=""/>
    <n v="49362.94"/>
    <s v=""/>
    <s v=""/>
    <n v="599924.23"/>
    <s v=""/>
    <n v="58248.26"/>
    <s v=""/>
    <s v=""/>
  </r>
  <r>
    <x v="0"/>
    <n v="15"/>
    <s v="1.1.1.1"/>
    <s v="Praktiskas ievirzes pētījumi"/>
    <s v="1.1.1.1/16/A/047"/>
    <s v="Vaccinium ģints ogu pārstrāde: “zaļās” tehnoloģijas un inovatīvi, farmakoloģiski raksturoti produkti biofarmācijai"/>
    <s v="Līgums"/>
    <d v="2017-01-31T00:00:00"/>
    <s v="LATVIJAS UNIVERSITĀTE"/>
    <s v="90000076669"/>
    <n v="1"/>
    <n v="2"/>
    <n v="36"/>
    <n v="644456.79"/>
    <n v="644456.79"/>
    <n v="547788.27"/>
    <x v="0"/>
    <s v=""/>
    <s v=""/>
    <n v="48334.26"/>
    <s v=""/>
    <s v=""/>
    <n v="634789.28"/>
    <n v="38666.75"/>
    <n v="9667.51"/>
    <s v=""/>
    <s v=""/>
  </r>
  <r>
    <x v="0"/>
    <n v="16"/>
    <s v="1.1.1.1"/>
    <s v="Praktiskas ievirzes pētījumi"/>
    <s v="1.1.1.1/16/A/048"/>
    <s v="Neklasificēto ēku gandrīz nulles enerģijas ēku risinājumi"/>
    <s v="Līgums"/>
    <d v="2017-02-17T00:00:00"/>
    <s v="RĪGAS TEHNISKĀ UNIVERSITĀTE"/>
    <s v="90000068977"/>
    <n v="0"/>
    <n v="1"/>
    <n v="36"/>
    <n v="633560.34"/>
    <n v="633560.34"/>
    <n v="538526.27"/>
    <x v="0"/>
    <s v=""/>
    <s v=""/>
    <n v="47517.04"/>
    <s v=""/>
    <s v=""/>
    <n v="605257.49"/>
    <n v="19214.18"/>
    <n v="28302.85"/>
    <s v=""/>
    <s v=""/>
  </r>
  <r>
    <x v="0"/>
    <n v="17"/>
    <s v="1.1.1.1"/>
    <s v="Praktiskas ievirzes pētījumi"/>
    <s v="1.1.1.1/16/A/050"/>
    <s v="Mainīga rakstura degvielas gazifikācijas procesa izstrāde cieto atkritumu pārstrādei"/>
    <s v="Līgums"/>
    <d v="2017-02-20T00:00:00"/>
    <s v="LATVIJAS UNIVERSITĀTE"/>
    <s v="90000076669"/>
    <n v="0"/>
    <n v="2"/>
    <n v="36"/>
    <n v="646100.17000000004"/>
    <n v="646100.17000000004"/>
    <n v="549185.15"/>
    <x v="0"/>
    <s v=""/>
    <s v=""/>
    <n v="48457.51"/>
    <s v=""/>
    <s v=""/>
    <n v="646100.17000000004"/>
    <n v="48457.51"/>
    <s v=""/>
    <s v=""/>
    <s v=""/>
  </r>
  <r>
    <x v="0"/>
    <n v="18"/>
    <s v="1.1.1.1"/>
    <s v="Praktiskas ievirzes pētījumi"/>
    <s v="1.1.1.1/16/A/054"/>
    <s v="Gripas vīrusa hemaglutinīna stalka peptīda diagnostiskais un imunoprotektīvais potenciāls: jaunu vakcīnu prototipu izstrāde"/>
    <s v="Līgums"/>
    <d v="2017-02-15T00:00:00"/>
    <s v="Atvasināta publiska persona &quot;Latvijas Biomedicīnas pētījumu un studiju centrs&quot;"/>
    <s v="90002120158"/>
    <n v="0"/>
    <n v="1"/>
    <n v="36"/>
    <n v="648643.68999999994"/>
    <n v="648643.68999999994"/>
    <n v="551347.14"/>
    <x v="0"/>
    <s v=""/>
    <s v=""/>
    <n v="48648.28"/>
    <s v=""/>
    <s v=""/>
    <n v="616211.51"/>
    <n v="16216.09"/>
    <n v="32432.18"/>
    <s v=""/>
    <s v=""/>
  </r>
  <r>
    <x v="0"/>
    <n v="19"/>
    <s v="1.1.1.1"/>
    <s v="Praktiskas ievirzes pētījumi"/>
    <s v="1.1.1.1/16/A/055"/>
    <s v="Orfāno ar G-proteīnu saistīto receptoru, peptīdu dabas ligandu skrīnēšanas sistēmas izstrāde"/>
    <s v="Līgums"/>
    <d v="2017-03-01T00:00:00"/>
    <s v="Atvasināta publiska persona &quot;Latvijas Biomedicīnas pētījumu un studiju centrs&quot;"/>
    <s v="90002120158"/>
    <n v="0"/>
    <n v="1"/>
    <n v="34"/>
    <n v="285245.84000000003"/>
    <n v="285245.84000000003"/>
    <n v="242458.96"/>
    <x v="0"/>
    <s v=""/>
    <s v=""/>
    <n v="21393.439999999999"/>
    <s v=""/>
    <s v=""/>
    <n v="270983.55"/>
    <n v="7131.15"/>
    <n v="14262.29"/>
    <s v=""/>
    <s v=""/>
  </r>
  <r>
    <x v="0"/>
    <n v="20"/>
    <s v="1.1.1.1"/>
    <s v="Praktiskas ievirzes pētījumi"/>
    <s v="1.1.1.1/16/A/066"/>
    <s v="Molekulāro marķieru identificēšana hipofīzes adenomu veidošanās, attīstības gaitas un terapijas efektivitātes prognozēšanai"/>
    <s v="Līgums"/>
    <d v="2017-03-01T00:00:00"/>
    <s v="Atvasināta publiska persona &quot;Latvijas Biomedicīnas pētījumu un studiju centrs&quot;"/>
    <s v="90002120158"/>
    <n v="0"/>
    <n v="1"/>
    <n v="34"/>
    <n v="648600.28"/>
    <n v="648600.28"/>
    <n v="551310.24"/>
    <x v="0"/>
    <s v=""/>
    <s v=""/>
    <n v="48645.02"/>
    <s v=""/>
    <s v=""/>
    <n v="616170.28"/>
    <n v="16215.02"/>
    <n v="32430"/>
    <s v=""/>
    <s v=""/>
  </r>
  <r>
    <x v="0"/>
    <n v="21"/>
    <s v="1.1.1.1"/>
    <s v="Praktiskas ievirzes pētījumi"/>
    <s v="1.1.1.1/16/A/072"/>
    <s v="Pasīvi šķiedru optiskie sensori energoefektīvai transporta infrastruktūras tehniskā stāvokļa uzraudzībai"/>
    <s v="Līgums"/>
    <d v="2017-02-17T00:00:00"/>
    <s v="RĪGAS TEHNISKĀ UNIVERSITĀTE"/>
    <s v="90000068977"/>
    <n v="1"/>
    <n v="1"/>
    <n v="36"/>
    <n v="648000"/>
    <n v="648000"/>
    <n v="550800"/>
    <x v="0"/>
    <s v=""/>
    <s v=""/>
    <n v="48600"/>
    <s v=""/>
    <s v=""/>
    <n v="626130"/>
    <n v="26730"/>
    <n v="21870"/>
    <s v=""/>
    <s v=""/>
  </r>
  <r>
    <x v="0"/>
    <n v="22"/>
    <s v="1.1.1.1"/>
    <s v="Praktiskas ievirzes pētījumi"/>
    <s v="1.1.1.1/16/A/073"/>
    <s v="Augstas efektivitātes erozijizturīgie multifunkcionālie pārklājumi gaisa kuģu kompozīta konstrukcijām  (PEROMACS)"/>
    <s v="Līgums"/>
    <d v="2017-02-20T00:00:00"/>
    <s v="RĪGAS TEHNISKĀ UNIVERSITĀTE"/>
    <s v="90000068977"/>
    <n v="0"/>
    <n v="1"/>
    <n v="36"/>
    <n v="200000"/>
    <n v="200000"/>
    <n v="170000"/>
    <x v="0"/>
    <s v=""/>
    <s v=""/>
    <n v="15000"/>
    <s v=""/>
    <s v=""/>
    <n v="190000"/>
    <n v="5000"/>
    <n v="10000"/>
    <s v=""/>
    <s v=""/>
  </r>
  <r>
    <x v="0"/>
    <n v="23"/>
    <s v="1.1.1.1"/>
    <s v="Praktiskas ievirzes pētījumi"/>
    <s v="1.1.1.1/16/A/077"/>
    <s v="Minerāli un sintētiski nanopulveri porainas keramikas iegūšanai un keramikas materiālu modificēšanai"/>
    <s v="Līgums"/>
    <d v="2017-02-17T00:00:00"/>
    <s v="RĪGAS TEHNISKĀ UNIVERSITĀTE"/>
    <s v="90000068977"/>
    <n v="0"/>
    <n v="1"/>
    <n v="36"/>
    <n v="592345.19999999995"/>
    <n v="592345.19999999995"/>
    <n v="503493.42"/>
    <x v="0"/>
    <s v=""/>
    <s v=""/>
    <n v="44425.9"/>
    <s v=""/>
    <s v=""/>
    <n v="563514.12"/>
    <n v="15594.8"/>
    <n v="28831.08"/>
    <s v=""/>
    <s v=""/>
  </r>
  <r>
    <x v="0"/>
    <n v="24"/>
    <s v="1.1.1.1"/>
    <s v="Praktiskas ievirzes pētījumi"/>
    <s v="1.1.1.1/16/A/078"/>
    <s v="Biodīzeļdegvielas sintēze rapšu eļļas interesterifikācijā"/>
    <s v="Līgums"/>
    <d v="2017-02-17T00:00:00"/>
    <s v="RĪGAS TEHNISKĀ UNIVERSITĀTE"/>
    <s v="90000068977"/>
    <n v="0"/>
    <n v="2"/>
    <n v="36"/>
    <n v="581007.42000000004"/>
    <n v="581007.42000000004"/>
    <n v="493856.3"/>
    <x v="0"/>
    <s v=""/>
    <s v=""/>
    <n v="43575.57"/>
    <s v=""/>
    <s v=""/>
    <n v="581007.42000000004"/>
    <n v="43575.55"/>
    <s v=""/>
    <s v=""/>
    <s v=""/>
  </r>
  <r>
    <x v="0"/>
    <n v="25"/>
    <s v="1.1.1.1"/>
    <s v="Praktiskas ievirzes pētījumi"/>
    <s v="1.1.1.1/16/A/079"/>
    <s v="Saules gaismā aktīvu fiksētu TiO2-ZnO sistēmas fotokatalizatoru izstrāde"/>
    <s v="Līgums"/>
    <d v="2017-02-17T00:00:00"/>
    <s v="RĪGAS TEHNISKĀ UNIVERSITĀTE"/>
    <s v="90000068977"/>
    <n v="0"/>
    <n v="2"/>
    <n v="36"/>
    <n v="524397.9"/>
    <n v="524397.9"/>
    <n v="445738.22"/>
    <x v="0"/>
    <s v=""/>
    <s v=""/>
    <n v="39329.85"/>
    <s v=""/>
    <s v=""/>
    <n v="499482.16"/>
    <n v="14414.09"/>
    <n v="24915.74"/>
    <s v=""/>
    <s v=""/>
  </r>
  <r>
    <x v="0"/>
    <n v="26"/>
    <s v="1.1.1.1"/>
    <s v="Praktiskas ievirzes pētījumi"/>
    <s v="1.1.1.1/16/A/091"/>
    <s v="Metformīna terapijas ietekmējošo faktoru savstarpējās mijiedarbības izpēte otrā tipa diabēta ārstēšanas efektivitātes prognozēšanai"/>
    <s v="Līgums"/>
    <d v="2017-03-01T00:00:00"/>
    <s v="Atvasināta publiska persona &quot;Latvijas Biomedicīnas pētījumu un studiju centrs&quot;"/>
    <s v="90002120158"/>
    <n v="0"/>
    <n v="1"/>
    <n v="36"/>
    <n v="648235.48"/>
    <n v="648235.48"/>
    <n v="551000.16"/>
    <x v="0"/>
    <s v=""/>
    <s v=""/>
    <n v="48617.66"/>
    <s v=""/>
    <s v=""/>
    <n v="615823.71"/>
    <n v="16205.89"/>
    <n v="32411.77"/>
    <s v=""/>
    <s v=""/>
  </r>
  <r>
    <x v="0"/>
    <n v="27"/>
    <s v="1.1.1.1"/>
    <s v="Praktiskas ievirzes pētījumi"/>
    <s v="1.1.1.1/16/A/094"/>
    <s v="Perspektīvas augļaugu komerckultūras - krūmcidoniju (Chaenomeles japonica) vidi saudzējoša audzēšana un bezatlikuma pārstrādes tehnoloģijas"/>
    <s v="Līgums"/>
    <d v="2017-02-03T00:00:00"/>
    <s v="Atvasināta publiska persona &quot;Dārzkopības institūts&quot;"/>
    <s v="90002127692"/>
    <n v="2"/>
    <n v="3"/>
    <n v="36"/>
    <n v="584070.46"/>
    <n v="584070.46"/>
    <n v="496459.89"/>
    <x v="0"/>
    <s v=""/>
    <s v=""/>
    <n v="43805.29"/>
    <s v=""/>
    <s v=""/>
    <n v="557495.26"/>
    <n v="17230.080000000002"/>
    <n v="26575.200000000001"/>
    <s v=""/>
    <s v=""/>
  </r>
  <r>
    <x v="0"/>
    <n v="28"/>
    <s v="1.1.1.1"/>
    <s v="Praktiskas ievirzes pētījumi"/>
    <s v="1.1.1.1/16/A/097"/>
    <s v="Metalurģiskā silīcija attīrīšana līdz solārai kvalitātei, izmantojot elektromagnētisko siltuma un masas pārneses kontroli"/>
    <s v="Līgums"/>
    <d v="2017-02-28T00:00:00"/>
    <s v="LATVIJAS UNIVERSITĀTE"/>
    <s v="90000076669"/>
    <n v="0"/>
    <n v="2"/>
    <n v="36"/>
    <n v="578690.44999999995"/>
    <n v="578690.44999999995"/>
    <n v="491886.88"/>
    <x v="0"/>
    <s v=""/>
    <s v=""/>
    <n v="43401.79"/>
    <s v=""/>
    <s v=""/>
    <n v="578690.44999999995"/>
    <n v="43401.78"/>
    <s v=""/>
    <s v=""/>
    <s v=""/>
  </r>
  <r>
    <x v="0"/>
    <n v="29"/>
    <s v="1.1.1.1"/>
    <s v="Praktiskas ievirzes pētījumi"/>
    <s v="1.1.1.1/16/A/101"/>
    <s v="Apbedījuma vides mikrobioma nozīme biomolekulārajā arheoloģijā un senās tuberkulozes izpētes procesos"/>
    <s v="Līgums"/>
    <d v="2017-02-17T00:00:00"/>
    <s v="Atvasināta publiska persona &quot;Latvijas Biomedicīnas pētījumu un studiju centrs&quot;"/>
    <s v="90002120158"/>
    <n v="0"/>
    <n v="3"/>
    <n v="36"/>
    <n v="648648.24"/>
    <n v="648648.24"/>
    <n v="551351"/>
    <x v="0"/>
    <s v=""/>
    <s v=""/>
    <n v="48648.62"/>
    <s v=""/>
    <s v=""/>
    <n v="616215.81999999995"/>
    <n v="16216.2"/>
    <n v="32432.42"/>
    <s v=""/>
    <s v=""/>
  </r>
  <r>
    <x v="0"/>
    <n v="30"/>
    <s v="1.1.1.1"/>
    <s v="Praktiskas ievirzes pētījumi"/>
    <s v="1.1.1.1/16/A/104"/>
    <s v="Jaunu RNS fāgu vīrusveidīgo daļiņu iegūšana un raksturošana"/>
    <s v="Līgums"/>
    <d v="2017-02-15T00:00:00"/>
    <s v="Atvasināta publiska persona &quot;Latvijas Biomedicīnas pētījumu un studiju centrs&quot;"/>
    <s v="90002120158"/>
    <n v="0"/>
    <n v="1"/>
    <n v="36"/>
    <n v="648640"/>
    <n v="648640"/>
    <n v="551344"/>
    <x v="0"/>
    <s v=""/>
    <s v=""/>
    <n v="48648"/>
    <s v=""/>
    <s v=""/>
    <n v="616208"/>
    <n v="16216"/>
    <n v="32432"/>
    <s v=""/>
    <s v=""/>
  </r>
  <r>
    <x v="0"/>
    <n v="31"/>
    <s v="1.1.1.1"/>
    <s v="Praktiskas ievirzes pētījumi"/>
    <s v="1.1.1.1/16/A/107"/>
    <s v="Jaunu antimikrobiālu līdzekļu atlase pret grampozitīvo baktēriju sortāzi A"/>
    <s v="Līgums"/>
    <d v="2017-03-16T00:00:00"/>
    <s v="Atvasināta publiska persona &quot;Latvijas Biomedicīnas pētījumu un studiju centrs&quot;"/>
    <s v="90002120158"/>
    <n v="0"/>
    <n v="2"/>
    <n v="36"/>
    <n v="583689.55000000005"/>
    <n v="583689.55000000005"/>
    <n v="496136.12"/>
    <x v="0"/>
    <s v=""/>
    <s v=""/>
    <n v="43776.72"/>
    <s v=""/>
    <s v=""/>
    <n v="554505.07999999996"/>
    <n v="14592.24"/>
    <n v="29184.47"/>
    <s v=""/>
    <s v=""/>
  </r>
  <r>
    <x v="0"/>
    <n v="32"/>
    <s v="1.1.1.1"/>
    <s v="Praktiskas ievirzes pētījumi"/>
    <s v="1.1.1.1/16/A/113"/>
    <s v="Jaunas pieejas izstrādāšana vienlaicīgai bioetanola, furfurola un citu vērtīgu produktu bezatlikumu iegūšanai no vietējiem zemkopības pārpalikumiem"/>
    <s v="Līgums"/>
    <d v="2017-02-22T00:00:00"/>
    <s v="LATVIJAS UNIVERSITĀTE"/>
    <s v="90000076669"/>
    <n v="1"/>
    <n v="2"/>
    <n v="36"/>
    <n v="647520.69999999995"/>
    <n v="647520.69999999995"/>
    <n v="550392.6"/>
    <x v="0"/>
    <s v=""/>
    <s v=""/>
    <n v="48564.05"/>
    <s v=""/>
    <s v=""/>
    <n v="647520.69999999995"/>
    <n v="48564.05"/>
    <s v=""/>
    <s v=""/>
    <s v=""/>
  </r>
  <r>
    <x v="0"/>
    <n v="33"/>
    <s v="1.1.1.1"/>
    <s v="Praktiskas ievirzes pētījumi"/>
    <s v="1.1.1.1/16/A/129"/>
    <s v="Virsmas īpašību ietekmes uz slīdamību pa ledu pētījumi"/>
    <s v="Līgums"/>
    <d v="2017-04-12T00:00:00"/>
    <s v="RĪGAS TEHNISKĀ UNIVERSITĀTE"/>
    <s v="90000068977"/>
    <n v="0"/>
    <n v="4"/>
    <n v="36"/>
    <n v="594054.28"/>
    <n v="594054.28"/>
    <n v="504946.14"/>
    <x v="0"/>
    <s v=""/>
    <s v=""/>
    <n v="44554.07"/>
    <s v=""/>
    <s v=""/>
    <n v="564351.56999999995"/>
    <n v="14851.36"/>
    <n v="29702.71"/>
    <s v=""/>
    <s v=""/>
  </r>
  <r>
    <x v="0"/>
    <n v="34"/>
    <s v="1.1.1.1"/>
    <s v="Praktiskas ievirzes pētījumi"/>
    <s v="1.1.1.1/16/A/131"/>
    <s v="Gaismu emitējošu un ar šķīdumu metodēm apstrādājamu organisku molekulāro stiklu dizains un pētījumi"/>
    <s v="Līgums"/>
    <d v="2017-02-27T00:00:00"/>
    <s v="RĪGAS TEHNISKĀ UNIVERSITĀTE"/>
    <s v="90000068977"/>
    <n v="0"/>
    <n v="3"/>
    <n v="36"/>
    <n v="648330.88"/>
    <n v="648330.88"/>
    <n v="551081.25"/>
    <x v="0"/>
    <s v=""/>
    <s v=""/>
    <n v="48624.81"/>
    <s v=""/>
    <s v=""/>
    <n v="648330.88"/>
    <n v="48624.82"/>
    <s v=""/>
    <s v=""/>
    <s v=""/>
  </r>
  <r>
    <x v="0"/>
    <n v="35"/>
    <s v="1.1.1.1"/>
    <s v="Praktiskas ievirzes pētījumi"/>
    <s v="1.1.1.1/16/A/133"/>
    <s v="Koksne ar uzlabotām kalpošanas īpašībām, kombinējot termiskās modifikācijas un impregnēšanas apstrādi"/>
    <s v="Līgums"/>
    <d v="2017-02-14T00:00:00"/>
    <s v="Atvasināta publiska persona &quot;Latvijas Valsts koksnes ķīmijas institūts&quot;"/>
    <s v="90002128378"/>
    <n v="0"/>
    <n v="1"/>
    <n v="36"/>
    <n v="644295"/>
    <n v="644295"/>
    <n v="547650.75"/>
    <x v="0"/>
    <s v=""/>
    <s v=""/>
    <n v="48321.2"/>
    <s v=""/>
    <s v=""/>
    <n v="644295"/>
    <n v="48323.05"/>
    <s v=""/>
    <s v=""/>
    <s v=""/>
  </r>
  <r>
    <x v="0"/>
    <n v="36"/>
    <s v="1.1.1.1"/>
    <s v="Praktiskas ievirzes pētījumi"/>
    <s v="1.1.1.1/16/A/135"/>
    <s v="Uz grafiem balstītas sistēmbioloģijas datu modelēšanas un analīzes metodes"/>
    <s v="Līgums"/>
    <d v="2017-02-21T00:00:00"/>
    <s v="Latvijas Universitātes Matemātikas un informātikas institūts"/>
    <s v="90002111761"/>
    <n v="0"/>
    <n v="1"/>
    <n v="35"/>
    <n v="634744.42000000004"/>
    <n v="633384.42000000004"/>
    <n v="538376.74"/>
    <x v="0"/>
    <s v=""/>
    <s v=""/>
    <n v="47503.81"/>
    <s v=""/>
    <s v=""/>
    <n v="633384.42000000004"/>
    <n v="47503.87"/>
    <s v=""/>
    <n v="1360"/>
    <s v=""/>
  </r>
  <r>
    <x v="0"/>
    <n v="37"/>
    <s v="1.1.1.1"/>
    <s v="Praktiskas ievirzes pētījumi"/>
    <s v="1.1.1.1/16/A/141"/>
    <s v="Nanomodificētu poliolefīnu daudzslāņu ekstrūzijas produktu izstrāde ar uzlabotām ekspluatācijas īpašībām"/>
    <s v="Līgums"/>
    <d v="2017-02-20T00:00:00"/>
    <s v="LATVIJAS UNIVERSITĀTE"/>
    <s v="90000076669"/>
    <n v="0"/>
    <n v="1"/>
    <n v="36"/>
    <n v="485272"/>
    <n v="485272"/>
    <n v="412481.2"/>
    <x v="0"/>
    <s v=""/>
    <s v=""/>
    <n v="36395.4"/>
    <s v=""/>
    <s v=""/>
    <n v="461017.55"/>
    <n v="12140.95"/>
    <n v="24254.45"/>
    <s v=""/>
    <s v=""/>
  </r>
  <r>
    <x v="0"/>
    <n v="38"/>
    <s v="1.1.1.1"/>
    <s v="Praktiskas ievirzes pētījumi"/>
    <s v="1.1.1.1/16/A/144"/>
    <s v="Magnētiskā lauka ierosinātas samaisīšanas ietekme uz biotehnoloģiskajiem procesiem"/>
    <s v="Līgums"/>
    <d v="2017-02-13T00:00:00"/>
    <s v="Atvasināta publiska persona &quot;Latvijas Valsts koksnes ķīmijas institūts&quot;"/>
    <s v="90002128378"/>
    <n v="3"/>
    <n v="3"/>
    <n v="35"/>
    <n v="642601.74"/>
    <n v="642601.74"/>
    <n v="546211.48"/>
    <x v="0"/>
    <s v=""/>
    <s v=""/>
    <n v="48195.13"/>
    <s v=""/>
    <s v=""/>
    <n v="622760.26"/>
    <n v="28353.65"/>
    <n v="19841.48"/>
    <s v=""/>
    <s v=""/>
  </r>
  <r>
    <x v="0"/>
    <n v="39"/>
    <s v="1.1.1.1"/>
    <s v="Praktiskas ievirzes pētījumi"/>
    <s v="1.1.1.1/16/A/147"/>
    <s v="Elektrisko, informācijas un materiālu tehnoloģiju izstrāde un izpēte zema ātruma rehabilitācijas transportlīdzekļiem personām ar īpašām vajadzībām"/>
    <s v="Līgums"/>
    <d v="2017-02-22T00:00:00"/>
    <s v="RĪGAS TEHNISKĀ UNIVERSITĀTE"/>
    <s v="90000068977"/>
    <n v="0"/>
    <n v="2"/>
    <n v="36"/>
    <n v="627833.06999999995"/>
    <n v="610652.81000000006"/>
    <n v="519054.89"/>
    <x v="0"/>
    <s v=""/>
    <s v=""/>
    <n v="45798.96"/>
    <s v=""/>
    <s v=""/>
    <n v="568151.38"/>
    <n v="3297.53"/>
    <n v="42501.43"/>
    <n v="17180.259999999998"/>
    <s v=""/>
  </r>
  <r>
    <x v="0"/>
    <n v="40"/>
    <s v="1.1.1.1"/>
    <s v="Praktiskas ievirzes pētījumi"/>
    <s v="1.1.1.1/16/A/148"/>
    <s v="Inovatīva frēzētā asfaltbetona izmantošana ilgtspējīgiem ceļa segas konstruktīvajiem slāņiem"/>
    <s v="Līgums"/>
    <d v="2017-02-22T00:00:00"/>
    <s v="RĪGAS TEHNISKĀ UNIVERSITĀTE"/>
    <s v="90000068977"/>
    <n v="0"/>
    <n v="1"/>
    <n v="36"/>
    <n v="648000"/>
    <n v="648000"/>
    <n v="550800"/>
    <x v="0"/>
    <s v=""/>
    <s v=""/>
    <n v="48600"/>
    <s v=""/>
    <s v=""/>
    <n v="615600"/>
    <n v="16200"/>
    <n v="32400"/>
    <s v=""/>
    <s v=""/>
  </r>
  <r>
    <x v="0"/>
    <n v="41"/>
    <s v="1.1.1.1"/>
    <s v="Praktiskas ievirzes pētījumi"/>
    <s v="1.1.1.1/16/A/154"/>
    <s v="Tehnoloģiska mācību e-ekosistēma ar gadījumarakstura mijiedarbībām - TELECI"/>
    <s v="Līgums"/>
    <d v="2017-02-27T00:00:00"/>
    <s v="RĪGAS TEHNISKĀ UNIVERSITĀTE"/>
    <s v="90000068977"/>
    <n v="0"/>
    <n v="1"/>
    <n v="36"/>
    <n v="647339.23"/>
    <n v="647339.23"/>
    <n v="550238.34"/>
    <x v="0"/>
    <s v=""/>
    <s v=""/>
    <n v="48550.44"/>
    <s v=""/>
    <s v=""/>
    <n v="647339.23"/>
    <n v="48550.45"/>
    <s v=""/>
    <s v=""/>
    <s v=""/>
  </r>
  <r>
    <x v="0"/>
    <n v="42"/>
    <s v="1.1.1.1"/>
    <s v="Praktiskas ievirzes pētījumi"/>
    <s v="1.1.1.1/16/A/160"/>
    <s v="Augstas precizitātes gravitācijas lauka modeļa izstrāde Latvijai, ietverot tās jūras teritoriju"/>
    <s v="Līgums"/>
    <d v="2017-02-16T00:00:00"/>
    <s v="LATVIJAS UNIVERSITĀTE"/>
    <s v="90000076669"/>
    <n v="0"/>
    <n v="1"/>
    <n v="36"/>
    <n v="583863.37"/>
    <n v="583863.37"/>
    <n v="496283.83"/>
    <x v="0"/>
    <s v=""/>
    <s v=""/>
    <n v="43789.77"/>
    <s v=""/>
    <s v=""/>
    <n v="583863.37"/>
    <n v="43789.77"/>
    <s v=""/>
    <s v=""/>
    <s v=""/>
  </r>
  <r>
    <x v="0"/>
    <n v="43"/>
    <s v="1.1.1.1"/>
    <s v="Praktiskas ievirzes pētījumi"/>
    <s v="1.1.1.1/16/A/165"/>
    <s v="Medicīnā izmantojamo dūņu īpašību izpēte un rūpnieciskās ieguves metodoloģijas izstrāde"/>
    <s v="Līgums"/>
    <d v="2017-03-06T00:00:00"/>
    <s v="RĪGAS STRADIŅA UNIVERSITĀTE"/>
    <s v="90000013771"/>
    <n v="0"/>
    <n v="1"/>
    <n v="36"/>
    <n v="490025.52"/>
    <n v="489261.84"/>
    <n v="415872.56"/>
    <x v="0"/>
    <s v=""/>
    <s v=""/>
    <n v="36694.639999999999"/>
    <s v=""/>
    <s v=""/>
    <n v="452567.2"/>
    <s v=""/>
    <n v="36694.639999999999"/>
    <s v=""/>
    <n v="763.68"/>
  </r>
  <r>
    <x v="0"/>
    <n v="44"/>
    <s v="1.1.1.1"/>
    <s v="Praktiskas ievirzes pētījumi"/>
    <s v="1.1.1.1/16/A/174"/>
    <s v="Laika sinhronizācija ar augstu precizitāti sadalītai zinātnisku mērījumu sistēmai"/>
    <s v="Līgums"/>
    <d v="2017-02-17T00:00:00"/>
    <s v="Valsts zinātniskais institūts - atvasināta publiska persona &quot;Elektronikas un datorzinātņu institūts&quot;"/>
    <s v="90002135242"/>
    <n v="0"/>
    <n v="1"/>
    <n v="36"/>
    <n v="517036.12"/>
    <n v="517036.12"/>
    <n v="439480.7"/>
    <x v="0"/>
    <s v=""/>
    <s v=""/>
    <n v="38777.71"/>
    <s v=""/>
    <s v=""/>
    <n v="491184.31"/>
    <n v="12925.9"/>
    <n v="25851.81"/>
    <s v=""/>
    <s v=""/>
  </r>
  <r>
    <x v="0"/>
    <n v="45"/>
    <s v="1.1.1.1"/>
    <s v="Praktiskas ievirzes pētījumi"/>
    <s v="1.1.1.1/16/A/182"/>
    <s v="Fosforiscējoša pārklājuma iegūšana plazmas elektrolītiskajā oksidācijas procesā"/>
    <s v="Līgums"/>
    <d v="2017-02-27T00:00:00"/>
    <s v="Latvijas Universitātes Cietvielu fizikas institūts"/>
    <s v="90002124925"/>
    <n v="0"/>
    <n v="2"/>
    <n v="33"/>
    <n v="539386.43999999994"/>
    <n v="539386.43999999994"/>
    <n v="458478.48"/>
    <x v="0"/>
    <s v=""/>
    <s v=""/>
    <n v="40453.980000000003"/>
    <s v=""/>
    <s v=""/>
    <n v="521150.14"/>
    <n v="22217.68"/>
    <n v="18236.3"/>
    <s v=""/>
    <s v=""/>
  </r>
  <r>
    <x v="0"/>
    <n v="46"/>
    <s v="1.1.1.1"/>
    <s v="Praktiskas ievirzes pētījumi"/>
    <s v="1.1.1.1/16/A/185"/>
    <s v="Acetaldehīda sintēzes reakcijas pārnese no Zymomonas mobilis šūnas iekšējās telpas uz periplazmu"/>
    <s v="Līgums"/>
    <d v="2017-02-16T00:00:00"/>
    <s v="LATVIJAS UNIVERSITĀTE"/>
    <s v="90000076669"/>
    <n v="0"/>
    <n v="1"/>
    <n v="36"/>
    <n v="638442.77"/>
    <n v="638442.77"/>
    <n v="542676.35"/>
    <x v="0"/>
    <s v=""/>
    <s v=""/>
    <n v="47883.21"/>
    <s v=""/>
    <s v=""/>
    <n v="590559.56000000006"/>
    <s v=""/>
    <n v="47883.21"/>
    <s v=""/>
    <s v=""/>
  </r>
  <r>
    <x v="0"/>
    <n v="47"/>
    <s v="1.1.1.1"/>
    <s v="Praktiskas ievirzes pētījumi"/>
    <s v="1.1.1.1/16/A/192"/>
    <s v="Viedo risinājumu gandrīz nulles enerģijas ēkām izstrāde, optimizācija un ilgtspējas izpēte reāla klimata apstākļos"/>
    <s v="Līgums"/>
    <d v="2017-02-24T00:00:00"/>
    <s v="LATVIJAS UNIVERSITĀTE"/>
    <s v="90000076669"/>
    <n v="0"/>
    <n v="3"/>
    <n v="36"/>
    <n v="580000"/>
    <n v="580000"/>
    <n v="493000"/>
    <x v="0"/>
    <s v=""/>
    <s v=""/>
    <n v="43500"/>
    <s v=""/>
    <s v=""/>
    <n v="573910"/>
    <n v="37410"/>
    <n v="6090"/>
    <s v=""/>
    <s v=""/>
  </r>
  <r>
    <x v="0"/>
    <n v="48"/>
    <s v="1.1.1.1"/>
    <s v="Praktiskas ievirzes pētījumi"/>
    <s v="1.1.1.1/16/A/203"/>
    <s v="Daudzslāņu silīcija nanokondensators ar uzlabotiem dielektriskiem slāņiem"/>
    <s v="Līgums"/>
    <d v="2017-02-17T00:00:00"/>
    <s v="RĪGAS TEHNISKĀ UNIVERSITĀTE"/>
    <s v="90000068977"/>
    <n v="2"/>
    <n v="3"/>
    <n v="36"/>
    <n v="648605.05000000005"/>
    <n v="648605.05000000005"/>
    <n v="551314.29"/>
    <x v="0"/>
    <s v=""/>
    <s v=""/>
    <n v="48645.38"/>
    <s v=""/>
    <s v=""/>
    <n v="613912.84"/>
    <n v="13953.17"/>
    <n v="34692.21"/>
    <s v=""/>
    <s v=""/>
  </r>
  <r>
    <x v="0"/>
    <n v="49"/>
    <s v="1.1.1.1"/>
    <s v="Praktiskas ievirzes pētījumi"/>
    <s v="1.1.1.1/16/A/211"/>
    <s v="Jaunu luminiscentu savienojumu molekulārais dizains diagnostikas mērķiem"/>
    <s v="Līgums"/>
    <d v="2017-02-22T00:00:00"/>
    <s v="DAUGAVPILS UNIVERSITĀTE"/>
    <s v="90000065985"/>
    <n v="1"/>
    <n v="2"/>
    <n v="36"/>
    <n v="580000"/>
    <n v="580000"/>
    <n v="493000"/>
    <x v="0"/>
    <s v=""/>
    <s v=""/>
    <n v="43500"/>
    <s v=""/>
    <s v=""/>
    <n v="574300"/>
    <n v="37800"/>
    <n v="5700"/>
    <s v=""/>
    <s v=""/>
  </r>
  <r>
    <x v="0"/>
    <n v="50"/>
    <s v="1.1.1.1"/>
    <s v="Praktiskas ievirzes pētījumi"/>
    <s v="1.1.1.1/16/A/213"/>
    <s v="Starpzvaigžņu vides fizikāli ķīmisko procesu pētījumi"/>
    <s v="Līgums"/>
    <d v="2017-01-31T00:00:00"/>
    <s v="VENTSPILS AUGSTSKOLA"/>
    <s v="90000362426"/>
    <n v="0"/>
    <n v="1"/>
    <n v="36"/>
    <n v="624448.75"/>
    <n v="624448.75"/>
    <n v="530781.43999999994"/>
    <x v="0"/>
    <s v=""/>
    <s v=""/>
    <n v="46833.65"/>
    <s v=""/>
    <s v=""/>
    <n v="624448.75"/>
    <n v="46833.66"/>
    <s v=""/>
    <s v=""/>
    <s v=""/>
  </r>
  <r>
    <x v="0"/>
    <n v="51"/>
    <s v="1.1.1.1"/>
    <s v="Praktiskas ievirzes pētījumi"/>
    <s v="1.1.1.1/16/A/215"/>
    <s v="Neironu tīkli fleksīvo dabisko valodu apstrādei"/>
    <s v="Līgums"/>
    <d v="2017-01-31T00:00:00"/>
    <s v="Sabiedrība ar ierobežotu atbildību &quot;TILDE&quot;"/>
    <s v="40003027238"/>
    <n v="1"/>
    <n v="2"/>
    <n v="34"/>
    <n v="690672.13"/>
    <n v="690672.13"/>
    <n v="484384.04"/>
    <x v="0"/>
    <s v=""/>
    <s v=""/>
    <s v=""/>
    <s v=""/>
    <s v=""/>
    <n v="484384.04"/>
    <s v=""/>
    <n v="206288.09"/>
    <s v=""/>
    <s v=""/>
  </r>
  <r>
    <x v="0"/>
    <n v="52"/>
    <s v="1.1.1.1"/>
    <s v="Praktiskas ievirzes pētījumi"/>
    <s v="1.1.1.1/16/A/219"/>
    <s v="Daudzslāņu valodas resursu kopa teksta semantiskai analīzei un sintēzei latviešu valodā"/>
    <s v="Līgums"/>
    <d v="2017-02-23T00:00:00"/>
    <s v="Latvijas Universitātes Matemātikas un informātikas institūts"/>
    <s v="90002111761"/>
    <n v="1"/>
    <n v="2"/>
    <n v="34"/>
    <n v="657864.39"/>
    <n v="647988.85"/>
    <n v="550790.52"/>
    <x v="0"/>
    <s v=""/>
    <s v=""/>
    <n v="48599.16"/>
    <s v=""/>
    <s v=""/>
    <n v="637243.92000000004"/>
    <n v="37854.239999999998"/>
    <n v="10744.93"/>
    <n v="9875.5400000000009"/>
    <s v=""/>
  </r>
  <r>
    <x v="0"/>
    <n v="53"/>
    <s v="1.1.1.1"/>
    <s v="Praktiskas ievirzes pētījumi"/>
    <s v="1.1.1.1/16/A/234"/>
    <s v="Asinhronās loģiskās shēmas: metodes un programmatūras rīki projektēšanai pārkonfigurējamajā vidē"/>
    <s v="Līgums"/>
    <d v="2017-02-27T00:00:00"/>
    <s v="VENTSPILS AUGSTSKOLA"/>
    <s v="90000362426"/>
    <n v="0"/>
    <n v="1"/>
    <n v="36"/>
    <n v="287891.90000000002"/>
    <n v="287891.90000000002"/>
    <n v="244708.1"/>
    <x v="0"/>
    <s v=""/>
    <s v=""/>
    <n v="21591.9"/>
    <s v=""/>
    <s v=""/>
    <n v="287891.90000000002"/>
    <n v="21591.9"/>
    <s v=""/>
    <s v=""/>
    <s v=""/>
  </r>
  <r>
    <x v="0"/>
    <n v="54"/>
    <s v="1.1.1.1"/>
    <s v="Praktiskas ievirzes pētījumi"/>
    <s v="1.1.1.1/16/A/252"/>
    <s v="Informācijas sistēmu modelēšanas principu piemērošana strukturētai un mērķtiecīgai kompetenču pārvaldībai"/>
    <s v="Līgums"/>
    <d v="2017-01-23T00:00:00"/>
    <s v="Sabiedrība ar ierobežotu atbildību &quot;BALTIJAS DATORU AKADĒMIJA&quot;"/>
    <s v="50003138501"/>
    <n v="0"/>
    <n v="2"/>
    <n v="36"/>
    <n v="542131.67000000004"/>
    <n v="542131.67000000004"/>
    <n v="271065.82"/>
    <x v="0"/>
    <s v=""/>
    <s v=""/>
    <s v=""/>
    <s v=""/>
    <s v=""/>
    <n v="271065.82"/>
    <s v=""/>
    <n v="271065.84999999998"/>
    <s v=""/>
    <s v=""/>
  </r>
  <r>
    <x v="0"/>
    <n v="55"/>
    <s v="1.1.1.1"/>
    <s v="Praktiskas ievirzes pētījumi"/>
    <s v="1.1.1.1/16/A/256"/>
    <s v="Nanoelektromehānisku slēdžu izveide"/>
    <s v="Līgums"/>
    <d v="2017-02-14T00:00:00"/>
    <s v="LATVIJAS UNIVERSITĀTE"/>
    <s v="90000076669"/>
    <n v="0"/>
    <n v="1"/>
    <n v="36"/>
    <n v="647830.75"/>
    <n v="647830.75"/>
    <n v="550656.14"/>
    <x v="0"/>
    <s v=""/>
    <s v=""/>
    <n v="48587.31"/>
    <s v=""/>
    <s v=""/>
    <n v="615443.51"/>
    <n v="16200.06"/>
    <n v="32387.24"/>
    <s v=""/>
    <s v=""/>
  </r>
  <r>
    <x v="0"/>
    <n v="56"/>
    <s v="1.1.1.1"/>
    <s v="Praktiskas ievirzes pētījumi"/>
    <s v="1.1.1.1/16/A/257"/>
    <s v="Termoelektriski nanomateriāli/topoloģiski dielektriķi efektīvākai siltuma zudumu pārveidei lietderīgā enerģijā"/>
    <s v="Līgums"/>
    <d v="2017-02-16T00:00:00"/>
    <s v="LATVIJAS UNIVERSITĀTE"/>
    <s v="90000076669"/>
    <n v="1"/>
    <n v="2"/>
    <n v="36"/>
    <n v="646850.67000000004"/>
    <n v="646850.67000000004"/>
    <n v="549823.06999999995"/>
    <x v="0"/>
    <s v=""/>
    <s v=""/>
    <n v="48513.8"/>
    <s v=""/>
    <s v=""/>
    <n v="614513.77"/>
    <n v="16176.9"/>
    <n v="32336.9"/>
    <s v=""/>
    <s v=""/>
  </r>
  <r>
    <x v="0"/>
    <n v="57"/>
    <s v="1.1.1.1"/>
    <s v="Praktiskas ievirzes pētījumi"/>
    <s v="1.1.1.1/16/A/259"/>
    <s v="Jaunu čukstošās galerijas modu mikrorezonatoru izstrāde optisko frekvenču standartu un biosensoru pielietojumiem, un to raksturošana ar femtosekunžu optisko frekvenču ķemmi"/>
    <s v="Līgums"/>
    <d v="2017-02-06T00:00:00"/>
    <s v="LATVIJAS UNIVERSITĀTE"/>
    <s v="90000076669"/>
    <n v="0"/>
    <n v="1"/>
    <n v="36"/>
    <n v="648202.61"/>
    <n v="648202.61"/>
    <n v="550972.22"/>
    <x v="0"/>
    <s v=""/>
    <s v=""/>
    <n v="48615.199999999997"/>
    <s v=""/>
    <s v=""/>
    <n v="615792.48"/>
    <n v="16205.06"/>
    <n v="32410.13"/>
    <s v=""/>
    <s v=""/>
  </r>
  <r>
    <x v="0"/>
    <n v="58"/>
    <s v="1.1.1.1"/>
    <s v="Praktiskas ievirzes pētījumi"/>
    <s v="1.1.1.1/16/A/260"/>
    <s v="Audžu uz kūdras augsnēm vētru bojājumu riska novērtēšanas rīka izstrāde"/>
    <s v="Līgums"/>
    <d v="2017-03-16T00:00:00"/>
    <s v="Atvasināta publiska persona &quot;Latvijas Valsts mežzinātnes institūts &quot;Silava&quot;"/>
    <s v="90002121030"/>
    <n v="1"/>
    <n v="1"/>
    <n v="36"/>
    <n v="593221.36"/>
    <n v="593221.36"/>
    <n v="403382.81"/>
    <x v="0"/>
    <s v=""/>
    <s v=""/>
    <s v=""/>
    <s v=""/>
    <s v=""/>
    <n v="403382.81"/>
    <s v=""/>
    <n v="189838.55"/>
    <s v=""/>
    <s v=""/>
  </r>
  <r>
    <x v="0"/>
    <n v="59"/>
    <s v="1.1.1.1"/>
    <s v="Praktiskas ievirzes pētījumi"/>
    <s v="1.1.1.1/16/A/261"/>
    <s v="Jaunu vadības metožu izstrāde siltumnīcu augu apgaismojuma sistēmām to enerģētisko un ekoloģisko parametru uzlabošanai (uMol)"/>
    <s v="Līgums"/>
    <d v="2017-02-27T00:00:00"/>
    <s v="RĪGAS TEHNISKĀ UNIVERSITĀTE"/>
    <s v="90000068977"/>
    <n v="0"/>
    <n v="4"/>
    <n v="36"/>
    <n v="599604.21"/>
    <n v="599604.21"/>
    <n v="509663.57"/>
    <x v="0"/>
    <s v=""/>
    <s v=""/>
    <n v="44970.32"/>
    <s v=""/>
    <s v=""/>
    <n v="589710.74"/>
    <n v="35076.85"/>
    <n v="9893.4699999999993"/>
    <s v=""/>
    <s v=""/>
  </r>
  <r>
    <x v="0"/>
    <n v="60"/>
    <s v="1.1.1.1"/>
    <s v="Praktiskas ievirzes pētījumi"/>
    <s v="1.1.1.1/16/A/272"/>
    <s v="H.pylori eradikācijas kursa ilglaicīgā ietekme uz zarnu trakta mikrobiomu un skrīnēšanas sistēmas izstrāde paplašināta spektra beta laktamāzes kodējošo gēnu noteikšanai feču paraugos"/>
    <s v="Līgums"/>
    <d v="2017-02-15T00:00:00"/>
    <s v="Atvasināta publiska persona &quot;Latvijas Biomedicīnas pētījumu un studiju centrs&quot;"/>
    <s v="90002120158"/>
    <n v="0"/>
    <n v="2"/>
    <n v="36"/>
    <n v="648648"/>
    <n v="648648"/>
    <n v="551350.80000000005"/>
    <x v="0"/>
    <s v=""/>
    <s v=""/>
    <n v="48648.6"/>
    <s v=""/>
    <s v=""/>
    <n v="616604.80000000005"/>
    <n v="16605.400000000001"/>
    <n v="32043.200000000001"/>
    <s v=""/>
    <s v=""/>
  </r>
  <r>
    <x v="0"/>
    <n v="61"/>
    <s v="1.1.1.1"/>
    <s v="Praktiskas ievirzes pētījumi"/>
    <s v="1.1.1.1/16/A/280"/>
    <s v="Energoietilpīga ražošanas procesa optimāla plānošana un tā elektroenerģijas patēriņa optimizācija atkarībā no tirgus cenas izmaiņām"/>
    <s v="Līgums"/>
    <d v="2017-02-12T00:00:00"/>
    <s v="SIA &quot;ENERGOSERT&quot;"/>
    <s v="40103835830"/>
    <n v="0"/>
    <n v="3"/>
    <n v="36"/>
    <n v="1002173.8"/>
    <n v="841105.87"/>
    <n v="599270.18999999994"/>
    <x v="0"/>
    <s v=""/>
    <s v=""/>
    <s v=""/>
    <s v=""/>
    <s v=""/>
    <n v="599270.18999999994"/>
    <s v=""/>
    <n v="241835.68"/>
    <s v=""/>
    <n v="161067.93"/>
  </r>
  <r>
    <x v="0"/>
    <n v="62"/>
    <s v="1.1.1.1"/>
    <s v="Praktiskas ievirzes pētījumi"/>
    <s v="1.1.1.1/16/A/281"/>
    <s v="Diazonamīda mazmolekulārie struktūranalogi kā pretvēža līdzekļi"/>
    <s v="Līgums"/>
    <d v="2017-02-16T00:00:00"/>
    <s v="Atvasināta publiska persona &quot;Latvijas Organiskās sintēzes institūts&quot;"/>
    <s v="90002111653"/>
    <n v="0"/>
    <n v="1"/>
    <n v="35"/>
    <n v="693213.45"/>
    <n v="693213.45"/>
    <n v="547638.63"/>
    <x v="0"/>
    <s v=""/>
    <s v=""/>
    <n v="51991.01"/>
    <s v=""/>
    <s v=""/>
    <n v="599629.64"/>
    <s v=""/>
    <n v="93583.81"/>
    <s v=""/>
    <s v=""/>
  </r>
  <r>
    <x v="0"/>
    <n v="63"/>
    <s v="1.1.1.1"/>
    <s v="Praktiskas ievirzes pētījumi"/>
    <s v="1.1.1.1/16/A/288"/>
    <s v="Monokristālu rentgenstaru difrakcijas analīze kristāliskajā sūklī iekļautajiem organiskiem savienojumiem"/>
    <s v="Līgums"/>
    <d v="2017-02-03T00:00:00"/>
    <s v="Atvasināta publiska persona &quot;Latvijas Organiskās sintēzes institūts&quot;"/>
    <s v="90002111653"/>
    <n v="0"/>
    <n v="1"/>
    <n v="35"/>
    <n v="648625.07999999996"/>
    <n v="648625.07999999996"/>
    <n v="551331.31000000006"/>
    <x v="0"/>
    <s v=""/>
    <s v=""/>
    <n v="48646.879999999997"/>
    <s v=""/>
    <s v=""/>
    <n v="599978.18999999994"/>
    <s v=""/>
    <n v="48646.89"/>
    <s v=""/>
    <s v=""/>
  </r>
  <r>
    <x v="0"/>
    <n v="64"/>
    <s v="1.1.1.1"/>
    <s v="Praktiskas ievirzes pētījumi"/>
    <s v="1.1.1.1/16/A/290"/>
    <s v="Malārijas asins posma proteāžu inhbitoru izveide"/>
    <s v="Līgums"/>
    <d v="2017-02-16T00:00:00"/>
    <s v="Atvasināta publiska persona &quot;Latvijas Organiskās sintēzes institūts&quot;"/>
    <s v="90002111653"/>
    <n v="0"/>
    <n v="1"/>
    <n v="35"/>
    <n v="649758.66"/>
    <n v="649758.66"/>
    <n v="550995.34"/>
    <x v="0"/>
    <s v=""/>
    <s v=""/>
    <n v="48731.89"/>
    <s v=""/>
    <s v=""/>
    <n v="599727.23"/>
    <s v=""/>
    <n v="50031.43"/>
    <s v=""/>
    <s v=""/>
  </r>
  <r>
    <x v="0"/>
    <n v="65"/>
    <s v="1.1.1.1"/>
    <s v="Praktiskas ievirzes pētījumi"/>
    <s v="1.1.1.1/16/A/292"/>
    <s v="Jaunu Sigma-1 receptora pozitīvo alostērisko modulatoru sintēze un attīstīšana Alcheimera terapijai."/>
    <s v="Līgums"/>
    <d v="2017-02-16T00:00:00"/>
    <s v="Atvasināta publiska persona &quot;Latvijas Organiskās sintēzes institūts&quot;"/>
    <s v="90002111653"/>
    <n v="0"/>
    <n v="1"/>
    <n v="35"/>
    <n v="555764.71"/>
    <n v="555764.71"/>
    <n v="472400"/>
    <x v="0"/>
    <s v=""/>
    <s v=""/>
    <n v="41682.35"/>
    <s v=""/>
    <s v=""/>
    <n v="514082.35"/>
    <s v=""/>
    <n v="41682.36"/>
    <s v=""/>
    <s v=""/>
  </r>
  <r>
    <x v="0"/>
    <n v="66"/>
    <s v="1.1.1.1"/>
    <s v="Praktiskas ievirzes pētījumi"/>
    <s v="1.1.1.1/16/A/294"/>
    <s v="Antimetastātisku zāļvielu kandidātu izstrāde"/>
    <s v="Līgums"/>
    <d v="2017-02-16T00:00:00"/>
    <s v="Atvasināta publiska persona &quot;Latvijas Organiskās sintēzes institūts&quot;"/>
    <s v="90002111653"/>
    <n v="0"/>
    <n v="1"/>
    <n v="35"/>
    <n v="648037.63"/>
    <n v="648037.63"/>
    <n v="550831.98"/>
    <x v="0"/>
    <s v=""/>
    <s v=""/>
    <n v="48602.82"/>
    <s v=""/>
    <s v=""/>
    <n v="599434.80000000005"/>
    <s v=""/>
    <n v="48602.83"/>
    <s v=""/>
    <s v=""/>
  </r>
  <r>
    <x v="0"/>
    <n v="67"/>
    <s v="1.1.1.1"/>
    <s v="Praktiskas ievirzes pētījumi"/>
    <s v="1.1.1.1/16/A/307"/>
    <s v="Medicīnisko un aromātisko augu ģenētiskās_x000a_daudzveidības palielināšana"/>
    <s v="Līgums"/>
    <d v="2017-02-27T00:00:00"/>
    <s v="Sabiedrība ar ierobežotu atbildību &quot;FIELD AND FOREST&quot;"/>
    <s v="40003759259"/>
    <n v="1"/>
    <n v="1"/>
    <n v="36"/>
    <n v="757167.82"/>
    <n v="736765.98"/>
    <n v="589412.79"/>
    <x v="0"/>
    <s v=""/>
    <s v=""/>
    <s v=""/>
    <s v=""/>
    <s v=""/>
    <n v="589412.79"/>
    <s v=""/>
    <n v="147353.19"/>
    <n v="20401.84"/>
    <s v=""/>
  </r>
  <r>
    <x v="1"/>
    <n v="68"/>
    <s v="1.1.1.1"/>
    <s v="Praktiskas ievirzes pētījumi"/>
    <s v="1.1.1.1/18/A/004"/>
    <s v="Ķīmiski modificēts mākslīgais zirnekļu zīds"/>
    <s v="Līgums"/>
    <d v="2019-03-11T00:00:00"/>
    <s v="Atvasināta publiska persona &quot;Latvijas Organiskās sintēzes institūts&quot;"/>
    <s v="90002111653"/>
    <n v="0"/>
    <n v="1"/>
    <n v="36"/>
    <n v="561334.35"/>
    <n v="561334.35"/>
    <n v="324451.23"/>
    <x v="1"/>
    <s v=""/>
    <m/>
    <n v="194783.01"/>
    <s v=""/>
    <s v=""/>
    <n v="519234.24"/>
    <s v=""/>
    <n v="42100.11"/>
    <s v=""/>
    <s v=""/>
  </r>
  <r>
    <x v="1"/>
    <n v="69"/>
    <s v="1.1.1.1"/>
    <s v="Praktiskas ievirzes pētījumi"/>
    <s v="1.1.1.1/18/A/006"/>
    <s v="SAI – aizdomīgu darbību identifikācija, mašīnmācīšanās metožu pielietojums aizdomīgu darbību atklāšanai"/>
    <s v="Līgums"/>
    <d v="2019-04-08T00:00:00"/>
    <s v="Sabiedrība ar ierobežotu atbildību &quot;ABC software&quot;"/>
    <s v="40003627089"/>
    <n v="0"/>
    <n v="1"/>
    <n v="23"/>
    <n v="283796"/>
    <n v="283796"/>
    <n v="149867.59"/>
    <x v="2"/>
    <s v=""/>
    <s v=""/>
    <s v=""/>
    <s v=""/>
    <s v=""/>
    <n v="149867.59"/>
    <s v=""/>
    <n v="133928.41"/>
    <s v=""/>
    <s v=""/>
  </r>
  <r>
    <x v="1"/>
    <n v="70"/>
    <s v="1.1.1.1"/>
    <s v="Praktiskas ievirzes pētījumi"/>
    <s v="1.1.1.1/18/A/022"/>
    <s v="Crypthecodinium cohnii un Zymomonas mobilis sintrofija omega 3 taukskābju ražošanai no biodegvielas un cukura rūpniecības blakusproduktiem"/>
    <s v="Līgums"/>
    <d v="2019-03-22T00:00:00"/>
    <s v="LATVIJAS UNIVERSITĀTE"/>
    <s v="90000076669"/>
    <n v="2"/>
    <n v="3"/>
    <n v="36"/>
    <n v="648000.02"/>
    <n v="648000.02"/>
    <n v="374544"/>
    <x v="1"/>
    <s v=""/>
    <m/>
    <n v="224856"/>
    <s v=""/>
    <s v=""/>
    <n v="605519.78"/>
    <n v="6119.78"/>
    <n v="42480.24"/>
    <s v=""/>
    <s v=""/>
  </r>
  <r>
    <x v="1"/>
    <n v="71"/>
    <s v="1.1.1.1"/>
    <s v="Praktiskas ievirzes pētījumi"/>
    <s v="1.1.1.1/18/A/023"/>
    <s v="Līmēšanas un impregnēšanas procesu izpēte jaunu liekti līmēto koksnes produktu ražošanas attīstībai"/>
    <s v="Līgums"/>
    <d v="2019-03-19T00:00:00"/>
    <s v="SIA &quot;EKJU&quot;"/>
    <s v="40003051329"/>
    <n v="1"/>
    <n v="2"/>
    <n v="36"/>
    <n v="858849.01"/>
    <n v="839469.16"/>
    <n v="580012.79"/>
    <x v="2"/>
    <s v=""/>
    <s v=""/>
    <s v=""/>
    <s v=""/>
    <s v=""/>
    <n v="580012.79"/>
    <s v=""/>
    <n v="259456.37"/>
    <s v=""/>
    <n v="19379.849999999999"/>
  </r>
  <r>
    <x v="1"/>
    <n v="72"/>
    <s v="1.1.1.1"/>
    <s v="Praktiskas ievirzes pētījumi"/>
    <s v="1.1.1.1/18/A/026"/>
    <s v="Ribes ģints augu, Cecidophyopsis pumpurērču un upeņu reversijas vīrusa izpēte ilgtspējīgai Ribes ģints ogulāju rezistences selekcijai un audzēšanai"/>
    <s v="Līgums"/>
    <d v="2019-03-26T00:00:00"/>
    <s v="Atvasināta publiska persona &quot;Dārzkopības institūts&quot;"/>
    <s v="90002127692"/>
    <n v="1"/>
    <n v="2"/>
    <n v="36"/>
    <n v="522994.99"/>
    <n v="522994.99"/>
    <n v="302291.09999999998"/>
    <x v="1"/>
    <s v=""/>
    <m/>
    <n v="181479.26"/>
    <s v=""/>
    <s v=""/>
    <n v="514398.71"/>
    <n v="30628.35"/>
    <n v="8596.2800000000007"/>
    <s v=""/>
    <s v=""/>
  </r>
  <r>
    <x v="1"/>
    <n v="73"/>
    <s v="1.1.1.1"/>
    <s v="Praktiskas ievirzes pētījumi"/>
    <s v="1.1.1.1/18/A/039"/>
    <s v="Jaunu nanostrukturēto pārklājumu Superlattice izstrāde un testēšana"/>
    <s v="Līgums"/>
    <d v="2019-07-02T00:00:00"/>
    <s v="SIA &quot;Schaeffler Baltic&quot;"/>
    <s v="40103288480"/>
    <n v="0"/>
    <n v="1"/>
    <n v="36"/>
    <n v="1021794.8"/>
    <n v="972864.8"/>
    <n v="598911.06000000006"/>
    <x v="2"/>
    <s v=""/>
    <s v=""/>
    <s v=""/>
    <s v=""/>
    <s v=""/>
    <n v="598911.06000000006"/>
    <s v=""/>
    <n v="373953.74"/>
    <s v=""/>
    <n v="48930"/>
  </r>
  <r>
    <x v="1"/>
    <n v="74"/>
    <s v="1.1.1.1"/>
    <s v="Praktiskas ievirzes pētījumi"/>
    <s v="1.1.1.1/18/A/043"/>
    <s v="Inovatīvi risinājumi pavasara savvaļas ārstniecības un aromātisko augu audzēšanas tehnoloģijās un izmantošanā"/>
    <s v="Līgums"/>
    <d v="2019-04-09T00:00:00"/>
    <s v="Sabiedrība ar ierobežotu atbildību &quot;FIELD AND FOREST&quot;"/>
    <s v="40003759259"/>
    <n v="2"/>
    <n v="3"/>
    <n v="36"/>
    <n v="805201.35"/>
    <n v="792361.23"/>
    <n v="570607.85"/>
    <x v="2"/>
    <s v=""/>
    <s v=""/>
    <s v=""/>
    <s v=""/>
    <s v=""/>
    <n v="570607.85"/>
    <s v=""/>
    <n v="221753.38"/>
    <s v=""/>
    <n v="12840.12"/>
  </r>
  <r>
    <x v="1"/>
    <n v="75"/>
    <s v="1.1.1.1"/>
    <s v="Praktiskas ievirzes pētījumi"/>
    <s v="1.1.1.1/18/A/045"/>
    <s v="Dziļās mašīnmācīšanās modeļi un to dzīves cikla pārvaldības ietvars multimediju datu apstrādei ziņu aģentūrās"/>
    <s v="Līgums"/>
    <d v="2019-03-20T00:00:00"/>
    <s v="Latvijas Universitātes Matemātikas un informātikas institūts"/>
    <s v="90002111761"/>
    <n v="1"/>
    <n v="2"/>
    <n v="36"/>
    <n v="650047.47"/>
    <n v="646847.47"/>
    <n v="373877.84"/>
    <x v="1"/>
    <s v=""/>
    <m/>
    <n v="224456.07"/>
    <s v=""/>
    <s v=""/>
    <n v="598333.91"/>
    <s v=""/>
    <n v="48513.56"/>
    <s v=""/>
    <n v="3200"/>
  </r>
  <r>
    <x v="1"/>
    <n v="76"/>
    <s v="1.1.1.1"/>
    <s v="Praktiskas ievirzes pētījumi"/>
    <s v="1.1.1.1/18/A/053"/>
    <s v="Tradicionālu pultrūzijas procesu efektivitātes uzlabošana"/>
    <s v="Līgums"/>
    <d v="2019-03-28T00:00:00"/>
    <s v="RĪGAS TEHNISKĀ UNIVERSITĀTE"/>
    <s v="90000068977"/>
    <n v="1"/>
    <n v="2"/>
    <n v="36"/>
    <n v="639498"/>
    <n v="639498"/>
    <n v="369629.84"/>
    <x v="1"/>
    <s v=""/>
    <m/>
    <n v="221905.8"/>
    <s v=""/>
    <s v=""/>
    <n v="602684.85"/>
    <n v="11149.21"/>
    <n v="36813.15"/>
    <s v=""/>
    <s v=""/>
  </r>
  <r>
    <x v="1"/>
    <n v="77"/>
    <s v="1.1.1.1"/>
    <s v="Praktiskas ievirzes pētījumi"/>
    <s v="1.1.1.1/18/A/055"/>
    <s v="Jaunas paaudzes sinhronā relaktances elektrodzinēja izstrāde"/>
    <s v="Līgums"/>
    <d v="2019-04-04T00:00:00"/>
    <s v="Akciju sabiedrība &quot;RĪGAS ELEKTROMAŠĪNBŪVES RŪPNĪCA&quot;"/>
    <s v="40003042006"/>
    <n v="0"/>
    <n v="1"/>
    <n v="18"/>
    <n v="990353.61"/>
    <n v="990353.61"/>
    <n v="595355.54"/>
    <x v="2"/>
    <s v=""/>
    <s v=""/>
    <s v=""/>
    <s v=""/>
    <s v=""/>
    <n v="595355.54"/>
    <s v=""/>
    <n v="394998.07"/>
    <s v=""/>
    <s v=""/>
  </r>
  <r>
    <x v="1"/>
    <n v="78"/>
    <s v="1.1.1.1"/>
    <s v="Praktiskas ievirzes pētījumi"/>
    <s v="1.1.1.1/18/A/063"/>
    <s v="Nākošās paaudzes agregācijas inducētās emisijas luminogēni kā mākslīgās gaismas avoti"/>
    <s v="Līgums"/>
    <d v="2019-03-28T00:00:00"/>
    <s v="Atvasināta publiska persona &quot;Latvijas Organiskās sintēzes institūts&quot;"/>
    <s v="90002111653"/>
    <n v="0"/>
    <n v="2"/>
    <n v="36"/>
    <n v="751621.6"/>
    <n v="731733.76"/>
    <n v="475626.94"/>
    <x v="2"/>
    <s v=""/>
    <s v=""/>
    <s v=""/>
    <s v=""/>
    <s v=""/>
    <n v="475626.94"/>
    <s v=""/>
    <n v="256106.82"/>
    <s v=""/>
    <n v="19887.84"/>
  </r>
  <r>
    <x v="1"/>
    <n v="79"/>
    <s v="1.1.1.1"/>
    <s v="Praktiskas ievirzes pētījumi"/>
    <s v="1.1.1.1/18/A/068"/>
    <s v="Efektīvu apvalkā pumpētu šķiedru optisko pastiprinātāju izstrāde telekomunikāciju sistēmām"/>
    <s v="Līgums"/>
    <d v="2019-03-26T00:00:00"/>
    <s v="RĪGAS TEHNISKĀ UNIVERSITĀTE"/>
    <s v="90000068977"/>
    <n v="2"/>
    <n v="3"/>
    <n v="36"/>
    <n v="648000"/>
    <n v="648000"/>
    <n v="374544"/>
    <x v="1"/>
    <s v=""/>
    <m/>
    <n v="224856"/>
    <s v=""/>
    <s v=""/>
    <n v="608924.49"/>
    <n v="9524.49"/>
    <n v="39075.51"/>
    <s v=""/>
    <s v=""/>
  </r>
  <r>
    <x v="1"/>
    <n v="80"/>
    <s v="1.1.1.1"/>
    <s v="Praktiskas ievirzes pētījumi"/>
    <s v="1.1.1.1/18/A/073"/>
    <s v="Viedie Metālu Oksīdu Nanopārklājumi un HIPIMS Tehnoloģijas"/>
    <s v="Līgums"/>
    <d v="2019-03-15T00:00:00"/>
    <s v="Latvijas Universitātes Cietvielu fizikas institūts"/>
    <s v="90002124925"/>
    <n v="1"/>
    <n v="2"/>
    <n v="36"/>
    <n v="648750"/>
    <n v="648750"/>
    <n v="374919"/>
    <x v="1"/>
    <s v=""/>
    <m/>
    <n v="225081"/>
    <s v=""/>
    <s v=""/>
    <n v="639000"/>
    <n v="39000"/>
    <n v="9750"/>
    <s v=""/>
    <s v=""/>
  </r>
  <r>
    <x v="1"/>
    <n v="81"/>
    <s v="1.1.1.1"/>
    <s v="Praktiskas ievirzes pētījumi"/>
    <s v="1.1.1.1/18/A/075"/>
    <s v="Videi draudzīga bezatlikumu tehnoloģija šķidrās biodegvielas un biogāzes ražošanai no biomasas"/>
    <s v="Līgums"/>
    <d v="2019-04-03T00:00:00"/>
    <s v="RĪGAS TEHNISKĀ UNIVERSITĀTE"/>
    <s v="90000068977"/>
    <n v="1"/>
    <n v="1"/>
    <n v="36"/>
    <n v="636743.75"/>
    <n v="636743.75"/>
    <n v="368037.88"/>
    <x v="1"/>
    <s v=""/>
    <m/>
    <n v="220950.09"/>
    <s v=""/>
    <s v=""/>
    <n v="617303.75"/>
    <n v="28315.78"/>
    <n v="19440"/>
    <s v=""/>
    <s v=""/>
  </r>
  <r>
    <x v="1"/>
    <n v="82"/>
    <s v="1.1.1.1"/>
    <s v="Praktiskas ievirzes pētījumi"/>
    <s v="1.1.1.1/18/A/084"/>
    <s v="Ekstracelulārajās vezikulās ietvertā cilvēka un mikrobioma transkiptoma klīniskā nozīme"/>
    <s v="Līgums"/>
    <d v="2019-03-01T00:00:00"/>
    <s v="Atvasināta publiska persona &quot;Latvijas Biomedicīnas pētījumu un studiju centrs&quot;"/>
    <s v="90002120158"/>
    <n v="1"/>
    <n v="2"/>
    <n v="36"/>
    <n v="648648"/>
    <n v="648648"/>
    <n v="374918.54"/>
    <x v="1"/>
    <s v=""/>
    <m/>
    <n v="225080.86"/>
    <s v=""/>
    <s v=""/>
    <n v="609728.85"/>
    <n v="9729.4500000000007"/>
    <n v="38919.15"/>
    <s v=""/>
    <s v=""/>
  </r>
  <r>
    <x v="1"/>
    <n v="83"/>
    <s v="1.1.1.1"/>
    <s v="Praktiskas ievirzes pētījumi"/>
    <s v="1.1.1.1/18/A/089"/>
    <s v="Molekulārie RNS faktori hipofīzes adenomas attīstībā"/>
    <s v="Līgums"/>
    <d v="2019-03-01T00:00:00"/>
    <s v="Atvasināta publiska persona &quot;Latvijas Biomedicīnas pētījumu un studiju centrs&quot;"/>
    <s v="90002120158"/>
    <n v="1"/>
    <n v="2"/>
    <n v="36"/>
    <n v="648648"/>
    <n v="648648"/>
    <n v="374918.54"/>
    <x v="1"/>
    <s v=""/>
    <m/>
    <n v="225080.86"/>
    <s v=""/>
    <s v=""/>
    <n v="609728.85"/>
    <n v="9729.4500000000007"/>
    <n v="38919.15"/>
    <s v=""/>
    <s v=""/>
  </r>
  <r>
    <x v="1"/>
    <n v="84"/>
    <s v="1.1.1.1"/>
    <s v="Praktiskas ievirzes pētījumi"/>
    <s v="1.1.1.1/18/A/092"/>
    <s v="miRNS nozīme saimniekorganisma-zarnu mikrobioma mijiedarbībā metformīna terapijas kontekstā uz metabolisma traucējumu fona"/>
    <s v="Līgums"/>
    <d v="2019-03-01T00:00:00"/>
    <s v="Atvasināta publiska persona &quot;Latvijas Biomedicīnas pētījumu un studiju centrs&quot;"/>
    <s v="90002120158"/>
    <n v="1"/>
    <n v="2"/>
    <n v="36"/>
    <n v="648648"/>
    <n v="648648"/>
    <n v="374918.54"/>
    <x v="1"/>
    <s v=""/>
    <m/>
    <n v="225080.86"/>
    <s v=""/>
    <s v=""/>
    <n v="609728.85"/>
    <n v="9729.4500000000007"/>
    <n v="38919.15"/>
    <s v=""/>
    <s v=""/>
  </r>
  <r>
    <x v="1"/>
    <n v="85"/>
    <s v="1.1.1.1"/>
    <s v="Praktiskas ievirzes pētījumi"/>
    <s v="1.1.1.1/18/A/096"/>
    <s v="Reto pārmantoto slimību izraisošo faktoru izpēte, izmantojot pilna genoma sekvencēšanas pieeju"/>
    <s v="Līgums"/>
    <d v="2019-03-01T00:00:00"/>
    <s v="Atvasināta publiska persona &quot;Latvijas Biomedicīnas pētījumu un studiju centrs&quot;"/>
    <s v="90002120158"/>
    <n v="1"/>
    <n v="2"/>
    <n v="36"/>
    <n v="648648"/>
    <n v="648648"/>
    <n v="374918.54"/>
    <x v="1"/>
    <s v=""/>
    <m/>
    <n v="225080.86"/>
    <s v=""/>
    <s v=""/>
    <n v="609728.85"/>
    <n v="9729.4500000000007"/>
    <n v="38919.15"/>
    <s v=""/>
    <s v=""/>
  </r>
  <r>
    <x v="1"/>
    <n v="86"/>
    <s v="1.1.1.1"/>
    <s v="Praktiskas ievirzes pētījumi"/>
    <s v="1.1.1.1/18/A/097"/>
    <s v="Retu nezināmas izcelsmes neiromuskulāro slimību funkcionālā un ģenētiskā izpēte"/>
    <s v="Līgums"/>
    <d v="2019-03-01T00:00:00"/>
    <s v="Atvasināta publiska persona &quot;Latvijas Biomedicīnas pētījumu un studiju centrs&quot;"/>
    <s v="90002120158"/>
    <n v="1"/>
    <n v="2"/>
    <n v="36"/>
    <n v="648648"/>
    <n v="648648"/>
    <n v="374918.54"/>
    <x v="1"/>
    <s v=""/>
    <m/>
    <n v="225080.86"/>
    <s v=""/>
    <s v=""/>
    <n v="609728.85"/>
    <n v="9729.4500000000007"/>
    <n v="38919.15"/>
    <s v=""/>
    <s v=""/>
  </r>
  <r>
    <x v="1"/>
    <n v="87"/>
    <s v="1.1.1.1"/>
    <s v="Praktiskas ievirzes pētījumi"/>
    <s v="1.1.1.1/18/A/099"/>
    <s v="Melanomas atjaunošanās bioloģija pēc mērķētas terapijas pielietošanas pret BRAF mutāciju"/>
    <s v="Līgums"/>
    <d v="2019-03-01T00:00:00"/>
    <s v="Atvasināta publiska persona &quot;Latvijas Biomedicīnas pētījumu un studiju centrs&quot;"/>
    <s v="90002120158"/>
    <n v="0"/>
    <n v="1"/>
    <n v="36"/>
    <n v="648648"/>
    <n v="648648"/>
    <n v="374918.54"/>
    <x v="1"/>
    <s v=""/>
    <m/>
    <n v="225080.86"/>
    <s v=""/>
    <s v=""/>
    <n v="616215.6"/>
    <n v="16216.2"/>
    <n v="32432.400000000001"/>
    <s v=""/>
    <s v=""/>
  </r>
  <r>
    <x v="1"/>
    <n v="88"/>
    <s v="1.1.1.1"/>
    <s v="Praktiskas ievirzes pētījumi"/>
    <s v="1.1.1.1/18/A/108"/>
    <s v="Skaitliskās modelēšanas pieeju izstrāde kompleksu multifizikālu mijiedarbības procesu izpētei elektromagnētiskajās šķidrā metāla tehnoloģijās"/>
    <s v="Līgums"/>
    <d v="2019-04-01T00:00:00"/>
    <s v="LATVIJAS UNIVERSITĀTE"/>
    <s v="90000076669"/>
    <n v="1"/>
    <n v="2"/>
    <n v="36"/>
    <n v="599625"/>
    <n v="599625"/>
    <n v="346583.24"/>
    <x v="1"/>
    <s v=""/>
    <m/>
    <n v="208069.88"/>
    <s v=""/>
    <s v=""/>
    <n v="581625"/>
    <n v="26971.88"/>
    <n v="18000"/>
    <s v=""/>
    <s v=""/>
  </r>
  <r>
    <x v="1"/>
    <n v="89"/>
    <s v="1.1.1.1"/>
    <s v="Praktiskas ievirzes pētījumi"/>
    <s v="1.1.1.1/18/A/115"/>
    <s v="Jaunu Sensoru un vadības Algoritmu izstrāde Viedo pilsēttehnoloģiju ielu Apgaismojuma Sistēmām (SAVAS)"/>
    <s v="Līgums"/>
    <d v="2019-04-09T00:00:00"/>
    <s v="RĪGAS TEHNISKĀ UNIVERSITĀTE"/>
    <s v="90000068977"/>
    <n v="2"/>
    <n v="3"/>
    <n v="36"/>
    <n v="648468.02"/>
    <n v="648468.02"/>
    <n v="374814.52"/>
    <x v="1"/>
    <s v=""/>
    <m/>
    <n v="225018.4"/>
    <s v=""/>
    <s v=""/>
    <n v="628707.62"/>
    <n v="28874.7"/>
    <n v="19760.400000000001"/>
    <s v=""/>
    <s v=""/>
  </r>
  <r>
    <x v="1"/>
    <n v="90"/>
    <s v="1.1.1.1"/>
    <s v="Praktiskas ievirzes pētījumi"/>
    <s v="1.1.1.1/18/A/120"/>
    <s v="Šķidro kristālu slēdžu elektro-optisko īpašību uzlabošana"/>
    <s v="Līgums"/>
    <d v="2019-03-28T00:00:00"/>
    <s v="SIA Lightspace Technologies"/>
    <s v="40103758550"/>
    <n v="2"/>
    <n v="4"/>
    <n v="24"/>
    <n v="807695.54"/>
    <n v="709567.81"/>
    <n v="514530.55"/>
    <x v="2"/>
    <s v=""/>
    <s v=""/>
    <s v=""/>
    <s v=""/>
    <s v=""/>
    <n v="514530.55"/>
    <s v=""/>
    <n v="195037.26"/>
    <s v=""/>
    <n v="98127.73"/>
  </r>
  <r>
    <x v="1"/>
    <n v="91"/>
    <s v="1.1.1.1"/>
    <s v="Praktiskas ievirzes pētījumi"/>
    <s v="1.1.1.1/18/A/125"/>
    <s v="Videi draudzīgs mazas jaudas ģenerators ar lineāru rotora kustību (DrauGen)"/>
    <s v="Līgums"/>
    <d v="2019-03-05T00:00:00"/>
    <s v="VENTSPILS AUGSTSKOLA"/>
    <s v="90000362426"/>
    <n v="1"/>
    <n v="2"/>
    <n v="24"/>
    <n v="472069"/>
    <n v="472069"/>
    <n v="272855.88"/>
    <x v="1"/>
    <s v=""/>
    <m/>
    <n v="163807.94"/>
    <s v=""/>
    <s v=""/>
    <n v="436663.82"/>
    <s v=""/>
    <n v="35405.18"/>
    <s v=""/>
    <s v=""/>
  </r>
  <r>
    <x v="1"/>
    <n v="92"/>
    <s v="1.1.1.1"/>
    <s v="Praktiskas ievirzes pētījumi"/>
    <s v="1.1.1.1/18/A/127"/>
    <s v="Multifaktorāla televīzijas reālā laika skatītāju profilēšanas un responsīva reklāmas tārgetēšanas risinājuma izstrāde"/>
    <s v="Līgums"/>
    <d v="2019-03-19T00:00:00"/>
    <s v="Sabiedrība ar ierobežotu atbildību &quot;Tet&quot;"/>
    <s v="40003052786"/>
    <n v="0"/>
    <n v="1"/>
    <n v="10"/>
    <n v="242869.05"/>
    <n v="221869.05"/>
    <n v="110934.52"/>
    <x v="2"/>
    <s v=""/>
    <s v=""/>
    <s v=""/>
    <s v=""/>
    <s v=""/>
    <n v="110934.52"/>
    <s v=""/>
    <n v="110934.53"/>
    <s v=""/>
    <n v="21000"/>
  </r>
  <r>
    <x v="1"/>
    <n v="93"/>
    <s v="1.1.1.1"/>
    <s v="Praktiskas ievirzes pētījumi"/>
    <s v="1.1.1.1/18/A/132"/>
    <s v="Multimodāla attēlošanas tehnoloģija ādas jaunveidojumu in-vivo diagnostikai."/>
    <s v="Līgums"/>
    <d v="2019-03-12T00:00:00"/>
    <s v="LATVIJAS UNIVERSITĀTE"/>
    <s v="90000076669"/>
    <n v="0"/>
    <n v="1"/>
    <n v="36"/>
    <n v="648189.53"/>
    <n v="648189.53"/>
    <n v="374653.54"/>
    <x v="1"/>
    <s v=""/>
    <m/>
    <n v="224921.77"/>
    <s v=""/>
    <s v=""/>
    <n v="615780.05000000005"/>
    <n v="16204.74"/>
    <n v="32409.48"/>
    <s v=""/>
    <s v=""/>
  </r>
  <r>
    <x v="1"/>
    <n v="94"/>
    <s v="1.1.1.1"/>
    <s v="Praktiskas ievirzes pētījumi"/>
    <s v="1.1.1.1/18/A/133"/>
    <s v="Mobilās kosmosa vidē testēšanas iekārtas &quot;Metamorphosis&quot; prototipa izstrāde transportēšanai intermodālajā satiksmē"/>
    <s v="Līgums"/>
    <d v="2019-04-12T00:00:00"/>
    <s v="RĪGAS TEHNISKĀ UNIVERSITĀTE"/>
    <s v="90000068977"/>
    <n v="1"/>
    <n v="4"/>
    <n v="36"/>
    <n v="646189.4"/>
    <n v="646189.4"/>
    <n v="373497.48"/>
    <x v="1"/>
    <s v=""/>
    <m/>
    <n v="224227.72"/>
    <s v=""/>
    <s v=""/>
    <n v="606788.28"/>
    <n v="9063.08"/>
    <n v="39401.120000000003"/>
    <s v=""/>
    <s v=""/>
  </r>
  <r>
    <x v="1"/>
    <n v="95"/>
    <s v="1.1.1.1"/>
    <s v="Praktiskas ievirzes pētījumi"/>
    <s v="1.1.1.1/18/A/134"/>
    <s v="Lēmumu pieņemšanas atbalsta rīka izstrāde vēja bojājumu riska mazināšanai bērza un apses mežaudzēs"/>
    <s v="Līgums"/>
    <d v="2019-04-04T00:00:00"/>
    <s v="Atvasināta publiska persona &quot;Latvijas Valsts mežzinātnes institūts &quot;Silava&quot;"/>
    <s v="90002121030"/>
    <n v="1"/>
    <n v="1"/>
    <n v="36"/>
    <n v="596363.63"/>
    <n v="596363.63"/>
    <n v="344698.17"/>
    <x v="1"/>
    <s v=""/>
    <m/>
    <n v="206938.19"/>
    <s v=""/>
    <s v=""/>
    <n v="551636.36"/>
    <s v=""/>
    <n v="44727.27"/>
    <s v=""/>
    <s v=""/>
  </r>
  <r>
    <x v="1"/>
    <n v="96"/>
    <s v="1.1.1.1"/>
    <s v="Praktiskas ievirzes pētījumi"/>
    <s v="1.1.1.1/18/A/138"/>
    <s v="Īpaši pielāgotu LED gaismekļu izstrāde efektīva un energoefektīva kokaugu pavairošanas un apsakņošanas procesa nodrošināšanai"/>
    <s v="Līgums"/>
    <d v="2019-04-16T00:00:00"/>
    <s v="SIA &quot;VIZULO&quot;"/>
    <s v="40103590897"/>
    <n v="1"/>
    <n v="2"/>
    <n v="36"/>
    <n v="627452.78"/>
    <n v="608565.38"/>
    <n v="427943.18"/>
    <x v="2"/>
    <s v=""/>
    <s v=""/>
    <s v=""/>
    <s v=""/>
    <s v=""/>
    <n v="427943.18"/>
    <s v=""/>
    <n v="180622.2"/>
    <s v=""/>
    <n v="18887.400000000001"/>
  </r>
  <r>
    <x v="1"/>
    <n v="97"/>
    <s v="1.1.1.1"/>
    <s v="Praktiskas ievirzes pētījumi"/>
    <s v="1.1.1.1/18/A/139"/>
    <s v="Telpu un areāla daudzdimensiju skenēšanas sistēma (TADSS)"/>
    <s v="Līgums"/>
    <d v="2019-06-04T00:00:00"/>
    <s v="Sabiedrība ar ierobežotu atbildību &quot;DATI Group&quot;"/>
    <s v="40003115371"/>
    <n v="3"/>
    <n v="1"/>
    <n v="24"/>
    <n v="876428.71"/>
    <n v="876428.71"/>
    <n v="597563.98"/>
    <x v="2"/>
    <s v=""/>
    <s v=""/>
    <s v=""/>
    <s v=""/>
    <s v=""/>
    <n v="597563.98"/>
    <s v=""/>
    <n v="278864.73"/>
    <s v=""/>
    <s v=""/>
  </r>
  <r>
    <x v="1"/>
    <n v="98"/>
    <s v="1.1.1.1"/>
    <s v="Praktiskas ievirzes pētījumi"/>
    <s v="1.1.1.1/18/A/146"/>
    <s v="IKT balstīta savvaļas dzīvnieku uzskaites pieeja to ilgtspējīgai pārvaldībai"/>
    <s v="Līgums"/>
    <d v="2019-03-01T00:00:00"/>
    <s v="Nodibinājums &quot;VIDES RISINĀJUMU INSTITŪTS&quot;"/>
    <s v="50008131571"/>
    <n v="2"/>
    <n v="2"/>
    <n v="36"/>
    <n v="769679.48"/>
    <n v="754401.98"/>
    <n v="542641.34"/>
    <x v="2"/>
    <s v=""/>
    <s v=""/>
    <s v=""/>
    <s v=""/>
    <s v=""/>
    <n v="542641.34"/>
    <s v=""/>
    <n v="211760.64000000001"/>
    <s v=""/>
    <n v="15277.5"/>
  </r>
  <r>
    <x v="1"/>
    <n v="99"/>
    <s v="1.1.1.1"/>
    <s v="Praktiskas ievirzes pētījumi"/>
    <s v="1.1.1.1/18/A/148"/>
    <s v="Daudzvalodu cilvēka-datora komunikācijas modelēšana, izmantojot mākslīgā intelekta metodes"/>
    <s v="Līgums"/>
    <d v="2019-04-10T00:00:00"/>
    <s v="Sabiedrība ar ierobežotu atbildību &quot;TILDE&quot;"/>
    <s v="40003027238"/>
    <n v="0"/>
    <n v="2"/>
    <n v="36"/>
    <n v="768223.09"/>
    <n v="756694.09"/>
    <n v="519319.15"/>
    <x v="2"/>
    <s v=""/>
    <s v=""/>
    <s v=""/>
    <s v=""/>
    <s v=""/>
    <n v="519319.15"/>
    <s v=""/>
    <n v="237374.94"/>
    <s v=""/>
    <n v="11529"/>
  </r>
  <r>
    <x v="1"/>
    <n v="100"/>
    <s v="1.1.1.1"/>
    <s v="Praktiskas ievirzes pētījumi"/>
    <s v="1.1.1.1/18/A/149"/>
    <s v="Jauna tipa bezkontakta elektromagnētiskas vieglo sakausējumu degazācijas sistēmas izstrāde"/>
    <s v="Līgums"/>
    <d v="2019-04-01T00:00:00"/>
    <s v="LATVIJAS UNIVERSITĀTE"/>
    <s v="90000076669"/>
    <n v="1"/>
    <n v="2"/>
    <n v="36"/>
    <n v="645180"/>
    <n v="645180"/>
    <n v="372914.04"/>
    <x v="1"/>
    <s v=""/>
    <m/>
    <n v="223877.46"/>
    <s v=""/>
    <s v=""/>
    <n v="606421.12"/>
    <n v="9629.6200000000008"/>
    <n v="38758.879999999997"/>
    <s v=""/>
    <s v=""/>
  </r>
  <r>
    <x v="1"/>
    <n v="101"/>
    <s v="1.1.1.1"/>
    <s v="Praktiskas ievirzes pētījumi"/>
    <s v="1.1.1.1/18/A/151"/>
    <s v="Vērtībās balstītu prasmju attīstība cilvēkkapitāla kvalitātes paaugstināšanai"/>
    <s v="Līgums"/>
    <d v="2019-04-30T00:00:00"/>
    <s v="PS &quot;Motival Development&quot;"/>
    <s v="40203164789"/>
    <n v="0"/>
    <n v="1"/>
    <n v="31"/>
    <n v="452491.96"/>
    <n v="424749.95"/>
    <n v="303398.89"/>
    <x v="2"/>
    <s v=""/>
    <s v=""/>
    <s v=""/>
    <s v=""/>
    <s v=""/>
    <n v="303398.89"/>
    <s v=""/>
    <n v="121351.06"/>
    <s v=""/>
    <n v="27742.01"/>
  </r>
  <r>
    <x v="1"/>
    <n v="102"/>
    <s v="1.1.1.1"/>
    <s v="Praktiskas ievirzes pētījumi"/>
    <s v="1.1.1.1/18/A/153"/>
    <s v="Latviešu valodas runas atpazīšana un sintēze medicīnas lietojumiem"/>
    <s v="Līgums"/>
    <d v="2019-03-20T00:00:00"/>
    <s v="Latvijas Universitātes Matemātikas un informātikas institūts"/>
    <s v="90002111761"/>
    <n v="1"/>
    <n v="2"/>
    <n v="36"/>
    <n v="654878.69999999995"/>
    <n v="648538.69999999995"/>
    <n v="374855.36"/>
    <x v="1"/>
    <s v=""/>
    <m/>
    <n v="225042.94"/>
    <s v=""/>
    <s v=""/>
    <n v="633887.65"/>
    <n v="33989.35"/>
    <n v="14651.05"/>
    <n v="1740"/>
    <n v="4600"/>
  </r>
  <r>
    <x v="1"/>
    <n v="103"/>
    <s v="1.1.1.1"/>
    <s v="Praktiskas ievirzes pētījumi"/>
    <s v="1.1.1.1/18/A/155"/>
    <s v="Uz čukstošās galerijas modas mikrorezonatora bāzes veidota optisko frekvenču ķemmes ģeneratora izstrāde un tā pielietojumi telekomunikacijās"/>
    <s v="Līgums"/>
    <d v="2019-03-25T00:00:00"/>
    <s v="LATVIJAS UNIVERSITĀTE"/>
    <s v="90000076669"/>
    <n v="2"/>
    <n v="3"/>
    <n v="36"/>
    <n v="648000"/>
    <n v="648000"/>
    <n v="374544"/>
    <x v="1"/>
    <s v=""/>
    <m/>
    <n v="224856"/>
    <s v=""/>
    <s v=""/>
    <n v="609120"/>
    <n v="9720"/>
    <n v="38880"/>
    <s v=""/>
    <s v=""/>
  </r>
  <r>
    <x v="1"/>
    <n v="104"/>
    <s v="1.1.1.1"/>
    <s v="Praktiskas ievirzes pētījumi"/>
    <s v="1.1.1.1/18/A/164"/>
    <s v="Toksicitātes pētījums (28 dienas) izmantojot žurku modeli"/>
    <s v="Līgums"/>
    <d v="2019-03-26T00:00:00"/>
    <s v="Sabiedrība ar ierobežotu atbildību &quot;Latima&quot;"/>
    <s v="40003056769"/>
    <n v="0"/>
    <n v="1"/>
    <n v="12"/>
    <n v="520000"/>
    <n v="520000"/>
    <n v="364000"/>
    <x v="2"/>
    <s v=""/>
    <s v=""/>
    <s v=""/>
    <s v=""/>
    <s v=""/>
    <n v="364000"/>
    <s v=""/>
    <n v="156000"/>
    <s v=""/>
    <s v=""/>
  </r>
  <r>
    <x v="1"/>
    <n v="105"/>
    <s v="1.1.1.1"/>
    <s v="Praktiskas ievirzes pētījumi"/>
    <s v="1.1.1.1/18/A/165"/>
    <s v="Satelītdatos balstīta jauna mežaudzes krājas novērtēšanas tehnoloģija"/>
    <s v="Līgums"/>
    <d v="2019-03-18T00:00:00"/>
    <s v="Valsts zinātniskais institūts - atvasināta publiska persona &quot;Elektronikas un datorzinātņu institūts&quot;"/>
    <s v="90002135242"/>
    <n v="1"/>
    <n v="2"/>
    <n v="36"/>
    <n v="498026.25"/>
    <n v="498026.25"/>
    <n v="287859.18"/>
    <x v="1"/>
    <s v=""/>
    <m/>
    <n v="172815.1"/>
    <s v=""/>
    <s v=""/>
    <n v="483120"/>
    <n v="22445.72"/>
    <n v="14906.25"/>
    <s v=""/>
    <s v=""/>
  </r>
  <r>
    <x v="1"/>
    <n v="106"/>
    <s v="1.1.1.1"/>
    <s v="Praktiskas ievirzes pētījumi"/>
    <s v="1.1.1.1/18/A/168"/>
    <s v="Sabiedriskā elektrotransporta salona ilgtspējīga apsildes risinājuma izstrāde."/>
    <s v="Līgums"/>
    <d v="2019-06-06T00:00:00"/>
    <s v="LATVIJAS LAUKSAIMNIECĪBAS UNIVERSITĀTE"/>
    <s v="90000041898"/>
    <n v="2"/>
    <n v="1"/>
    <n v="24"/>
    <n v="792182"/>
    <n v="744932"/>
    <n v="528529.25"/>
    <x v="2"/>
    <s v=""/>
    <s v=""/>
    <s v=""/>
    <s v=""/>
    <s v=""/>
    <n v="528529.25"/>
    <s v=""/>
    <n v="216402.75"/>
    <s v=""/>
    <n v="47250"/>
  </r>
  <r>
    <x v="1"/>
    <n v="107"/>
    <s v="1.1.1.1"/>
    <s v="Praktiskas ievirzes pētījumi"/>
    <s v="1.1.1.1/18/A/176"/>
    <s v="Inovatīva sejas kosmētikas līdzekļa izstrāde, izmantojot Metāla Organiskos Ietvarus un/vai kokristālus aktīvās vielas izdales kontrolēšanai"/>
    <s v="Līgums"/>
    <d v="2019-04-16T00:00:00"/>
    <s v="&quot;BaltLine Globe&quot; SIA"/>
    <s v="40003780856"/>
    <n v="0"/>
    <n v="1"/>
    <n v="36"/>
    <n v="685306.46"/>
    <n v="574047.89"/>
    <n v="442036.32"/>
    <x v="2"/>
    <s v=""/>
    <s v=""/>
    <s v=""/>
    <s v=""/>
    <s v=""/>
    <n v="442036.32"/>
    <s v=""/>
    <n v="132011.57"/>
    <s v=""/>
    <n v="111258.57"/>
  </r>
  <r>
    <x v="1"/>
    <n v="108"/>
    <s v="1.1.1.1"/>
    <s v="Praktiskas ievirzes pētījumi"/>
    <s v="1.1.1.1/18/A/179"/>
    <s v="Kompaktas augsta spožuma lāzeru attēlprojekcijas sistēmas izveide pielietojumiem volumetriska tipa 3D displeju sistēmās"/>
    <s v="Līgums"/>
    <d v="2019-04-03T00:00:00"/>
    <s v="&quot;HansaMatrix Innovation SIA&quot;"/>
    <s v="40103814400"/>
    <n v="0"/>
    <n v="2"/>
    <n v="24"/>
    <n v="830530"/>
    <n v="790000"/>
    <n v="553000"/>
    <x v="2"/>
    <s v=""/>
    <s v=""/>
    <s v=""/>
    <s v=""/>
    <s v=""/>
    <n v="553000"/>
    <s v=""/>
    <n v="237000"/>
    <s v=""/>
    <n v="40530"/>
  </r>
  <r>
    <x v="1"/>
    <n v="109"/>
    <s v="1.1.1.1"/>
    <s v="Praktiskas ievirzes pētījumi"/>
    <s v="1.1.1.1/18/A/182"/>
    <s v="Inovatīvs zaļās ekstrakcijas process, izveidojot jaunu biorafinēšanas klāsteru, kas orientēts uz fitoķīmiskajām vielām un biomateriālu ražošanu no nepietiekami izmantotas koksnes biomasas"/>
    <s v="Līgums"/>
    <d v="2019-04-01T00:00:00"/>
    <s v="Atvasināta publiska persona &quot;Latvijas Valsts koksnes ķīmijas institūts&quot;"/>
    <s v="90002128378"/>
    <n v="1"/>
    <n v="1"/>
    <n v="36"/>
    <n v="645000"/>
    <n v="645000"/>
    <n v="372810"/>
    <x v="1"/>
    <s v=""/>
    <m/>
    <n v="223815"/>
    <s v=""/>
    <s v=""/>
    <n v="630335.47"/>
    <n v="33710.47"/>
    <n v="14664.53"/>
    <s v=""/>
    <s v=""/>
  </r>
  <r>
    <x v="1"/>
    <n v="110"/>
    <s v="1.1.1.1"/>
    <s v="Praktiskas ievirzes pētījumi"/>
    <s v="1.1.1.1/18/A/183"/>
    <s v="iTrEMP: Inteliģentā transporta un pārkāpumu menedžmenta sistēma"/>
    <s v="Līgums"/>
    <d v="2019-04-24T00:00:00"/>
    <s v="WeAreDots, SIA"/>
    <s v="40103853272"/>
    <n v="1"/>
    <n v="2"/>
    <n v="18"/>
    <n v="887053.72"/>
    <n v="878510.21"/>
    <n v="599316.15"/>
    <x v="2"/>
    <s v=""/>
    <s v=""/>
    <s v=""/>
    <s v=""/>
    <s v=""/>
    <n v="599316.15"/>
    <s v=""/>
    <n v="279194.06"/>
    <s v=""/>
    <n v="8543.51"/>
  </r>
  <r>
    <x v="1"/>
    <n v="111"/>
    <s v="1.1.1.1"/>
    <s v="Praktiskas ievirzes pētījumi"/>
    <s v="1.1.1.1/18/A/184"/>
    <s v="H.pylori eradikācijas shēmas optimizācija masveida kuņģa vēža prevencijas pasākumiem"/>
    <s v="Līgums"/>
    <d v="2019-04-04T00:00:00"/>
    <s v="LATVIJAS UNIVERSITĀTE"/>
    <s v="90000076669"/>
    <n v="0"/>
    <n v="3"/>
    <n v="36"/>
    <n v="648648"/>
    <n v="648648"/>
    <n v="374918.54"/>
    <x v="1"/>
    <s v=""/>
    <m/>
    <n v="225080.86"/>
    <s v=""/>
    <s v=""/>
    <n v="609715.6"/>
    <n v="9716.2000000000007"/>
    <n v="38932.400000000001"/>
    <s v=""/>
    <s v=""/>
  </r>
  <r>
    <x v="0"/>
    <n v="1"/>
    <s v="1.1.1.1"/>
    <s v="Praktiskas ievirzes pētījumi"/>
    <s v="1.1.1.1/16/A/003"/>
    <s v="Onkoloģijas preparātu tehnoloģiju izstrāde"/>
    <s v="Pabeigts"/>
    <d v="2019-05-27T00:00:00"/>
    <s v="Akciju sabiedrība &quot;GRINDEKS&quot;"/>
    <s v="40003034935"/>
    <n v="0"/>
    <n v="1"/>
    <n v="27"/>
    <n v="265188.45"/>
    <n v="219164"/>
    <n v="142456.6"/>
    <x v="0"/>
    <s v=""/>
    <s v=""/>
    <s v=""/>
    <s v=""/>
    <s v=""/>
    <n v="142456.6"/>
    <s v=""/>
    <n v="76707.399999999994"/>
    <s v=""/>
    <n v="46024.45"/>
  </r>
  <r>
    <x v="0"/>
    <n v="2"/>
    <s v="1.1.1.1"/>
    <s v="Praktiskas ievirzes pētījumi"/>
    <s v="1.1.1.1/16/A/040"/>
    <s v="STIPRINOT ZINĀŠANU SABIEDRĪBU:starpdisciplināras pieejas sabiedrības iesaistei digitālā kultūras mantojuma radīšanā"/>
    <s v="Pabeigts"/>
    <d v="2019-11-07T00:00:00"/>
    <s v="Latvijas Universitātes Literatūras, folkloras un mākslas institūts Latvijas Universitātes aģentūra"/>
    <s v="90002118399"/>
    <n v="0"/>
    <n v="1"/>
    <n v="30"/>
    <n v="642467.19999999995"/>
    <n v="642467.19999999995"/>
    <n v="546097.12"/>
    <x v="0"/>
    <s v=""/>
    <s v=""/>
    <n v="48185.05"/>
    <s v=""/>
    <s v=""/>
    <n v="642467.19999999995"/>
    <n v="48185.03"/>
    <s v=""/>
    <s v=""/>
    <s v=""/>
  </r>
  <r>
    <x v="0"/>
    <n v="3"/>
    <s v="1.1.1.1"/>
    <s v="Praktiskas ievirzes pētījumi"/>
    <s v="1.1.1.1/16/A/065"/>
    <s v="Optiska neinvazīva hibrīdmetode agrīnai sepses diagnostikai un terapijas vadībai"/>
    <s v="Pabeigts"/>
    <d v="2019-07-24T00:00:00"/>
    <s v="LATVIJAS UNIVERSITĀTE"/>
    <s v="90000076669"/>
    <n v="0"/>
    <n v="5"/>
    <n v="27"/>
    <n v="608003.89"/>
    <n v="608003.89"/>
    <n v="516803.3"/>
    <x v="0"/>
    <s v=""/>
    <s v=""/>
    <n v="45600.28"/>
    <s v=""/>
    <s v=""/>
    <n v="577603.68999999994"/>
    <n v="15200.11"/>
    <n v="30400.2"/>
    <s v=""/>
    <s v=""/>
  </r>
  <r>
    <x v="0"/>
    <n v="4"/>
    <s v="1.1.1.1"/>
    <s v="Praktiskas ievirzes pētījumi"/>
    <s v="1.1.1.1/16/A/085"/>
    <s v="Elektrosārņu process labākai titāna nogulsnējumu morfoloģijai"/>
    <s v="Pabeigts"/>
    <d v="2020-01-15T00:00:00"/>
    <s v="LATVIJAS UNIVERSITĀTE"/>
    <s v="90000076669"/>
    <n v="0"/>
    <n v="1"/>
    <n v="31"/>
    <n v="647146.06999999995"/>
    <n v="647146.06999999995"/>
    <n v="550074.18000000005"/>
    <x v="0"/>
    <s v=""/>
    <s v=""/>
    <n v="48535.94"/>
    <s v=""/>
    <s v=""/>
    <n v="614788.77"/>
    <n v="16178.65"/>
    <n v="32357.3"/>
    <s v=""/>
    <s v=""/>
  </r>
  <r>
    <x v="0"/>
    <n v="5"/>
    <s v="1.1.1.1"/>
    <s v="Praktiskas ievirzes pētījumi"/>
    <s v="1.1.1.1/16/A/197"/>
    <s v="Portatīva ierīce ādas vēža agrīnai bezkontakta diagnostikai"/>
    <s v="Pabeigts"/>
    <d v="2019-08-13T00:00:00"/>
    <s v="LATVIJAS UNIVERSITĀTE"/>
    <s v="90000076669"/>
    <n v="0"/>
    <n v="4"/>
    <n v="26"/>
    <n v="645469.56999999995"/>
    <n v="645469.56999999995"/>
    <n v="548649.15"/>
    <x v="0"/>
    <s v=""/>
    <s v=""/>
    <n v="48410.19"/>
    <s v=""/>
    <s v=""/>
    <n v="613260.63"/>
    <n v="16201.29"/>
    <n v="32208.94"/>
    <s v=""/>
    <s v=""/>
  </r>
  <r>
    <x v="0"/>
    <n v="6"/>
    <s v="1.1.1.1"/>
    <s v="Praktiskas ievirzes pētījumi"/>
    <s v="1.1.1.1/16/A/258"/>
    <s v="Inovatīvu instrumentāli analītisko metožu izstrāde un pielietojums kombinētai plaša spektra ķīmiskā un bioloģiskā piesārņojuma izpētei, atbalstot prioritārās bioekonomikas nozares"/>
    <s v="Pabeigts"/>
    <d v="2019-11-07T00:00:00"/>
    <s v="Pārtikas drošības, dzīvnieku veselības un vides zinātniskais institūts &quot;BIOR&quot;"/>
    <s v="90009235333"/>
    <n v="0"/>
    <n v="1"/>
    <n v="30"/>
    <n v="440841.16"/>
    <n v="440841.16"/>
    <n v="374715"/>
    <x v="0"/>
    <s v=""/>
    <s v=""/>
    <n v="33063.08"/>
    <s v=""/>
    <s v=""/>
    <n v="440841.16"/>
    <n v="33063.08"/>
    <s v=""/>
    <s v=""/>
    <s v=""/>
  </r>
  <r>
    <x v="0"/>
    <n v="7"/>
    <s v="1.1.1.1"/>
    <s v="Praktiskas ievirzes pētījumi"/>
    <s v="1.1.1.1/16/A/267"/>
    <s v="Ekonomiski pamatota un videi draudzīga elektroautobusa izveides tehnoloģijas izstrāde uz tradicionālā dīzeļdzinēja autobusa bāzes"/>
    <s v="Pabeigts"/>
    <d v="2019-12-06T00:00:00"/>
    <s v="Akciju sabiedrība &quot;FERRUS&quot;"/>
    <s v="40003444852"/>
    <n v="0"/>
    <n v="1"/>
    <n v="25"/>
    <n v="647034.06000000006"/>
    <n v="647034.06000000006"/>
    <n v="385955.82"/>
    <x v="0"/>
    <s v=""/>
    <s v=""/>
    <s v=""/>
    <s v=""/>
    <s v=""/>
    <n v="385955.82"/>
    <s v=""/>
    <n v="261078.24"/>
    <s v="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5">
  <r>
    <x v="0"/>
    <s v="1.1.1.1/16/A/219"/>
    <s v="Līgums"/>
    <x v="0"/>
    <s v="2017/ERAF/0003"/>
    <d v="2017-04-20T00:00:00"/>
    <s v="Pamatsumma"/>
    <s v="Slēgta"/>
    <n v="65.569999999999993"/>
    <n v="5.79"/>
  </r>
  <r>
    <x v="0"/>
    <s v="1.1.1.1/16/A/219"/>
    <s v="Līgums"/>
    <x v="0"/>
    <s v="2017/ERAF/0003"/>
    <d v="2017-04-20T00:00:00"/>
    <s v="Pievienota summa"/>
    <s v="Slēgta"/>
    <n v="15.47"/>
    <n v="1.37"/>
  </r>
  <r>
    <x v="0"/>
    <s v="1.1.1.1/16/A/135"/>
    <s v="Līgums"/>
    <x v="0"/>
    <s v="2017/ERAF/0009"/>
    <d v="2017-06-30T00:00:00"/>
    <s v="Pamatsumma"/>
    <s v="Slēgta"/>
    <n v="89.34"/>
    <n v="7.88"/>
  </r>
  <r>
    <x v="0"/>
    <s v="1.1.1.1/16/A/261"/>
    <s v="Līgums"/>
    <x v="0"/>
    <s v="2017/ERAF/0010"/>
    <d v="2017-08-15T00:00:00"/>
    <s v="Pamatsumma"/>
    <s v="Slēgta"/>
    <n v="336.43"/>
    <n v="29.68"/>
  </r>
  <r>
    <x v="0"/>
    <s v="1.1.1.1/16/A/154"/>
    <s v="Līgums"/>
    <x v="0"/>
    <s v="2017/ERAF/0011"/>
    <d v="2017-08-28T00:00:00"/>
    <s v="Pamatsumma"/>
    <s v="Slēgta"/>
    <n v="148.80000000000001"/>
    <n v="13.13"/>
  </r>
  <r>
    <x v="0"/>
    <s v="1.1.1.1/16/A/257"/>
    <s v="Līgums"/>
    <x v="0"/>
    <s v="2017/ERAF/0012"/>
    <d v="2017-08-28T00:00:00"/>
    <s v="Pamatsumma"/>
    <s v="Slēgta"/>
    <n v="1134.56"/>
    <n v="100.11"/>
  </r>
  <r>
    <x v="0"/>
    <s v="1.1.1.1/16/A/165"/>
    <s v="Līgums"/>
    <x v="0"/>
    <s v="2017/ERAF/0014"/>
    <d v="2017-09-18T00:00:00"/>
    <s v="Pamatsumma"/>
    <s v="Slēgta"/>
    <n v="83.56"/>
    <n v="7.37"/>
  </r>
  <r>
    <x v="0"/>
    <s v="1.1.1.1/16/A/144"/>
    <s v="Līgums"/>
    <x v="0"/>
    <s v="2017/ERAF/0016"/>
    <d v="2017-10-19T00:00:00"/>
    <s v="Pamatsumma"/>
    <s v="Slēgta"/>
    <n v="1535.43"/>
    <n v="135.47999999999999"/>
  </r>
  <r>
    <x v="0"/>
    <s v="1.1.1.1/16/A/281"/>
    <s v="Līgums"/>
    <x v="0"/>
    <s v="2017/ERAF/0020"/>
    <d v="2017-10-20T00:00:00"/>
    <s v="Pamatsumma"/>
    <s v="Slēgta"/>
    <n v="2.0099999999999998"/>
    <n v="0.19"/>
  </r>
  <r>
    <x v="0"/>
    <s v="1.1.1.1/16/A/165"/>
    <s v="Līgums"/>
    <x v="0"/>
    <s v="2017/ERAF/0029"/>
    <d v="2017-11-22T00:00:00"/>
    <s v="Pamatsumma"/>
    <s v="Slēgta"/>
    <n v="460.05"/>
    <n v="40.590000000000003"/>
  </r>
  <r>
    <x v="0"/>
    <s v="1.1.1.1/16/A/165"/>
    <s v="Līgums"/>
    <x v="0"/>
    <s v="2017/ERAF/0034"/>
    <d v="2017-12-06T00:00:00"/>
    <s v="Pamatsumma"/>
    <s v="Slēgta"/>
    <n v="267.8"/>
    <n v="23.63"/>
  </r>
  <r>
    <x v="0"/>
    <s v="1.1.1.1/16/A/258"/>
    <s v="Pabeigts"/>
    <x v="0"/>
    <s v="2017/ERAF/0043"/>
    <d v="2017-12-21T00:00:00"/>
    <s v="Pamatsumma"/>
    <s v="Slēgta"/>
    <n v="923.18"/>
    <n v="81.459999999999994"/>
  </r>
  <r>
    <x v="0"/>
    <s v="1.1.1.1/16/A/259"/>
    <s v="Līgums"/>
    <x v="0"/>
    <s v="2018/ERAF/0008"/>
    <d v="2018-01-25T00:00:00"/>
    <s v="Pamatsumma"/>
    <s v="Slēgta"/>
    <n v="42.5"/>
    <n v="3.75"/>
  </r>
  <r>
    <x v="0"/>
    <s v="1.1.1.1/16/A/050"/>
    <s v="Līgums"/>
    <x v="0"/>
    <s v="2018/ERAF/0016"/>
    <d v="2018-02-13T00:00:00"/>
    <s v="Pamatsumma"/>
    <s v="Slēgta"/>
    <n v="924.23"/>
    <n v="81.55"/>
  </r>
  <r>
    <x v="0"/>
    <s v="1.1.1.1/16/A/025"/>
    <s v="Līgums"/>
    <x v="0"/>
    <s v="2018/ERAF/0048"/>
    <d v="2018-03-15T00:00:00"/>
    <s v="Pamatsumma"/>
    <s v="Slēgta"/>
    <n v="219.78"/>
    <n v="19.39"/>
  </r>
  <r>
    <x v="0"/>
    <s v="1.1.1.1/16/A/185"/>
    <s v="Līgums"/>
    <x v="0"/>
    <s v="2018/ERAF/0050"/>
    <d v="2018-03-27T00:00:00"/>
    <s v="Pamatsumma"/>
    <s v="Slēgta"/>
    <n v="1323.65"/>
    <n v="116.79"/>
  </r>
  <r>
    <x v="0"/>
    <s v="1.1.1.1/16/A/154"/>
    <s v="Līgums"/>
    <x v="0"/>
    <s v="2018/ERAF/0053"/>
    <d v="2018-03-22T00:00:00"/>
    <s v="Pamatsumma"/>
    <s v="Slēgta"/>
    <n v="956.25"/>
    <n v="84.37"/>
  </r>
  <r>
    <x v="0"/>
    <s v="1.1.1.1/16/A/252"/>
    <s v="Līgums"/>
    <x v="0"/>
    <s v="2018/ERAF/0055"/>
    <d v="2018-04-06T00:00:00"/>
    <s v="Pamatsumma"/>
    <s v="Slēgta"/>
    <n v="403.6"/>
    <n v="0"/>
  </r>
  <r>
    <x v="0"/>
    <s v="1.1.1.1/16/A/025"/>
    <s v="Līgums"/>
    <x v="0"/>
    <s v="2018/ERAF/0086"/>
    <d v="2018-06-28T00:00:00"/>
    <s v="Pamatsumma"/>
    <s v="Slēgta"/>
    <n v="994.74"/>
    <n v="87.77"/>
  </r>
  <r>
    <x v="0"/>
    <s v="1.1.1.1/16/A/025"/>
    <s v="Līgums"/>
    <x v="0"/>
    <s v="2018/ERAF/0087"/>
    <d v="2018-06-28T00:00:00"/>
    <s v="Pamatsumma"/>
    <s v="Slēgta"/>
    <n v="282.32"/>
    <n v="24.91"/>
  </r>
  <r>
    <x v="0"/>
    <s v="1.1.1.1/16/A/025"/>
    <s v="Līgums"/>
    <x v="0"/>
    <s v="2018/ERAF/0090"/>
    <d v="2018-07-20T00:00:00"/>
    <s v="Pamatsumma"/>
    <s v="Slēgta"/>
    <n v="717.38"/>
    <n v="63.3"/>
  </r>
  <r>
    <x v="0"/>
    <s v="1.1.1.1/16/A/010"/>
    <s v="Līgums"/>
    <x v="0"/>
    <s v="2018/ERAF/0114"/>
    <d v="2018-09-27T00:00:00"/>
    <s v="Pamatsumma"/>
    <s v="Slēgta"/>
    <n v="932.3"/>
    <n v="82.26"/>
  </r>
  <r>
    <x v="0"/>
    <s v="1.1.1.1/16/A/252"/>
    <s v="Līgums"/>
    <x v="0"/>
    <s v="2018/ERAF/0115"/>
    <d v="2018-10-01T00:00:00"/>
    <s v="Pamatsumma"/>
    <s v="Slēgta"/>
    <n v="186.2"/>
    <n v="0"/>
  </r>
  <r>
    <x v="0"/>
    <s v="1.1.1.1/16/A/160"/>
    <s v="Līgums"/>
    <x v="0"/>
    <s v="2018/ERAF/0125"/>
    <d v="2018-10-19T00:00:00"/>
    <s v="Pamatsumma"/>
    <s v="Slēgta"/>
    <n v="277.11"/>
    <n v="24.45"/>
  </r>
  <r>
    <x v="0"/>
    <s v="1.1.1.1/16/A/097"/>
    <s v="Līgums"/>
    <x v="0"/>
    <s v="2018/ERAF/0130"/>
    <d v="2018-11-06T00:00:00"/>
    <s v="Pamatsumma"/>
    <s v="Slēgta"/>
    <n v="11.9"/>
    <n v="1.05"/>
  </r>
  <r>
    <x v="0"/>
    <s v="1.1.1.1/16/A/048"/>
    <s v="Līgums"/>
    <x v="0"/>
    <s v="2018/ERAF/0133"/>
    <d v="2018-11-14T00:00:00"/>
    <s v="Pamatsumma"/>
    <s v="Slēgta"/>
    <n v="896.55"/>
    <n v="79.099999999999994"/>
  </r>
  <r>
    <x v="0"/>
    <s v="1.1.1.1/16/A/047"/>
    <s v="Līgums"/>
    <x v="0"/>
    <s v="2018/ERAF/0137"/>
    <d v="2018-12-12T00:00:00"/>
    <s v="Pamatsumma"/>
    <s v="Slēgta"/>
    <n v="424.54"/>
    <n v="37.46"/>
  </r>
  <r>
    <x v="0"/>
    <s v="1.1.1.1/16/A/094"/>
    <s v="Līgums"/>
    <x v="0"/>
    <s v="2019/ERAF/0001"/>
    <d v="2019-01-11T00:00:00"/>
    <s v="Pamatsumma"/>
    <s v="Slēgta"/>
    <n v="733.63"/>
    <n v="64.73"/>
  </r>
  <r>
    <x v="0"/>
    <s v="1.1.1.1/16/A/160"/>
    <s v="Līgums"/>
    <x v="0"/>
    <s v="2019/ERAF/0024"/>
    <d v="2019-02-06T00:00:00"/>
    <s v="Pamatsumma"/>
    <s v="Slēgta"/>
    <n v="605.65"/>
    <n v="53.44"/>
  </r>
  <r>
    <x v="0"/>
    <s v="1.1.1.1/16/A/025"/>
    <s v="Līgums"/>
    <x v="0"/>
    <s v="2019/ERAF/0029"/>
    <d v="2019-04-26T00:00:00"/>
    <s v="Pamatsumma"/>
    <s v="Slēgta"/>
    <n v="1532.97"/>
    <n v="135.26"/>
  </r>
  <r>
    <x v="0"/>
    <s v="1.1.1.1/16/A/025"/>
    <s v="Līgums"/>
    <x v="0"/>
    <s v="2019/ERAF/0029"/>
    <d v="2019-04-26T00:00:00"/>
    <s v="Pievienota summa"/>
    <s v="Slēgta"/>
    <n v="262.62"/>
    <n v="23.17"/>
  </r>
  <r>
    <x v="0"/>
    <s v="1.1.1.1/16/A/182"/>
    <s v="Līgums"/>
    <x v="0"/>
    <s v="2019/ERAF/0031"/>
    <d v="2019-02-12T00:00:00"/>
    <s v="Pamatsumma"/>
    <s v="Slēgta"/>
    <n v="389.35"/>
    <n v="34.36"/>
  </r>
  <r>
    <x v="0"/>
    <s v="1.1.1.1/16/A/094"/>
    <s v="Līgums"/>
    <x v="0"/>
    <s v="2019/ERAF/0105"/>
    <d v="2019-05-28T00:00:00"/>
    <s v="Pamatsumma"/>
    <s v="Slēgta"/>
    <n v="179.76"/>
    <n v="15.86"/>
  </r>
  <r>
    <x v="0"/>
    <s v="1.1.1.1/18/A/127"/>
    <s v="Līgums"/>
    <x v="0"/>
    <s v="2019/ERAF/0108"/>
    <d v="2019-05-31T00:00:00"/>
    <s v="Pamatsumma"/>
    <s v="Slēgta"/>
    <n v="1883.15"/>
    <n v="0"/>
  </r>
  <r>
    <x v="0"/>
    <s v="1.1.1.1/16/A/252"/>
    <s v="Līgums"/>
    <x v="0"/>
    <s v="2019/ERAF/0116"/>
    <d v="2019-06-13T00:00:00"/>
    <s v="Pamatsumma"/>
    <s v="Slēgta"/>
    <n v="284.73"/>
    <n v="0"/>
  </r>
  <r>
    <x v="0"/>
    <s v="1.1.1.1/16/A/256"/>
    <s v="Līgums"/>
    <x v="0"/>
    <s v="2019/ERAF/0118"/>
    <d v="2019-06-14T00:00:00"/>
    <s v="Pamatsumma"/>
    <s v="Slēgta"/>
    <n v="107.4"/>
    <n v="9.4700000000000006"/>
  </r>
  <r>
    <x v="0"/>
    <s v="1.1.1.1/16/A/267"/>
    <s v="Pabeigts"/>
    <x v="0"/>
    <s v="2019/ERAF/0129"/>
    <d v="2019-07-23T00:00:00"/>
    <s v="Pamatsumma"/>
    <s v="Slēgta"/>
    <n v="52.7"/>
    <n v="0"/>
  </r>
  <r>
    <x v="1"/>
    <m/>
    <m/>
    <x v="1"/>
    <m/>
    <m/>
    <m/>
    <m/>
    <n v="19687.21"/>
    <n v="1489.1199999999997"/>
  </r>
  <r>
    <x v="0"/>
    <s v="1.1.1.1/16/A/260"/>
    <s v="Līgums"/>
    <x v="2"/>
    <s v="2019/ERAF/0030"/>
    <d v="2019-02-20T00:00:00"/>
    <s v="Pamatsumma"/>
    <s v="Slēgta"/>
    <n v="567.04"/>
    <n v="0"/>
  </r>
  <r>
    <x v="0"/>
    <s v="1.1.1.1/18/A/146"/>
    <s v="Līgums"/>
    <x v="2"/>
    <s v="2019/ERAF/0143"/>
    <d v="2019-09-20T00:00:00"/>
    <s v="Pamatsumma"/>
    <s v="Slēgta"/>
    <n v="13.18"/>
    <n v="0"/>
  </r>
  <r>
    <x v="0"/>
    <s v="1.1.1.1/16/A/094"/>
    <s v="Līgums"/>
    <x v="2"/>
    <s v="2019/ERAF/0169"/>
    <d v="2019-10-25T00:00:00"/>
    <s v="Pamatsumma"/>
    <s v="Slēgta"/>
    <n v="100.4"/>
    <n v="8.86"/>
  </r>
  <r>
    <x v="0"/>
    <s v="1.1.1.1/16/A/160"/>
    <s v="Līgums"/>
    <x v="2"/>
    <s v="2019/ERAF/0183"/>
    <d v="2019-11-15T00:00:00"/>
    <s v="Pamatsumma"/>
    <s v="Slēgta"/>
    <n v="1040.6400000000001"/>
    <n v="91.83"/>
  </r>
  <r>
    <x v="0"/>
    <s v="1.1.1.1/18/A/023"/>
    <s v="Līgums"/>
    <x v="2"/>
    <s v="2019/ERAF/0194"/>
    <d v="2020-01-08T00:00:00"/>
    <s v="Pamatsumma"/>
    <s v="Slēgta"/>
    <n v="4181.12"/>
    <n v="0"/>
  </r>
  <r>
    <x v="0"/>
    <s v="1.1.1.1/18/A/138"/>
    <s v="Līgums"/>
    <x v="2"/>
    <s v="2019/ERAF/0196"/>
    <d v="2019-12-11T00:00:00"/>
    <s v="Pamatsumma"/>
    <s v="Slēgta"/>
    <n v="221.11"/>
    <n v="0"/>
  </r>
  <r>
    <x v="0"/>
    <s v="1.1.1.1/18/A/176"/>
    <s v="Līgums"/>
    <x v="2"/>
    <s v="2019/ERAF/0205"/>
    <d v="2020-01-10T00:00:00"/>
    <s v="Pamatsumma"/>
    <s v="Slēgta"/>
    <n v="619.16"/>
    <n v="0"/>
  </r>
  <r>
    <x v="1"/>
    <m/>
    <m/>
    <x v="3"/>
    <m/>
    <m/>
    <m/>
    <m/>
    <n v="6742.65"/>
    <n v="100.69"/>
  </r>
  <r>
    <x v="1"/>
    <m/>
    <m/>
    <x v="4"/>
    <m/>
    <m/>
    <m/>
    <m/>
    <n v="26429.86"/>
    <n v="1589.8099999999995"/>
  </r>
  <r>
    <x v="1"/>
    <s v="Total"/>
    <m/>
    <x v="5"/>
    <m/>
    <m/>
    <m/>
    <m/>
    <n v="82.39"/>
    <n v="0"/>
  </r>
  <r>
    <x v="2"/>
    <s v="1.1.1.3/18/A/004"/>
    <s v="Līgums"/>
    <x v="2"/>
    <s v="2019/ERAF/0156"/>
    <d v="2019-10-08T00:00:00"/>
    <s v="Pamatsumma"/>
    <s v="Slēgta"/>
    <n v="82.39"/>
    <n v="0"/>
  </r>
  <r>
    <x v="1"/>
    <s v="Total"/>
    <m/>
    <x v="5"/>
    <m/>
    <m/>
    <m/>
    <m/>
    <n v="15813.06"/>
    <n v="2790.51"/>
  </r>
  <r>
    <x v="1"/>
    <m/>
    <m/>
    <x v="6"/>
    <m/>
    <m/>
    <m/>
    <m/>
    <s v="ERAF"/>
    <s v="VB"/>
  </r>
  <r>
    <x v="3"/>
    <s v="1.1.1.4/17/I/003"/>
    <s v="Līgums"/>
    <x v="0"/>
    <s v="2018/ERAF/0061"/>
    <d v="2018-04-20T00:00:00"/>
    <s v="Pamatsumma"/>
    <s v="Slēgta"/>
    <n v="482.68"/>
    <n v="85.17"/>
  </r>
  <r>
    <x v="3"/>
    <s v="1.1.1.4/17/I/003"/>
    <s v="Līgums"/>
    <x v="0"/>
    <s v="2018/ERAF/0062"/>
    <d v="2018-04-20T00:00:00"/>
    <s v="Pamatsumma"/>
    <s v="Slēgta"/>
    <n v="190.53"/>
    <n v="33.619999999999997"/>
  </r>
  <r>
    <x v="3"/>
    <s v="1.1.1.4/17/I/003"/>
    <s v="Līgums"/>
    <x v="0"/>
    <s v="2018/ERAF/0062"/>
    <d v="2018-04-20T00:00:00"/>
    <s v="Pievienota summa"/>
    <s v="Slēgta"/>
    <n v="1557.3"/>
    <n v="274.82"/>
  </r>
  <r>
    <x v="3"/>
    <s v="1.1.1.4/17/I/003"/>
    <s v="Līgums"/>
    <x v="0"/>
    <s v="2018/ERAF/0063"/>
    <d v="2018-04-20T00:00:00"/>
    <s v="Pamatsumma"/>
    <s v="Slēgta"/>
    <n v="187.45"/>
    <n v="33.08"/>
  </r>
  <r>
    <x v="3"/>
    <s v="1.1.1.4/17/I/003"/>
    <s v="Līgums"/>
    <x v="0"/>
    <s v="2018/ERAF/0063"/>
    <d v="2018-04-20T00:00:00"/>
    <s v="Pievienota summa"/>
    <s v="Slēgta"/>
    <n v="1499.62"/>
    <n v="264.64"/>
  </r>
  <r>
    <x v="3"/>
    <s v="1.1.1.4/17/I/003"/>
    <s v="Līgums"/>
    <x v="0"/>
    <s v="2018/ERAF/0064"/>
    <d v="2018-04-20T00:00:00"/>
    <s v="Pamatsumma"/>
    <s v="Slēgta"/>
    <n v="293.12"/>
    <n v="51.73"/>
  </r>
  <r>
    <x v="3"/>
    <s v="1.1.1.4/17/I/003"/>
    <s v="Līgums"/>
    <x v="0"/>
    <s v="2018/ERAF/0064"/>
    <d v="2018-04-20T00:00:00"/>
    <s v="Pievienota summa"/>
    <s v="Slēgta"/>
    <n v="2395.85"/>
    <n v="422.8"/>
  </r>
  <r>
    <x v="3"/>
    <s v="1.1.1.4/17/I/003"/>
    <s v="Līgums"/>
    <x v="0"/>
    <s v="2018/ERAF/0065"/>
    <d v="2018-04-20T00:00:00"/>
    <s v="Pamatsumma"/>
    <s v="Slēgta"/>
    <n v="1177.3800000000001"/>
    <n v="207.77"/>
  </r>
  <r>
    <x v="3"/>
    <s v="1.1.1.4/17/I/003"/>
    <s v="Līgums"/>
    <x v="0"/>
    <s v="2018/ERAF/0066"/>
    <d v="2018-04-20T00:00:00"/>
    <s v="Pamatsumma"/>
    <s v="Slēgta"/>
    <n v="565.25"/>
    <n v="99.76"/>
  </r>
  <r>
    <x v="3"/>
    <s v="1.1.1.4/17/I/003"/>
    <s v="Līgums"/>
    <x v="0"/>
    <s v="2018/ERAF/0066"/>
    <d v="2018-04-20T00:00:00"/>
    <s v="Pievienota summa"/>
    <s v="Slēgta"/>
    <n v="706.56"/>
    <n v="124.69"/>
  </r>
  <r>
    <x v="3"/>
    <s v="1.1.1.4/17/I/003"/>
    <s v="Līgums"/>
    <x v="0"/>
    <s v="2018/ERAF/0071"/>
    <d v="2018-04-20T00:00:00"/>
    <s v="Pamatsumma"/>
    <s v="Slēgta"/>
    <n v="55.43"/>
    <n v="9.7799999999999994"/>
  </r>
  <r>
    <x v="3"/>
    <s v="1.1.1.4/17/I/003"/>
    <s v="Līgums"/>
    <x v="0"/>
    <s v="2018/ERAF/0071"/>
    <d v="2018-04-20T00:00:00"/>
    <s v="Pievienota summa"/>
    <s v="Slēgta"/>
    <n v="118.99"/>
    <n v="20.98"/>
  </r>
  <r>
    <x v="3"/>
    <s v="1.1.1.4/17/I/003"/>
    <s v="Līgums"/>
    <x v="0"/>
    <s v="2019/ERAF/0027"/>
    <d v="2019-09-06T00:00:00"/>
    <s v="Pamatsumma"/>
    <s v="Slēgta"/>
    <n v="204.9"/>
    <n v="36.15"/>
  </r>
  <r>
    <x v="3"/>
    <s v="1.1.1.4/17/I/003"/>
    <s v="Līgums"/>
    <x v="0"/>
    <s v="2019/ERAF/0027"/>
    <d v="2019-09-06T00:00:00"/>
    <s v="Pievienota summa"/>
    <s v="Slēgta"/>
    <n v="234.79"/>
    <n v="41.43"/>
  </r>
  <r>
    <x v="1"/>
    <m/>
    <m/>
    <x v="1"/>
    <m/>
    <m/>
    <m/>
    <m/>
    <n v="9669.85"/>
    <n v="1706.42"/>
  </r>
  <r>
    <x v="3"/>
    <s v="1.1.1.4/17/I/004"/>
    <s v="Līgums"/>
    <x v="2"/>
    <s v="2018/ERAF/0104"/>
    <d v="2018-08-20T00:00:00"/>
    <s v="Pamatsumma"/>
    <s v="Slēgta"/>
    <n v="115.29"/>
    <n v="20.350000000000001"/>
  </r>
  <r>
    <x v="3"/>
    <s v="1.1.1.4/17/I/005"/>
    <s v="Līgums"/>
    <x v="2"/>
    <s v="2018/ERAF/0121"/>
    <d v="2018-11-01T00:00:00"/>
    <s v="Pamatsumma"/>
    <s v="Slēgta"/>
    <n v="835.4"/>
    <n v="147.41999999999999"/>
  </r>
  <r>
    <x v="3"/>
    <s v="1.1.1.4/17/I/005"/>
    <s v="Līgums"/>
    <x v="2"/>
    <s v="2018/ERAF/0122"/>
    <d v="2018-11-01T00:00:00"/>
    <s v="Pamatsumma"/>
    <s v="Slēgta"/>
    <n v="654.4"/>
    <n v="115.48"/>
  </r>
  <r>
    <x v="3"/>
    <s v="1.1.1.4/17/I/005"/>
    <s v="Līgums"/>
    <x v="2"/>
    <s v="2018/ERAF/0123"/>
    <d v="2018-11-01T00:00:00"/>
    <s v="Pamatsumma"/>
    <s v="Slēgta"/>
    <n v="4201.3900000000003"/>
    <n v="741.42"/>
  </r>
  <r>
    <x v="3"/>
    <s v="1.1.1.4/17/I/014"/>
    <s v="Līgums"/>
    <x v="2"/>
    <s v="2019/ERAF/0146"/>
    <d v="2019-09-11T00:00:00"/>
    <s v="Pamatsumma"/>
    <s v="Slēgta"/>
    <n v="336.73"/>
    <n v="59.42"/>
  </r>
  <r>
    <x v="1"/>
    <m/>
    <m/>
    <x v="3"/>
    <m/>
    <m/>
    <m/>
    <m/>
    <n v="6143.2100000000009"/>
    <n v="1084.0900000000001"/>
  </r>
  <r>
    <x v="1"/>
    <m/>
    <m/>
    <x v="4"/>
    <m/>
    <m/>
    <m/>
    <m/>
    <n v="15813.060000000001"/>
    <n v="2790.51"/>
  </r>
  <r>
    <x v="1"/>
    <s v="Total"/>
    <m/>
    <x v="5"/>
    <m/>
    <m/>
    <m/>
    <m/>
    <n v="31836.52"/>
    <n v="5618.23"/>
  </r>
  <r>
    <x v="1"/>
    <m/>
    <m/>
    <x v="6"/>
    <m/>
    <m/>
    <m/>
    <m/>
    <s v="ERAF"/>
    <s v="VB"/>
  </r>
  <r>
    <x v="4"/>
    <s v="1.1.1.5/18/I/004"/>
    <s v="Līgums"/>
    <x v="0"/>
    <s v="2018/ERAF/0106"/>
    <d v="2018-09-14T00:00:00"/>
    <s v="Pamatsumma"/>
    <s v="Slēgta"/>
    <n v="22950"/>
    <n v="4050"/>
  </r>
  <r>
    <x v="4"/>
    <s v="1.1.1.5/18/I/005"/>
    <s v="Līgums"/>
    <x v="0"/>
    <s v="2018/ERAF/0135"/>
    <d v="2018-11-30T00:00:00"/>
    <s v="Pamatsumma"/>
    <s v="Slēgta"/>
    <n v="433.3"/>
    <n v="76.47"/>
  </r>
  <r>
    <x v="4"/>
    <s v="1.1.1.5/18/I/005"/>
    <s v="Līgums"/>
    <x v="0"/>
    <s v="2019/ERAF/0061"/>
    <d v="2019-03-27T00:00:00"/>
    <s v="Pamatsumma"/>
    <s v="Slēgta"/>
    <n v="8.48"/>
    <n v="1.5"/>
  </r>
  <r>
    <x v="4"/>
    <s v="1.1.1.5/18/I/014"/>
    <s v="Līgums"/>
    <x v="0"/>
    <s v="2018/ERAF/0140"/>
    <d v="2018-12-13T00:00:00"/>
    <s v="Pamatsumma"/>
    <s v="Slēgta"/>
    <n v="262.3"/>
    <n v="46.29"/>
  </r>
  <r>
    <x v="1"/>
    <m/>
    <m/>
    <x v="1"/>
    <m/>
    <m/>
    <m/>
    <m/>
    <n v="23654.079999999998"/>
    <n v="4174.26"/>
  </r>
  <r>
    <x v="4"/>
    <s v="1.1.1.5/18/I/002"/>
    <s v="Līgums"/>
    <x v="2"/>
    <s v="2019/ERAF/0172"/>
    <d v="2019-11-01T00:00:00"/>
    <s v="Pamatsumma"/>
    <s v="Slēgta"/>
    <n v="233.69"/>
    <n v="41.24"/>
  </r>
  <r>
    <x v="4"/>
    <s v="1.1.1.5/18/I/004"/>
    <s v="Līgums"/>
    <x v="2"/>
    <s v="2019/ERAF/0137"/>
    <d v="2019-08-30T00:00:00"/>
    <s v="Pamatsumma"/>
    <s v="Slēgta"/>
    <n v="106.11"/>
    <n v="18.72"/>
  </r>
  <r>
    <x v="4"/>
    <s v="1.1.1.5/18/I/005"/>
    <s v="Līgums"/>
    <x v="2"/>
    <s v="2019/ERAF/0158"/>
    <d v="2019-10-11T00:00:00"/>
    <s v="Pamatsumma"/>
    <s v="Slēgta"/>
    <n v="63.75"/>
    <n v="11.25"/>
  </r>
  <r>
    <x v="4"/>
    <s v="1.1.1.5/18/I/009"/>
    <s v="Līgums"/>
    <x v="2"/>
    <s v="2019/ERAF/0139"/>
    <d v="2019-08-28T00:00:00"/>
    <s v="Pamatsumma"/>
    <s v="Slēgta"/>
    <n v="28.04"/>
    <n v="4.95"/>
  </r>
  <r>
    <x v="4"/>
    <s v="1.1.1.5/18/I/010"/>
    <s v="Līgums"/>
    <x v="2"/>
    <s v="2019/ERAF/0176"/>
    <d v="2019-10-18T00:00:00"/>
    <s v="Pamatsumma"/>
    <s v="Slēgta"/>
    <n v="432.36"/>
    <n v="76.3"/>
  </r>
  <r>
    <x v="4"/>
    <s v="1.1.1.5/18/I/012"/>
    <s v="Līgums"/>
    <x v="2"/>
    <s v="2019/ERAF/0008"/>
    <d v="2019-01-29T00:00:00"/>
    <s v="Pamatsumma"/>
    <s v="Slēgta"/>
    <n v="8.48"/>
    <n v="1.5"/>
  </r>
  <r>
    <x v="4"/>
    <s v="1.1.1.5/18/I/012"/>
    <s v="Līgums"/>
    <x v="2"/>
    <s v="2019/ERAF/0175"/>
    <d v="2019-11-20T00:00:00"/>
    <s v="Pamatsumma"/>
    <s v="Slēgta"/>
    <n v="100.74"/>
    <n v="17.78"/>
  </r>
  <r>
    <x v="4"/>
    <s v="1.1.1.5/18/I/014"/>
    <s v="Līgums"/>
    <x v="2"/>
    <s v="2019/ERAF/0119"/>
    <d v="2019-06-20T00:00:00"/>
    <s v="Pamatsumma"/>
    <s v="Slēgta"/>
    <n v="12.78"/>
    <n v="2.2599999999999998"/>
  </r>
  <r>
    <x v="4"/>
    <s v="1.1.1.5/18/I/016"/>
    <s v="Līgums"/>
    <x v="2"/>
    <s v="2019/ERAF/0128"/>
    <d v="2019-08-21T00:00:00"/>
    <s v="Pamatsumma"/>
    <s v="Slēgta"/>
    <n v="5094.43"/>
    <n v="899.02"/>
  </r>
  <r>
    <x v="4"/>
    <s v="1.1.1.5/18/I/016"/>
    <s v="Līgums"/>
    <x v="2"/>
    <s v="2019/ERAF/0138"/>
    <d v="2019-08-23T00:00:00"/>
    <s v="Pamatsumma"/>
    <s v="Slēgta"/>
    <n v="1037.47"/>
    <n v="183.08"/>
  </r>
  <r>
    <x v="4"/>
    <s v="1.1.1.5/18/I/016"/>
    <s v="Līgums"/>
    <x v="2"/>
    <s v="2019/ERAF/0188"/>
    <d v="2019-11-29T00:00:00"/>
    <s v="Pamatsumma"/>
    <s v="Slēgta"/>
    <n v="977.94"/>
    <n v="172.58"/>
  </r>
  <r>
    <x v="4"/>
    <s v="1.1.1.5/18/I/016"/>
    <s v="Līgums"/>
    <x v="2"/>
    <s v="2019/ERAF/0189"/>
    <d v="2019-12-18T00:00:00"/>
    <s v="Pamatsumma"/>
    <s v="Slēgta"/>
    <n v="69.67"/>
    <n v="12.29"/>
  </r>
  <r>
    <x v="4"/>
    <s v="1.1.1.5/18/I/018"/>
    <s v="Līgums"/>
    <x v="2"/>
    <s v="2018/ERAF/0141"/>
    <d v="2018-12-19T00:00:00"/>
    <s v="Pamatsumma"/>
    <s v="Slēgta"/>
    <n v="16.98"/>
    <n v="3"/>
  </r>
  <r>
    <x v="1"/>
    <m/>
    <m/>
    <x v="3"/>
    <m/>
    <m/>
    <m/>
    <m/>
    <n v="8182.4400000000005"/>
    <n v="1443.9699999999998"/>
  </r>
  <r>
    <x v="1"/>
    <m/>
    <m/>
    <x v="4"/>
    <m/>
    <m/>
    <m/>
    <m/>
    <n v="31836.519999999997"/>
    <n v="5618.23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L6:N18" firstHeaderRow="0" firstDataRow="1" firstDataCol="1"/>
  <pivotFields count="10">
    <pivotField axis="axisRow"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axis="axisRow" multipleItemSelectionAllowed="1" showAll="0">
      <items count="8">
        <item h="1" x="4"/>
        <item x="0"/>
        <item h="1" x="1"/>
        <item h="1" x="6"/>
        <item x="2"/>
        <item h="1" x="3"/>
        <item h="1" x="5"/>
        <item t="default"/>
      </items>
    </pivotField>
    <pivotField showAll="0"/>
    <pivotField showAll="0"/>
    <pivotField showAll="0"/>
    <pivotField showAll="0"/>
    <pivotField dataField="1" showAll="0"/>
    <pivotField dataField="1" showAll="0"/>
  </pivotFields>
  <rowFields count="2">
    <field x="0"/>
    <field x="3"/>
  </rowFields>
  <rowItems count="12">
    <i>
      <x/>
    </i>
    <i r="1">
      <x v="1"/>
    </i>
    <i r="1">
      <x v="4"/>
    </i>
    <i>
      <x v="1"/>
    </i>
    <i r="1">
      <x v="4"/>
    </i>
    <i>
      <x v="2"/>
    </i>
    <i r="1">
      <x v="1"/>
    </i>
    <i r="1">
      <x v="4"/>
    </i>
    <i>
      <x v="3"/>
    </i>
    <i r="1">
      <x v="1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ERAF_NVI" fld="8" baseField="0" baseItem="0" numFmtId="4"/>
    <dataField name="VB_NVI" fld="9" baseField="0" baseItem="0" numFmtId="4"/>
  </dataFields>
  <formats count="2">
    <format dxfId="7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:C8" firstHeaderRow="0" firstDataRow="1" firstDataCol="1"/>
  <pivotFields count="27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dataField="1" numFmtId="166" showAll="0"/>
    <pivotField axis="axisRow" showAll="0">
      <items count="5">
        <item m="1" x="3"/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numFmtId="166" showAll="0"/>
    <pivotField showAll="0"/>
    <pivotField showAll="0"/>
    <pivotField showAll="0"/>
    <pivotField showAll="0"/>
  </pivotFields>
  <rowFields count="2">
    <field x="0"/>
    <field x="16"/>
  </rowFields>
  <rowItems count="6">
    <i>
      <x/>
    </i>
    <i r="1">
      <x v="1"/>
    </i>
    <i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ERAF_attiecināms" fld="15" baseField="0" baseItem="0" numFmtId="4"/>
    <dataField name="VB_attiecināms" fld="19" baseField="0" baseItem="0"/>
  </dataFields>
  <formats count="2">
    <format dxfId="57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5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5:J100" totalsRowShown="0" headerRowBorderDxfId="68">
  <autoFilter ref="A5:J100"/>
  <tableColumns count="10">
    <tableColumn id="1" name="Pasākums" dataDxfId="67"/>
    <tableColumn id="2" name="Projekts" dataDxfId="66"/>
    <tableColumn id="3" name="Projekta statuss" dataDxfId="65"/>
    <tableColumn id="4" name="Neatbilstība NVI atskaitīti no līguma attiecināmo izmaksu summas" dataDxfId="64"/>
    <tableColumn id="5" name="Neatbilstība Numurs" dataDxfId="63"/>
    <tableColumn id="6" name="Neatbilstība Lēmuma pieņemšanas datums" dataDxfId="62"/>
    <tableColumn id="7" name="Neatbilstības summa - Tips" dataDxfId="61"/>
    <tableColumn id="8" name="Neatbilstības summa - Statuss" dataDxfId="60"/>
    <tableColumn id="9" name="ERAF" dataDxfId="59"/>
    <tableColumn id="10" name="VB" dataDxfId="5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8:AA137" totalsRowCount="1" headerRowDxfId="55" dataDxfId="54">
  <autoFilter ref="A18:AA136"/>
  <tableColumns count="27">
    <tableColumn id="1" name="Kārta" dataDxfId="53" totalsRowDxfId="52"/>
    <tableColumn id="2" name="Nr.p.k." dataDxfId="51" totalsRowDxfId="50"/>
    <tableColumn id="3" name="pasākums" dataDxfId="49" totalsRowDxfId="48"/>
    <tableColumn id="4" name="Nosaukums" dataDxfId="47" totalsRowDxfId="46"/>
    <tableColumn id="5" name="Projekta nr." dataDxfId="45" totalsRowDxfId="44"/>
    <tableColumn id="6" name="Projekta nosaukums" dataDxfId="43" totalsRowDxfId="42"/>
    <tableColumn id="7" name="Statuss" dataDxfId="41" totalsRowDxfId="40"/>
    <tableColumn id="8" name="Datums" dataDxfId="39" totalsRowDxfId="38"/>
    <tableColumn id="9" name="Nosaukums2" dataDxfId="37" totalsRowDxfId="36"/>
    <tableColumn id="10" name="Reģ.nr." dataDxfId="35" totalsRowDxfId="34"/>
    <tableColumn id="11" name="Iesaistīto partneru skaits" dataDxfId="33" totalsRowDxfId="32"/>
    <tableColumn id="12" name="Īstenošanas vietu skaits" dataDxfId="31" totalsRowDxfId="30"/>
    <tableColumn id="13" name="Īstenošanas laiks mēnešos" dataDxfId="29" totalsRowDxfId="28"/>
    <tableColumn id="14" name="Kopējā summa, EUR" dataDxfId="27" totalsRowDxfId="26"/>
    <tableColumn id="15" name="Attiecināmo izdevumu summa, EUR" totalsRowFunction="sum" dataDxfId="25" totalsRowDxfId="24"/>
    <tableColumn id="16" name="ERAF" totalsRowFunction="sum" dataDxfId="23" totalsRowDxfId="22"/>
    <tableColumn id="17" name="Veids" dataDxfId="21" totalsRowDxfId="20"/>
    <tableColumn id="18" name="ESF" dataDxfId="19" totalsRowDxfId="18"/>
    <tableColumn id="19" name="ERAF_%" dataDxfId="17" totalsRowDxfId="16"/>
    <tableColumn id="20" name="Valsts budžeta finansējums" totalsRowFunction="sum" dataDxfId="15" totalsRowDxfId="14"/>
    <tableColumn id="21" name="Valsts budžeta dotācijas pašvaldībām" dataDxfId="13" totalsRowDxfId="12"/>
    <tableColumn id="22" name="Pašvaldības finansējums" dataDxfId="11" totalsRowDxfId="10"/>
    <tableColumn id="23" name="Publiskās attiecināmās izmaksas" dataDxfId="9" totalsRowDxfId="8"/>
    <tableColumn id="24" name="Cits publiskais finansējums" dataDxfId="7" totalsRowDxfId="6"/>
    <tableColumn id="25" name="Privātās attiecināmās izmaksas" dataDxfId="5" totalsRowDxfId="4"/>
    <tableColumn id="26" name="Publiskās neattiecināmās izmaksas" dataDxfId="3" totalsRowDxfId="2"/>
    <tableColumn id="27" name="Privātās neattiecināmās izmaksas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87"/>
  <sheetViews>
    <sheetView tabSelected="1" view="pageBreakPreview" topLeftCell="A73" zoomScale="60" zoomScaleNormal="100" workbookViewId="0">
      <selection activeCell="P77" sqref="P77"/>
    </sheetView>
  </sheetViews>
  <sheetFormatPr defaultColWidth="9.140625" defaultRowHeight="15" x14ac:dyDescent="0.25"/>
  <cols>
    <col min="1" max="1" width="19.85546875" style="21" customWidth="1"/>
    <col min="2" max="2" width="19.140625" style="21" customWidth="1"/>
    <col min="3" max="3" width="23.7109375" style="21" customWidth="1"/>
    <col min="4" max="4" width="19.7109375" style="21" customWidth="1"/>
    <col min="5" max="5" width="18.42578125" style="21" customWidth="1"/>
    <col min="6" max="6" width="17.42578125" style="21" customWidth="1"/>
    <col min="7" max="7" width="16" style="21" customWidth="1"/>
    <col min="8" max="8" width="18" style="21" customWidth="1"/>
    <col min="9" max="10" width="16.7109375" style="21" customWidth="1"/>
    <col min="11" max="11" width="18" style="21" customWidth="1"/>
    <col min="12" max="12" width="16.28515625" style="22" customWidth="1"/>
    <col min="13" max="13" width="19.85546875" style="22" customWidth="1"/>
    <col min="14" max="14" width="24" style="22" customWidth="1"/>
    <col min="15" max="15" width="18" style="21" customWidth="1"/>
    <col min="16" max="16" width="12.28515625" style="21" customWidth="1"/>
    <col min="17" max="17" width="15.85546875" style="21" customWidth="1"/>
    <col min="18" max="18" width="17.5703125" style="21" customWidth="1"/>
    <col min="19" max="19" width="12" style="21" customWidth="1"/>
    <col min="20" max="20" width="10.85546875" style="21" customWidth="1"/>
    <col min="21" max="16384" width="9.140625" style="21"/>
  </cols>
  <sheetData>
    <row r="1" spans="1:19" s="23" customFormat="1" x14ac:dyDescent="0.25">
      <c r="A1" s="200" t="s">
        <v>524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15"/>
      <c r="N1" s="216"/>
      <c r="O1" s="216"/>
      <c r="P1" s="22"/>
      <c r="Q1" s="22"/>
      <c r="R1" s="22"/>
    </row>
    <row r="2" spans="1:19" x14ac:dyDescent="0.25">
      <c r="A2" s="213" t="s">
        <v>307</v>
      </c>
      <c r="B2" s="200" t="s">
        <v>181</v>
      </c>
      <c r="C2" s="200"/>
      <c r="D2" s="200"/>
      <c r="E2" s="197" t="s">
        <v>525</v>
      </c>
      <c r="F2" s="198"/>
      <c r="G2" s="198"/>
      <c r="H2" s="199"/>
      <c r="I2" s="200" t="s">
        <v>424</v>
      </c>
      <c r="J2" s="200"/>
      <c r="K2" s="200"/>
      <c r="L2" s="200"/>
      <c r="M2" s="215"/>
      <c r="N2" s="216"/>
      <c r="O2" s="216"/>
      <c r="P2" s="22"/>
      <c r="Q2" s="22"/>
      <c r="R2" s="22"/>
      <c r="S2" s="23"/>
    </row>
    <row r="3" spans="1:19" x14ac:dyDescent="0.25">
      <c r="A3" s="214"/>
      <c r="B3" s="120" t="s">
        <v>133</v>
      </c>
      <c r="C3" s="116" t="s">
        <v>15</v>
      </c>
      <c r="D3" s="116" t="s">
        <v>68</v>
      </c>
      <c r="E3" s="121" t="s">
        <v>133</v>
      </c>
      <c r="F3" s="116" t="s">
        <v>15</v>
      </c>
      <c r="G3" s="116" t="s">
        <v>68</v>
      </c>
      <c r="H3" s="116" t="s">
        <v>523</v>
      </c>
      <c r="I3" s="121" t="s">
        <v>133</v>
      </c>
      <c r="J3" s="116" t="s">
        <v>15</v>
      </c>
      <c r="K3" s="116" t="s">
        <v>68</v>
      </c>
      <c r="L3" s="116" t="s">
        <v>523</v>
      </c>
      <c r="M3" s="215"/>
      <c r="N3" s="216"/>
      <c r="O3" s="216"/>
      <c r="P3" s="22"/>
      <c r="Q3" s="22"/>
      <c r="R3" s="22"/>
      <c r="S3" s="23"/>
    </row>
    <row r="4" spans="1:19" x14ac:dyDescent="0.25">
      <c r="A4" s="33" t="s">
        <v>310</v>
      </c>
      <c r="B4" s="42">
        <f t="shared" ref="B4:D5" si="0">E4+I4</f>
        <v>12317500</v>
      </c>
      <c r="C4" s="42">
        <f t="shared" si="0"/>
        <v>11050000</v>
      </c>
      <c r="D4" s="42">
        <f t="shared" si="0"/>
        <v>1267500</v>
      </c>
      <c r="E4" s="42">
        <f>SUM(F4+G4)</f>
        <v>12317500</v>
      </c>
      <c r="F4" s="42">
        <v>11050000</v>
      </c>
      <c r="G4" s="42">
        <v>1267500</v>
      </c>
      <c r="H4" s="41"/>
      <c r="I4" s="42">
        <f>J4+K4</f>
        <v>0</v>
      </c>
      <c r="J4" s="42">
        <v>0</v>
      </c>
      <c r="K4" s="42">
        <v>0</v>
      </c>
      <c r="L4" s="42"/>
      <c r="M4" s="215"/>
      <c r="N4" s="216"/>
      <c r="O4" s="216"/>
      <c r="P4" s="22"/>
      <c r="Q4" s="22"/>
      <c r="R4" s="22"/>
      <c r="S4" s="23"/>
    </row>
    <row r="5" spans="1:19" x14ac:dyDescent="0.25">
      <c r="A5" s="33" t="s">
        <v>311</v>
      </c>
      <c r="B5" s="42">
        <f t="shared" si="0"/>
        <v>5049303</v>
      </c>
      <c r="C5" s="42">
        <f t="shared" si="0"/>
        <v>5049303</v>
      </c>
      <c r="D5" s="42">
        <f t="shared" si="0"/>
        <v>0</v>
      </c>
      <c r="E5" s="42">
        <f>F5+G5</f>
        <v>5049303</v>
      </c>
      <c r="F5" s="42">
        <v>5049303</v>
      </c>
      <c r="G5" s="42">
        <v>0</v>
      </c>
      <c r="H5" s="43"/>
      <c r="I5" s="42">
        <v>0</v>
      </c>
      <c r="J5" s="42">
        <v>0</v>
      </c>
      <c r="K5" s="42">
        <v>0</v>
      </c>
      <c r="L5" s="43"/>
      <c r="M5" s="215"/>
      <c r="N5" s="216"/>
      <c r="O5" s="216"/>
      <c r="P5" s="22"/>
      <c r="Q5" s="22"/>
      <c r="R5" s="22"/>
      <c r="S5" s="23"/>
    </row>
    <row r="6" spans="1:19" x14ac:dyDescent="0.25">
      <c r="A6" s="33" t="s">
        <v>418</v>
      </c>
      <c r="B6" s="42">
        <f>E6+I6</f>
        <v>11376</v>
      </c>
      <c r="C6" s="42">
        <f>ROUND(F6+J6,0)</f>
        <v>9669</v>
      </c>
      <c r="D6" s="42">
        <f>ROUND(G6+K6,0)</f>
        <v>1707</v>
      </c>
      <c r="E6" s="42">
        <f>F6+G6</f>
        <v>0</v>
      </c>
      <c r="F6" s="42">
        <v>0</v>
      </c>
      <c r="G6" s="42">
        <v>0</v>
      </c>
      <c r="H6" s="41"/>
      <c r="I6" s="42">
        <f>ROUND(J6+K6,0)</f>
        <v>11376</v>
      </c>
      <c r="J6" s="42">
        <f>ROUNDDOWN(GETPIVOTDATA("ERAF_NVI",NVI_130120!$L$6,"Pasākums","1.  1.  1.  4","Neatbilstība NVI atskaitīti no līguma attiecināmo izmaksu summas","Jā"),0)</f>
        <v>9669</v>
      </c>
      <c r="K6" s="42">
        <f>ROUNDUP(GETPIVOTDATA("VB_NVI",NVI_130120!$L$6,"Pasākums","1.  1.  1.  4","Neatbilstība NVI atskaitīti no līguma attiecināmo izmaksu summas","Jā"),0)</f>
        <v>1707</v>
      </c>
      <c r="L6" s="42" t="s">
        <v>425</v>
      </c>
      <c r="M6" s="215"/>
      <c r="N6" s="216"/>
      <c r="O6" s="216"/>
      <c r="P6" s="22"/>
      <c r="Q6" s="22"/>
      <c r="R6" s="22"/>
      <c r="S6" s="23"/>
    </row>
    <row r="7" spans="1:19" x14ac:dyDescent="0.25">
      <c r="A7" s="33" t="s">
        <v>309</v>
      </c>
      <c r="B7" s="42">
        <f>E7+I7</f>
        <v>3383549</v>
      </c>
      <c r="C7" s="42">
        <f>F7+J7</f>
        <v>2876017</v>
      </c>
      <c r="D7" s="42">
        <f>G7+K7</f>
        <v>507532</v>
      </c>
      <c r="E7" s="42">
        <f>ROUNDUP(F7+G7,0)</f>
        <v>3383549</v>
      </c>
      <c r="F7" s="42">
        <f>2125000+751017</f>
        <v>2876017</v>
      </c>
      <c r="G7" s="42">
        <f>ROUND((375000+132532.41),0)</f>
        <v>507532</v>
      </c>
      <c r="H7" s="41" t="s">
        <v>380</v>
      </c>
      <c r="I7" s="42">
        <f>J7+K7</f>
        <v>0</v>
      </c>
      <c r="J7" s="42">
        <v>0</v>
      </c>
      <c r="K7" s="42">
        <v>0</v>
      </c>
      <c r="L7" s="44"/>
      <c r="M7" s="215"/>
      <c r="N7" s="216"/>
      <c r="O7" s="216"/>
      <c r="P7" s="22"/>
      <c r="Q7" s="22"/>
      <c r="R7" s="22"/>
      <c r="S7" s="23"/>
    </row>
    <row r="8" spans="1:19" x14ac:dyDescent="0.25">
      <c r="A8" s="45" t="s">
        <v>133</v>
      </c>
      <c r="B8" s="46">
        <f>ROUND(SUM(B4:B7),0)</f>
        <v>20761728</v>
      </c>
      <c r="C8" s="46">
        <f>ROUND(SUM(C4:C7),0)</f>
        <v>18984989</v>
      </c>
      <c r="D8" s="46">
        <f>ROUND(SUM(D4:D7),0)</f>
        <v>1776739</v>
      </c>
      <c r="E8" s="42">
        <f>SUM(E4:E7)</f>
        <v>20750352</v>
      </c>
      <c r="F8" s="42">
        <f>SUM(F4:F7)</f>
        <v>18975320</v>
      </c>
      <c r="G8" s="42">
        <f>SUM(G4:G7)</f>
        <v>1775032</v>
      </c>
      <c r="H8" s="41"/>
      <c r="I8" s="42">
        <f>SUM(I4:I7)</f>
        <v>11376</v>
      </c>
      <c r="J8" s="42">
        <f>ROUND(SUM(J4:J7),0)</f>
        <v>9669</v>
      </c>
      <c r="K8" s="42">
        <f>ROUND(SUM(K4:K7),0)</f>
        <v>1707</v>
      </c>
      <c r="L8" s="42"/>
      <c r="M8" s="215"/>
      <c r="N8" s="216"/>
      <c r="O8" s="216"/>
      <c r="P8" s="22"/>
      <c r="Q8" s="22"/>
      <c r="R8" s="22"/>
      <c r="S8" s="23"/>
    </row>
    <row r="9" spans="1:19" x14ac:dyDescent="0.25">
      <c r="A9" s="101"/>
      <c r="B9" s="102"/>
      <c r="C9" s="102"/>
      <c r="D9" s="102"/>
      <c r="E9" s="103"/>
      <c r="F9" s="103"/>
      <c r="G9" s="103"/>
      <c r="H9" s="104"/>
      <c r="I9" s="105"/>
      <c r="J9" s="105"/>
      <c r="K9" s="105"/>
      <c r="L9" s="105"/>
      <c r="M9" s="94"/>
      <c r="N9" s="94"/>
      <c r="O9" s="94"/>
      <c r="P9" s="22"/>
      <c r="Q9" s="22"/>
      <c r="R9" s="22"/>
      <c r="S9" s="23"/>
    </row>
    <row r="10" spans="1:19" x14ac:dyDescent="0.25">
      <c r="A10" s="210" t="s">
        <v>515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2"/>
      <c r="Q10" s="22"/>
      <c r="R10" s="22"/>
    </row>
    <row r="11" spans="1:19" ht="13.5" customHeight="1" x14ac:dyDescent="0.25">
      <c r="A11" s="205" t="s">
        <v>182</v>
      </c>
      <c r="B11" s="206" t="s">
        <v>0</v>
      </c>
      <c r="C11" s="205" t="s">
        <v>183</v>
      </c>
      <c r="D11" s="201" t="s">
        <v>526</v>
      </c>
      <c r="E11" s="207" t="s">
        <v>527</v>
      </c>
      <c r="F11" s="208"/>
      <c r="G11" s="209"/>
      <c r="H11" s="203" t="s">
        <v>531</v>
      </c>
      <c r="I11" s="206" t="s">
        <v>528</v>
      </c>
      <c r="J11" s="206"/>
      <c r="K11" s="206"/>
      <c r="L11" s="206" t="s">
        <v>529</v>
      </c>
      <c r="M11" s="206"/>
      <c r="N11" s="206"/>
      <c r="O11" s="205" t="s">
        <v>530</v>
      </c>
      <c r="P11" s="22"/>
      <c r="Q11" s="22"/>
      <c r="R11" s="22"/>
    </row>
    <row r="12" spans="1:19" ht="36.75" customHeight="1" x14ac:dyDescent="0.25">
      <c r="A12" s="205"/>
      <c r="B12" s="206"/>
      <c r="C12" s="205"/>
      <c r="D12" s="202"/>
      <c r="E12" s="210"/>
      <c r="F12" s="211"/>
      <c r="G12" s="212"/>
      <c r="H12" s="204"/>
      <c r="I12" s="206"/>
      <c r="J12" s="206"/>
      <c r="K12" s="206"/>
      <c r="L12" s="206"/>
      <c r="M12" s="206"/>
      <c r="N12" s="206"/>
      <c r="O12" s="205"/>
      <c r="P12" s="22"/>
      <c r="Q12" s="22"/>
      <c r="R12" s="22"/>
    </row>
    <row r="13" spans="1:19" ht="14.25" customHeight="1" x14ac:dyDescent="0.25">
      <c r="A13" s="205"/>
      <c r="B13" s="206"/>
      <c r="C13" s="213" t="s">
        <v>181</v>
      </c>
      <c r="D13" s="213" t="s">
        <v>181</v>
      </c>
      <c r="E13" s="206" t="s">
        <v>181</v>
      </c>
      <c r="F13" s="206" t="s">
        <v>532</v>
      </c>
      <c r="G13" s="206"/>
      <c r="H13" s="206"/>
      <c r="I13" s="206" t="s">
        <v>181</v>
      </c>
      <c r="J13" s="206" t="s">
        <v>532</v>
      </c>
      <c r="K13" s="206"/>
      <c r="L13" s="206" t="s">
        <v>181</v>
      </c>
      <c r="M13" s="206" t="s">
        <v>532</v>
      </c>
      <c r="N13" s="206"/>
      <c r="O13" s="206"/>
      <c r="P13" s="22"/>
      <c r="Q13" s="22"/>
      <c r="R13" s="22"/>
    </row>
    <row r="14" spans="1:19" x14ac:dyDescent="0.25">
      <c r="A14" s="205"/>
      <c r="B14" s="206"/>
      <c r="C14" s="214"/>
      <c r="D14" s="214"/>
      <c r="E14" s="206"/>
      <c r="F14" s="122" t="s">
        <v>533</v>
      </c>
      <c r="G14" s="122" t="s">
        <v>534</v>
      </c>
      <c r="H14" s="122" t="s">
        <v>533</v>
      </c>
      <c r="I14" s="206"/>
      <c r="J14" s="122" t="s">
        <v>533</v>
      </c>
      <c r="K14" s="122" t="s">
        <v>534</v>
      </c>
      <c r="L14" s="206"/>
      <c r="M14" s="122" t="s">
        <v>533</v>
      </c>
      <c r="N14" s="122" t="s">
        <v>534</v>
      </c>
      <c r="O14" s="122" t="s">
        <v>533</v>
      </c>
      <c r="P14" s="22"/>
      <c r="Q14" s="22"/>
      <c r="R14" s="22"/>
    </row>
    <row r="15" spans="1:19" x14ac:dyDescent="0.25">
      <c r="A15" s="205"/>
      <c r="B15" s="206"/>
      <c r="C15" s="123">
        <v>1</v>
      </c>
      <c r="D15" s="124">
        <v>1</v>
      </c>
      <c r="E15" s="122">
        <v>3</v>
      </c>
      <c r="F15" s="122">
        <v>4</v>
      </c>
      <c r="G15" s="122">
        <v>5</v>
      </c>
      <c r="H15" s="122">
        <v>6</v>
      </c>
      <c r="I15" s="122">
        <v>7</v>
      </c>
      <c r="J15" s="122">
        <v>8</v>
      </c>
      <c r="K15" s="122">
        <v>9</v>
      </c>
      <c r="L15" s="122">
        <v>10</v>
      </c>
      <c r="M15" s="122">
        <v>11</v>
      </c>
      <c r="N15" s="122">
        <v>12</v>
      </c>
      <c r="O15" s="123">
        <v>13</v>
      </c>
      <c r="P15" s="22"/>
      <c r="Q15" s="22"/>
      <c r="R15" s="22"/>
    </row>
    <row r="16" spans="1:19" x14ac:dyDescent="0.25">
      <c r="A16" s="217" t="s">
        <v>15</v>
      </c>
      <c r="B16" s="33" t="s">
        <v>186</v>
      </c>
      <c r="C16" s="34">
        <f>65035942</f>
        <v>65035942</v>
      </c>
      <c r="D16" s="125">
        <v>36769760</v>
      </c>
      <c r="E16" s="34">
        <f>F16+G16</f>
        <v>17832302</v>
      </c>
      <c r="F16" s="34">
        <v>9356810</v>
      </c>
      <c r="G16" s="34">
        <v>8475492</v>
      </c>
      <c r="H16" s="220">
        <v>57.8</v>
      </c>
      <c r="I16" s="76">
        <f>J16+K16</f>
        <v>10433880</v>
      </c>
      <c r="J16" s="34">
        <v>4775580</v>
      </c>
      <c r="K16" s="34">
        <v>5658300</v>
      </c>
      <c r="L16" s="35"/>
      <c r="M16" s="33"/>
      <c r="N16" s="33"/>
      <c r="O16" s="217">
        <f>ROUND(M18*92.5/$M$24,2)</f>
        <v>82.29</v>
      </c>
      <c r="P16" s="22"/>
      <c r="Q16" s="22"/>
      <c r="R16" s="22"/>
    </row>
    <row r="17" spans="1:19" x14ac:dyDescent="0.25">
      <c r="A17" s="218"/>
      <c r="B17" s="33" t="s">
        <v>67</v>
      </c>
      <c r="C17" s="34">
        <f>C16+C8</f>
        <v>84020931</v>
      </c>
      <c r="D17" s="126">
        <f>GETPIVOTDATA("ERAF_attiecināms",'1111_1_2k_210120'!$A$2,"Kārta",1)</f>
        <v>36683396.549999997</v>
      </c>
      <c r="E17" s="34">
        <f>SUM(F17:G17)</f>
        <v>17830405.18</v>
      </c>
      <c r="F17" s="34">
        <f>GETPIVOTDATA("ERAF_attiecināms",'1111_1_2k_210120'!$A$2,"Kārta",2,"Veids","NS")</f>
        <v>9356810.0800000001</v>
      </c>
      <c r="G17" s="34">
        <f>GETPIVOTDATA("ERAF_attiecināms",'1111_1_2k_210120'!$A$2,"Kārta",2,"Veids","S")</f>
        <v>8473595.0999999996</v>
      </c>
      <c r="H17" s="221"/>
      <c r="I17" s="76">
        <f>J17+K17</f>
        <v>13638980</v>
      </c>
      <c r="J17" s="36">
        <f>J16+F30</f>
        <v>6103080</v>
      </c>
      <c r="K17" s="36">
        <f>K16+F29</f>
        <v>7535900</v>
      </c>
      <c r="L17" s="36"/>
      <c r="M17" s="36">
        <f>ROUNDDOWN(L18/2,0)</f>
        <v>7934074</v>
      </c>
      <c r="N17" s="36">
        <f>ROUNDUP(L18-M17,0)</f>
        <v>7934075</v>
      </c>
      <c r="O17" s="218"/>
      <c r="P17" s="22"/>
      <c r="Q17" s="22"/>
      <c r="R17" s="22"/>
    </row>
    <row r="18" spans="1:19" ht="15.75" x14ac:dyDescent="0.25">
      <c r="A18" s="219"/>
      <c r="B18" s="37" t="s">
        <v>184</v>
      </c>
      <c r="C18" s="38">
        <f>C17</f>
        <v>84020931</v>
      </c>
      <c r="D18" s="127">
        <f>ROUND(D17,0)</f>
        <v>36683397</v>
      </c>
      <c r="E18" s="38">
        <f>F18+G18</f>
        <v>17830405</v>
      </c>
      <c r="F18" s="38">
        <f>ROUND(F17,0)</f>
        <v>9356810</v>
      </c>
      <c r="G18" s="38">
        <f>ROUND(G17,0)</f>
        <v>8473595</v>
      </c>
      <c r="H18" s="222"/>
      <c r="I18" s="38">
        <f>I17</f>
        <v>13638980</v>
      </c>
      <c r="J18" s="38">
        <f>J17</f>
        <v>6103080</v>
      </c>
      <c r="K18" s="38">
        <f>K17</f>
        <v>7535900</v>
      </c>
      <c r="L18" s="38">
        <f>C18-D18-E18-I18</f>
        <v>15868149</v>
      </c>
      <c r="M18" s="38">
        <f>M17</f>
        <v>7934074</v>
      </c>
      <c r="N18" s="38">
        <f>N17</f>
        <v>7934075</v>
      </c>
      <c r="O18" s="219"/>
      <c r="P18" s="137"/>
      <c r="Q18" s="137"/>
      <c r="R18" s="22"/>
    </row>
    <row r="19" spans="1:19" x14ac:dyDescent="0.25">
      <c r="A19" s="217" t="s">
        <v>68</v>
      </c>
      <c r="B19" s="33" t="s">
        <v>186</v>
      </c>
      <c r="C19" s="34">
        <f>11476931</f>
        <v>11476931</v>
      </c>
      <c r="D19" s="126">
        <v>2992607</v>
      </c>
      <c r="E19" s="34">
        <f>F19+G19</f>
        <v>5617324</v>
      </c>
      <c r="F19" s="34">
        <v>5617324</v>
      </c>
      <c r="G19" s="34">
        <v>0</v>
      </c>
      <c r="H19" s="220">
        <v>34.700000000000003</v>
      </c>
      <c r="I19" s="76">
        <f>J19+K19</f>
        <v>2867000</v>
      </c>
      <c r="J19" s="34">
        <v>2867000</v>
      </c>
      <c r="K19" s="39">
        <v>0</v>
      </c>
      <c r="L19" s="35"/>
      <c r="M19" s="33"/>
      <c r="N19" s="39"/>
      <c r="O19" s="217">
        <f>ROUND(M21*92.5/$M$24,2)</f>
        <v>10.210000000000001</v>
      </c>
      <c r="P19" s="22"/>
      <c r="Q19" s="22"/>
      <c r="R19" s="22"/>
    </row>
    <row r="20" spans="1:19" x14ac:dyDescent="0.25">
      <c r="A20" s="218"/>
      <c r="B20" s="33" t="s">
        <v>67</v>
      </c>
      <c r="C20" s="34">
        <f>C19+D8</f>
        <v>13253670</v>
      </c>
      <c r="D20" s="126">
        <f>GETPIVOTDATA("VB_attiecināms",'1111_1_2k_210120'!$A$2,"Kārta",1)</f>
        <v>2987566.4999999991</v>
      </c>
      <c r="E20" s="34">
        <f>F20+G20</f>
        <v>5617323.6500000004</v>
      </c>
      <c r="F20" s="34">
        <f>GETPIVOTDATA("VB_attiecināms",'1111_1_2k_210120'!$A$2,"Kārta",2,"Veids","NS")</f>
        <v>5617323.6500000004</v>
      </c>
      <c r="G20" s="34">
        <v>0</v>
      </c>
      <c r="H20" s="221"/>
      <c r="I20" s="76">
        <f>J20+K20</f>
        <v>3663960</v>
      </c>
      <c r="J20" s="36">
        <f>J19+F31</f>
        <v>3663960</v>
      </c>
      <c r="K20" s="36">
        <v>0</v>
      </c>
      <c r="L20" s="36"/>
      <c r="M20" s="36">
        <f>L20</f>
        <v>0</v>
      </c>
      <c r="N20" s="36">
        <v>0</v>
      </c>
      <c r="O20" s="218"/>
      <c r="P20" s="22"/>
      <c r="Q20" s="22"/>
      <c r="R20" s="22"/>
    </row>
    <row r="21" spans="1:19" ht="15.75" x14ac:dyDescent="0.25">
      <c r="A21" s="219"/>
      <c r="B21" s="37" t="s">
        <v>184</v>
      </c>
      <c r="C21" s="38">
        <f>C20</f>
        <v>13253670</v>
      </c>
      <c r="D21" s="128">
        <f>ROUND(D20,0)</f>
        <v>2987567</v>
      </c>
      <c r="E21" s="38">
        <f>ROUND(E20,0)</f>
        <v>5617324</v>
      </c>
      <c r="F21" s="38">
        <f>ROUND(F20,0)</f>
        <v>5617324</v>
      </c>
      <c r="G21" s="38">
        <v>0</v>
      </c>
      <c r="H21" s="222"/>
      <c r="I21" s="38">
        <f>I20</f>
        <v>3663960</v>
      </c>
      <c r="J21" s="38">
        <f>J20</f>
        <v>3663960</v>
      </c>
      <c r="K21" s="38">
        <f>K20</f>
        <v>0</v>
      </c>
      <c r="L21" s="38">
        <f>C21-D21-E21-I21</f>
        <v>984819</v>
      </c>
      <c r="M21" s="38">
        <f>L21</f>
        <v>984819</v>
      </c>
      <c r="N21" s="38">
        <v>0</v>
      </c>
      <c r="O21" s="219"/>
      <c r="P21" s="136"/>
      <c r="Q21" s="137"/>
      <c r="R21" s="22"/>
    </row>
    <row r="22" spans="1:19" x14ac:dyDescent="0.25">
      <c r="A22" s="241" t="s">
        <v>133</v>
      </c>
      <c r="B22" s="33" t="s">
        <v>186</v>
      </c>
      <c r="C22" s="34">
        <f>C16+C19</f>
        <v>76512873</v>
      </c>
      <c r="D22" s="129">
        <f>D16+D19</f>
        <v>39762367</v>
      </c>
      <c r="E22" s="34">
        <f>E16+E19</f>
        <v>23449626</v>
      </c>
      <c r="F22" s="34">
        <f>F16+F19</f>
        <v>14974134</v>
      </c>
      <c r="G22" s="34">
        <f>G16+G19</f>
        <v>8475492</v>
      </c>
      <c r="H22" s="220">
        <v>92.5</v>
      </c>
      <c r="I22" s="77">
        <f>I16+I19</f>
        <v>13300880</v>
      </c>
      <c r="J22" s="34">
        <f>J16+J19</f>
        <v>7642580</v>
      </c>
      <c r="K22" s="34">
        <f>K16+K19</f>
        <v>5658300</v>
      </c>
      <c r="L22" s="115"/>
      <c r="M22" s="33"/>
      <c r="N22" s="33"/>
      <c r="O22" s="220">
        <v>92.5</v>
      </c>
      <c r="P22" s="136"/>
      <c r="Q22" s="137"/>
      <c r="R22" s="22"/>
    </row>
    <row r="23" spans="1:19" x14ac:dyDescent="0.25">
      <c r="A23" s="241"/>
      <c r="B23" s="40" t="s">
        <v>67</v>
      </c>
      <c r="C23" s="34">
        <f>C22+B8</f>
        <v>97274601</v>
      </c>
      <c r="D23" s="125">
        <f>D17+D20</f>
        <v>39670963.049999997</v>
      </c>
      <c r="E23" s="34">
        <f>E17+E20</f>
        <v>23447728.829999998</v>
      </c>
      <c r="F23" s="34">
        <f>F17+F20</f>
        <v>14974133.73</v>
      </c>
      <c r="G23" s="34">
        <f>G17+G20</f>
        <v>8473595.0999999996</v>
      </c>
      <c r="H23" s="221"/>
      <c r="I23" s="77">
        <f>J23+K23</f>
        <v>17302940</v>
      </c>
      <c r="J23" s="77">
        <f>J17+J20</f>
        <v>9767040</v>
      </c>
      <c r="K23" s="77">
        <f>K17+K20</f>
        <v>7535900</v>
      </c>
      <c r="L23" s="115"/>
      <c r="M23" s="115"/>
      <c r="N23" s="115"/>
      <c r="O23" s="221"/>
      <c r="P23" s="22"/>
      <c r="Q23" s="137"/>
      <c r="R23" s="22"/>
    </row>
    <row r="24" spans="1:19" ht="15.75" x14ac:dyDescent="0.25">
      <c r="A24" s="241"/>
      <c r="B24" s="37" t="s">
        <v>185</v>
      </c>
      <c r="C24" s="38">
        <f>C18+C21</f>
        <v>97274601</v>
      </c>
      <c r="D24" s="128">
        <f>D18+D21</f>
        <v>39670964</v>
      </c>
      <c r="E24" s="38">
        <f>E18+E21</f>
        <v>23447729</v>
      </c>
      <c r="F24" s="38">
        <f>ROUND(F23,0)</f>
        <v>14974134</v>
      </c>
      <c r="G24" s="38">
        <f>ROUND(G23,0)</f>
        <v>8473595</v>
      </c>
      <c r="H24" s="222"/>
      <c r="I24" s="38">
        <f>I23</f>
        <v>17302940</v>
      </c>
      <c r="J24" s="38">
        <f>J23</f>
        <v>9767040</v>
      </c>
      <c r="K24" s="38">
        <f>K23</f>
        <v>7535900</v>
      </c>
      <c r="L24" s="38">
        <f>L21+L18</f>
        <v>16852968</v>
      </c>
      <c r="M24" s="38">
        <f>M18+M21</f>
        <v>8918893</v>
      </c>
      <c r="N24" s="38">
        <f>N18+N21</f>
        <v>7934075</v>
      </c>
      <c r="O24" s="222"/>
      <c r="P24" s="22"/>
      <c r="Q24" s="22"/>
      <c r="R24" s="22"/>
    </row>
    <row r="25" spans="1:19" x14ac:dyDescent="0.25">
      <c r="A25" s="101"/>
      <c r="B25" s="102"/>
      <c r="C25" s="102"/>
      <c r="D25" s="102"/>
      <c r="E25" s="103"/>
      <c r="F25" s="103"/>
      <c r="G25" s="103"/>
      <c r="H25" s="104"/>
      <c r="I25" s="105"/>
      <c r="J25" s="105"/>
      <c r="K25" s="105"/>
      <c r="L25" s="105"/>
      <c r="M25" s="94"/>
      <c r="N25" s="94"/>
      <c r="O25" s="94"/>
      <c r="P25" s="22"/>
      <c r="Q25" s="22"/>
      <c r="R25" s="22"/>
      <c r="S25" s="23"/>
    </row>
    <row r="26" spans="1:19" x14ac:dyDescent="0.25">
      <c r="A26" s="238" t="s">
        <v>547</v>
      </c>
      <c r="B26" s="238"/>
      <c r="C26" s="238"/>
      <c r="D26" s="238"/>
      <c r="E26" s="238"/>
      <c r="F26" s="238"/>
      <c r="G26" s="238"/>
      <c r="L26" s="21"/>
      <c r="M26" s="21"/>
      <c r="N26" s="21"/>
    </row>
    <row r="27" spans="1:19" x14ac:dyDescent="0.25">
      <c r="A27" s="236" t="s">
        <v>511</v>
      </c>
      <c r="B27" s="130" t="s">
        <v>536</v>
      </c>
      <c r="C27" s="130"/>
      <c r="D27" s="130"/>
      <c r="E27" s="130"/>
      <c r="F27" s="130"/>
      <c r="G27" s="130"/>
      <c r="L27" s="21"/>
      <c r="M27" s="21"/>
      <c r="N27" s="21"/>
    </row>
    <row r="28" spans="1:19" ht="47.25" x14ac:dyDescent="0.25">
      <c r="A28" s="237"/>
      <c r="B28" s="87" t="s">
        <v>535</v>
      </c>
      <c r="C28" s="87" t="s">
        <v>538</v>
      </c>
      <c r="D28" s="87" t="s">
        <v>539</v>
      </c>
      <c r="E28" s="87" t="s">
        <v>540</v>
      </c>
      <c r="F28" s="87" t="s">
        <v>542</v>
      </c>
      <c r="G28" s="87" t="s">
        <v>537</v>
      </c>
      <c r="L28" s="21"/>
      <c r="M28" s="21"/>
      <c r="N28" s="21"/>
    </row>
    <row r="29" spans="1:19" ht="15.75" x14ac:dyDescent="0.25">
      <c r="A29" s="90" t="s">
        <v>509</v>
      </c>
      <c r="B29" s="90" t="s">
        <v>15</v>
      </c>
      <c r="C29" s="91">
        <v>5658300</v>
      </c>
      <c r="D29" s="91">
        <v>7535864.6500000004</v>
      </c>
      <c r="E29" s="91">
        <v>1877564.65</v>
      </c>
      <c r="F29" s="88">
        <f>ROUNDUP(E29,-2)</f>
        <v>1877600</v>
      </c>
      <c r="G29" s="79" t="s">
        <v>419</v>
      </c>
      <c r="L29" s="21"/>
      <c r="M29" s="21"/>
      <c r="N29" s="21"/>
    </row>
    <row r="30" spans="1:19" ht="15.75" x14ac:dyDescent="0.25">
      <c r="A30" s="243" t="s">
        <v>510</v>
      </c>
      <c r="B30" s="90" t="s">
        <v>15</v>
      </c>
      <c r="C30" s="92">
        <v>4775580</v>
      </c>
      <c r="D30" s="92">
        <v>6103017.4100000001</v>
      </c>
      <c r="E30" s="92">
        <f>D30-C30</f>
        <v>1327437.4100000001</v>
      </c>
      <c r="F30" s="88">
        <f>ROUNDUP(E30,-2)</f>
        <v>1327500</v>
      </c>
      <c r="G30" s="93">
        <f>H16</f>
        <v>57.8</v>
      </c>
      <c r="L30" s="21"/>
      <c r="M30" s="21"/>
      <c r="N30" s="21"/>
    </row>
    <row r="31" spans="1:19" ht="15.75" x14ac:dyDescent="0.25">
      <c r="A31" s="243"/>
      <c r="B31" s="90" t="s">
        <v>68</v>
      </c>
      <c r="C31" s="92">
        <v>2867000</v>
      </c>
      <c r="D31" s="92">
        <v>3663922.21</v>
      </c>
      <c r="E31" s="92">
        <f>D31-C31</f>
        <v>796922.21</v>
      </c>
      <c r="F31" s="88">
        <f>ROUNDUP(H19*F30/G30,-1)</f>
        <v>796960</v>
      </c>
      <c r="G31" s="93">
        <f>ROUND(F31*G32/F32,2)</f>
        <v>34.700000000000003</v>
      </c>
      <c r="L31" s="21"/>
      <c r="M31" s="21"/>
      <c r="N31" s="21"/>
    </row>
    <row r="32" spans="1:19" ht="15.75" x14ac:dyDescent="0.25">
      <c r="A32" s="243"/>
      <c r="B32" s="90" t="s">
        <v>181</v>
      </c>
      <c r="C32" s="91">
        <v>7642580</v>
      </c>
      <c r="D32" s="91">
        <v>9766939.620000001</v>
      </c>
      <c r="E32" s="89">
        <f>E30+E31</f>
        <v>2124359.62</v>
      </c>
      <c r="F32" s="89">
        <f>F30+F31</f>
        <v>2124460</v>
      </c>
      <c r="G32" s="79">
        <f>92.5</f>
        <v>92.5</v>
      </c>
      <c r="L32" s="21"/>
      <c r="M32" s="21"/>
      <c r="N32" s="21"/>
    </row>
    <row r="33" spans="1:18" ht="15.75" x14ac:dyDescent="0.25">
      <c r="A33" s="242" t="s">
        <v>181</v>
      </c>
      <c r="B33" s="242"/>
      <c r="C33" s="89">
        <f>C32+C29</f>
        <v>13300880</v>
      </c>
      <c r="D33" s="89">
        <f>D32+D29</f>
        <v>17302804.270000003</v>
      </c>
      <c r="E33" s="89">
        <f>E32+E29</f>
        <v>4001924.27</v>
      </c>
      <c r="F33" s="89">
        <f>F32+F29</f>
        <v>4002060</v>
      </c>
      <c r="G33" s="79" t="s">
        <v>419</v>
      </c>
      <c r="L33" s="21"/>
      <c r="M33" s="21"/>
      <c r="N33" s="21"/>
    </row>
    <row r="34" spans="1:18" x14ac:dyDescent="0.25">
      <c r="J34" s="78"/>
      <c r="L34" s="21"/>
      <c r="M34" s="21"/>
      <c r="N34" s="21"/>
      <c r="O34" s="22"/>
      <c r="P34" s="22"/>
      <c r="Q34" s="22"/>
      <c r="R34" s="22"/>
    </row>
    <row r="35" spans="1:18" s="75" customFormat="1" x14ac:dyDescent="0.25"/>
    <row r="36" spans="1:18" ht="15" customHeight="1" x14ac:dyDescent="0.25">
      <c r="A36" s="239" t="s">
        <v>546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1"/>
      <c r="M36" s="21"/>
      <c r="N36" s="21"/>
      <c r="P36" s="29"/>
      <c r="Q36" s="31"/>
      <c r="R36" s="29"/>
    </row>
    <row r="37" spans="1:18" ht="25.5" customHeight="1" x14ac:dyDescent="0.25">
      <c r="A37" s="228" t="s">
        <v>439</v>
      </c>
      <c r="B37" s="228" t="s">
        <v>440</v>
      </c>
      <c r="C37" s="228" t="s">
        <v>455</v>
      </c>
      <c r="D37" s="228"/>
      <c r="E37" s="228"/>
      <c r="F37" s="228"/>
      <c r="G37" s="228"/>
      <c r="H37" s="228"/>
      <c r="I37" s="224" t="s">
        <v>548</v>
      </c>
      <c r="J37" s="224"/>
      <c r="K37" s="224"/>
      <c r="L37" s="21"/>
      <c r="M37" s="21"/>
      <c r="N37" s="29"/>
      <c r="O37" s="31"/>
      <c r="P37" s="29"/>
    </row>
    <row r="38" spans="1:18" ht="15" customHeight="1" x14ac:dyDescent="0.25">
      <c r="A38" s="228"/>
      <c r="B38" s="228"/>
      <c r="C38" s="225" t="s">
        <v>420</v>
      </c>
      <c r="D38" s="225" t="s">
        <v>438</v>
      </c>
      <c r="E38" s="225" t="s">
        <v>441</v>
      </c>
      <c r="F38" s="225" t="s">
        <v>438</v>
      </c>
      <c r="G38" s="225" t="s">
        <v>441</v>
      </c>
      <c r="H38" s="225" t="s">
        <v>541</v>
      </c>
      <c r="I38" s="224" t="s">
        <v>456</v>
      </c>
      <c r="J38" s="224"/>
      <c r="K38" s="224"/>
      <c r="L38" s="21"/>
      <c r="M38" s="21"/>
      <c r="N38" s="29"/>
      <c r="O38" s="31"/>
      <c r="P38" s="29"/>
    </row>
    <row r="39" spans="1:18" x14ac:dyDescent="0.25">
      <c r="A39" s="228"/>
      <c r="B39" s="228"/>
      <c r="C39" s="225"/>
      <c r="D39" s="225"/>
      <c r="E39" s="225"/>
      <c r="F39" s="225"/>
      <c r="G39" s="225"/>
      <c r="H39" s="225"/>
      <c r="I39" s="117" t="s">
        <v>181</v>
      </c>
      <c r="J39" s="117" t="s">
        <v>453</v>
      </c>
      <c r="K39" s="117" t="s">
        <v>454</v>
      </c>
      <c r="L39" s="21"/>
      <c r="M39" s="21"/>
      <c r="N39" s="29"/>
      <c r="O39" s="31"/>
      <c r="P39" s="29"/>
    </row>
    <row r="40" spans="1:18" x14ac:dyDescent="0.25">
      <c r="A40" s="26" t="s">
        <v>442</v>
      </c>
      <c r="B40" s="26">
        <v>1</v>
      </c>
      <c r="C40" s="28">
        <v>36769760</v>
      </c>
      <c r="D40" s="25">
        <v>1</v>
      </c>
      <c r="E40" s="106">
        <v>33025206</v>
      </c>
      <c r="F40" s="25">
        <v>2</v>
      </c>
      <c r="G40" s="106">
        <v>3744554</v>
      </c>
      <c r="H40" s="107">
        <f>ROUND(E40/C40%,2)</f>
        <v>89.82</v>
      </c>
      <c r="I40" s="108">
        <f>D18</f>
        <v>36683397</v>
      </c>
      <c r="J40" s="109">
        <f>I40*H40%</f>
        <v>32949027.185399994</v>
      </c>
      <c r="K40" s="109">
        <f>ROUND(I40-J40,0)</f>
        <v>3734370</v>
      </c>
      <c r="L40" s="21"/>
      <c r="M40" s="21"/>
      <c r="N40" s="29"/>
      <c r="O40" s="31"/>
      <c r="P40" s="29"/>
    </row>
    <row r="41" spans="1:18" x14ac:dyDescent="0.25">
      <c r="A41" s="26" t="s">
        <v>442</v>
      </c>
      <c r="B41" s="26">
        <v>2</v>
      </c>
      <c r="C41" s="28">
        <v>17832302</v>
      </c>
      <c r="D41" s="25">
        <v>1</v>
      </c>
      <c r="E41" s="106">
        <v>14002745</v>
      </c>
      <c r="F41" s="25">
        <v>2</v>
      </c>
      <c r="G41" s="106">
        <v>3829557</v>
      </c>
      <c r="H41" s="107">
        <f>ROUND(E41/C41%,2)</f>
        <v>78.52</v>
      </c>
      <c r="I41" s="108">
        <f>E18</f>
        <v>17830405</v>
      </c>
      <c r="J41" s="109">
        <f>I41*H41%</f>
        <v>14000434.006000001</v>
      </c>
      <c r="K41" s="109">
        <f>I41-J41</f>
        <v>3829970.993999999</v>
      </c>
      <c r="L41" s="21"/>
      <c r="M41" s="21"/>
      <c r="N41" s="29"/>
      <c r="O41" s="31"/>
      <c r="P41" s="29"/>
    </row>
    <row r="42" spans="1:18" ht="18.75" customHeight="1" x14ac:dyDescent="0.25">
      <c r="A42" s="26" t="s">
        <v>442</v>
      </c>
      <c r="B42" s="26">
        <v>3</v>
      </c>
      <c r="C42" s="99">
        <v>10433880</v>
      </c>
      <c r="D42" s="25">
        <v>1</v>
      </c>
      <c r="E42" s="106">
        <v>8193163</v>
      </c>
      <c r="F42" s="25">
        <v>2</v>
      </c>
      <c r="G42" s="106">
        <v>2240717</v>
      </c>
      <c r="H42" s="107">
        <f>ROUND(E42/C42%,2)</f>
        <v>78.52</v>
      </c>
      <c r="I42" s="108">
        <f>I18</f>
        <v>13638980</v>
      </c>
      <c r="J42" s="109">
        <f>I42*H42%</f>
        <v>10709327.096000001</v>
      </c>
      <c r="K42" s="109">
        <f>I42-J42</f>
        <v>2929652.9039999992</v>
      </c>
      <c r="L42" s="31"/>
      <c r="M42" s="29"/>
      <c r="N42" s="29"/>
      <c r="O42" s="31"/>
      <c r="P42" s="29"/>
    </row>
    <row r="43" spans="1:18" ht="19.5" customHeight="1" x14ac:dyDescent="0.25">
      <c r="A43" s="26" t="s">
        <v>442</v>
      </c>
      <c r="B43" s="26">
        <v>4</v>
      </c>
      <c r="C43" s="99">
        <f>L18</f>
        <v>15868149</v>
      </c>
      <c r="D43" s="99"/>
      <c r="E43" s="99"/>
      <c r="F43" s="25"/>
      <c r="G43" s="106"/>
      <c r="H43" s="107">
        <f>ROUND(J44/(I44)%,2)</f>
        <v>84.6</v>
      </c>
      <c r="I43" s="108">
        <f>L18</f>
        <v>15868149</v>
      </c>
      <c r="J43" s="109">
        <f>I43*H43%</f>
        <v>13424454.054</v>
      </c>
      <c r="K43" s="109">
        <f>I43-J43</f>
        <v>2443694.9460000005</v>
      </c>
      <c r="L43" s="29"/>
      <c r="M43" s="29"/>
      <c r="N43" s="29"/>
      <c r="O43" s="29"/>
      <c r="P43" s="29"/>
    </row>
    <row r="44" spans="1:18" ht="19.5" hidden="1" customHeight="1" x14ac:dyDescent="0.25">
      <c r="A44" s="26"/>
      <c r="B44" s="26"/>
      <c r="C44" s="99"/>
      <c r="D44" s="99"/>
      <c r="E44" s="99"/>
      <c r="F44" s="25"/>
      <c r="G44" s="106"/>
      <c r="H44" s="110" t="s">
        <v>508</v>
      </c>
      <c r="I44" s="108">
        <f>SUM(I40:I42)</f>
        <v>68152782</v>
      </c>
      <c r="J44" s="108">
        <f>SUM(J40:J42)</f>
        <v>57658788.287399992</v>
      </c>
      <c r="K44" s="108">
        <f>SUM(K40:K42)</f>
        <v>10493993.897999998</v>
      </c>
      <c r="L44" s="29"/>
      <c r="M44" s="29"/>
      <c r="N44" s="29"/>
      <c r="O44" s="29"/>
      <c r="P44" s="29"/>
    </row>
    <row r="45" spans="1:18" ht="19.5" customHeight="1" x14ac:dyDescent="0.25">
      <c r="A45" s="26" t="s">
        <v>444</v>
      </c>
      <c r="B45" s="26">
        <v>1</v>
      </c>
      <c r="C45" s="144" t="s">
        <v>549</v>
      </c>
      <c r="D45" s="99">
        <v>1</v>
      </c>
      <c r="E45" s="144" t="s">
        <v>549</v>
      </c>
      <c r="F45" s="25"/>
      <c r="G45" s="25"/>
      <c r="H45" s="107"/>
      <c r="I45" s="144" t="s">
        <v>549</v>
      </c>
      <c r="J45" s="146" t="str">
        <f t="shared" ref="J45:J50" si="1">I45</f>
        <v>9 628 671</v>
      </c>
      <c r="K45" s="111">
        <v>0</v>
      </c>
      <c r="L45" s="29"/>
      <c r="M45" s="29"/>
      <c r="N45" s="29"/>
      <c r="O45" s="29"/>
      <c r="P45" s="29"/>
    </row>
    <row r="46" spans="1:18" ht="19.5" customHeight="1" x14ac:dyDescent="0.25">
      <c r="A46" s="26" t="s">
        <v>444</v>
      </c>
      <c r="B46" s="26">
        <v>2</v>
      </c>
      <c r="C46" s="144" t="s">
        <v>550</v>
      </c>
      <c r="D46" s="99">
        <v>1</v>
      </c>
      <c r="E46" s="144" t="s">
        <v>550</v>
      </c>
      <c r="F46" s="26"/>
      <c r="G46" s="25"/>
      <c r="H46" s="107"/>
      <c r="I46" s="144" t="s">
        <v>550</v>
      </c>
      <c r="J46" s="146" t="str">
        <f t="shared" si="1"/>
        <v>5 857 684</v>
      </c>
      <c r="K46" s="111">
        <v>0</v>
      </c>
      <c r="L46" s="29"/>
      <c r="M46" s="29"/>
      <c r="N46" s="29"/>
      <c r="O46" s="29"/>
      <c r="P46" s="29"/>
    </row>
    <row r="47" spans="1:18" ht="19.5" customHeight="1" x14ac:dyDescent="0.25">
      <c r="A47" s="26" t="s">
        <v>445</v>
      </c>
      <c r="B47" s="26" t="s">
        <v>443</v>
      </c>
      <c r="C47" s="99">
        <f>111453724</f>
        <v>111453724</v>
      </c>
      <c r="D47" s="99">
        <v>1</v>
      </c>
      <c r="E47" s="99">
        <f>+C47</f>
        <v>111453724</v>
      </c>
      <c r="F47" s="25"/>
      <c r="G47" s="25"/>
      <c r="H47" s="107"/>
      <c r="I47" s="108">
        <v>111444055</v>
      </c>
      <c r="J47" s="109">
        <f>I47</f>
        <v>111444055</v>
      </c>
      <c r="K47" s="111">
        <v>0</v>
      </c>
      <c r="L47" s="29"/>
      <c r="M47" s="29"/>
      <c r="N47" s="29"/>
      <c r="O47" s="29"/>
      <c r="P47" s="29"/>
    </row>
    <row r="48" spans="1:18" ht="19.5" customHeight="1" x14ac:dyDescent="0.25">
      <c r="A48" s="26" t="s">
        <v>446</v>
      </c>
      <c r="B48" s="26">
        <v>1</v>
      </c>
      <c r="C48" s="28">
        <v>14140333</v>
      </c>
      <c r="D48" s="26">
        <v>1</v>
      </c>
      <c r="E48" s="28">
        <v>14140333</v>
      </c>
      <c r="F48" s="25"/>
      <c r="G48" s="25"/>
      <c r="H48" s="107"/>
      <c r="I48" s="108">
        <v>13389316</v>
      </c>
      <c r="J48" s="109">
        <f t="shared" si="1"/>
        <v>13389316</v>
      </c>
      <c r="K48" s="111">
        <v>0</v>
      </c>
      <c r="L48" s="29"/>
      <c r="M48" s="29"/>
      <c r="N48" s="29"/>
      <c r="O48" s="29"/>
      <c r="P48" s="29"/>
    </row>
    <row r="49" spans="1:18" ht="19.5" customHeight="1" x14ac:dyDescent="0.25">
      <c r="A49" s="26" t="s">
        <v>446</v>
      </c>
      <c r="B49" s="26">
        <v>2</v>
      </c>
      <c r="C49" s="28">
        <v>5624535</v>
      </c>
      <c r="D49" s="26">
        <v>1</v>
      </c>
      <c r="E49" s="28">
        <v>5624535</v>
      </c>
      <c r="F49" s="25"/>
      <c r="G49" s="25"/>
      <c r="H49" s="107"/>
      <c r="I49" s="112">
        <f>E49</f>
        <v>5624535</v>
      </c>
      <c r="J49" s="109">
        <f t="shared" si="1"/>
        <v>5624535</v>
      </c>
      <c r="K49" s="113">
        <v>0</v>
      </c>
      <c r="L49" s="119"/>
      <c r="M49" s="29"/>
      <c r="N49" s="29"/>
      <c r="O49" s="29"/>
      <c r="P49" s="29"/>
    </row>
    <row r="50" spans="1:18" ht="19.5" customHeight="1" x14ac:dyDescent="0.25">
      <c r="A50" s="26" t="s">
        <v>446</v>
      </c>
      <c r="B50" s="26">
        <v>3</v>
      </c>
      <c r="C50" s="28">
        <v>12269342</v>
      </c>
      <c r="D50" s="26">
        <v>1</v>
      </c>
      <c r="E50" s="28">
        <v>12269342</v>
      </c>
      <c r="F50" s="25"/>
      <c r="G50" s="25"/>
      <c r="H50" s="107"/>
      <c r="I50" s="112">
        <f>E50-2125000</f>
        <v>10144342</v>
      </c>
      <c r="J50" s="109">
        <f t="shared" si="1"/>
        <v>10144342</v>
      </c>
      <c r="K50" s="113">
        <v>0</v>
      </c>
      <c r="L50" s="29"/>
      <c r="M50" s="29"/>
      <c r="N50" s="29"/>
      <c r="O50" s="29"/>
      <c r="P50" s="29"/>
    </row>
    <row r="51" spans="1:18" ht="19.5" hidden="1" customHeight="1" thickBot="1" x14ac:dyDescent="0.3">
      <c r="A51" s="55" t="s">
        <v>447</v>
      </c>
      <c r="B51" s="56">
        <v>2</v>
      </c>
      <c r="C51" s="57">
        <v>25650000</v>
      </c>
      <c r="D51" s="59">
        <v>7</v>
      </c>
      <c r="E51" s="60">
        <v>25650000</v>
      </c>
      <c r="F51" s="58"/>
      <c r="G51" s="56"/>
      <c r="H51" s="96" t="s">
        <v>512</v>
      </c>
      <c r="I51" s="48"/>
      <c r="J51" s="30"/>
      <c r="K51" s="29"/>
      <c r="L51" s="29"/>
      <c r="M51" s="29"/>
      <c r="N51" s="29"/>
      <c r="O51" s="29"/>
      <c r="P51" s="29"/>
      <c r="Q51" s="29"/>
      <c r="R51" s="29"/>
    </row>
    <row r="52" spans="1:18" ht="19.5" hidden="1" customHeight="1" thickBot="1" x14ac:dyDescent="0.3">
      <c r="A52" s="55" t="s">
        <v>447</v>
      </c>
      <c r="B52" s="56">
        <v>3</v>
      </c>
      <c r="C52" s="56">
        <v>0</v>
      </c>
      <c r="D52" s="59">
        <v>7</v>
      </c>
      <c r="E52" s="61">
        <v>0</v>
      </c>
      <c r="F52" s="58"/>
      <c r="G52" s="56"/>
      <c r="H52" s="96" t="s">
        <v>513</v>
      </c>
      <c r="I52" s="48"/>
      <c r="J52" s="30"/>
      <c r="K52" s="29"/>
      <c r="L52" s="29"/>
      <c r="M52" s="29"/>
      <c r="N52" s="29"/>
      <c r="O52" s="29"/>
      <c r="P52" s="29"/>
      <c r="Q52" s="29"/>
      <c r="R52" s="29"/>
    </row>
    <row r="53" spans="1:18" ht="19.5" hidden="1" customHeight="1" thickBot="1" x14ac:dyDescent="0.3">
      <c r="A53" s="55" t="s">
        <v>447</v>
      </c>
      <c r="B53" s="56">
        <v>4</v>
      </c>
      <c r="C53" s="57">
        <v>37664892</v>
      </c>
      <c r="D53" s="59">
        <v>7</v>
      </c>
      <c r="E53" s="60">
        <v>37664892</v>
      </c>
      <c r="F53" s="58"/>
      <c r="G53" s="56"/>
      <c r="H53"/>
      <c r="I53" s="48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9.5" hidden="1" customHeight="1" thickBot="1" x14ac:dyDescent="0.3">
      <c r="A54" s="55" t="s">
        <v>448</v>
      </c>
      <c r="B54" s="56" t="s">
        <v>443</v>
      </c>
      <c r="C54" s="57">
        <v>30011000</v>
      </c>
      <c r="D54" s="59">
        <v>7</v>
      </c>
      <c r="E54" s="60">
        <v>30011000</v>
      </c>
      <c r="F54" s="58"/>
      <c r="G54" s="56"/>
      <c r="H54"/>
      <c r="I54" s="48"/>
      <c r="K54" s="22"/>
      <c r="N54" s="67"/>
      <c r="O54" s="66"/>
      <c r="P54" s="64"/>
    </row>
    <row r="55" spans="1:18" ht="19.5" hidden="1" customHeight="1" thickBot="1" x14ac:dyDescent="0.3">
      <c r="A55" s="55" t="s">
        <v>449</v>
      </c>
      <c r="B55" s="56">
        <v>1</v>
      </c>
      <c r="C55" s="57">
        <v>22248706</v>
      </c>
      <c r="D55" s="59">
        <v>7</v>
      </c>
      <c r="E55" s="60">
        <v>22248706</v>
      </c>
      <c r="F55" s="58"/>
      <c r="G55" s="56"/>
      <c r="H55"/>
      <c r="I55" s="48"/>
      <c r="K55" s="22"/>
      <c r="N55" s="21"/>
    </row>
    <row r="56" spans="1:18" ht="19.5" hidden="1" customHeight="1" thickBot="1" x14ac:dyDescent="0.3">
      <c r="A56" s="55" t="s">
        <v>449</v>
      </c>
      <c r="B56" s="56">
        <v>2</v>
      </c>
      <c r="C56" s="57">
        <v>37751294</v>
      </c>
      <c r="D56" s="59">
        <v>7</v>
      </c>
      <c r="E56" s="60">
        <v>37751294</v>
      </c>
      <c r="F56" s="58"/>
      <c r="G56" s="56"/>
      <c r="H56"/>
      <c r="I56" s="48"/>
      <c r="J56" s="48"/>
      <c r="K56"/>
      <c r="L56"/>
      <c r="M56"/>
      <c r="N56" s="21"/>
    </row>
    <row r="57" spans="1:18" ht="19.5" hidden="1" customHeight="1" thickBot="1" x14ac:dyDescent="0.3">
      <c r="A57" s="54" t="s">
        <v>450</v>
      </c>
      <c r="B57" s="53">
        <v>1</v>
      </c>
      <c r="C57" s="62">
        <v>9000000</v>
      </c>
      <c r="D57" s="53">
        <v>7</v>
      </c>
      <c r="E57" s="62">
        <v>9000000</v>
      </c>
      <c r="F57" s="53"/>
      <c r="G57" s="53"/>
      <c r="H57"/>
      <c r="I57" s="48"/>
      <c r="L57" s="21"/>
      <c r="M57" s="21"/>
    </row>
    <row r="58" spans="1:18" ht="19.5" hidden="1" customHeight="1" thickBot="1" x14ac:dyDescent="0.3">
      <c r="A58" s="54" t="s">
        <v>450</v>
      </c>
      <c r="B58" s="53">
        <v>2</v>
      </c>
      <c r="C58" s="62">
        <v>9000000</v>
      </c>
      <c r="D58" s="49">
        <v>7</v>
      </c>
      <c r="E58" s="50">
        <v>9000000</v>
      </c>
      <c r="F58" s="53"/>
      <c r="G58" s="53"/>
      <c r="H58"/>
      <c r="I58" s="48"/>
      <c r="L58" s="21"/>
      <c r="M58" s="21"/>
    </row>
    <row r="59" spans="1:18" ht="19.5" hidden="1" customHeight="1" thickBot="1" x14ac:dyDescent="0.3">
      <c r="A59" s="54" t="s">
        <v>451</v>
      </c>
      <c r="B59" s="53" t="s">
        <v>443</v>
      </c>
      <c r="C59" s="62">
        <v>4801192</v>
      </c>
      <c r="D59" s="51">
        <v>7</v>
      </c>
      <c r="E59" s="52">
        <v>4801192</v>
      </c>
      <c r="F59" s="54"/>
      <c r="G59" s="53"/>
      <c r="H59"/>
      <c r="I59" s="48"/>
      <c r="L59" s="21"/>
      <c r="M59" s="21"/>
    </row>
    <row r="60" spans="1:18" ht="15.75" hidden="1" thickBot="1" x14ac:dyDescent="0.3">
      <c r="A60" s="54" t="s">
        <v>452</v>
      </c>
      <c r="B60" s="53" t="s">
        <v>443</v>
      </c>
      <c r="C60" s="62">
        <v>6908242</v>
      </c>
      <c r="D60" s="51">
        <v>7</v>
      </c>
      <c r="E60" s="52">
        <v>6908242</v>
      </c>
      <c r="F60" s="54"/>
      <c r="G60" s="53"/>
      <c r="L60" s="21"/>
      <c r="M60" s="21"/>
    </row>
    <row r="61" spans="1:18" ht="18.75" x14ac:dyDescent="0.3">
      <c r="K61" s="118"/>
      <c r="L61" s="21"/>
      <c r="M61" s="21"/>
    </row>
    <row r="62" spans="1:18" hidden="1" x14ac:dyDescent="0.25">
      <c r="G62" s="230"/>
      <c r="H62" s="230"/>
      <c r="I62" s="230"/>
      <c r="J62" s="230"/>
      <c r="K62" s="230"/>
      <c r="L62" s="230"/>
      <c r="M62" s="230"/>
    </row>
    <row r="63" spans="1:18" hidden="1" x14ac:dyDescent="0.25">
      <c r="L63" s="21"/>
      <c r="M63" s="21"/>
    </row>
    <row r="64" spans="1:18" hidden="1" x14ac:dyDescent="0.25">
      <c r="L64" s="21"/>
      <c r="M64" s="21"/>
    </row>
    <row r="65" spans="1:61" hidden="1" x14ac:dyDescent="0.25">
      <c r="J65" s="48"/>
      <c r="K65"/>
      <c r="L65"/>
      <c r="M65"/>
    </row>
    <row r="66" spans="1:61" hidden="1" x14ac:dyDescent="0.25">
      <c r="J66" s="48"/>
      <c r="K66"/>
      <c r="L66"/>
      <c r="M66"/>
    </row>
    <row r="67" spans="1:61" x14ac:dyDescent="0.25">
      <c r="A67" s="234" t="s">
        <v>516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1"/>
      <c r="N67" s="21"/>
    </row>
    <row r="68" spans="1:61" ht="15" customHeight="1" x14ac:dyDescent="0.25">
      <c r="A68" s="227" t="s">
        <v>381</v>
      </c>
      <c r="B68" s="231" t="s">
        <v>421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2"/>
      <c r="M68" s="21"/>
      <c r="N68" s="21"/>
    </row>
    <row r="69" spans="1:61" ht="27" customHeight="1" x14ac:dyDescent="0.25">
      <c r="A69" s="227"/>
      <c r="B69" s="231" t="s">
        <v>307</v>
      </c>
      <c r="C69" s="232"/>
      <c r="D69" s="223" t="s">
        <v>308</v>
      </c>
      <c r="E69" s="223"/>
      <c r="F69" s="223"/>
      <c r="G69" s="226" t="s">
        <v>310</v>
      </c>
      <c r="H69" s="226"/>
      <c r="I69" s="226"/>
      <c r="J69" s="229" t="s">
        <v>311</v>
      </c>
      <c r="K69" s="229"/>
      <c r="L69" s="229"/>
      <c r="M69" s="21"/>
      <c r="N69" s="21"/>
    </row>
    <row r="70" spans="1:61" ht="38.25" customHeight="1" x14ac:dyDescent="0.25">
      <c r="A70" s="227"/>
      <c r="B70" s="95" t="s">
        <v>551</v>
      </c>
      <c r="C70" s="32" t="s">
        <v>552</v>
      </c>
      <c r="D70" s="134" t="s">
        <v>514</v>
      </c>
      <c r="E70" s="135" t="s">
        <v>422</v>
      </c>
      <c r="F70" s="134" t="s">
        <v>543</v>
      </c>
      <c r="G70" s="132" t="s">
        <v>545</v>
      </c>
      <c r="H70" s="132" t="s">
        <v>422</v>
      </c>
      <c r="I70" s="133" t="s">
        <v>544</v>
      </c>
      <c r="J70" s="131" t="s">
        <v>423</v>
      </c>
      <c r="K70" s="131" t="s">
        <v>422</v>
      </c>
      <c r="L70" s="131" t="s">
        <v>382</v>
      </c>
      <c r="M70" s="21"/>
      <c r="N70" s="21"/>
    </row>
    <row r="71" spans="1:61" s="24" customFormat="1" x14ac:dyDescent="0.25">
      <c r="A71" s="100"/>
      <c r="B71" s="95">
        <v>1</v>
      </c>
      <c r="C71" s="95">
        <v>2</v>
      </c>
      <c r="D71" s="114">
        <v>4</v>
      </c>
      <c r="E71" s="114">
        <v>5</v>
      </c>
      <c r="F71" s="114">
        <v>6</v>
      </c>
      <c r="G71" s="133">
        <v>7</v>
      </c>
      <c r="H71" s="133">
        <v>8</v>
      </c>
      <c r="I71" s="133">
        <v>9</v>
      </c>
      <c r="J71" s="131">
        <v>10</v>
      </c>
      <c r="K71" s="131">
        <v>11</v>
      </c>
      <c r="L71" s="131">
        <v>12</v>
      </c>
    </row>
    <row r="72" spans="1:61" ht="51" x14ac:dyDescent="0.25">
      <c r="A72" s="25" t="s">
        <v>520</v>
      </c>
      <c r="B72" s="26">
        <v>177</v>
      </c>
      <c r="C72" s="27">
        <f t="shared" ref="C72:C77" si="2">D72+G72+J72</f>
        <v>177</v>
      </c>
      <c r="D72" s="65">
        <f>F72</f>
        <v>59</v>
      </c>
      <c r="E72" s="65" t="s">
        <v>419</v>
      </c>
      <c r="F72" s="97">
        <v>59</v>
      </c>
      <c r="G72" s="65">
        <f>I72</f>
        <v>118</v>
      </c>
      <c r="H72" s="65" t="s">
        <v>419</v>
      </c>
      <c r="I72" s="97">
        <v>118</v>
      </c>
      <c r="J72" s="65">
        <v>0</v>
      </c>
      <c r="K72" s="65">
        <v>0</v>
      </c>
      <c r="L72" s="65">
        <v>0</v>
      </c>
      <c r="M72" s="21"/>
      <c r="N72" s="21"/>
    </row>
    <row r="73" spans="1:61" ht="114.75" x14ac:dyDescent="0.25">
      <c r="A73" s="25" t="s">
        <v>521</v>
      </c>
      <c r="B73" s="26">
        <v>403</v>
      </c>
      <c r="C73" s="27">
        <f t="shared" si="2"/>
        <v>403</v>
      </c>
      <c r="D73" s="65">
        <f>F73+E73</f>
        <v>290</v>
      </c>
      <c r="E73" s="65">
        <v>147</v>
      </c>
      <c r="F73" s="97">
        <v>143</v>
      </c>
      <c r="G73" s="65">
        <f>I73+H73</f>
        <v>113</v>
      </c>
      <c r="H73" s="65">
        <v>-147</v>
      </c>
      <c r="I73" s="97">
        <v>260</v>
      </c>
      <c r="J73" s="65">
        <v>0</v>
      </c>
      <c r="K73" s="65">
        <v>0</v>
      </c>
      <c r="L73" s="65">
        <v>0</v>
      </c>
      <c r="M73" s="21"/>
      <c r="N73" s="21"/>
    </row>
    <row r="74" spans="1:61" ht="76.5" x14ac:dyDescent="0.25">
      <c r="A74" s="25" t="s">
        <v>522</v>
      </c>
      <c r="B74" s="26">
        <v>1472</v>
      </c>
      <c r="C74" s="27">
        <f t="shared" si="2"/>
        <v>1472</v>
      </c>
      <c r="D74" s="65">
        <v>385</v>
      </c>
      <c r="E74" s="65">
        <f>D74-F74</f>
        <v>193</v>
      </c>
      <c r="F74" s="97">
        <v>192</v>
      </c>
      <c r="G74" s="65">
        <v>1087</v>
      </c>
      <c r="H74" s="65">
        <f>G74-I74</f>
        <v>-193</v>
      </c>
      <c r="I74" s="97">
        <v>1280</v>
      </c>
      <c r="J74" s="65">
        <v>0</v>
      </c>
      <c r="K74" s="65">
        <v>0</v>
      </c>
      <c r="L74" s="65">
        <v>0</v>
      </c>
      <c r="M74" s="21"/>
      <c r="N74" s="21"/>
    </row>
    <row r="75" spans="1:61" ht="63.75" x14ac:dyDescent="0.25">
      <c r="A75" s="25" t="s">
        <v>519</v>
      </c>
      <c r="B75" s="26">
        <v>530</v>
      </c>
      <c r="C75" s="27">
        <f t="shared" si="2"/>
        <v>530</v>
      </c>
      <c r="D75" s="98">
        <f>F75+E75</f>
        <v>335</v>
      </c>
      <c r="E75" s="98">
        <f>-H75</f>
        <v>221</v>
      </c>
      <c r="F75" s="97">
        <v>114</v>
      </c>
      <c r="G75" s="98">
        <v>195</v>
      </c>
      <c r="H75" s="98">
        <f>G75-I75</f>
        <v>-221</v>
      </c>
      <c r="I75" s="97">
        <v>416</v>
      </c>
      <c r="J75" s="65">
        <v>0</v>
      </c>
      <c r="K75" s="65">
        <v>0</v>
      </c>
      <c r="L75" s="65">
        <v>0</v>
      </c>
      <c r="M75" s="21"/>
      <c r="N75" s="21"/>
    </row>
    <row r="76" spans="1:61" ht="63.75" x14ac:dyDescent="0.25">
      <c r="A76" s="25" t="s">
        <v>518</v>
      </c>
      <c r="B76" s="28">
        <v>15953000</v>
      </c>
      <c r="C76" s="28">
        <f t="shared" si="2"/>
        <v>15953000</v>
      </c>
      <c r="D76" s="145">
        <f>11492013+354000</f>
        <v>11846013</v>
      </c>
      <c r="E76" s="98">
        <f>D76-F76</f>
        <v>2221013</v>
      </c>
      <c r="F76" s="99">
        <v>9625000</v>
      </c>
      <c r="G76" s="98">
        <v>897429</v>
      </c>
      <c r="H76" s="98">
        <f>G76-I76</f>
        <v>-2302571</v>
      </c>
      <c r="I76" s="99">
        <v>3200000</v>
      </c>
      <c r="J76" s="145">
        <v>3209558</v>
      </c>
      <c r="K76" s="98">
        <f>J76-L76</f>
        <v>-3635661</v>
      </c>
      <c r="L76" s="99">
        <v>6845219</v>
      </c>
      <c r="M76" s="21"/>
      <c r="N76" s="21"/>
    </row>
    <row r="77" spans="1:61" ht="51" x14ac:dyDescent="0.25">
      <c r="A77" s="25" t="s">
        <v>517</v>
      </c>
      <c r="B77" s="26">
        <v>450</v>
      </c>
      <c r="C77" s="27">
        <f t="shared" si="2"/>
        <v>450</v>
      </c>
      <c r="D77" s="98">
        <f>F77+E77</f>
        <v>119</v>
      </c>
      <c r="E77" s="98">
        <f>-(H77+K77)</f>
        <v>39</v>
      </c>
      <c r="F77" s="97">
        <v>80</v>
      </c>
      <c r="G77" s="98">
        <v>76</v>
      </c>
      <c r="H77" s="98">
        <f>G77-I77</f>
        <v>-24</v>
      </c>
      <c r="I77" s="97">
        <v>100</v>
      </c>
      <c r="J77" s="98">
        <v>255</v>
      </c>
      <c r="K77" s="98">
        <f>J77-L77</f>
        <v>-15</v>
      </c>
      <c r="L77" s="97">
        <v>270</v>
      </c>
      <c r="M77" s="21"/>
      <c r="N77" s="21"/>
    </row>
    <row r="78" spans="1:61" x14ac:dyDescent="0.25">
      <c r="J78" s="48"/>
      <c r="K78"/>
      <c r="L78"/>
      <c r="M78"/>
    </row>
    <row r="79" spans="1:61" ht="15.75" thickBot="1" x14ac:dyDescent="0.3">
      <c r="A79" s="250" t="s">
        <v>619</v>
      </c>
      <c r="B79" s="251"/>
      <c r="C79" s="251"/>
      <c r="D79" s="251"/>
      <c r="E79" s="251"/>
      <c r="F79" s="251"/>
      <c r="G79" s="251"/>
      <c r="H79" s="251"/>
      <c r="I79"/>
      <c r="J79"/>
      <c r="K79" s="22"/>
      <c r="L79" s="21"/>
      <c r="M79" s="21"/>
      <c r="N79" s="21"/>
    </row>
    <row r="80" spans="1:61" s="162" customFormat="1" ht="47.25" customHeight="1" x14ac:dyDescent="0.2">
      <c r="A80" s="148" t="s">
        <v>553</v>
      </c>
      <c r="B80" s="149" t="s">
        <v>554</v>
      </c>
      <c r="C80" s="149" t="s">
        <v>439</v>
      </c>
      <c r="D80" s="149" t="s">
        <v>555</v>
      </c>
      <c r="E80" s="149" t="s">
        <v>440</v>
      </c>
      <c r="F80" s="149" t="s">
        <v>556</v>
      </c>
      <c r="G80" s="149" t="s">
        <v>557</v>
      </c>
      <c r="H80" s="150" t="s">
        <v>558</v>
      </c>
      <c r="I80" s="151" t="s">
        <v>559</v>
      </c>
      <c r="J80" s="151" t="s">
        <v>560</v>
      </c>
      <c r="K80" s="151" t="s">
        <v>561</v>
      </c>
      <c r="L80" s="151" t="s">
        <v>562</v>
      </c>
      <c r="M80" s="151" t="s">
        <v>563</v>
      </c>
      <c r="N80" s="151" t="s">
        <v>564</v>
      </c>
      <c r="O80" s="151" t="s">
        <v>565</v>
      </c>
      <c r="P80" s="151" t="s">
        <v>566</v>
      </c>
      <c r="Q80" s="151" t="s">
        <v>567</v>
      </c>
      <c r="R80" s="151" t="s">
        <v>568</v>
      </c>
      <c r="S80" s="151" t="s">
        <v>569</v>
      </c>
      <c r="T80" s="151" t="s">
        <v>570</v>
      </c>
      <c r="U80" s="151" t="s">
        <v>571</v>
      </c>
      <c r="V80" s="151" t="s">
        <v>572</v>
      </c>
      <c r="W80" s="151" t="s">
        <v>573</v>
      </c>
      <c r="X80" s="152" t="s">
        <v>574</v>
      </c>
      <c r="Y80" s="151" t="s">
        <v>575</v>
      </c>
      <c r="Z80" s="153" t="s">
        <v>576</v>
      </c>
      <c r="AA80" s="153" t="s">
        <v>577</v>
      </c>
      <c r="AB80" s="153" t="s">
        <v>578</v>
      </c>
      <c r="AC80" s="154" t="s">
        <v>614</v>
      </c>
      <c r="AD80" s="154" t="s">
        <v>615</v>
      </c>
      <c r="AE80" s="154" t="s">
        <v>616</v>
      </c>
      <c r="AF80" s="154" t="s">
        <v>579</v>
      </c>
      <c r="AG80" s="154" t="s">
        <v>617</v>
      </c>
      <c r="AH80" s="154" t="s">
        <v>613</v>
      </c>
      <c r="AI80" s="154" t="s">
        <v>618</v>
      </c>
      <c r="AJ80" s="155" t="s">
        <v>580</v>
      </c>
      <c r="AK80" s="156" t="s">
        <v>581</v>
      </c>
      <c r="AL80" s="157" t="s">
        <v>582</v>
      </c>
      <c r="AM80" s="157" t="s">
        <v>583</v>
      </c>
      <c r="AN80" s="157" t="s">
        <v>584</v>
      </c>
      <c r="AO80" s="158" t="s">
        <v>585</v>
      </c>
      <c r="AP80" s="157" t="s">
        <v>441</v>
      </c>
      <c r="AQ80" s="159" t="s">
        <v>585</v>
      </c>
      <c r="AR80" s="157" t="s">
        <v>441</v>
      </c>
      <c r="AS80" s="159" t="s">
        <v>585</v>
      </c>
      <c r="AT80" s="157" t="s">
        <v>441</v>
      </c>
      <c r="AU80" s="159" t="s">
        <v>585</v>
      </c>
      <c r="AV80" s="157" t="s">
        <v>441</v>
      </c>
      <c r="AW80" s="159" t="s">
        <v>585</v>
      </c>
      <c r="AX80" s="157" t="s">
        <v>441</v>
      </c>
      <c r="AY80" s="159" t="s">
        <v>585</v>
      </c>
      <c r="AZ80" s="157" t="s">
        <v>441</v>
      </c>
      <c r="BA80" s="158" t="s">
        <v>586</v>
      </c>
      <c r="BB80" s="157" t="s">
        <v>441</v>
      </c>
      <c r="BC80" s="159" t="s">
        <v>586</v>
      </c>
      <c r="BD80" s="157" t="s">
        <v>441</v>
      </c>
      <c r="BE80" s="159" t="s">
        <v>586</v>
      </c>
      <c r="BF80" s="157" t="s">
        <v>441</v>
      </c>
      <c r="BG80" s="159" t="s">
        <v>586</v>
      </c>
      <c r="BH80" s="160" t="s">
        <v>441</v>
      </c>
      <c r="BI80" s="161" t="s">
        <v>587</v>
      </c>
    </row>
    <row r="81" spans="1:65" s="178" customFormat="1" ht="101.25" customHeight="1" x14ac:dyDescent="0.2">
      <c r="A81" s="187" t="s">
        <v>588</v>
      </c>
      <c r="B81" s="196" t="s">
        <v>589</v>
      </c>
      <c r="C81" s="187" t="s">
        <v>442</v>
      </c>
      <c r="D81" s="188" t="s">
        <v>26</v>
      </c>
      <c r="E81" s="163" t="s">
        <v>443</v>
      </c>
      <c r="F81" s="164" t="s">
        <v>590</v>
      </c>
      <c r="G81" s="165" t="s">
        <v>591</v>
      </c>
      <c r="H81" s="164" t="s">
        <v>15</v>
      </c>
      <c r="I81" s="166">
        <f>J81+O81</f>
        <v>76512873</v>
      </c>
      <c r="J81" s="166">
        <f>K81+L81+M81</f>
        <v>65035942</v>
      </c>
      <c r="K81" s="167">
        <v>0</v>
      </c>
      <c r="L81" s="167">
        <v>65035942</v>
      </c>
      <c r="M81" s="167">
        <v>0</v>
      </c>
      <c r="N81" s="168">
        <f t="shared" ref="N81:N85" si="3">J81/I81</f>
        <v>0.84999999934651516</v>
      </c>
      <c r="O81" s="167">
        <f>P81+R81+T81</f>
        <v>11476931</v>
      </c>
      <c r="P81" s="167">
        <v>1851931</v>
      </c>
      <c r="Q81" s="168">
        <f t="shared" ref="Q81:Q85" si="4">P81/I81</f>
        <v>2.420417542025902E-2</v>
      </c>
      <c r="R81" s="167">
        <v>0</v>
      </c>
      <c r="S81" s="168">
        <f t="shared" ref="S81:S85" si="5">R81/I81</f>
        <v>0</v>
      </c>
      <c r="T81" s="166">
        <v>9625000</v>
      </c>
      <c r="U81" s="168">
        <f t="shared" ref="U81:U85" si="6">T81/I81</f>
        <v>0.1257958252332258</v>
      </c>
      <c r="V81" s="169">
        <f>J81*W81</f>
        <v>3966883.0756243588</v>
      </c>
      <c r="W81" s="170">
        <v>6.0995242840095387E-2</v>
      </c>
      <c r="X81" s="171">
        <v>1</v>
      </c>
      <c r="Y81" s="170" t="s">
        <v>443</v>
      </c>
      <c r="Z81" s="172" t="s">
        <v>592</v>
      </c>
      <c r="AA81" s="189" t="s">
        <v>593</v>
      </c>
      <c r="AB81" s="190" t="s">
        <v>594</v>
      </c>
      <c r="AC81" s="173" t="s">
        <v>595</v>
      </c>
      <c r="AD81" s="173" t="s">
        <v>595</v>
      </c>
      <c r="AE81" s="173" t="s">
        <v>596</v>
      </c>
      <c r="AF81" s="173"/>
      <c r="AG81" s="173" t="s">
        <v>597</v>
      </c>
      <c r="AH81" s="173" t="s">
        <v>597</v>
      </c>
      <c r="AI81" s="173" t="s">
        <v>598</v>
      </c>
      <c r="AJ81" s="169">
        <v>11617160</v>
      </c>
      <c r="AK81" s="174">
        <f t="shared" ref="AK81:AK85" si="7">AJ81/I81</f>
        <v>0.15183275107183597</v>
      </c>
      <c r="AL81" s="171">
        <v>0</v>
      </c>
      <c r="AM81" s="169">
        <v>9874586</v>
      </c>
      <c r="AN81" s="171">
        <v>0</v>
      </c>
      <c r="AO81" s="171">
        <v>58</v>
      </c>
      <c r="AP81" s="169">
        <v>0</v>
      </c>
      <c r="AQ81" s="171">
        <v>60</v>
      </c>
      <c r="AR81" s="169">
        <f>J81</f>
        <v>65035942</v>
      </c>
      <c r="AS81" s="171" t="s">
        <v>443</v>
      </c>
      <c r="AT81" s="171" t="s">
        <v>443</v>
      </c>
      <c r="AU81" s="171" t="s">
        <v>443</v>
      </c>
      <c r="AV81" s="171" t="s">
        <v>443</v>
      </c>
      <c r="AW81" s="171" t="s">
        <v>443</v>
      </c>
      <c r="AX81" s="171" t="s">
        <v>443</v>
      </c>
      <c r="AY81" s="171" t="s">
        <v>443</v>
      </c>
      <c r="AZ81" s="171" t="s">
        <v>443</v>
      </c>
      <c r="BA81" s="171">
        <v>1</v>
      </c>
      <c r="BB81" s="175">
        <v>65035942</v>
      </c>
      <c r="BC81" s="171" t="s">
        <v>443</v>
      </c>
      <c r="BD81" s="171" t="s">
        <v>443</v>
      </c>
      <c r="BE81" s="171" t="s">
        <v>443</v>
      </c>
      <c r="BF81" s="171" t="s">
        <v>443</v>
      </c>
      <c r="BG81" s="171" t="s">
        <v>443</v>
      </c>
      <c r="BH81" s="176" t="s">
        <v>443</v>
      </c>
      <c r="BI81" s="177"/>
      <c r="BM81" s="179"/>
    </row>
    <row r="82" spans="1:65" s="178" customFormat="1" ht="101.25" customHeight="1" x14ac:dyDescent="0.2">
      <c r="A82" s="187" t="s">
        <v>588</v>
      </c>
      <c r="B82" s="196" t="s">
        <v>589</v>
      </c>
      <c r="C82" s="187" t="s">
        <v>599</v>
      </c>
      <c r="D82" s="188" t="s">
        <v>600</v>
      </c>
      <c r="E82" s="163" t="s">
        <v>443</v>
      </c>
      <c r="F82" s="164" t="s">
        <v>601</v>
      </c>
      <c r="G82" s="165" t="s">
        <v>591</v>
      </c>
      <c r="H82" s="164" t="s">
        <v>15</v>
      </c>
      <c r="I82" s="166">
        <f t="shared" ref="I82:I85" si="8">J82+O82</f>
        <v>64029231</v>
      </c>
      <c r="J82" s="166">
        <f t="shared" ref="J82:J85" si="9">K82+L82+M82</f>
        <v>54424846</v>
      </c>
      <c r="K82" s="167">
        <v>0</v>
      </c>
      <c r="L82" s="167">
        <v>54424846</v>
      </c>
      <c r="M82" s="167">
        <v>0</v>
      </c>
      <c r="N82" s="168">
        <f t="shared" si="3"/>
        <v>0.84999999453374664</v>
      </c>
      <c r="O82" s="167">
        <f>P82+R82+T82</f>
        <v>9604385</v>
      </c>
      <c r="P82" s="167">
        <v>6404385</v>
      </c>
      <c r="Q82" s="168">
        <f t="shared" si="4"/>
        <v>0.10002283175945062</v>
      </c>
      <c r="R82" s="167">
        <v>0</v>
      </c>
      <c r="S82" s="168">
        <f t="shared" si="5"/>
        <v>0</v>
      </c>
      <c r="T82" s="166">
        <v>3200000</v>
      </c>
      <c r="U82" s="168">
        <f t="shared" si="6"/>
        <v>4.9977173706802755E-2</v>
      </c>
      <c r="V82" s="169">
        <f t="shared" ref="V82:V85" si="10">J82*W82</f>
        <v>3319656.6983047943</v>
      </c>
      <c r="W82" s="170">
        <v>6.0995242840095387E-2</v>
      </c>
      <c r="X82" s="171">
        <v>1</v>
      </c>
      <c r="Y82" s="170" t="s">
        <v>443</v>
      </c>
      <c r="Z82" s="172" t="s">
        <v>592</v>
      </c>
      <c r="AA82" s="189" t="s">
        <v>593</v>
      </c>
      <c r="AB82" s="190"/>
      <c r="AC82" s="173" t="s">
        <v>602</v>
      </c>
      <c r="AD82" s="173" t="s">
        <v>602</v>
      </c>
      <c r="AE82" s="173" t="s">
        <v>596</v>
      </c>
      <c r="AF82" s="173"/>
      <c r="AG82" s="173" t="s">
        <v>597</v>
      </c>
      <c r="AH82" s="173" t="s">
        <v>597</v>
      </c>
      <c r="AI82" s="173" t="s">
        <v>598</v>
      </c>
      <c r="AJ82" s="169">
        <v>9721734</v>
      </c>
      <c r="AK82" s="174">
        <f t="shared" si="7"/>
        <v>0.15183274651541576</v>
      </c>
      <c r="AL82" s="171">
        <v>0</v>
      </c>
      <c r="AM82" s="169">
        <v>8263474</v>
      </c>
      <c r="AN82" s="171">
        <v>0</v>
      </c>
      <c r="AO82" s="171">
        <v>58</v>
      </c>
      <c r="AP82" s="169">
        <v>0</v>
      </c>
      <c r="AQ82" s="171">
        <v>60</v>
      </c>
      <c r="AR82" s="169">
        <f t="shared" ref="AR82:AR85" si="11">J82</f>
        <v>54424846</v>
      </c>
      <c r="AS82" s="171" t="s">
        <v>443</v>
      </c>
      <c r="AT82" s="171" t="s">
        <v>443</v>
      </c>
      <c r="AU82" s="171" t="s">
        <v>443</v>
      </c>
      <c r="AV82" s="171" t="s">
        <v>443</v>
      </c>
      <c r="AW82" s="171" t="s">
        <v>443</v>
      </c>
      <c r="AX82" s="171" t="s">
        <v>443</v>
      </c>
      <c r="AY82" s="171" t="s">
        <v>443</v>
      </c>
      <c r="AZ82" s="171" t="s">
        <v>443</v>
      </c>
      <c r="BA82" s="171">
        <v>1</v>
      </c>
      <c r="BB82" s="175">
        <v>54424846</v>
      </c>
      <c r="BC82" s="171" t="s">
        <v>443</v>
      </c>
      <c r="BD82" s="171" t="s">
        <v>443</v>
      </c>
      <c r="BE82" s="171" t="s">
        <v>443</v>
      </c>
      <c r="BF82" s="171" t="s">
        <v>443</v>
      </c>
      <c r="BG82" s="171" t="s">
        <v>443</v>
      </c>
      <c r="BH82" s="176" t="s">
        <v>443</v>
      </c>
      <c r="BI82" s="177"/>
      <c r="BM82" s="179"/>
    </row>
    <row r="83" spans="1:65" s="178" customFormat="1" ht="101.25" customHeight="1" x14ac:dyDescent="0.2">
      <c r="A83" s="187" t="s">
        <v>588</v>
      </c>
      <c r="B83" s="196" t="s">
        <v>589</v>
      </c>
      <c r="C83" s="187" t="s">
        <v>444</v>
      </c>
      <c r="D83" s="188" t="s">
        <v>603</v>
      </c>
      <c r="E83" s="163" t="s">
        <v>443</v>
      </c>
      <c r="F83" s="164" t="s">
        <v>590</v>
      </c>
      <c r="G83" s="165" t="s">
        <v>591</v>
      </c>
      <c r="H83" s="164" t="s">
        <v>15</v>
      </c>
      <c r="I83" s="166">
        <f t="shared" si="8"/>
        <v>34000000</v>
      </c>
      <c r="J83" s="166">
        <f t="shared" si="9"/>
        <v>28900000</v>
      </c>
      <c r="K83" s="167">
        <v>0</v>
      </c>
      <c r="L83" s="167">
        <v>28900000</v>
      </c>
      <c r="M83" s="167">
        <v>0</v>
      </c>
      <c r="N83" s="168">
        <f t="shared" si="3"/>
        <v>0.85</v>
      </c>
      <c r="O83" s="167">
        <f>P83+R83+T83</f>
        <v>5100000</v>
      </c>
      <c r="P83" s="167">
        <v>1972000</v>
      </c>
      <c r="Q83" s="168">
        <f t="shared" si="4"/>
        <v>5.8000000000000003E-2</v>
      </c>
      <c r="R83" s="167">
        <v>0</v>
      </c>
      <c r="S83" s="168">
        <f t="shared" si="5"/>
        <v>0</v>
      </c>
      <c r="T83" s="166">
        <v>3128000</v>
      </c>
      <c r="U83" s="168">
        <f t="shared" si="6"/>
        <v>9.1999999999999998E-2</v>
      </c>
      <c r="V83" s="169">
        <f t="shared" si="10"/>
        <v>1762762.5180787568</v>
      </c>
      <c r="W83" s="170">
        <v>6.0995242840095387E-2</v>
      </c>
      <c r="X83" s="171">
        <v>1</v>
      </c>
      <c r="Y83" s="170" t="s">
        <v>443</v>
      </c>
      <c r="Z83" s="172" t="s">
        <v>592</v>
      </c>
      <c r="AA83" s="189" t="s">
        <v>593</v>
      </c>
      <c r="AB83" s="190"/>
      <c r="AC83" s="173" t="s">
        <v>604</v>
      </c>
      <c r="AD83" s="173" t="s">
        <v>604</v>
      </c>
      <c r="AE83" s="173" t="s">
        <v>605</v>
      </c>
      <c r="AF83" s="173"/>
      <c r="AG83" s="173" t="s">
        <v>606</v>
      </c>
      <c r="AH83" s="173" t="s">
        <v>606</v>
      </c>
      <c r="AI83" s="173" t="s">
        <v>607</v>
      </c>
      <c r="AJ83" s="169">
        <v>5162313</v>
      </c>
      <c r="AK83" s="174">
        <f t="shared" si="7"/>
        <v>0.15183273529411764</v>
      </c>
      <c r="AL83" s="171">
        <v>0</v>
      </c>
      <c r="AM83" s="169">
        <v>4387966</v>
      </c>
      <c r="AN83" s="171">
        <v>0</v>
      </c>
      <c r="AO83" s="171">
        <v>58</v>
      </c>
      <c r="AP83" s="169">
        <v>0</v>
      </c>
      <c r="AQ83" s="171">
        <v>60</v>
      </c>
      <c r="AR83" s="169">
        <f t="shared" si="11"/>
        <v>28900000</v>
      </c>
      <c r="AS83" s="171" t="s">
        <v>443</v>
      </c>
      <c r="AT83" s="171" t="s">
        <v>443</v>
      </c>
      <c r="AU83" s="171" t="s">
        <v>443</v>
      </c>
      <c r="AV83" s="171" t="s">
        <v>443</v>
      </c>
      <c r="AW83" s="171" t="s">
        <v>443</v>
      </c>
      <c r="AX83" s="171" t="s">
        <v>443</v>
      </c>
      <c r="AY83" s="171" t="s">
        <v>443</v>
      </c>
      <c r="AZ83" s="171" t="s">
        <v>443</v>
      </c>
      <c r="BA83" s="171">
        <v>1</v>
      </c>
      <c r="BB83" s="175">
        <v>28900000</v>
      </c>
      <c r="BC83" s="171" t="s">
        <v>443</v>
      </c>
      <c r="BD83" s="171" t="s">
        <v>443</v>
      </c>
      <c r="BE83" s="171" t="s">
        <v>443</v>
      </c>
      <c r="BF83" s="171" t="s">
        <v>443</v>
      </c>
      <c r="BG83" s="171" t="s">
        <v>443</v>
      </c>
      <c r="BH83" s="176" t="s">
        <v>443</v>
      </c>
      <c r="BI83" s="177"/>
      <c r="BM83" s="179"/>
    </row>
    <row r="84" spans="1:65" s="178" customFormat="1" ht="101.25" customHeight="1" x14ac:dyDescent="0.2">
      <c r="A84" s="187" t="s">
        <v>588</v>
      </c>
      <c r="B84" s="196" t="s">
        <v>589</v>
      </c>
      <c r="C84" s="187" t="s">
        <v>445</v>
      </c>
      <c r="D84" s="191" t="s">
        <v>608</v>
      </c>
      <c r="E84" s="163" t="s">
        <v>443</v>
      </c>
      <c r="F84" s="163" t="s">
        <v>601</v>
      </c>
      <c r="G84" s="180" t="s">
        <v>591</v>
      </c>
      <c r="H84" s="163" t="s">
        <v>15</v>
      </c>
      <c r="I84" s="166">
        <f t="shared" si="8"/>
        <v>115252616</v>
      </c>
      <c r="J84" s="166">
        <f t="shared" si="9"/>
        <v>97964724</v>
      </c>
      <c r="K84" s="166">
        <v>0</v>
      </c>
      <c r="L84" s="166">
        <v>97964724</v>
      </c>
      <c r="M84" s="166">
        <v>0</v>
      </c>
      <c r="N84" s="168">
        <f t="shared" si="3"/>
        <v>0.85000000347063709</v>
      </c>
      <c r="O84" s="167">
        <f>P84+R84+T84</f>
        <v>17287892</v>
      </c>
      <c r="P84" s="166">
        <v>17287892</v>
      </c>
      <c r="Q84" s="168">
        <f t="shared" si="4"/>
        <v>0.14999999652936294</v>
      </c>
      <c r="R84" s="166">
        <v>0</v>
      </c>
      <c r="S84" s="168">
        <f t="shared" si="5"/>
        <v>0</v>
      </c>
      <c r="T84" s="166">
        <v>0</v>
      </c>
      <c r="U84" s="168">
        <f t="shared" si="6"/>
        <v>0</v>
      </c>
      <c r="V84" s="169">
        <f t="shared" si="10"/>
        <v>5975382.1301429207</v>
      </c>
      <c r="W84" s="181">
        <v>6.0995242840095387E-2</v>
      </c>
      <c r="X84" s="182">
        <v>1</v>
      </c>
      <c r="Y84" s="181" t="s">
        <v>443</v>
      </c>
      <c r="Z84" s="183" t="s">
        <v>592</v>
      </c>
      <c r="AA84" s="192" t="s">
        <v>593</v>
      </c>
      <c r="AB84" s="193" t="s">
        <v>609</v>
      </c>
      <c r="AC84" s="184" t="s">
        <v>604</v>
      </c>
      <c r="AD84" s="184" t="s">
        <v>604</v>
      </c>
      <c r="AE84" s="184" t="s">
        <v>605</v>
      </c>
      <c r="AF84" s="184"/>
      <c r="AG84" s="184" t="s">
        <v>606</v>
      </c>
      <c r="AH84" s="184" t="s">
        <v>606</v>
      </c>
      <c r="AI84" s="184" t="s">
        <v>610</v>
      </c>
      <c r="AJ84" s="169">
        <v>17499122</v>
      </c>
      <c r="AK84" s="174">
        <f t="shared" si="7"/>
        <v>0.15183275319321168</v>
      </c>
      <c r="AL84" s="182">
        <v>0</v>
      </c>
      <c r="AM84" s="169">
        <v>14874253</v>
      </c>
      <c r="AN84" s="182">
        <v>0</v>
      </c>
      <c r="AO84" s="182">
        <v>58</v>
      </c>
      <c r="AP84" s="169">
        <f>J84</f>
        <v>97964724</v>
      </c>
      <c r="AQ84" s="182">
        <v>60</v>
      </c>
      <c r="AR84" s="169">
        <v>0</v>
      </c>
      <c r="AS84" s="182" t="s">
        <v>443</v>
      </c>
      <c r="AT84" s="182" t="s">
        <v>443</v>
      </c>
      <c r="AU84" s="182" t="s">
        <v>443</v>
      </c>
      <c r="AV84" s="182" t="s">
        <v>443</v>
      </c>
      <c r="AW84" s="182" t="s">
        <v>443</v>
      </c>
      <c r="AX84" s="182" t="s">
        <v>443</v>
      </c>
      <c r="AY84" s="182" t="s">
        <v>443</v>
      </c>
      <c r="AZ84" s="182" t="s">
        <v>443</v>
      </c>
      <c r="BA84" s="182">
        <v>1</v>
      </c>
      <c r="BB84" s="185">
        <v>97964724</v>
      </c>
      <c r="BC84" s="182" t="s">
        <v>443</v>
      </c>
      <c r="BD84" s="182" t="s">
        <v>443</v>
      </c>
      <c r="BE84" s="182" t="s">
        <v>443</v>
      </c>
      <c r="BF84" s="182" t="s">
        <v>443</v>
      </c>
      <c r="BG84" s="182" t="s">
        <v>443</v>
      </c>
      <c r="BH84" s="186" t="s">
        <v>443</v>
      </c>
      <c r="BI84" s="177"/>
    </row>
    <row r="85" spans="1:65" s="178" customFormat="1" ht="101.25" customHeight="1" x14ac:dyDescent="0.2">
      <c r="A85" s="187" t="s">
        <v>588</v>
      </c>
      <c r="B85" s="196" t="s">
        <v>589</v>
      </c>
      <c r="C85" s="187" t="s">
        <v>446</v>
      </c>
      <c r="D85" s="191" t="s">
        <v>611</v>
      </c>
      <c r="E85" s="163" t="s">
        <v>443</v>
      </c>
      <c r="F85" s="163" t="s">
        <v>601</v>
      </c>
      <c r="G85" s="180" t="s">
        <v>591</v>
      </c>
      <c r="H85" s="163" t="s">
        <v>15</v>
      </c>
      <c r="I85" s="166">
        <f t="shared" si="8"/>
        <v>32552786</v>
      </c>
      <c r="J85" s="166">
        <f t="shared" si="9"/>
        <v>27669868</v>
      </c>
      <c r="K85" s="166">
        <v>0</v>
      </c>
      <c r="L85" s="166">
        <v>27669868</v>
      </c>
      <c r="M85" s="166">
        <v>0</v>
      </c>
      <c r="N85" s="168">
        <f t="shared" si="3"/>
        <v>0.84999999692806627</v>
      </c>
      <c r="O85" s="167">
        <f>P85+R85+T85</f>
        <v>4882918</v>
      </c>
      <c r="P85" s="166">
        <v>4882918</v>
      </c>
      <c r="Q85" s="168">
        <f t="shared" si="4"/>
        <v>0.1500000030719337</v>
      </c>
      <c r="R85" s="166">
        <v>0</v>
      </c>
      <c r="S85" s="168">
        <f t="shared" si="5"/>
        <v>0</v>
      </c>
      <c r="T85" s="166">
        <v>0</v>
      </c>
      <c r="U85" s="168">
        <f t="shared" si="6"/>
        <v>0</v>
      </c>
      <c r="V85" s="169">
        <f t="shared" si="10"/>
        <v>1687730.3180133845</v>
      </c>
      <c r="W85" s="181">
        <v>6.0995242840095387E-2</v>
      </c>
      <c r="X85" s="182">
        <v>1</v>
      </c>
      <c r="Y85" s="181" t="s">
        <v>443</v>
      </c>
      <c r="Z85" s="183" t="s">
        <v>592</v>
      </c>
      <c r="AA85" s="192" t="s">
        <v>593</v>
      </c>
      <c r="AB85" s="193"/>
      <c r="AC85" s="184" t="s">
        <v>597</v>
      </c>
      <c r="AD85" s="184" t="s">
        <v>597</v>
      </c>
      <c r="AE85" s="184" t="s">
        <v>612</v>
      </c>
      <c r="AF85" s="184"/>
      <c r="AG85" s="184" t="s">
        <v>605</v>
      </c>
      <c r="AH85" s="184" t="s">
        <v>605</v>
      </c>
      <c r="AI85" s="184" t="s">
        <v>607</v>
      </c>
      <c r="AJ85" s="169">
        <v>4942579</v>
      </c>
      <c r="AK85" s="174">
        <f t="shared" si="7"/>
        <v>0.15183274943041741</v>
      </c>
      <c r="AL85" s="182">
        <v>0</v>
      </c>
      <c r="AM85" s="169">
        <v>4201192</v>
      </c>
      <c r="AN85" s="182">
        <v>0</v>
      </c>
      <c r="AO85" s="182">
        <v>58</v>
      </c>
      <c r="AP85" s="169">
        <v>0</v>
      </c>
      <c r="AQ85" s="182">
        <v>60</v>
      </c>
      <c r="AR85" s="169">
        <f t="shared" si="11"/>
        <v>27669868</v>
      </c>
      <c r="AS85" s="182" t="s">
        <v>443</v>
      </c>
      <c r="AT85" s="182" t="s">
        <v>443</v>
      </c>
      <c r="AU85" s="182" t="s">
        <v>443</v>
      </c>
      <c r="AV85" s="182" t="s">
        <v>443</v>
      </c>
      <c r="AW85" s="182" t="s">
        <v>443</v>
      </c>
      <c r="AX85" s="182" t="s">
        <v>443</v>
      </c>
      <c r="AY85" s="182" t="s">
        <v>443</v>
      </c>
      <c r="AZ85" s="182" t="s">
        <v>443</v>
      </c>
      <c r="BA85" s="182">
        <v>1</v>
      </c>
      <c r="BB85" s="185">
        <v>27669868</v>
      </c>
      <c r="BC85" s="182" t="s">
        <v>443</v>
      </c>
      <c r="BD85" s="182" t="s">
        <v>443</v>
      </c>
      <c r="BE85" s="182" t="s">
        <v>443</v>
      </c>
      <c r="BF85" s="182" t="s">
        <v>443</v>
      </c>
      <c r="BG85" s="182" t="s">
        <v>443</v>
      </c>
      <c r="BH85" s="186" t="s">
        <v>443</v>
      </c>
      <c r="BI85" s="177"/>
    </row>
    <row r="86" spans="1:65" s="194" customFormat="1" ht="12.75" x14ac:dyDescent="0.2">
      <c r="L86" s="195"/>
      <c r="M86" s="195"/>
      <c r="N86" s="195"/>
      <c r="O86" s="147">
        <f>SUM(L81:L85)</f>
        <v>273995380</v>
      </c>
      <c r="S86" s="147">
        <f>SUM(P81:P85)</f>
        <v>32399126</v>
      </c>
    </row>
    <row r="87" spans="1:65" s="194" customFormat="1" ht="12.75" x14ac:dyDescent="0.2">
      <c r="L87" s="195"/>
      <c r="M87" s="195"/>
      <c r="N87" s="195"/>
    </row>
  </sheetData>
  <mergeCells count="57">
    <mergeCell ref="B37:B39"/>
    <mergeCell ref="C38:C39"/>
    <mergeCell ref="A16:A18"/>
    <mergeCell ref="A27:A28"/>
    <mergeCell ref="A26:G26"/>
    <mergeCell ref="C37:H37"/>
    <mergeCell ref="A36:K36"/>
    <mergeCell ref="A22:A24"/>
    <mergeCell ref="A33:B33"/>
    <mergeCell ref="A30:A32"/>
    <mergeCell ref="O22:O24"/>
    <mergeCell ref="L11:N12"/>
    <mergeCell ref="I11:K12"/>
    <mergeCell ref="D69:F69"/>
    <mergeCell ref="I38:K38"/>
    <mergeCell ref="D38:D39"/>
    <mergeCell ref="E38:E39"/>
    <mergeCell ref="F38:F39"/>
    <mergeCell ref="G38:G39"/>
    <mergeCell ref="G69:I69"/>
    <mergeCell ref="H22:H24"/>
    <mergeCell ref="H16:H18"/>
    <mergeCell ref="J69:L69"/>
    <mergeCell ref="H38:H39"/>
    <mergeCell ref="G62:M62"/>
    <mergeCell ref="I37:K37"/>
    <mergeCell ref="M1:O8"/>
    <mergeCell ref="A19:A21"/>
    <mergeCell ref="H19:H21"/>
    <mergeCell ref="O11:O12"/>
    <mergeCell ref="O16:O18"/>
    <mergeCell ref="O19:O21"/>
    <mergeCell ref="A10:O10"/>
    <mergeCell ref="E13:E14"/>
    <mergeCell ref="I13:I14"/>
    <mergeCell ref="J13:K13"/>
    <mergeCell ref="L13:L14"/>
    <mergeCell ref="F13:H13"/>
    <mergeCell ref="M13:O13"/>
    <mergeCell ref="A1:L1"/>
    <mergeCell ref="A2:A3"/>
    <mergeCell ref="B2:D2"/>
    <mergeCell ref="E2:H2"/>
    <mergeCell ref="I2:L2"/>
    <mergeCell ref="D11:D12"/>
    <mergeCell ref="H11:H12"/>
    <mergeCell ref="A11:A15"/>
    <mergeCell ref="B11:B15"/>
    <mergeCell ref="C11:C12"/>
    <mergeCell ref="E11:G12"/>
    <mergeCell ref="D13:D14"/>
    <mergeCell ref="C13:C14"/>
    <mergeCell ref="A68:A70"/>
    <mergeCell ref="A37:A39"/>
    <mergeCell ref="B69:C69"/>
    <mergeCell ref="B68:L68"/>
    <mergeCell ref="A67:L67"/>
  </mergeCells>
  <dataValidations count="3">
    <dataValidation type="list" errorStyle="warning" allowBlank="1" showInputMessage="1" showErrorMessage="1" errorTitle="Izvēle tikai no saraksta!" error="Lūdzu izvēlēties vienu no vērtībām sarakstā." sqref="AC85:AI85">
      <formula1>$I$147:$I$175</formula1>
    </dataValidation>
    <dataValidation type="list" errorStyle="warning" allowBlank="1" showInputMessage="1" showErrorMessage="1" errorTitle="Izvēle tikai no saraksta!" error="Lūdzu izvēlēties vienu no vērtībām sarakstā." sqref="AC81:AI83">
      <formula1>$I$169:$I$197</formula1>
    </dataValidation>
    <dataValidation type="list" errorStyle="warning" allowBlank="1" showInputMessage="1" showErrorMessage="1" errorTitle="Izvēle tikai no saraksta!" error="Lūdzu izvēlēties vienu no vērtībām sarakstā." sqref="AC80:AI80 AC84:AI84">
      <formula1>$I$146:$I$174</formula1>
    </dataValidation>
  </dataValidations>
  <pageMargins left="0.23622047244094491" right="0.23622047244094491" top="0.35433070866141736" bottom="0.35433070866141736" header="0.31496062992125984" footer="0.31496062992125984"/>
  <pageSetup paperSize="8" scale="66" fitToWidth="0" orientation="landscape" r:id="rId1"/>
  <headerFooter>
    <oddHeader>&amp;L&amp;F&amp;C&amp;P</oddHeader>
  </headerFooter>
  <rowBreaks count="1" manualBreakCount="1">
    <brk id="66" max="16" man="1"/>
  </rowBreaks>
  <colBreaks count="1" manualBreakCount="1">
    <brk id="1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A70" workbookViewId="0">
      <selection activeCell="B54" sqref="B54"/>
    </sheetView>
  </sheetViews>
  <sheetFormatPr defaultColWidth="9.140625" defaultRowHeight="15" x14ac:dyDescent="0.25"/>
  <cols>
    <col min="1" max="1" width="12.140625" style="20" customWidth="1"/>
    <col min="2" max="2" width="15.140625" style="20" customWidth="1"/>
    <col min="3" max="3" width="0" style="20" hidden="1" customWidth="1"/>
    <col min="4" max="4" width="18.42578125" style="20" customWidth="1"/>
    <col min="5" max="5" width="19" style="20" customWidth="1"/>
    <col min="6" max="6" width="18.5703125" style="20" customWidth="1"/>
    <col min="7" max="7" width="18" style="20" customWidth="1"/>
    <col min="8" max="8" width="11.7109375" style="20" customWidth="1"/>
    <col min="9" max="10" width="14.28515625" style="20" customWidth="1"/>
    <col min="11" max="11" width="9.140625" style="20"/>
    <col min="12" max="12" width="16" style="20" customWidth="1"/>
    <col min="13" max="13" width="12" style="20" customWidth="1"/>
    <col min="14" max="14" width="13.28515625" style="20" customWidth="1"/>
    <col min="15" max="16384" width="9.140625" style="20"/>
  </cols>
  <sheetData>
    <row r="1" spans="1:17" ht="22.5" x14ac:dyDescent="0.25">
      <c r="A1" s="19" t="s">
        <v>379</v>
      </c>
    </row>
    <row r="3" spans="1:17" x14ac:dyDescent="0.25">
      <c r="A3" s="244" t="s">
        <v>465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7" x14ac:dyDescent="0.25">
      <c r="L4"/>
      <c r="M4"/>
    </row>
    <row r="5" spans="1:17" ht="69.75" customHeight="1" x14ac:dyDescent="0.25">
      <c r="A5" s="80" t="s">
        <v>312</v>
      </c>
      <c r="B5" s="80" t="s">
        <v>313</v>
      </c>
      <c r="C5" s="80" t="s">
        <v>3</v>
      </c>
      <c r="D5" s="80" t="s">
        <v>323</v>
      </c>
      <c r="E5" s="80" t="s">
        <v>324</v>
      </c>
      <c r="F5" s="80" t="s">
        <v>466</v>
      </c>
      <c r="G5" s="80" t="s">
        <v>374</v>
      </c>
      <c r="H5" s="12" t="s">
        <v>377</v>
      </c>
      <c r="I5" s="13" t="s">
        <v>15</v>
      </c>
      <c r="J5" s="14" t="s">
        <v>68</v>
      </c>
    </row>
    <row r="6" spans="1:17" x14ac:dyDescent="0.25">
      <c r="A6" s="9" t="s">
        <v>314</v>
      </c>
      <c r="B6" s="9" t="s">
        <v>162</v>
      </c>
      <c r="C6" s="9" t="s">
        <v>71</v>
      </c>
      <c r="D6" s="9" t="s">
        <v>325</v>
      </c>
      <c r="E6" s="9" t="s">
        <v>350</v>
      </c>
      <c r="F6" s="11">
        <v>42845</v>
      </c>
      <c r="G6" s="9" t="s">
        <v>375</v>
      </c>
      <c r="H6" s="9" t="s">
        <v>378</v>
      </c>
      <c r="I6" s="16">
        <v>65.569999999999993</v>
      </c>
      <c r="J6" s="18">
        <v>5.79</v>
      </c>
      <c r="L6" s="71" t="s">
        <v>458</v>
      </c>
      <c r="M6" s="75" t="s">
        <v>506</v>
      </c>
      <c r="N6" s="75" t="s">
        <v>507</v>
      </c>
    </row>
    <row r="7" spans="1:17" x14ac:dyDescent="0.25">
      <c r="A7" s="9" t="s">
        <v>314</v>
      </c>
      <c r="B7" s="9" t="s">
        <v>162</v>
      </c>
      <c r="C7" s="9" t="s">
        <v>71</v>
      </c>
      <c r="D7" s="9" t="s">
        <v>325</v>
      </c>
      <c r="E7" s="9" t="s">
        <v>350</v>
      </c>
      <c r="F7" s="11">
        <v>42845</v>
      </c>
      <c r="G7" s="9" t="s">
        <v>376</v>
      </c>
      <c r="H7" s="9" t="s">
        <v>378</v>
      </c>
      <c r="I7" s="16">
        <v>15.47</v>
      </c>
      <c r="J7" s="18">
        <v>1.37</v>
      </c>
      <c r="L7" s="72" t="s">
        <v>314</v>
      </c>
      <c r="M7" s="16">
        <v>26429.86</v>
      </c>
      <c r="N7" s="16">
        <v>1589.8099999999997</v>
      </c>
    </row>
    <row r="8" spans="1:17" x14ac:dyDescent="0.25">
      <c r="A8" s="9" t="s">
        <v>314</v>
      </c>
      <c r="B8" s="9" t="s">
        <v>148</v>
      </c>
      <c r="C8" s="9" t="s">
        <v>71</v>
      </c>
      <c r="D8" s="9" t="s">
        <v>325</v>
      </c>
      <c r="E8" s="9" t="s">
        <v>339</v>
      </c>
      <c r="F8" s="11">
        <v>42916</v>
      </c>
      <c r="G8" s="9" t="s">
        <v>375</v>
      </c>
      <c r="H8" s="9" t="s">
        <v>378</v>
      </c>
      <c r="I8" s="16">
        <v>89.34</v>
      </c>
      <c r="J8" s="18">
        <v>7.88</v>
      </c>
      <c r="L8" s="73" t="s">
        <v>325</v>
      </c>
      <c r="M8" s="16">
        <v>19687.21</v>
      </c>
      <c r="N8" s="16">
        <v>1489.1199999999997</v>
      </c>
    </row>
    <row r="9" spans="1:17" x14ac:dyDescent="0.25">
      <c r="A9" s="9" t="s">
        <v>314</v>
      </c>
      <c r="B9" s="9" t="s">
        <v>176</v>
      </c>
      <c r="C9" s="9" t="s">
        <v>71</v>
      </c>
      <c r="D9" s="9" t="s">
        <v>325</v>
      </c>
      <c r="E9" s="9" t="s">
        <v>358</v>
      </c>
      <c r="F9" s="11">
        <v>42962</v>
      </c>
      <c r="G9" s="9" t="s">
        <v>375</v>
      </c>
      <c r="H9" s="9" t="s">
        <v>378</v>
      </c>
      <c r="I9" s="16">
        <v>336.43</v>
      </c>
      <c r="J9" s="18">
        <v>29.68</v>
      </c>
      <c r="L9" s="73" t="s">
        <v>337</v>
      </c>
      <c r="M9" s="16">
        <v>6742.65</v>
      </c>
      <c r="N9" s="16">
        <v>100.69</v>
      </c>
    </row>
    <row r="10" spans="1:17" x14ac:dyDescent="0.25">
      <c r="A10" s="9" t="s">
        <v>314</v>
      </c>
      <c r="B10" s="9" t="s">
        <v>152</v>
      </c>
      <c r="C10" s="9" t="s">
        <v>71</v>
      </c>
      <c r="D10" s="9" t="s">
        <v>325</v>
      </c>
      <c r="E10" s="9" t="s">
        <v>341</v>
      </c>
      <c r="F10" s="11">
        <v>42975</v>
      </c>
      <c r="G10" s="9" t="s">
        <v>375</v>
      </c>
      <c r="H10" s="9" t="s">
        <v>378</v>
      </c>
      <c r="I10" s="16">
        <v>148.80000000000001</v>
      </c>
      <c r="J10" s="18">
        <v>13.13</v>
      </c>
      <c r="L10" s="72" t="s">
        <v>316</v>
      </c>
      <c r="M10" s="16">
        <v>82.39</v>
      </c>
      <c r="N10" s="16">
        <v>0</v>
      </c>
    </row>
    <row r="11" spans="1:17" x14ac:dyDescent="0.25">
      <c r="A11" s="9" t="s">
        <v>314</v>
      </c>
      <c r="B11" s="9" t="s">
        <v>167</v>
      </c>
      <c r="C11" s="9" t="s">
        <v>71</v>
      </c>
      <c r="D11" s="9" t="s">
        <v>325</v>
      </c>
      <c r="E11" s="9" t="s">
        <v>355</v>
      </c>
      <c r="F11" s="11">
        <v>42975</v>
      </c>
      <c r="G11" s="9" t="s">
        <v>375</v>
      </c>
      <c r="H11" s="9" t="s">
        <v>378</v>
      </c>
      <c r="I11" s="16">
        <v>1134.56</v>
      </c>
      <c r="J11" s="18">
        <v>100.11</v>
      </c>
      <c r="L11" s="73" t="s">
        <v>337</v>
      </c>
      <c r="M11" s="16">
        <v>82.39</v>
      </c>
      <c r="N11" s="16">
        <v>0</v>
      </c>
    </row>
    <row r="12" spans="1:17" x14ac:dyDescent="0.25">
      <c r="A12" s="9" t="s">
        <v>314</v>
      </c>
      <c r="B12" s="9" t="s">
        <v>155</v>
      </c>
      <c r="C12" s="9" t="s">
        <v>71</v>
      </c>
      <c r="D12" s="9" t="s">
        <v>325</v>
      </c>
      <c r="E12" s="9" t="s">
        <v>345</v>
      </c>
      <c r="F12" s="11">
        <v>42996</v>
      </c>
      <c r="G12" s="9" t="s">
        <v>375</v>
      </c>
      <c r="H12" s="9" t="s">
        <v>378</v>
      </c>
      <c r="I12" s="16">
        <v>83.56</v>
      </c>
      <c r="J12" s="18">
        <v>7.37</v>
      </c>
      <c r="L12" s="72" t="s">
        <v>317</v>
      </c>
      <c r="M12" s="16">
        <v>15813.060000000001</v>
      </c>
      <c r="N12" s="16">
        <v>2790.51</v>
      </c>
    </row>
    <row r="13" spans="1:17" x14ac:dyDescent="0.25">
      <c r="A13" s="9" t="s">
        <v>314</v>
      </c>
      <c r="B13" s="9" t="s">
        <v>150</v>
      </c>
      <c r="C13" s="9" t="s">
        <v>71</v>
      </c>
      <c r="D13" s="9" t="s">
        <v>325</v>
      </c>
      <c r="E13" s="9" t="s">
        <v>340</v>
      </c>
      <c r="F13" s="11">
        <v>43027</v>
      </c>
      <c r="G13" s="9" t="s">
        <v>375</v>
      </c>
      <c r="H13" s="9" t="s">
        <v>378</v>
      </c>
      <c r="I13" s="16">
        <v>1535.43</v>
      </c>
      <c r="J13" s="18">
        <v>135.47999999999999</v>
      </c>
      <c r="L13" s="73" t="s">
        <v>325</v>
      </c>
      <c r="M13" s="16">
        <v>9669.85</v>
      </c>
      <c r="N13" s="16">
        <v>1706.42</v>
      </c>
      <c r="P13" s="85">
        <v>9669.85</v>
      </c>
      <c r="Q13" s="86">
        <v>1706.42</v>
      </c>
    </row>
    <row r="14" spans="1:17" x14ac:dyDescent="0.25">
      <c r="A14" s="9" t="s">
        <v>314</v>
      </c>
      <c r="B14" s="9" t="s">
        <v>178</v>
      </c>
      <c r="C14" s="9" t="s">
        <v>71</v>
      </c>
      <c r="D14" s="9" t="s">
        <v>325</v>
      </c>
      <c r="E14" s="9" t="s">
        <v>360</v>
      </c>
      <c r="F14" s="11">
        <v>43028</v>
      </c>
      <c r="G14" s="9" t="s">
        <v>375</v>
      </c>
      <c r="H14" s="9" t="s">
        <v>378</v>
      </c>
      <c r="I14" s="16">
        <v>2.0099999999999998</v>
      </c>
      <c r="J14" s="18">
        <v>0.19</v>
      </c>
      <c r="L14" s="73" t="s">
        <v>337</v>
      </c>
      <c r="M14" s="16">
        <v>6143.2100000000009</v>
      </c>
      <c r="N14" s="16">
        <v>1084.0900000000001</v>
      </c>
    </row>
    <row r="15" spans="1:17" x14ac:dyDescent="0.25">
      <c r="A15" s="9" t="s">
        <v>314</v>
      </c>
      <c r="B15" s="9" t="s">
        <v>155</v>
      </c>
      <c r="C15" s="9" t="s">
        <v>71</v>
      </c>
      <c r="D15" s="9" t="s">
        <v>325</v>
      </c>
      <c r="E15" s="9" t="s">
        <v>346</v>
      </c>
      <c r="F15" s="11">
        <v>43061</v>
      </c>
      <c r="G15" s="9" t="s">
        <v>375</v>
      </c>
      <c r="H15" s="9" t="s">
        <v>378</v>
      </c>
      <c r="I15" s="16">
        <v>460.05</v>
      </c>
      <c r="J15" s="18">
        <v>40.590000000000003</v>
      </c>
      <c r="L15" s="72" t="s">
        <v>319</v>
      </c>
      <c r="M15" s="16">
        <v>31836.519999999997</v>
      </c>
      <c r="N15" s="16">
        <v>5618.2300000000005</v>
      </c>
    </row>
    <row r="16" spans="1:17" x14ac:dyDescent="0.25">
      <c r="A16" s="9" t="s">
        <v>314</v>
      </c>
      <c r="B16" s="9" t="s">
        <v>155</v>
      </c>
      <c r="C16" s="9" t="s">
        <v>71</v>
      </c>
      <c r="D16" s="9" t="s">
        <v>325</v>
      </c>
      <c r="E16" s="9" t="s">
        <v>347</v>
      </c>
      <c r="F16" s="11">
        <v>43075</v>
      </c>
      <c r="G16" s="9" t="s">
        <v>375</v>
      </c>
      <c r="H16" s="9" t="s">
        <v>378</v>
      </c>
      <c r="I16" s="16">
        <v>267.8</v>
      </c>
      <c r="J16" s="18">
        <v>23.63</v>
      </c>
      <c r="L16" s="73" t="s">
        <v>325</v>
      </c>
      <c r="M16" s="16">
        <v>23654.079999999998</v>
      </c>
      <c r="N16" s="16">
        <v>4174.26</v>
      </c>
    </row>
    <row r="17" spans="1:14" x14ac:dyDescent="0.25">
      <c r="A17" s="9" t="s">
        <v>314</v>
      </c>
      <c r="B17" s="9" t="s">
        <v>169</v>
      </c>
      <c r="C17" s="9" t="s">
        <v>426</v>
      </c>
      <c r="D17" s="9" t="s">
        <v>325</v>
      </c>
      <c r="E17" s="9" t="s">
        <v>356</v>
      </c>
      <c r="F17" s="11">
        <v>43090</v>
      </c>
      <c r="G17" s="9" t="s">
        <v>375</v>
      </c>
      <c r="H17" s="9" t="s">
        <v>378</v>
      </c>
      <c r="I17" s="16">
        <v>923.18</v>
      </c>
      <c r="J17" s="18">
        <v>81.459999999999994</v>
      </c>
      <c r="L17" s="73" t="s">
        <v>337</v>
      </c>
      <c r="M17" s="16">
        <v>8182.4399999999987</v>
      </c>
      <c r="N17" s="16">
        <v>1443.97</v>
      </c>
    </row>
    <row r="18" spans="1:14" x14ac:dyDescent="0.25">
      <c r="A18" s="9" t="s">
        <v>314</v>
      </c>
      <c r="B18" s="9" t="s">
        <v>172</v>
      </c>
      <c r="C18" s="9" t="s">
        <v>71</v>
      </c>
      <c r="D18" s="9" t="s">
        <v>325</v>
      </c>
      <c r="E18" s="9" t="s">
        <v>357</v>
      </c>
      <c r="F18" s="11">
        <v>43125</v>
      </c>
      <c r="G18" s="9" t="s">
        <v>375</v>
      </c>
      <c r="H18" s="9" t="s">
        <v>378</v>
      </c>
      <c r="I18" s="16">
        <v>42.5</v>
      </c>
      <c r="J18" s="18">
        <v>3.75</v>
      </c>
      <c r="L18" s="72" t="s">
        <v>437</v>
      </c>
      <c r="M18" s="16">
        <v>74161.83</v>
      </c>
      <c r="N18" s="16">
        <v>9998.5499999999993</v>
      </c>
    </row>
    <row r="19" spans="1:14" x14ac:dyDescent="0.25">
      <c r="A19" s="9" t="s">
        <v>314</v>
      </c>
      <c r="B19" s="9" t="s">
        <v>142</v>
      </c>
      <c r="C19" s="9" t="s">
        <v>71</v>
      </c>
      <c r="D19" s="9" t="s">
        <v>325</v>
      </c>
      <c r="E19" s="9" t="s">
        <v>334</v>
      </c>
      <c r="F19" s="11">
        <v>43144</v>
      </c>
      <c r="G19" s="9" t="s">
        <v>375</v>
      </c>
      <c r="H19" s="9" t="s">
        <v>378</v>
      </c>
      <c r="I19" s="16">
        <v>924.23</v>
      </c>
      <c r="J19" s="18">
        <v>81.55</v>
      </c>
      <c r="L19"/>
      <c r="M19"/>
      <c r="N19"/>
    </row>
    <row r="20" spans="1:14" x14ac:dyDescent="0.25">
      <c r="A20" s="9" t="s">
        <v>314</v>
      </c>
      <c r="B20" s="9" t="s">
        <v>136</v>
      </c>
      <c r="C20" s="9" t="s">
        <v>71</v>
      </c>
      <c r="D20" s="9" t="s">
        <v>325</v>
      </c>
      <c r="E20" s="9" t="s">
        <v>327</v>
      </c>
      <c r="F20" s="11">
        <v>43174</v>
      </c>
      <c r="G20" s="9" t="s">
        <v>375</v>
      </c>
      <c r="H20" s="9" t="s">
        <v>378</v>
      </c>
      <c r="I20" s="16">
        <v>219.78</v>
      </c>
      <c r="J20" s="18">
        <v>19.39</v>
      </c>
      <c r="L20"/>
      <c r="M20"/>
      <c r="N20"/>
    </row>
    <row r="21" spans="1:14" x14ac:dyDescent="0.25">
      <c r="A21" s="9" t="s">
        <v>314</v>
      </c>
      <c r="B21" s="9" t="s">
        <v>160</v>
      </c>
      <c r="C21" s="9" t="s">
        <v>71</v>
      </c>
      <c r="D21" s="9" t="s">
        <v>325</v>
      </c>
      <c r="E21" s="9" t="s">
        <v>349</v>
      </c>
      <c r="F21" s="11">
        <v>43186</v>
      </c>
      <c r="G21" s="9" t="s">
        <v>375</v>
      </c>
      <c r="H21" s="9" t="s">
        <v>378</v>
      </c>
      <c r="I21" s="16">
        <v>1323.65</v>
      </c>
      <c r="J21" s="18">
        <v>116.79</v>
      </c>
      <c r="L21"/>
      <c r="M21"/>
      <c r="N21"/>
    </row>
    <row r="22" spans="1:14" x14ac:dyDescent="0.25">
      <c r="A22" s="9" t="s">
        <v>314</v>
      </c>
      <c r="B22" s="9" t="s">
        <v>152</v>
      </c>
      <c r="C22" s="9" t="s">
        <v>71</v>
      </c>
      <c r="D22" s="9" t="s">
        <v>325</v>
      </c>
      <c r="E22" s="9" t="s">
        <v>342</v>
      </c>
      <c r="F22" s="11">
        <v>43181</v>
      </c>
      <c r="G22" s="9" t="s">
        <v>375</v>
      </c>
      <c r="H22" s="9" t="s">
        <v>378</v>
      </c>
      <c r="I22" s="16">
        <v>956.25</v>
      </c>
      <c r="J22" s="18">
        <v>84.37</v>
      </c>
      <c r="L22"/>
      <c r="M22"/>
      <c r="N22"/>
    </row>
    <row r="23" spans="1:14" x14ac:dyDescent="0.25">
      <c r="A23" s="9" t="s">
        <v>314</v>
      </c>
      <c r="B23" s="9" t="s">
        <v>164</v>
      </c>
      <c r="C23" s="9" t="s">
        <v>71</v>
      </c>
      <c r="D23" s="9" t="s">
        <v>325</v>
      </c>
      <c r="E23" s="9" t="s">
        <v>351</v>
      </c>
      <c r="F23" s="11">
        <v>43196</v>
      </c>
      <c r="G23" s="9" t="s">
        <v>375</v>
      </c>
      <c r="H23" s="9" t="s">
        <v>378</v>
      </c>
      <c r="I23" s="16">
        <v>403.6</v>
      </c>
      <c r="J23" s="18">
        <v>0</v>
      </c>
      <c r="L23"/>
      <c r="M23"/>
      <c r="N23"/>
    </row>
    <row r="24" spans="1:14" x14ac:dyDescent="0.25">
      <c r="A24" s="9" t="s">
        <v>314</v>
      </c>
      <c r="B24" s="9" t="s">
        <v>136</v>
      </c>
      <c r="C24" s="9" t="s">
        <v>71</v>
      </c>
      <c r="D24" s="9" t="s">
        <v>325</v>
      </c>
      <c r="E24" s="9" t="s">
        <v>328</v>
      </c>
      <c r="F24" s="11">
        <v>43279</v>
      </c>
      <c r="G24" s="9" t="s">
        <v>375</v>
      </c>
      <c r="H24" s="9" t="s">
        <v>378</v>
      </c>
      <c r="I24" s="16">
        <v>994.74</v>
      </c>
      <c r="J24" s="18">
        <v>87.77</v>
      </c>
    </row>
    <row r="25" spans="1:14" x14ac:dyDescent="0.25">
      <c r="A25" s="9" t="s">
        <v>314</v>
      </c>
      <c r="B25" s="9" t="s">
        <v>136</v>
      </c>
      <c r="C25" s="9" t="s">
        <v>71</v>
      </c>
      <c r="D25" s="9" t="s">
        <v>325</v>
      </c>
      <c r="E25" s="9" t="s">
        <v>329</v>
      </c>
      <c r="F25" s="11">
        <v>43279</v>
      </c>
      <c r="G25" s="9" t="s">
        <v>375</v>
      </c>
      <c r="H25" s="9" t="s">
        <v>378</v>
      </c>
      <c r="I25" s="16">
        <v>282.32</v>
      </c>
      <c r="J25" s="18">
        <v>24.91</v>
      </c>
    </row>
    <row r="26" spans="1:14" x14ac:dyDescent="0.25">
      <c r="A26" s="9" t="s">
        <v>314</v>
      </c>
      <c r="B26" s="9" t="s">
        <v>136</v>
      </c>
      <c r="C26" s="9" t="s">
        <v>71</v>
      </c>
      <c r="D26" s="9" t="s">
        <v>325</v>
      </c>
      <c r="E26" s="9" t="s">
        <v>330</v>
      </c>
      <c r="F26" s="11">
        <v>43301</v>
      </c>
      <c r="G26" s="9" t="s">
        <v>375</v>
      </c>
      <c r="H26" s="9" t="s">
        <v>378</v>
      </c>
      <c r="I26" s="16">
        <v>717.38</v>
      </c>
      <c r="J26" s="18">
        <v>63.3</v>
      </c>
    </row>
    <row r="27" spans="1:14" x14ac:dyDescent="0.25">
      <c r="A27" s="9" t="s">
        <v>314</v>
      </c>
      <c r="B27" s="9" t="s">
        <v>134</v>
      </c>
      <c r="C27" s="9" t="s">
        <v>71</v>
      </c>
      <c r="D27" s="9" t="s">
        <v>325</v>
      </c>
      <c r="E27" s="9" t="s">
        <v>326</v>
      </c>
      <c r="F27" s="11">
        <v>43370</v>
      </c>
      <c r="G27" s="9" t="s">
        <v>375</v>
      </c>
      <c r="H27" s="9" t="s">
        <v>378</v>
      </c>
      <c r="I27" s="16">
        <v>932.3</v>
      </c>
      <c r="J27" s="18">
        <v>82.26</v>
      </c>
    </row>
    <row r="28" spans="1:14" x14ac:dyDescent="0.25">
      <c r="A28" s="9" t="s">
        <v>314</v>
      </c>
      <c r="B28" s="9" t="s">
        <v>164</v>
      </c>
      <c r="C28" s="9" t="s">
        <v>71</v>
      </c>
      <c r="D28" s="9" t="s">
        <v>325</v>
      </c>
      <c r="E28" s="9" t="s">
        <v>352</v>
      </c>
      <c r="F28" s="11">
        <v>43374</v>
      </c>
      <c r="G28" s="9" t="s">
        <v>375</v>
      </c>
      <c r="H28" s="9" t="s">
        <v>378</v>
      </c>
      <c r="I28" s="16">
        <v>186.2</v>
      </c>
      <c r="J28" s="18">
        <v>0</v>
      </c>
    </row>
    <row r="29" spans="1:14" x14ac:dyDescent="0.25">
      <c r="A29" s="9" t="s">
        <v>314</v>
      </c>
      <c r="B29" s="9" t="s">
        <v>153</v>
      </c>
      <c r="C29" s="9" t="s">
        <v>71</v>
      </c>
      <c r="D29" s="9" t="s">
        <v>325</v>
      </c>
      <c r="E29" s="9" t="s">
        <v>343</v>
      </c>
      <c r="F29" s="11">
        <v>43392</v>
      </c>
      <c r="G29" s="9" t="s">
        <v>375</v>
      </c>
      <c r="H29" s="9" t="s">
        <v>378</v>
      </c>
      <c r="I29" s="16">
        <v>277.11</v>
      </c>
      <c r="J29" s="18">
        <v>24.45</v>
      </c>
    </row>
    <row r="30" spans="1:14" x14ac:dyDescent="0.25">
      <c r="A30" s="9" t="s">
        <v>314</v>
      </c>
      <c r="B30" s="9" t="s">
        <v>146</v>
      </c>
      <c r="C30" s="9" t="s">
        <v>71</v>
      </c>
      <c r="D30" s="9" t="s">
        <v>325</v>
      </c>
      <c r="E30" s="9" t="s">
        <v>338</v>
      </c>
      <c r="F30" s="11">
        <v>43410</v>
      </c>
      <c r="G30" s="9" t="s">
        <v>375</v>
      </c>
      <c r="H30" s="9" t="s">
        <v>378</v>
      </c>
      <c r="I30" s="16">
        <v>11.9</v>
      </c>
      <c r="J30" s="18">
        <v>1.05</v>
      </c>
    </row>
    <row r="31" spans="1:14" x14ac:dyDescent="0.25">
      <c r="A31" s="9" t="s">
        <v>314</v>
      </c>
      <c r="B31" s="9" t="s">
        <v>140</v>
      </c>
      <c r="C31" s="9" t="s">
        <v>71</v>
      </c>
      <c r="D31" s="9" t="s">
        <v>325</v>
      </c>
      <c r="E31" s="9" t="s">
        <v>333</v>
      </c>
      <c r="F31" s="11">
        <v>43418</v>
      </c>
      <c r="G31" s="9" t="s">
        <v>375</v>
      </c>
      <c r="H31" s="9" t="s">
        <v>378</v>
      </c>
      <c r="I31" s="16">
        <v>896.55</v>
      </c>
      <c r="J31" s="18">
        <v>79.099999999999994</v>
      </c>
    </row>
    <row r="32" spans="1:14" x14ac:dyDescent="0.25">
      <c r="A32" s="9" t="s">
        <v>314</v>
      </c>
      <c r="B32" s="9" t="s">
        <v>138</v>
      </c>
      <c r="C32" s="9" t="s">
        <v>71</v>
      </c>
      <c r="D32" s="9" t="s">
        <v>325</v>
      </c>
      <c r="E32" s="9" t="s">
        <v>332</v>
      </c>
      <c r="F32" s="11">
        <v>43446</v>
      </c>
      <c r="G32" s="9" t="s">
        <v>375</v>
      </c>
      <c r="H32" s="9" t="s">
        <v>378</v>
      </c>
      <c r="I32" s="16">
        <v>424.54</v>
      </c>
      <c r="J32" s="18">
        <v>37.46</v>
      </c>
    </row>
    <row r="33" spans="1:10" x14ac:dyDescent="0.25">
      <c r="A33" s="9" t="s">
        <v>314</v>
      </c>
      <c r="B33" s="9" t="s">
        <v>144</v>
      </c>
      <c r="C33" s="9" t="s">
        <v>71</v>
      </c>
      <c r="D33" s="9" t="s">
        <v>325</v>
      </c>
      <c r="E33" s="9" t="s">
        <v>335</v>
      </c>
      <c r="F33" s="11">
        <v>43476</v>
      </c>
      <c r="G33" s="9" t="s">
        <v>375</v>
      </c>
      <c r="H33" s="9" t="s">
        <v>378</v>
      </c>
      <c r="I33" s="16">
        <v>733.63</v>
      </c>
      <c r="J33" s="18">
        <v>64.73</v>
      </c>
    </row>
    <row r="34" spans="1:10" x14ac:dyDescent="0.25">
      <c r="A34" s="9" t="s">
        <v>314</v>
      </c>
      <c r="B34" s="9" t="s">
        <v>153</v>
      </c>
      <c r="C34" s="9" t="s">
        <v>71</v>
      </c>
      <c r="D34" s="9" t="s">
        <v>325</v>
      </c>
      <c r="E34" s="9" t="s">
        <v>344</v>
      </c>
      <c r="F34" s="11">
        <v>43502</v>
      </c>
      <c r="G34" s="9" t="s">
        <v>375</v>
      </c>
      <c r="H34" s="9" t="s">
        <v>378</v>
      </c>
      <c r="I34" s="16">
        <v>605.65</v>
      </c>
      <c r="J34" s="18">
        <v>53.44</v>
      </c>
    </row>
    <row r="35" spans="1:10" x14ac:dyDescent="0.25">
      <c r="A35" s="9" t="s">
        <v>314</v>
      </c>
      <c r="B35" s="9" t="s">
        <v>136</v>
      </c>
      <c r="C35" s="9" t="s">
        <v>71</v>
      </c>
      <c r="D35" s="9" t="s">
        <v>325</v>
      </c>
      <c r="E35" s="9" t="s">
        <v>331</v>
      </c>
      <c r="F35" s="11">
        <v>43581</v>
      </c>
      <c r="G35" s="9" t="s">
        <v>375</v>
      </c>
      <c r="H35" s="9" t="s">
        <v>378</v>
      </c>
      <c r="I35" s="16">
        <v>1532.97</v>
      </c>
      <c r="J35" s="18">
        <v>135.26</v>
      </c>
    </row>
    <row r="36" spans="1:10" x14ac:dyDescent="0.25">
      <c r="A36" s="9" t="s">
        <v>314</v>
      </c>
      <c r="B36" s="9" t="s">
        <v>136</v>
      </c>
      <c r="C36" s="9" t="s">
        <v>71</v>
      </c>
      <c r="D36" s="9" t="s">
        <v>325</v>
      </c>
      <c r="E36" s="9" t="s">
        <v>331</v>
      </c>
      <c r="F36" s="11">
        <v>43581</v>
      </c>
      <c r="G36" s="9" t="s">
        <v>376</v>
      </c>
      <c r="H36" s="9" t="s">
        <v>378</v>
      </c>
      <c r="I36" s="16">
        <v>262.62</v>
      </c>
      <c r="J36" s="18">
        <v>23.17</v>
      </c>
    </row>
    <row r="37" spans="1:10" x14ac:dyDescent="0.25">
      <c r="A37" s="9" t="s">
        <v>314</v>
      </c>
      <c r="B37" s="9" t="s">
        <v>158</v>
      </c>
      <c r="C37" s="9" t="s">
        <v>71</v>
      </c>
      <c r="D37" s="9" t="s">
        <v>325</v>
      </c>
      <c r="E37" s="9" t="s">
        <v>348</v>
      </c>
      <c r="F37" s="11">
        <v>43508</v>
      </c>
      <c r="G37" s="9" t="s">
        <v>375</v>
      </c>
      <c r="H37" s="9" t="s">
        <v>378</v>
      </c>
      <c r="I37" s="16">
        <v>389.35</v>
      </c>
      <c r="J37" s="18">
        <v>34.36</v>
      </c>
    </row>
    <row r="38" spans="1:10" x14ac:dyDescent="0.25">
      <c r="A38" s="9" t="s">
        <v>314</v>
      </c>
      <c r="B38" s="9" t="s">
        <v>144</v>
      </c>
      <c r="C38" s="9" t="s">
        <v>71</v>
      </c>
      <c r="D38" s="9" t="s">
        <v>325</v>
      </c>
      <c r="E38" s="9" t="s">
        <v>336</v>
      </c>
      <c r="F38" s="11">
        <v>43613</v>
      </c>
      <c r="G38" s="9" t="s">
        <v>375</v>
      </c>
      <c r="H38" s="9" t="s">
        <v>378</v>
      </c>
      <c r="I38" s="16">
        <v>179.76</v>
      </c>
      <c r="J38" s="18">
        <v>15.86</v>
      </c>
    </row>
    <row r="39" spans="1:10" x14ac:dyDescent="0.25">
      <c r="A39" s="9" t="s">
        <v>314</v>
      </c>
      <c r="B39" s="9" t="s">
        <v>109</v>
      </c>
      <c r="C39" s="9" t="s">
        <v>71</v>
      </c>
      <c r="D39" s="9" t="s">
        <v>325</v>
      </c>
      <c r="E39" s="9" t="s">
        <v>361</v>
      </c>
      <c r="F39" s="11">
        <v>43616</v>
      </c>
      <c r="G39" s="9" t="s">
        <v>375</v>
      </c>
      <c r="H39" s="9" t="s">
        <v>378</v>
      </c>
      <c r="I39" s="16">
        <v>1883.15</v>
      </c>
      <c r="J39" s="18">
        <v>0</v>
      </c>
    </row>
    <row r="40" spans="1:10" x14ac:dyDescent="0.25">
      <c r="A40" s="9" t="s">
        <v>314</v>
      </c>
      <c r="B40" s="9" t="s">
        <v>164</v>
      </c>
      <c r="C40" s="9" t="s">
        <v>71</v>
      </c>
      <c r="D40" s="9" t="s">
        <v>325</v>
      </c>
      <c r="E40" s="9" t="s">
        <v>353</v>
      </c>
      <c r="F40" s="11">
        <v>43629</v>
      </c>
      <c r="G40" s="9" t="s">
        <v>375</v>
      </c>
      <c r="H40" s="9" t="s">
        <v>378</v>
      </c>
      <c r="I40" s="16">
        <v>284.73</v>
      </c>
      <c r="J40" s="18">
        <v>0</v>
      </c>
    </row>
    <row r="41" spans="1:10" x14ac:dyDescent="0.25">
      <c r="A41" s="9" t="s">
        <v>314</v>
      </c>
      <c r="B41" s="9" t="s">
        <v>280</v>
      </c>
      <c r="C41" s="9" t="s">
        <v>71</v>
      </c>
      <c r="D41" s="9" t="s">
        <v>325</v>
      </c>
      <c r="E41" s="9" t="s">
        <v>354</v>
      </c>
      <c r="F41" s="11">
        <v>43630</v>
      </c>
      <c r="G41" s="9" t="s">
        <v>375</v>
      </c>
      <c r="H41" s="9" t="s">
        <v>378</v>
      </c>
      <c r="I41" s="16">
        <v>107.4</v>
      </c>
      <c r="J41" s="18">
        <v>9.4700000000000006</v>
      </c>
    </row>
    <row r="42" spans="1:10" x14ac:dyDescent="0.25">
      <c r="A42" s="9" t="s">
        <v>314</v>
      </c>
      <c r="B42" s="9" t="s">
        <v>283</v>
      </c>
      <c r="C42" s="9" t="s">
        <v>426</v>
      </c>
      <c r="D42" s="9" t="s">
        <v>325</v>
      </c>
      <c r="E42" s="9" t="s">
        <v>359</v>
      </c>
      <c r="F42" s="11">
        <v>43669</v>
      </c>
      <c r="G42" s="9" t="s">
        <v>375</v>
      </c>
      <c r="H42" s="9" t="s">
        <v>378</v>
      </c>
      <c r="I42" s="16">
        <v>52.7</v>
      </c>
      <c r="J42" s="18">
        <v>0</v>
      </c>
    </row>
    <row r="43" spans="1:10" x14ac:dyDescent="0.25">
      <c r="A43" s="9"/>
      <c r="B43" s="9"/>
      <c r="C43" s="9"/>
      <c r="D43" s="63" t="s">
        <v>468</v>
      </c>
      <c r="E43" s="9"/>
      <c r="F43" s="11"/>
      <c r="G43" s="9"/>
      <c r="H43" s="9"/>
      <c r="I43" s="16">
        <f>SUBTOTAL(9,I6:I42)</f>
        <v>19687.21</v>
      </c>
      <c r="J43" s="18">
        <f>SUBTOTAL(9,J6:J42)</f>
        <v>1489.1199999999997</v>
      </c>
    </row>
    <row r="44" spans="1:10" x14ac:dyDescent="0.25">
      <c r="A44" s="9" t="s">
        <v>314</v>
      </c>
      <c r="B44" s="9" t="s">
        <v>174</v>
      </c>
      <c r="C44" s="9" t="s">
        <v>71</v>
      </c>
      <c r="D44" s="9" t="s">
        <v>337</v>
      </c>
      <c r="E44" s="9" t="s">
        <v>469</v>
      </c>
      <c r="F44" s="11">
        <v>43516</v>
      </c>
      <c r="G44" s="9" t="s">
        <v>375</v>
      </c>
      <c r="H44" s="9" t="s">
        <v>378</v>
      </c>
      <c r="I44" s="16">
        <v>567.04</v>
      </c>
      <c r="J44" s="18">
        <v>0</v>
      </c>
    </row>
    <row r="45" spans="1:10" x14ac:dyDescent="0.25">
      <c r="A45" s="9" t="s">
        <v>314</v>
      </c>
      <c r="B45" s="9" t="s">
        <v>114</v>
      </c>
      <c r="C45" s="9" t="s">
        <v>71</v>
      </c>
      <c r="D45" s="9" t="s">
        <v>337</v>
      </c>
      <c r="E45" s="9" t="s">
        <v>470</v>
      </c>
      <c r="F45" s="11">
        <v>43728</v>
      </c>
      <c r="G45" s="9" t="s">
        <v>375</v>
      </c>
      <c r="H45" s="9" t="s">
        <v>378</v>
      </c>
      <c r="I45" s="16">
        <v>13.18</v>
      </c>
      <c r="J45" s="18">
        <v>0</v>
      </c>
    </row>
    <row r="46" spans="1:10" x14ac:dyDescent="0.25">
      <c r="A46" s="9" t="s">
        <v>314</v>
      </c>
      <c r="B46" s="9" t="s">
        <v>144</v>
      </c>
      <c r="C46" s="9" t="s">
        <v>71</v>
      </c>
      <c r="D46" s="9" t="s">
        <v>337</v>
      </c>
      <c r="E46" s="9" t="s">
        <v>471</v>
      </c>
      <c r="F46" s="11">
        <v>43763</v>
      </c>
      <c r="G46" s="9" t="s">
        <v>375</v>
      </c>
      <c r="H46" s="9" t="s">
        <v>378</v>
      </c>
      <c r="I46" s="16">
        <v>100.4</v>
      </c>
      <c r="J46" s="18">
        <v>8.86</v>
      </c>
    </row>
    <row r="47" spans="1:10" x14ac:dyDescent="0.25">
      <c r="A47" s="9" t="s">
        <v>314</v>
      </c>
      <c r="B47" s="9" t="s">
        <v>153</v>
      </c>
      <c r="C47" s="9" t="s">
        <v>71</v>
      </c>
      <c r="D47" s="9" t="s">
        <v>337</v>
      </c>
      <c r="E47" s="9" t="s">
        <v>472</v>
      </c>
      <c r="F47" s="11">
        <v>43784</v>
      </c>
      <c r="G47" s="9" t="s">
        <v>375</v>
      </c>
      <c r="H47" s="9" t="s">
        <v>378</v>
      </c>
      <c r="I47" s="16">
        <v>1040.6400000000001</v>
      </c>
      <c r="J47" s="18">
        <v>91.83</v>
      </c>
    </row>
    <row r="48" spans="1:10" x14ac:dyDescent="0.25">
      <c r="A48" s="9" t="s">
        <v>314</v>
      </c>
      <c r="B48" s="9" t="s">
        <v>74</v>
      </c>
      <c r="C48" s="9" t="s">
        <v>71</v>
      </c>
      <c r="D48" s="9" t="s">
        <v>337</v>
      </c>
      <c r="E48" s="9" t="s">
        <v>473</v>
      </c>
      <c r="F48" s="11">
        <v>43838</v>
      </c>
      <c r="G48" s="9" t="s">
        <v>375</v>
      </c>
      <c r="H48" s="9" t="s">
        <v>378</v>
      </c>
      <c r="I48" s="16">
        <v>4181.12</v>
      </c>
      <c r="J48" s="18">
        <v>0</v>
      </c>
    </row>
    <row r="49" spans="1:10" x14ac:dyDescent="0.25">
      <c r="A49" s="9" t="s">
        <v>314</v>
      </c>
      <c r="B49" s="9" t="s">
        <v>406</v>
      </c>
      <c r="C49" s="9" t="s">
        <v>71</v>
      </c>
      <c r="D49" s="9" t="s">
        <v>337</v>
      </c>
      <c r="E49" s="9" t="s">
        <v>474</v>
      </c>
      <c r="F49" s="11">
        <v>43810</v>
      </c>
      <c r="G49" s="9" t="s">
        <v>375</v>
      </c>
      <c r="H49" s="9" t="s">
        <v>378</v>
      </c>
      <c r="I49" s="16">
        <v>221.11</v>
      </c>
      <c r="J49" s="18">
        <v>0</v>
      </c>
    </row>
    <row r="50" spans="1:10" x14ac:dyDescent="0.25">
      <c r="A50" s="9" t="s">
        <v>314</v>
      </c>
      <c r="B50" s="9" t="s">
        <v>394</v>
      </c>
      <c r="C50" s="9" t="s">
        <v>71</v>
      </c>
      <c r="D50" s="9" t="s">
        <v>337</v>
      </c>
      <c r="E50" s="9" t="s">
        <v>475</v>
      </c>
      <c r="F50" s="11">
        <v>43840</v>
      </c>
      <c r="G50" s="9" t="s">
        <v>375</v>
      </c>
      <c r="H50" s="9" t="s">
        <v>378</v>
      </c>
      <c r="I50" s="16">
        <v>619.16</v>
      </c>
      <c r="J50" s="18">
        <v>0</v>
      </c>
    </row>
    <row r="51" spans="1:10" x14ac:dyDescent="0.25">
      <c r="A51" s="9"/>
      <c r="B51" s="9"/>
      <c r="C51" s="9"/>
      <c r="D51" s="63" t="s">
        <v>476</v>
      </c>
      <c r="E51" s="9"/>
      <c r="F51" s="11"/>
      <c r="G51" s="9"/>
      <c r="H51" s="9"/>
      <c r="I51" s="16">
        <f>SUBTOTAL(9,I44:I50)</f>
        <v>6742.65</v>
      </c>
      <c r="J51" s="18">
        <f>SUBTOTAL(9,J44:J50)</f>
        <v>100.69</v>
      </c>
    </row>
    <row r="52" spans="1:10" x14ac:dyDescent="0.25">
      <c r="A52" s="9"/>
      <c r="B52" s="9"/>
      <c r="C52" s="9"/>
      <c r="D52" s="63" t="s">
        <v>437</v>
      </c>
      <c r="E52" s="9"/>
      <c r="F52" s="11"/>
      <c r="G52" s="9"/>
      <c r="H52" s="9"/>
      <c r="I52" s="16">
        <f>SUBTOTAL(9,I6:I50)</f>
        <v>26429.86</v>
      </c>
      <c r="J52" s="18">
        <f>SUBTOTAL(9,J6:J50)</f>
        <v>1589.8099999999995</v>
      </c>
    </row>
    <row r="53" spans="1:10" x14ac:dyDescent="0.25">
      <c r="A53" s="9"/>
      <c r="B53" s="10" t="s">
        <v>315</v>
      </c>
      <c r="C53" s="10"/>
      <c r="D53" s="10"/>
      <c r="E53" s="10"/>
      <c r="F53" s="10"/>
      <c r="G53" s="10"/>
      <c r="H53" s="10"/>
      <c r="I53" s="15">
        <v>82.39</v>
      </c>
      <c r="J53" s="17">
        <v>0</v>
      </c>
    </row>
    <row r="54" spans="1:10" x14ac:dyDescent="0.25">
      <c r="A54" s="9" t="s">
        <v>316</v>
      </c>
      <c r="B54" s="9" t="s">
        <v>477</v>
      </c>
      <c r="C54" s="9" t="s">
        <v>71</v>
      </c>
      <c r="D54" s="9" t="s">
        <v>337</v>
      </c>
      <c r="E54" s="9" t="s">
        <v>478</v>
      </c>
      <c r="F54" s="11">
        <v>43746</v>
      </c>
      <c r="G54" s="9" t="s">
        <v>375</v>
      </c>
      <c r="H54" s="9" t="s">
        <v>378</v>
      </c>
      <c r="I54" s="16">
        <v>82.39</v>
      </c>
      <c r="J54" s="18">
        <v>0</v>
      </c>
    </row>
    <row r="55" spans="1:10" x14ac:dyDescent="0.25">
      <c r="A55" s="9"/>
      <c r="B55" s="10" t="s">
        <v>315</v>
      </c>
      <c r="C55" s="10"/>
      <c r="D55" s="10"/>
      <c r="E55" s="10"/>
      <c r="F55" s="10"/>
      <c r="G55" s="10"/>
      <c r="H55" s="10"/>
      <c r="I55" s="15">
        <v>15813.06</v>
      </c>
      <c r="J55" s="17">
        <v>2790.51</v>
      </c>
    </row>
    <row r="56" spans="1:10" x14ac:dyDescent="0.25">
      <c r="A56" s="9"/>
      <c r="B56" s="10"/>
      <c r="C56" s="10"/>
      <c r="D56" s="10" t="s">
        <v>467</v>
      </c>
      <c r="E56" s="10"/>
      <c r="F56" s="10"/>
      <c r="G56" s="10"/>
      <c r="H56" s="10"/>
      <c r="I56" s="15" t="s">
        <v>15</v>
      </c>
      <c r="J56" s="17" t="s">
        <v>68</v>
      </c>
    </row>
    <row r="57" spans="1:10" x14ac:dyDescent="0.25">
      <c r="A57" s="9" t="s">
        <v>317</v>
      </c>
      <c r="B57" s="9" t="s">
        <v>318</v>
      </c>
      <c r="C57" s="9" t="s">
        <v>71</v>
      </c>
      <c r="D57" s="9" t="s">
        <v>325</v>
      </c>
      <c r="E57" s="9" t="s">
        <v>362</v>
      </c>
      <c r="F57" s="11">
        <v>43210</v>
      </c>
      <c r="G57" s="9" t="s">
        <v>375</v>
      </c>
      <c r="H57" s="9" t="s">
        <v>378</v>
      </c>
      <c r="I57" s="16">
        <v>482.68</v>
      </c>
      <c r="J57" s="18">
        <v>85.17</v>
      </c>
    </row>
    <row r="58" spans="1:10" x14ac:dyDescent="0.25">
      <c r="A58" s="9" t="s">
        <v>317</v>
      </c>
      <c r="B58" s="9" t="s">
        <v>318</v>
      </c>
      <c r="C58" s="9" t="s">
        <v>71</v>
      </c>
      <c r="D58" s="9" t="s">
        <v>325</v>
      </c>
      <c r="E58" s="9" t="s">
        <v>363</v>
      </c>
      <c r="F58" s="11">
        <v>43210</v>
      </c>
      <c r="G58" s="9" t="s">
        <v>375</v>
      </c>
      <c r="H58" s="9" t="s">
        <v>378</v>
      </c>
      <c r="I58" s="16">
        <v>190.53</v>
      </c>
      <c r="J58" s="18">
        <v>33.619999999999997</v>
      </c>
    </row>
    <row r="59" spans="1:10" x14ac:dyDescent="0.25">
      <c r="A59" s="9" t="s">
        <v>317</v>
      </c>
      <c r="B59" s="9" t="s">
        <v>318</v>
      </c>
      <c r="C59" s="9" t="s">
        <v>71</v>
      </c>
      <c r="D59" s="9" t="s">
        <v>325</v>
      </c>
      <c r="E59" s="9" t="s">
        <v>363</v>
      </c>
      <c r="F59" s="11">
        <v>43210</v>
      </c>
      <c r="G59" s="9" t="s">
        <v>376</v>
      </c>
      <c r="H59" s="9" t="s">
        <v>378</v>
      </c>
      <c r="I59" s="16">
        <v>1557.3</v>
      </c>
      <c r="J59" s="18">
        <v>274.82</v>
      </c>
    </row>
    <row r="60" spans="1:10" x14ac:dyDescent="0.25">
      <c r="A60" s="9" t="s">
        <v>317</v>
      </c>
      <c r="B60" s="9" t="s">
        <v>318</v>
      </c>
      <c r="C60" s="9" t="s">
        <v>71</v>
      </c>
      <c r="D60" s="9" t="s">
        <v>325</v>
      </c>
      <c r="E60" s="9" t="s">
        <v>364</v>
      </c>
      <c r="F60" s="11">
        <v>43210</v>
      </c>
      <c r="G60" s="9" t="s">
        <v>375</v>
      </c>
      <c r="H60" s="9" t="s">
        <v>378</v>
      </c>
      <c r="I60" s="16">
        <v>187.45</v>
      </c>
      <c r="J60" s="18">
        <v>33.08</v>
      </c>
    </row>
    <row r="61" spans="1:10" x14ac:dyDescent="0.25">
      <c r="A61" s="9" t="s">
        <v>317</v>
      </c>
      <c r="B61" s="9" t="s">
        <v>318</v>
      </c>
      <c r="C61" s="9" t="s">
        <v>71</v>
      </c>
      <c r="D61" s="9" t="s">
        <v>325</v>
      </c>
      <c r="E61" s="9" t="s">
        <v>364</v>
      </c>
      <c r="F61" s="11">
        <v>43210</v>
      </c>
      <c r="G61" s="9" t="s">
        <v>376</v>
      </c>
      <c r="H61" s="9" t="s">
        <v>378</v>
      </c>
      <c r="I61" s="16">
        <v>1499.62</v>
      </c>
      <c r="J61" s="18">
        <v>264.64</v>
      </c>
    </row>
    <row r="62" spans="1:10" x14ac:dyDescent="0.25">
      <c r="A62" s="9" t="s">
        <v>317</v>
      </c>
      <c r="B62" s="9" t="s">
        <v>318</v>
      </c>
      <c r="C62" s="9" t="s">
        <v>71</v>
      </c>
      <c r="D62" s="9" t="s">
        <v>325</v>
      </c>
      <c r="E62" s="9" t="s">
        <v>365</v>
      </c>
      <c r="F62" s="11">
        <v>43210</v>
      </c>
      <c r="G62" s="9" t="s">
        <v>375</v>
      </c>
      <c r="H62" s="9" t="s">
        <v>378</v>
      </c>
      <c r="I62" s="16">
        <v>293.12</v>
      </c>
      <c r="J62" s="18">
        <v>51.73</v>
      </c>
    </row>
    <row r="63" spans="1:10" x14ac:dyDescent="0.25">
      <c r="A63" s="9" t="s">
        <v>317</v>
      </c>
      <c r="B63" s="9" t="s">
        <v>318</v>
      </c>
      <c r="C63" s="9" t="s">
        <v>71</v>
      </c>
      <c r="D63" s="9" t="s">
        <v>325</v>
      </c>
      <c r="E63" s="9" t="s">
        <v>365</v>
      </c>
      <c r="F63" s="11">
        <v>43210</v>
      </c>
      <c r="G63" s="9" t="s">
        <v>376</v>
      </c>
      <c r="H63" s="9" t="s">
        <v>378</v>
      </c>
      <c r="I63" s="16">
        <v>2395.85</v>
      </c>
      <c r="J63" s="18">
        <v>422.8</v>
      </c>
    </row>
    <row r="64" spans="1:10" x14ac:dyDescent="0.25">
      <c r="A64" s="9" t="s">
        <v>317</v>
      </c>
      <c r="B64" s="9" t="s">
        <v>318</v>
      </c>
      <c r="C64" s="9" t="s">
        <v>71</v>
      </c>
      <c r="D64" s="9" t="s">
        <v>325</v>
      </c>
      <c r="E64" s="9" t="s">
        <v>366</v>
      </c>
      <c r="F64" s="11">
        <v>43210</v>
      </c>
      <c r="G64" s="9" t="s">
        <v>375</v>
      </c>
      <c r="H64" s="9" t="s">
        <v>378</v>
      </c>
      <c r="I64" s="16">
        <v>1177.3800000000001</v>
      </c>
      <c r="J64" s="18">
        <v>207.77</v>
      </c>
    </row>
    <row r="65" spans="1:10" x14ac:dyDescent="0.25">
      <c r="A65" s="9" t="s">
        <v>317</v>
      </c>
      <c r="B65" s="9" t="s">
        <v>318</v>
      </c>
      <c r="C65" s="9" t="s">
        <v>71</v>
      </c>
      <c r="D65" s="9" t="s">
        <v>325</v>
      </c>
      <c r="E65" s="9" t="s">
        <v>367</v>
      </c>
      <c r="F65" s="11">
        <v>43210</v>
      </c>
      <c r="G65" s="9" t="s">
        <v>375</v>
      </c>
      <c r="H65" s="9" t="s">
        <v>378</v>
      </c>
      <c r="I65" s="16">
        <v>565.25</v>
      </c>
      <c r="J65" s="18">
        <v>99.76</v>
      </c>
    </row>
    <row r="66" spans="1:10" x14ac:dyDescent="0.25">
      <c r="A66" s="9" t="s">
        <v>317</v>
      </c>
      <c r="B66" s="9" t="s">
        <v>318</v>
      </c>
      <c r="C66" s="9" t="s">
        <v>71</v>
      </c>
      <c r="D66" s="9" t="s">
        <v>325</v>
      </c>
      <c r="E66" s="9" t="s">
        <v>367</v>
      </c>
      <c r="F66" s="11">
        <v>43210</v>
      </c>
      <c r="G66" s="9" t="s">
        <v>376</v>
      </c>
      <c r="H66" s="9" t="s">
        <v>378</v>
      </c>
      <c r="I66" s="16">
        <v>706.56</v>
      </c>
      <c r="J66" s="18">
        <v>124.69</v>
      </c>
    </row>
    <row r="67" spans="1:10" x14ac:dyDescent="0.25">
      <c r="A67" s="9" t="s">
        <v>317</v>
      </c>
      <c r="B67" s="9" t="s">
        <v>318</v>
      </c>
      <c r="C67" s="9" t="s">
        <v>71</v>
      </c>
      <c r="D67" s="9" t="s">
        <v>325</v>
      </c>
      <c r="E67" s="9" t="s">
        <v>368</v>
      </c>
      <c r="F67" s="11">
        <v>43210</v>
      </c>
      <c r="G67" s="9" t="s">
        <v>375</v>
      </c>
      <c r="H67" s="9" t="s">
        <v>378</v>
      </c>
      <c r="I67" s="16">
        <v>55.43</v>
      </c>
      <c r="J67" s="18">
        <v>9.7799999999999994</v>
      </c>
    </row>
    <row r="68" spans="1:10" x14ac:dyDescent="0.25">
      <c r="A68" s="9" t="s">
        <v>317</v>
      </c>
      <c r="B68" s="9" t="s">
        <v>318</v>
      </c>
      <c r="C68" s="9" t="s">
        <v>71</v>
      </c>
      <c r="D68" s="9" t="s">
        <v>325</v>
      </c>
      <c r="E68" s="9" t="s">
        <v>368</v>
      </c>
      <c r="F68" s="11">
        <v>43210</v>
      </c>
      <c r="G68" s="9" t="s">
        <v>376</v>
      </c>
      <c r="H68" s="9" t="s">
        <v>378</v>
      </c>
      <c r="I68" s="16">
        <v>118.99</v>
      </c>
      <c r="J68" s="18">
        <v>20.98</v>
      </c>
    </row>
    <row r="69" spans="1:10" x14ac:dyDescent="0.25">
      <c r="A69" s="9" t="s">
        <v>317</v>
      </c>
      <c r="B69" s="9" t="s">
        <v>318</v>
      </c>
      <c r="C69" s="9" t="s">
        <v>71</v>
      </c>
      <c r="D69" s="9" t="s">
        <v>325</v>
      </c>
      <c r="E69" s="9" t="s">
        <v>369</v>
      </c>
      <c r="F69" s="11">
        <v>43714</v>
      </c>
      <c r="G69" s="9" t="s">
        <v>375</v>
      </c>
      <c r="H69" s="9" t="s">
        <v>378</v>
      </c>
      <c r="I69" s="16">
        <v>204.9</v>
      </c>
      <c r="J69" s="18">
        <v>36.15</v>
      </c>
    </row>
    <row r="70" spans="1:10" x14ac:dyDescent="0.25">
      <c r="A70" s="9" t="s">
        <v>317</v>
      </c>
      <c r="B70" s="9" t="s">
        <v>318</v>
      </c>
      <c r="C70" s="9" t="s">
        <v>71</v>
      </c>
      <c r="D70" s="9" t="s">
        <v>325</v>
      </c>
      <c r="E70" s="9" t="s">
        <v>369</v>
      </c>
      <c r="F70" s="11">
        <v>43714</v>
      </c>
      <c r="G70" s="9" t="s">
        <v>376</v>
      </c>
      <c r="H70" s="9" t="s">
        <v>378</v>
      </c>
      <c r="I70" s="16">
        <v>234.79</v>
      </c>
      <c r="J70" s="18">
        <v>41.43</v>
      </c>
    </row>
    <row r="71" spans="1:10" x14ac:dyDescent="0.25">
      <c r="A71" s="9"/>
      <c r="B71" s="9"/>
      <c r="C71" s="9"/>
      <c r="D71" s="63" t="s">
        <v>468</v>
      </c>
      <c r="E71" s="9"/>
      <c r="F71" s="11"/>
      <c r="G71" s="9"/>
      <c r="H71" s="9"/>
      <c r="I71" s="16">
        <f>SUBTOTAL(9,I57:I70)</f>
        <v>9669.85</v>
      </c>
      <c r="J71" s="18">
        <f>SUBTOTAL(9,J57:J70)</f>
        <v>1706.42</v>
      </c>
    </row>
    <row r="72" spans="1:10" x14ac:dyDescent="0.25">
      <c r="A72" s="9" t="s">
        <v>317</v>
      </c>
      <c r="B72" s="9" t="s">
        <v>479</v>
      </c>
      <c r="C72" s="9" t="s">
        <v>71</v>
      </c>
      <c r="D72" s="9" t="s">
        <v>337</v>
      </c>
      <c r="E72" s="9" t="s">
        <v>480</v>
      </c>
      <c r="F72" s="11">
        <v>43332</v>
      </c>
      <c r="G72" s="9" t="s">
        <v>375</v>
      </c>
      <c r="H72" s="9" t="s">
        <v>378</v>
      </c>
      <c r="I72" s="16">
        <v>115.29</v>
      </c>
      <c r="J72" s="18">
        <v>20.350000000000001</v>
      </c>
    </row>
    <row r="73" spans="1:10" x14ac:dyDescent="0.25">
      <c r="A73" s="9" t="s">
        <v>317</v>
      </c>
      <c r="B73" s="9" t="s">
        <v>481</v>
      </c>
      <c r="C73" s="9" t="s">
        <v>71</v>
      </c>
      <c r="D73" s="9" t="s">
        <v>337</v>
      </c>
      <c r="E73" s="9" t="s">
        <v>482</v>
      </c>
      <c r="F73" s="11">
        <v>43405</v>
      </c>
      <c r="G73" s="9" t="s">
        <v>375</v>
      </c>
      <c r="H73" s="9" t="s">
        <v>378</v>
      </c>
      <c r="I73" s="16">
        <v>835.4</v>
      </c>
      <c r="J73" s="18">
        <v>147.41999999999999</v>
      </c>
    </row>
    <row r="74" spans="1:10" x14ac:dyDescent="0.25">
      <c r="A74" s="9" t="s">
        <v>317</v>
      </c>
      <c r="B74" s="9" t="s">
        <v>481</v>
      </c>
      <c r="C74" s="9" t="s">
        <v>71</v>
      </c>
      <c r="D74" s="9" t="s">
        <v>337</v>
      </c>
      <c r="E74" s="9" t="s">
        <v>483</v>
      </c>
      <c r="F74" s="11">
        <v>43405</v>
      </c>
      <c r="G74" s="9" t="s">
        <v>375</v>
      </c>
      <c r="H74" s="9" t="s">
        <v>378</v>
      </c>
      <c r="I74" s="16">
        <v>654.4</v>
      </c>
      <c r="J74" s="18">
        <v>115.48</v>
      </c>
    </row>
    <row r="75" spans="1:10" x14ac:dyDescent="0.25">
      <c r="A75" s="9" t="s">
        <v>317</v>
      </c>
      <c r="B75" s="9" t="s">
        <v>481</v>
      </c>
      <c r="C75" s="9" t="s">
        <v>71</v>
      </c>
      <c r="D75" s="9" t="s">
        <v>337</v>
      </c>
      <c r="E75" s="9" t="s">
        <v>484</v>
      </c>
      <c r="F75" s="11">
        <v>43405</v>
      </c>
      <c r="G75" s="9" t="s">
        <v>375</v>
      </c>
      <c r="H75" s="9" t="s">
        <v>378</v>
      </c>
      <c r="I75" s="16">
        <v>4201.3900000000003</v>
      </c>
      <c r="J75" s="18">
        <v>741.42</v>
      </c>
    </row>
    <row r="76" spans="1:10" x14ac:dyDescent="0.25">
      <c r="A76" s="9" t="s">
        <v>317</v>
      </c>
      <c r="B76" s="9" t="s">
        <v>485</v>
      </c>
      <c r="C76" s="9" t="s">
        <v>71</v>
      </c>
      <c r="D76" s="9" t="s">
        <v>337</v>
      </c>
      <c r="E76" s="9" t="s">
        <v>486</v>
      </c>
      <c r="F76" s="11">
        <v>43719</v>
      </c>
      <c r="G76" s="9" t="s">
        <v>375</v>
      </c>
      <c r="H76" s="9" t="s">
        <v>378</v>
      </c>
      <c r="I76" s="16">
        <v>336.73</v>
      </c>
      <c r="J76" s="18">
        <v>59.42</v>
      </c>
    </row>
    <row r="77" spans="1:10" x14ac:dyDescent="0.25">
      <c r="A77" s="9"/>
      <c r="B77" s="9"/>
      <c r="C77" s="9"/>
      <c r="D77" s="63" t="s">
        <v>476</v>
      </c>
      <c r="E77" s="9"/>
      <c r="F77" s="11"/>
      <c r="G77" s="9"/>
      <c r="H77" s="9"/>
      <c r="I77" s="16">
        <f>SUBTOTAL(9,I72:I76)</f>
        <v>6143.2100000000009</v>
      </c>
      <c r="J77" s="18">
        <f>SUBTOTAL(9,J72:J76)</f>
        <v>1084.0900000000001</v>
      </c>
    </row>
    <row r="78" spans="1:10" x14ac:dyDescent="0.25">
      <c r="A78" s="9"/>
      <c r="B78" s="9"/>
      <c r="C78" s="9"/>
      <c r="D78" s="63" t="s">
        <v>437</v>
      </c>
      <c r="E78" s="9"/>
      <c r="F78" s="11"/>
      <c r="G78" s="9"/>
      <c r="H78" s="9"/>
      <c r="I78" s="16">
        <f>SUBTOTAL(9,I57:I76)</f>
        <v>15813.060000000001</v>
      </c>
      <c r="J78" s="18">
        <f>SUBTOTAL(9,J57:J76)</f>
        <v>2790.51</v>
      </c>
    </row>
    <row r="79" spans="1:10" x14ac:dyDescent="0.25">
      <c r="A79" s="9"/>
      <c r="B79" s="10" t="s">
        <v>315</v>
      </c>
      <c r="C79" s="10"/>
      <c r="D79" s="10"/>
      <c r="E79" s="10"/>
      <c r="F79" s="10"/>
      <c r="G79" s="10"/>
      <c r="H79" s="10"/>
      <c r="I79" s="15">
        <v>31836.52</v>
      </c>
      <c r="J79" s="17">
        <v>5618.23</v>
      </c>
    </row>
    <row r="80" spans="1:10" x14ac:dyDescent="0.25">
      <c r="A80" s="9"/>
      <c r="B80" s="10"/>
      <c r="C80" s="10"/>
      <c r="D80" s="10" t="s">
        <v>467</v>
      </c>
      <c r="E80" s="10"/>
      <c r="F80" s="10"/>
      <c r="G80" s="10"/>
      <c r="H80" s="10"/>
      <c r="I80" s="15" t="s">
        <v>15</v>
      </c>
      <c r="J80" s="17" t="s">
        <v>68</v>
      </c>
    </row>
    <row r="81" spans="1:10" x14ac:dyDescent="0.25">
      <c r="A81" s="9" t="s">
        <v>319</v>
      </c>
      <c r="B81" s="9" t="s">
        <v>320</v>
      </c>
      <c r="C81" s="9" t="s">
        <v>71</v>
      </c>
      <c r="D81" s="9" t="s">
        <v>325</v>
      </c>
      <c r="E81" s="9" t="s">
        <v>370</v>
      </c>
      <c r="F81" s="11">
        <v>43357</v>
      </c>
      <c r="G81" s="9" t="s">
        <v>375</v>
      </c>
      <c r="H81" s="9" t="s">
        <v>378</v>
      </c>
      <c r="I81" s="16">
        <v>22950</v>
      </c>
      <c r="J81" s="18">
        <v>4050</v>
      </c>
    </row>
    <row r="82" spans="1:10" x14ac:dyDescent="0.25">
      <c r="A82" s="9" t="s">
        <v>319</v>
      </c>
      <c r="B82" s="9" t="s">
        <v>321</v>
      </c>
      <c r="C82" s="9" t="s">
        <v>71</v>
      </c>
      <c r="D82" s="9" t="s">
        <v>325</v>
      </c>
      <c r="E82" s="9" t="s">
        <v>371</v>
      </c>
      <c r="F82" s="11">
        <v>43434</v>
      </c>
      <c r="G82" s="9" t="s">
        <v>375</v>
      </c>
      <c r="H82" s="9" t="s">
        <v>378</v>
      </c>
      <c r="I82" s="16">
        <v>433.3</v>
      </c>
      <c r="J82" s="18">
        <v>76.47</v>
      </c>
    </row>
    <row r="83" spans="1:10" x14ac:dyDescent="0.25">
      <c r="A83" s="9" t="s">
        <v>319</v>
      </c>
      <c r="B83" s="9" t="s">
        <v>321</v>
      </c>
      <c r="C83" s="9" t="s">
        <v>71</v>
      </c>
      <c r="D83" s="9" t="s">
        <v>325</v>
      </c>
      <c r="E83" s="9" t="s">
        <v>372</v>
      </c>
      <c r="F83" s="11">
        <v>43551</v>
      </c>
      <c r="G83" s="9" t="s">
        <v>375</v>
      </c>
      <c r="H83" s="9" t="s">
        <v>378</v>
      </c>
      <c r="I83" s="16">
        <v>8.48</v>
      </c>
      <c r="J83" s="18">
        <v>1.5</v>
      </c>
    </row>
    <row r="84" spans="1:10" x14ac:dyDescent="0.25">
      <c r="A84" s="9" t="s">
        <v>319</v>
      </c>
      <c r="B84" s="9" t="s">
        <v>322</v>
      </c>
      <c r="C84" s="9" t="s">
        <v>71</v>
      </c>
      <c r="D84" s="9" t="s">
        <v>325</v>
      </c>
      <c r="E84" s="9" t="s">
        <v>373</v>
      </c>
      <c r="F84" s="11">
        <v>43447</v>
      </c>
      <c r="G84" s="9" t="s">
        <v>375</v>
      </c>
      <c r="H84" s="9" t="s">
        <v>378</v>
      </c>
      <c r="I84" s="16">
        <v>262.3</v>
      </c>
      <c r="J84" s="18">
        <v>46.29</v>
      </c>
    </row>
    <row r="85" spans="1:10" x14ac:dyDescent="0.25">
      <c r="A85" s="9"/>
      <c r="B85" s="9"/>
      <c r="C85" s="9"/>
      <c r="D85" s="63" t="s">
        <v>468</v>
      </c>
      <c r="E85" s="9"/>
      <c r="F85" s="11"/>
      <c r="G85" s="9"/>
      <c r="H85" s="9"/>
      <c r="I85" s="16">
        <f>SUBTOTAL(9,I81:I84)</f>
        <v>23654.079999999998</v>
      </c>
      <c r="J85" s="18">
        <f>SUBTOTAL(9,J81:J84)</f>
        <v>4174.26</v>
      </c>
    </row>
    <row r="86" spans="1:10" x14ac:dyDescent="0.25">
      <c r="A86" s="9" t="s">
        <v>319</v>
      </c>
      <c r="B86" s="9" t="s">
        <v>487</v>
      </c>
      <c r="C86" s="9" t="s">
        <v>71</v>
      </c>
      <c r="D86" s="9" t="s">
        <v>337</v>
      </c>
      <c r="E86" s="9" t="s">
        <v>488</v>
      </c>
      <c r="F86" s="11">
        <v>43770</v>
      </c>
      <c r="G86" s="9" t="s">
        <v>375</v>
      </c>
      <c r="H86" s="9" t="s">
        <v>378</v>
      </c>
      <c r="I86" s="16">
        <v>233.69</v>
      </c>
      <c r="J86" s="18">
        <v>41.24</v>
      </c>
    </row>
    <row r="87" spans="1:10" x14ac:dyDescent="0.25">
      <c r="A87" s="9" t="s">
        <v>319</v>
      </c>
      <c r="B87" s="9" t="s">
        <v>320</v>
      </c>
      <c r="C87" s="9" t="s">
        <v>71</v>
      </c>
      <c r="D87" s="9" t="s">
        <v>337</v>
      </c>
      <c r="E87" s="9" t="s">
        <v>489</v>
      </c>
      <c r="F87" s="11">
        <v>43707</v>
      </c>
      <c r="G87" s="9" t="s">
        <v>375</v>
      </c>
      <c r="H87" s="9" t="s">
        <v>378</v>
      </c>
      <c r="I87" s="16">
        <v>106.11</v>
      </c>
      <c r="J87" s="18">
        <v>18.72</v>
      </c>
    </row>
    <row r="88" spans="1:10" x14ac:dyDescent="0.25">
      <c r="A88" s="9" t="s">
        <v>319</v>
      </c>
      <c r="B88" s="9" t="s">
        <v>321</v>
      </c>
      <c r="C88" s="9" t="s">
        <v>71</v>
      </c>
      <c r="D88" s="9" t="s">
        <v>337</v>
      </c>
      <c r="E88" s="9" t="s">
        <v>490</v>
      </c>
      <c r="F88" s="11">
        <v>43749</v>
      </c>
      <c r="G88" s="9" t="s">
        <v>375</v>
      </c>
      <c r="H88" s="9" t="s">
        <v>378</v>
      </c>
      <c r="I88" s="16">
        <v>63.75</v>
      </c>
      <c r="J88" s="18">
        <v>11.25</v>
      </c>
    </row>
    <row r="89" spans="1:10" x14ac:dyDescent="0.25">
      <c r="A89" s="9" t="s">
        <v>319</v>
      </c>
      <c r="B89" s="9" t="s">
        <v>491</v>
      </c>
      <c r="C89" s="9" t="s">
        <v>71</v>
      </c>
      <c r="D89" s="9" t="s">
        <v>337</v>
      </c>
      <c r="E89" s="9" t="s">
        <v>492</v>
      </c>
      <c r="F89" s="11">
        <v>43705</v>
      </c>
      <c r="G89" s="9" t="s">
        <v>375</v>
      </c>
      <c r="H89" s="9" t="s">
        <v>378</v>
      </c>
      <c r="I89" s="16">
        <v>28.04</v>
      </c>
      <c r="J89" s="18">
        <v>4.95</v>
      </c>
    </row>
    <row r="90" spans="1:10" x14ac:dyDescent="0.25">
      <c r="A90" s="9" t="s">
        <v>319</v>
      </c>
      <c r="B90" s="9" t="s">
        <v>493</v>
      </c>
      <c r="C90" s="9" t="s">
        <v>71</v>
      </c>
      <c r="D90" s="9" t="s">
        <v>337</v>
      </c>
      <c r="E90" s="9" t="s">
        <v>494</v>
      </c>
      <c r="F90" s="11">
        <v>43756</v>
      </c>
      <c r="G90" s="9" t="s">
        <v>375</v>
      </c>
      <c r="H90" s="9" t="s">
        <v>378</v>
      </c>
      <c r="I90" s="16">
        <v>432.36</v>
      </c>
      <c r="J90" s="18">
        <v>76.3</v>
      </c>
    </row>
    <row r="91" spans="1:10" x14ac:dyDescent="0.25">
      <c r="A91" s="9" t="s">
        <v>319</v>
      </c>
      <c r="B91" s="9" t="s">
        <v>495</v>
      </c>
      <c r="C91" s="9" t="s">
        <v>71</v>
      </c>
      <c r="D91" s="9" t="s">
        <v>337</v>
      </c>
      <c r="E91" s="9" t="s">
        <v>496</v>
      </c>
      <c r="F91" s="11">
        <v>43494</v>
      </c>
      <c r="G91" s="9" t="s">
        <v>375</v>
      </c>
      <c r="H91" s="9" t="s">
        <v>378</v>
      </c>
      <c r="I91" s="16">
        <v>8.48</v>
      </c>
      <c r="J91" s="18">
        <v>1.5</v>
      </c>
    </row>
    <row r="92" spans="1:10" x14ac:dyDescent="0.25">
      <c r="A92" s="9" t="s">
        <v>319</v>
      </c>
      <c r="B92" s="9" t="s">
        <v>495</v>
      </c>
      <c r="C92" s="9" t="s">
        <v>71</v>
      </c>
      <c r="D92" s="9" t="s">
        <v>337</v>
      </c>
      <c r="E92" s="9" t="s">
        <v>497</v>
      </c>
      <c r="F92" s="11">
        <v>43789</v>
      </c>
      <c r="G92" s="9" t="s">
        <v>375</v>
      </c>
      <c r="H92" s="9" t="s">
        <v>378</v>
      </c>
      <c r="I92" s="16">
        <v>100.74</v>
      </c>
      <c r="J92" s="18">
        <v>17.78</v>
      </c>
    </row>
    <row r="93" spans="1:10" x14ac:dyDescent="0.25">
      <c r="A93" s="9" t="s">
        <v>319</v>
      </c>
      <c r="B93" s="9" t="s">
        <v>322</v>
      </c>
      <c r="C93" s="9" t="s">
        <v>71</v>
      </c>
      <c r="D93" s="9" t="s">
        <v>337</v>
      </c>
      <c r="E93" s="9" t="s">
        <v>498</v>
      </c>
      <c r="F93" s="11">
        <v>43636</v>
      </c>
      <c r="G93" s="9" t="s">
        <v>375</v>
      </c>
      <c r="H93" s="9" t="s">
        <v>378</v>
      </c>
      <c r="I93" s="16">
        <v>12.78</v>
      </c>
      <c r="J93" s="18">
        <v>2.2599999999999998</v>
      </c>
    </row>
    <row r="94" spans="1:10" x14ac:dyDescent="0.25">
      <c r="A94" s="9" t="s">
        <v>319</v>
      </c>
      <c r="B94" s="9" t="s">
        <v>499</v>
      </c>
      <c r="C94" s="9" t="s">
        <v>71</v>
      </c>
      <c r="D94" s="9" t="s">
        <v>337</v>
      </c>
      <c r="E94" s="9" t="s">
        <v>500</v>
      </c>
      <c r="F94" s="11">
        <v>43698</v>
      </c>
      <c r="G94" s="9" t="s">
        <v>375</v>
      </c>
      <c r="H94" s="9" t="s">
        <v>378</v>
      </c>
      <c r="I94" s="16">
        <v>5094.43</v>
      </c>
      <c r="J94" s="18">
        <v>899.02</v>
      </c>
    </row>
    <row r="95" spans="1:10" x14ac:dyDescent="0.25">
      <c r="A95" s="9" t="s">
        <v>319</v>
      </c>
      <c r="B95" s="9" t="s">
        <v>499</v>
      </c>
      <c r="C95" s="9" t="s">
        <v>71</v>
      </c>
      <c r="D95" s="9" t="s">
        <v>337</v>
      </c>
      <c r="E95" s="9" t="s">
        <v>501</v>
      </c>
      <c r="F95" s="11">
        <v>43700</v>
      </c>
      <c r="G95" s="9" t="s">
        <v>375</v>
      </c>
      <c r="H95" s="9" t="s">
        <v>378</v>
      </c>
      <c r="I95" s="16">
        <v>1037.47</v>
      </c>
      <c r="J95" s="18">
        <v>183.08</v>
      </c>
    </row>
    <row r="96" spans="1:10" x14ac:dyDescent="0.25">
      <c r="A96" s="9" t="s">
        <v>319</v>
      </c>
      <c r="B96" s="9" t="s">
        <v>499</v>
      </c>
      <c r="C96" s="9" t="s">
        <v>71</v>
      </c>
      <c r="D96" s="9" t="s">
        <v>337</v>
      </c>
      <c r="E96" s="9" t="s">
        <v>502</v>
      </c>
      <c r="F96" s="11">
        <v>43798</v>
      </c>
      <c r="G96" s="9" t="s">
        <v>375</v>
      </c>
      <c r="H96" s="9" t="s">
        <v>378</v>
      </c>
      <c r="I96" s="16">
        <v>977.94</v>
      </c>
      <c r="J96" s="18">
        <v>172.58</v>
      </c>
    </row>
    <row r="97" spans="1:10" x14ac:dyDescent="0.25">
      <c r="A97" s="9" t="s">
        <v>319</v>
      </c>
      <c r="B97" s="9" t="s">
        <v>499</v>
      </c>
      <c r="C97" s="9" t="s">
        <v>71</v>
      </c>
      <c r="D97" s="9" t="s">
        <v>337</v>
      </c>
      <c r="E97" s="9" t="s">
        <v>503</v>
      </c>
      <c r="F97" s="11">
        <v>43817</v>
      </c>
      <c r="G97" s="9" t="s">
        <v>375</v>
      </c>
      <c r="H97" s="9" t="s">
        <v>378</v>
      </c>
      <c r="I97" s="16">
        <v>69.67</v>
      </c>
      <c r="J97" s="18">
        <v>12.29</v>
      </c>
    </row>
    <row r="98" spans="1:10" x14ac:dyDescent="0.25">
      <c r="A98" s="9" t="s">
        <v>319</v>
      </c>
      <c r="B98" s="9" t="s">
        <v>504</v>
      </c>
      <c r="C98" s="9" t="s">
        <v>71</v>
      </c>
      <c r="D98" s="9" t="s">
        <v>337</v>
      </c>
      <c r="E98" s="9" t="s">
        <v>505</v>
      </c>
      <c r="F98" s="11">
        <v>43453</v>
      </c>
      <c r="G98" s="9" t="s">
        <v>375</v>
      </c>
      <c r="H98" s="9" t="s">
        <v>378</v>
      </c>
      <c r="I98" s="16">
        <v>16.98</v>
      </c>
      <c r="J98" s="18">
        <v>3</v>
      </c>
    </row>
    <row r="99" spans="1:10" x14ac:dyDescent="0.25">
      <c r="A99" s="81"/>
      <c r="B99" s="81"/>
      <c r="C99" s="81"/>
      <c r="D99" s="82" t="s">
        <v>476</v>
      </c>
      <c r="E99" s="81"/>
      <c r="F99" s="83"/>
      <c r="G99" s="81"/>
      <c r="H99" s="81"/>
      <c r="I99" s="84">
        <f>SUBTOTAL(9,I86:I98)</f>
        <v>8182.4400000000005</v>
      </c>
      <c r="J99" s="84">
        <f>SUBTOTAL(9,J86:J98)</f>
        <v>1443.9699999999998</v>
      </c>
    </row>
    <row r="100" spans="1:10" x14ac:dyDescent="0.25">
      <c r="A100" s="81"/>
      <c r="B100" s="81"/>
      <c r="C100" s="81"/>
      <c r="D100" s="82" t="s">
        <v>437</v>
      </c>
      <c r="E100" s="81"/>
      <c r="F100" s="83"/>
      <c r="G100" s="81"/>
      <c r="H100" s="81"/>
      <c r="I100" s="84">
        <f>SUBTOTAL(9,I81:I98)</f>
        <v>31836.519999999997</v>
      </c>
      <c r="J100" s="84">
        <f>SUBTOTAL(9,J81:J98)</f>
        <v>5618.2300000000005</v>
      </c>
    </row>
  </sheetData>
  <mergeCells count="1">
    <mergeCell ref="A3:J3"/>
  </mergeCell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0"/>
  <sheetViews>
    <sheetView topLeftCell="A7" workbookViewId="0">
      <pane ySplit="12" topLeftCell="A136" activePane="bottomLeft" state="frozen"/>
      <selection activeCell="N7" sqref="N7"/>
      <selection pane="bottomLeft" activeCell="P139" sqref="P139"/>
    </sheetView>
  </sheetViews>
  <sheetFormatPr defaultColWidth="9.140625" defaultRowHeight="15" x14ac:dyDescent="0.25"/>
  <cols>
    <col min="1" max="1" width="9.85546875" style="69" customWidth="1"/>
    <col min="2" max="2" width="16.42578125" style="69" customWidth="1"/>
    <col min="3" max="3" width="21.28515625" style="69" customWidth="1"/>
    <col min="4" max="4" width="35.140625" style="69" customWidth="1"/>
    <col min="5" max="5" width="17.28515625" style="69" customWidth="1"/>
    <col min="6" max="6" width="35.140625" style="69" customWidth="1"/>
    <col min="7" max="7" width="13.5703125" style="69" customWidth="1"/>
    <col min="8" max="8" width="13.42578125" style="69" customWidth="1"/>
    <col min="9" max="9" width="43.140625" style="69" customWidth="1"/>
    <col min="10" max="10" width="13.5703125" style="69" customWidth="1"/>
    <col min="11" max="11" width="25" style="69" customWidth="1"/>
    <col min="12" max="12" width="24.28515625" style="69" customWidth="1"/>
    <col min="13" max="13" width="27" style="69" customWidth="1"/>
    <col min="14" max="14" width="21.5703125" style="69" customWidth="1"/>
    <col min="15" max="15" width="35.42578125" style="69" customWidth="1"/>
    <col min="16" max="16" width="13.5703125" style="69" customWidth="1"/>
    <col min="17" max="18" width="13.42578125" style="69" customWidth="1"/>
    <col min="19" max="19" width="13.5703125" style="69" customWidth="1"/>
    <col min="20" max="20" width="27.7109375" style="69" customWidth="1"/>
    <col min="21" max="21" width="37.140625" style="69" customWidth="1"/>
    <col min="22" max="22" width="25.42578125" style="69" customWidth="1"/>
    <col min="23" max="23" width="32.7109375" style="69" customWidth="1"/>
    <col min="24" max="24" width="27.42578125" style="69" customWidth="1"/>
    <col min="25" max="25" width="31.42578125" style="69" customWidth="1"/>
    <col min="26" max="26" width="35" style="69" customWidth="1"/>
    <col min="27" max="27" width="33.7109375" style="69" customWidth="1"/>
    <col min="28" max="28" width="13.42578125" style="69" customWidth="1"/>
    <col min="29" max="16384" width="9.140625" style="69"/>
  </cols>
  <sheetData>
    <row r="2" spans="1:5" customFormat="1" x14ac:dyDescent="0.25">
      <c r="A2" s="71" t="s">
        <v>458</v>
      </c>
      <c r="B2" s="69" t="s">
        <v>459</v>
      </c>
      <c r="C2" s="69" t="s">
        <v>460</v>
      </c>
    </row>
    <row r="3" spans="1:5" customFormat="1" x14ac:dyDescent="0.25">
      <c r="A3" s="72">
        <v>1</v>
      </c>
      <c r="B3" s="47">
        <v>36683396.549999997</v>
      </c>
      <c r="C3" s="47">
        <v>2987566.4999999991</v>
      </c>
    </row>
    <row r="4" spans="1:5" customFormat="1" x14ac:dyDescent="0.25">
      <c r="A4" s="73"/>
      <c r="B4" s="47">
        <v>36683396.549999997</v>
      </c>
      <c r="C4" s="74">
        <v>2987566.4999999991</v>
      </c>
    </row>
    <row r="5" spans="1:5" customFormat="1" x14ac:dyDescent="0.25">
      <c r="A5" s="72">
        <v>2</v>
      </c>
      <c r="B5" s="47">
        <v>17830405.18</v>
      </c>
      <c r="C5" s="74">
        <v>5617323.6500000004</v>
      </c>
    </row>
    <row r="6" spans="1:5" customFormat="1" x14ac:dyDescent="0.25">
      <c r="A6" s="73" t="s">
        <v>180</v>
      </c>
      <c r="B6" s="47">
        <v>9356810.0800000001</v>
      </c>
      <c r="C6" s="74">
        <v>5617323.6500000004</v>
      </c>
    </row>
    <row r="7" spans="1:5" customFormat="1" x14ac:dyDescent="0.25">
      <c r="A7" s="73" t="s">
        <v>132</v>
      </c>
      <c r="B7" s="47">
        <v>8473595.0999999996</v>
      </c>
      <c r="C7" s="74">
        <v>0</v>
      </c>
    </row>
    <row r="8" spans="1:5" customFormat="1" x14ac:dyDescent="0.25">
      <c r="A8" s="72" t="s">
        <v>437</v>
      </c>
      <c r="B8" s="47">
        <v>54513801.729999997</v>
      </c>
      <c r="C8" s="47">
        <v>8604890.1499999985</v>
      </c>
    </row>
    <row r="11" spans="1:5" ht="17.100000000000001" customHeight="1" x14ac:dyDescent="0.25"/>
    <row r="12" spans="1:5" x14ac:dyDescent="0.25">
      <c r="B12" s="248" t="s">
        <v>0</v>
      </c>
      <c r="C12" s="246"/>
      <c r="D12" s="68" t="s">
        <v>464</v>
      </c>
    </row>
    <row r="13" spans="1:5" ht="9.6" customHeight="1" x14ac:dyDescent="0.25"/>
    <row r="14" spans="1:5" ht="45.75" customHeight="1" x14ac:dyDescent="0.25">
      <c r="B14" s="246"/>
      <c r="C14" s="246"/>
      <c r="D14" s="246"/>
    </row>
    <row r="15" spans="1:5" ht="5.0999999999999996" customHeight="1" x14ac:dyDescent="0.25"/>
    <row r="16" spans="1:5" ht="23.45" customHeight="1" x14ac:dyDescent="0.25">
      <c r="B16" s="249" t="s">
        <v>1</v>
      </c>
      <c r="C16" s="246"/>
      <c r="D16" s="246"/>
      <c r="E16" s="246"/>
    </row>
    <row r="17" spans="1:27" ht="5.0999999999999996" customHeight="1" thickBot="1" x14ac:dyDescent="0.3"/>
    <row r="18" spans="1:27" ht="15.75" thickBot="1" x14ac:dyDescent="0.3">
      <c r="A18" s="69" t="s">
        <v>417</v>
      </c>
      <c r="B18" s="1" t="s">
        <v>4</v>
      </c>
      <c r="C18" s="70" t="s">
        <v>462</v>
      </c>
      <c r="D18" s="70" t="s">
        <v>5</v>
      </c>
      <c r="E18" s="2" t="s">
        <v>6</v>
      </c>
      <c r="F18" s="2" t="s">
        <v>7</v>
      </c>
      <c r="G18" s="70" t="s">
        <v>0</v>
      </c>
      <c r="H18" s="70" t="s">
        <v>8</v>
      </c>
      <c r="I18" s="70" t="s">
        <v>457</v>
      </c>
      <c r="J18" s="70" t="s">
        <v>9</v>
      </c>
      <c r="K18" s="2" t="s">
        <v>10</v>
      </c>
      <c r="L18" s="2" t="s">
        <v>11</v>
      </c>
      <c r="M18" s="3" t="s">
        <v>12</v>
      </c>
      <c r="N18" s="2" t="s">
        <v>13</v>
      </c>
      <c r="O18" s="2" t="s">
        <v>14</v>
      </c>
      <c r="P18" s="70" t="s">
        <v>15</v>
      </c>
      <c r="Q18" s="70" t="s">
        <v>429</v>
      </c>
      <c r="R18" s="70" t="s">
        <v>16</v>
      </c>
      <c r="S18" s="70" t="s">
        <v>463</v>
      </c>
      <c r="T18" s="70" t="s">
        <v>17</v>
      </c>
      <c r="U18" s="70" t="s">
        <v>18</v>
      </c>
      <c r="V18" s="70" t="s">
        <v>19</v>
      </c>
      <c r="W18" s="70" t="s">
        <v>20</v>
      </c>
      <c r="X18" s="70" t="s">
        <v>21</v>
      </c>
      <c r="Y18" s="70" t="s">
        <v>22</v>
      </c>
      <c r="Z18" s="70" t="s">
        <v>23</v>
      </c>
      <c r="AA18" s="70" t="s">
        <v>24</v>
      </c>
    </row>
    <row r="19" spans="1:27" ht="51" x14ac:dyDescent="0.25">
      <c r="A19" s="69">
        <v>1</v>
      </c>
      <c r="B19" s="4">
        <v>1</v>
      </c>
      <c r="C19" s="6" t="s">
        <v>25</v>
      </c>
      <c r="D19" s="6" t="s">
        <v>26</v>
      </c>
      <c r="E19" s="6" t="s">
        <v>187</v>
      </c>
      <c r="F19" s="6" t="s">
        <v>188</v>
      </c>
      <c r="G19" s="6" t="s">
        <v>71</v>
      </c>
      <c r="H19" s="5">
        <v>42788</v>
      </c>
      <c r="I19" s="6" t="s">
        <v>189</v>
      </c>
      <c r="J19" s="6" t="s">
        <v>190</v>
      </c>
      <c r="K19" s="6">
        <v>0</v>
      </c>
      <c r="L19" s="6">
        <v>3</v>
      </c>
      <c r="M19" s="7">
        <v>36</v>
      </c>
      <c r="N19" s="8">
        <v>600000</v>
      </c>
      <c r="O19" s="8">
        <v>600000</v>
      </c>
      <c r="P19" s="8">
        <v>510000</v>
      </c>
      <c r="Q19" s="6" t="s">
        <v>2</v>
      </c>
      <c r="R19" s="6" t="s">
        <v>2</v>
      </c>
      <c r="S19" s="6" t="s">
        <v>2</v>
      </c>
      <c r="T19" s="8">
        <v>45000</v>
      </c>
      <c r="U19" s="6" t="s">
        <v>2</v>
      </c>
      <c r="V19" s="6" t="s">
        <v>2</v>
      </c>
      <c r="W19" s="8">
        <v>600000</v>
      </c>
      <c r="X19" s="8">
        <v>45000</v>
      </c>
      <c r="Y19" s="6" t="s">
        <v>2</v>
      </c>
      <c r="Z19" s="6" t="s">
        <v>2</v>
      </c>
      <c r="AA19" s="6" t="s">
        <v>2</v>
      </c>
    </row>
    <row r="20" spans="1:27" ht="51" x14ac:dyDescent="0.25">
      <c r="A20" s="69">
        <v>1</v>
      </c>
      <c r="B20" s="4">
        <v>2</v>
      </c>
      <c r="C20" s="6" t="s">
        <v>25</v>
      </c>
      <c r="D20" s="6" t="s">
        <v>26</v>
      </c>
      <c r="E20" s="6" t="s">
        <v>195</v>
      </c>
      <c r="F20" s="6" t="s">
        <v>196</v>
      </c>
      <c r="G20" s="6" t="s">
        <v>71</v>
      </c>
      <c r="H20" s="5">
        <v>42773</v>
      </c>
      <c r="I20" s="6" t="s">
        <v>45</v>
      </c>
      <c r="J20" s="6" t="s">
        <v>46</v>
      </c>
      <c r="K20" s="6">
        <v>1</v>
      </c>
      <c r="L20" s="6">
        <v>2</v>
      </c>
      <c r="M20" s="7">
        <v>36</v>
      </c>
      <c r="N20" s="8">
        <v>600000</v>
      </c>
      <c r="O20" s="8">
        <v>600000</v>
      </c>
      <c r="P20" s="8">
        <v>510000</v>
      </c>
      <c r="Q20" s="6" t="s">
        <v>2</v>
      </c>
      <c r="R20" s="6" t="s">
        <v>2</v>
      </c>
      <c r="S20" s="6" t="s">
        <v>2</v>
      </c>
      <c r="T20" s="8">
        <v>45000</v>
      </c>
      <c r="U20" s="6" t="s">
        <v>2</v>
      </c>
      <c r="V20" s="6" t="s">
        <v>2</v>
      </c>
      <c r="W20" s="8">
        <v>600000</v>
      </c>
      <c r="X20" s="8">
        <v>45000</v>
      </c>
      <c r="Y20" s="6" t="s">
        <v>2</v>
      </c>
      <c r="Z20" s="6" t="s">
        <v>2</v>
      </c>
      <c r="AA20" s="6" t="s">
        <v>2</v>
      </c>
    </row>
    <row r="21" spans="1:27" ht="25.5" x14ac:dyDescent="0.25">
      <c r="A21" s="69">
        <v>1</v>
      </c>
      <c r="B21" s="4">
        <v>3</v>
      </c>
      <c r="C21" s="6" t="s">
        <v>25</v>
      </c>
      <c r="D21" s="6" t="s">
        <v>26</v>
      </c>
      <c r="E21" s="6" t="s">
        <v>197</v>
      </c>
      <c r="F21" s="6" t="s">
        <v>198</v>
      </c>
      <c r="G21" s="6" t="s">
        <v>71</v>
      </c>
      <c r="H21" s="5">
        <v>42783</v>
      </c>
      <c r="I21" s="6" t="s">
        <v>35</v>
      </c>
      <c r="J21" s="6" t="s">
        <v>36</v>
      </c>
      <c r="K21" s="6">
        <v>1</v>
      </c>
      <c r="L21" s="6">
        <v>2</v>
      </c>
      <c r="M21" s="7">
        <v>36</v>
      </c>
      <c r="N21" s="8">
        <v>648648</v>
      </c>
      <c r="O21" s="8">
        <v>648648</v>
      </c>
      <c r="P21" s="8">
        <v>551350.80000000005</v>
      </c>
      <c r="Q21" s="6" t="s">
        <v>2</v>
      </c>
      <c r="R21" s="6" t="s">
        <v>2</v>
      </c>
      <c r="S21" s="6" t="s">
        <v>2</v>
      </c>
      <c r="T21" s="8">
        <v>48648.6</v>
      </c>
      <c r="U21" s="6" t="s">
        <v>2</v>
      </c>
      <c r="V21" s="6" t="s">
        <v>2</v>
      </c>
      <c r="W21" s="8">
        <v>615048.04</v>
      </c>
      <c r="X21" s="8">
        <v>15048.64</v>
      </c>
      <c r="Y21" s="8">
        <v>33599.96</v>
      </c>
      <c r="Z21" s="6" t="s">
        <v>2</v>
      </c>
      <c r="AA21" s="6" t="s">
        <v>2</v>
      </c>
    </row>
    <row r="22" spans="1:27" ht="51" x14ac:dyDescent="0.25">
      <c r="A22" s="69">
        <v>1</v>
      </c>
      <c r="B22" s="4">
        <v>4</v>
      </c>
      <c r="C22" s="6" t="s">
        <v>25</v>
      </c>
      <c r="D22" s="6" t="s">
        <v>26</v>
      </c>
      <c r="E22" s="6" t="s">
        <v>199</v>
      </c>
      <c r="F22" s="6" t="s">
        <v>200</v>
      </c>
      <c r="G22" s="6" t="s">
        <v>71</v>
      </c>
      <c r="H22" s="5">
        <v>42776</v>
      </c>
      <c r="I22" s="6" t="s">
        <v>45</v>
      </c>
      <c r="J22" s="6" t="s">
        <v>46</v>
      </c>
      <c r="K22" s="6">
        <v>0</v>
      </c>
      <c r="L22" s="6">
        <v>1</v>
      </c>
      <c r="M22" s="7">
        <v>36</v>
      </c>
      <c r="N22" s="8">
        <v>572664</v>
      </c>
      <c r="O22" s="8">
        <v>572664</v>
      </c>
      <c r="P22" s="8">
        <v>486764.4</v>
      </c>
      <c r="Q22" s="6" t="s">
        <v>2</v>
      </c>
      <c r="R22" s="6" t="s">
        <v>2</v>
      </c>
      <c r="S22" s="6" t="s">
        <v>2</v>
      </c>
      <c r="T22" s="8">
        <v>42949.8</v>
      </c>
      <c r="U22" s="6" t="s">
        <v>2</v>
      </c>
      <c r="V22" s="6" t="s">
        <v>2</v>
      </c>
      <c r="W22" s="8">
        <v>544043.46</v>
      </c>
      <c r="X22" s="8">
        <v>14329.26</v>
      </c>
      <c r="Y22" s="8">
        <v>28620.54</v>
      </c>
      <c r="Z22" s="6" t="s">
        <v>2</v>
      </c>
      <c r="AA22" s="6" t="s">
        <v>2</v>
      </c>
    </row>
    <row r="23" spans="1:27" ht="25.5" x14ac:dyDescent="0.25">
      <c r="A23" s="69">
        <v>1</v>
      </c>
      <c r="B23" s="4">
        <v>5</v>
      </c>
      <c r="C23" s="6" t="s">
        <v>25</v>
      </c>
      <c r="D23" s="6" t="s">
        <v>26</v>
      </c>
      <c r="E23" s="6" t="s">
        <v>134</v>
      </c>
      <c r="F23" s="6" t="s">
        <v>135</v>
      </c>
      <c r="G23" s="6" t="s">
        <v>71</v>
      </c>
      <c r="H23" s="5">
        <v>42774</v>
      </c>
      <c r="I23" s="6" t="s">
        <v>63</v>
      </c>
      <c r="J23" s="6" t="s">
        <v>64</v>
      </c>
      <c r="K23" s="6">
        <v>0</v>
      </c>
      <c r="L23" s="6">
        <v>1</v>
      </c>
      <c r="M23" s="7">
        <v>36</v>
      </c>
      <c r="N23" s="8">
        <v>582552.39</v>
      </c>
      <c r="O23" s="8">
        <v>582552.39</v>
      </c>
      <c r="P23" s="8">
        <v>495169.54</v>
      </c>
      <c r="Q23" s="6" t="s">
        <v>2</v>
      </c>
      <c r="R23" s="6" t="s">
        <v>2</v>
      </c>
      <c r="S23" s="6" t="s">
        <v>2</v>
      </c>
      <c r="T23" s="8">
        <v>43691.43</v>
      </c>
      <c r="U23" s="6" t="s">
        <v>2</v>
      </c>
      <c r="V23" s="6" t="s">
        <v>2</v>
      </c>
      <c r="W23" s="8">
        <v>582552.39</v>
      </c>
      <c r="X23" s="8">
        <v>43691.42</v>
      </c>
      <c r="Y23" s="6" t="s">
        <v>2</v>
      </c>
      <c r="Z23" s="6" t="s">
        <v>2</v>
      </c>
      <c r="AA23" s="6" t="s">
        <v>2</v>
      </c>
    </row>
    <row r="24" spans="1:27" x14ac:dyDescent="0.25">
      <c r="A24" s="69">
        <v>1</v>
      </c>
      <c r="B24" s="4">
        <v>6</v>
      </c>
      <c r="C24" s="6" t="s">
        <v>25</v>
      </c>
      <c r="D24" s="6" t="s">
        <v>26</v>
      </c>
      <c r="E24" s="6" t="s">
        <v>201</v>
      </c>
      <c r="F24" s="6" t="s">
        <v>202</v>
      </c>
      <c r="G24" s="6" t="s">
        <v>71</v>
      </c>
      <c r="H24" s="5">
        <v>42783</v>
      </c>
      <c r="I24" s="6" t="s">
        <v>35</v>
      </c>
      <c r="J24" s="6" t="s">
        <v>36</v>
      </c>
      <c r="K24" s="6">
        <v>0</v>
      </c>
      <c r="L24" s="6">
        <v>2</v>
      </c>
      <c r="M24" s="7">
        <v>36</v>
      </c>
      <c r="N24" s="8">
        <v>647361.38</v>
      </c>
      <c r="O24" s="8">
        <v>647361.38</v>
      </c>
      <c r="P24" s="8">
        <v>550257.17000000004</v>
      </c>
      <c r="Q24" s="6" t="s">
        <v>2</v>
      </c>
      <c r="R24" s="6" t="s">
        <v>2</v>
      </c>
      <c r="S24" s="6" t="s">
        <v>2</v>
      </c>
      <c r="T24" s="8">
        <v>48552.1</v>
      </c>
      <c r="U24" s="6" t="s">
        <v>2</v>
      </c>
      <c r="V24" s="6" t="s">
        <v>2</v>
      </c>
      <c r="W24" s="8">
        <v>615753.98</v>
      </c>
      <c r="X24" s="8">
        <v>16944.71</v>
      </c>
      <c r="Y24" s="8">
        <v>31607.4</v>
      </c>
      <c r="Z24" s="6" t="s">
        <v>2</v>
      </c>
      <c r="AA24" s="6" t="s">
        <v>2</v>
      </c>
    </row>
    <row r="25" spans="1:27" ht="25.5" x14ac:dyDescent="0.25">
      <c r="A25" s="69">
        <v>1</v>
      </c>
      <c r="B25" s="4">
        <v>7</v>
      </c>
      <c r="C25" s="6" t="s">
        <v>25</v>
      </c>
      <c r="D25" s="6" t="s">
        <v>26</v>
      </c>
      <c r="E25" s="6" t="s">
        <v>203</v>
      </c>
      <c r="F25" s="6" t="s">
        <v>204</v>
      </c>
      <c r="G25" s="6" t="s">
        <v>71</v>
      </c>
      <c r="H25" s="5">
        <v>42783</v>
      </c>
      <c r="I25" s="6" t="s">
        <v>35</v>
      </c>
      <c r="J25" s="6" t="s">
        <v>36</v>
      </c>
      <c r="K25" s="6">
        <v>0</v>
      </c>
      <c r="L25" s="6">
        <v>1</v>
      </c>
      <c r="M25" s="7">
        <v>36</v>
      </c>
      <c r="N25" s="8">
        <v>595843.79</v>
      </c>
      <c r="O25" s="8">
        <v>595843.79</v>
      </c>
      <c r="P25" s="8">
        <v>506467.23</v>
      </c>
      <c r="Q25" s="6" t="s">
        <v>2</v>
      </c>
      <c r="R25" s="6" t="s">
        <v>2</v>
      </c>
      <c r="S25" s="6" t="s">
        <v>2</v>
      </c>
      <c r="T25" s="8">
        <v>44688.27</v>
      </c>
      <c r="U25" s="6" t="s">
        <v>2</v>
      </c>
      <c r="V25" s="6" t="s">
        <v>2</v>
      </c>
      <c r="W25" s="8">
        <v>566169.29</v>
      </c>
      <c r="X25" s="8">
        <v>15013.79</v>
      </c>
      <c r="Y25" s="8">
        <v>29674.5</v>
      </c>
      <c r="Z25" s="6" t="s">
        <v>2</v>
      </c>
      <c r="AA25" s="6" t="s">
        <v>2</v>
      </c>
    </row>
    <row r="26" spans="1:27" ht="38.25" x14ac:dyDescent="0.25">
      <c r="A26" s="69">
        <v>1</v>
      </c>
      <c r="B26" s="4">
        <v>8</v>
      </c>
      <c r="C26" s="6" t="s">
        <v>25</v>
      </c>
      <c r="D26" s="6" t="s">
        <v>26</v>
      </c>
      <c r="E26" s="6" t="s">
        <v>205</v>
      </c>
      <c r="F26" s="6" t="s">
        <v>206</v>
      </c>
      <c r="G26" s="6" t="s">
        <v>71</v>
      </c>
      <c r="H26" s="5">
        <v>42788</v>
      </c>
      <c r="I26" s="6" t="s">
        <v>45</v>
      </c>
      <c r="J26" s="6" t="s">
        <v>46</v>
      </c>
      <c r="K26" s="6">
        <v>0</v>
      </c>
      <c r="L26" s="6">
        <v>3</v>
      </c>
      <c r="M26" s="7">
        <v>36</v>
      </c>
      <c r="N26" s="8">
        <v>599994.81000000006</v>
      </c>
      <c r="O26" s="8">
        <v>599994.81000000006</v>
      </c>
      <c r="P26" s="8">
        <v>509995.59</v>
      </c>
      <c r="Q26" s="6" t="s">
        <v>2</v>
      </c>
      <c r="R26" s="6" t="s">
        <v>2</v>
      </c>
      <c r="S26" s="6" t="s">
        <v>2</v>
      </c>
      <c r="T26" s="8">
        <v>44999.61</v>
      </c>
      <c r="U26" s="6" t="s">
        <v>2</v>
      </c>
      <c r="V26" s="6" t="s">
        <v>2</v>
      </c>
      <c r="W26" s="8">
        <v>599994.81000000006</v>
      </c>
      <c r="X26" s="8">
        <v>44999.61</v>
      </c>
      <c r="Y26" s="6" t="s">
        <v>2</v>
      </c>
      <c r="Z26" s="6" t="s">
        <v>2</v>
      </c>
      <c r="AA26" s="6" t="s">
        <v>2</v>
      </c>
    </row>
    <row r="27" spans="1:27" ht="63.75" x14ac:dyDescent="0.25">
      <c r="A27" s="69">
        <v>1</v>
      </c>
      <c r="B27" s="4">
        <v>9</v>
      </c>
      <c r="C27" s="6" t="s">
        <v>25</v>
      </c>
      <c r="D27" s="6" t="s">
        <v>26</v>
      </c>
      <c r="E27" s="6" t="s">
        <v>207</v>
      </c>
      <c r="F27" s="6" t="s">
        <v>208</v>
      </c>
      <c r="G27" s="6" t="s">
        <v>71</v>
      </c>
      <c r="H27" s="5">
        <v>42783</v>
      </c>
      <c r="I27" s="6" t="s">
        <v>35</v>
      </c>
      <c r="J27" s="6" t="s">
        <v>36</v>
      </c>
      <c r="K27" s="6">
        <v>0</v>
      </c>
      <c r="L27" s="6">
        <v>4</v>
      </c>
      <c r="M27" s="7">
        <v>34</v>
      </c>
      <c r="N27" s="8">
        <v>610362.39</v>
      </c>
      <c r="O27" s="8">
        <v>610362.39</v>
      </c>
      <c r="P27" s="8">
        <v>518808.03</v>
      </c>
      <c r="Q27" s="6" t="s">
        <v>2</v>
      </c>
      <c r="R27" s="6" t="s">
        <v>2</v>
      </c>
      <c r="S27" s="6" t="s">
        <v>2</v>
      </c>
      <c r="T27" s="8">
        <v>45777.18</v>
      </c>
      <c r="U27" s="6" t="s">
        <v>2</v>
      </c>
      <c r="V27" s="6" t="s">
        <v>2</v>
      </c>
      <c r="W27" s="8">
        <v>581788.38</v>
      </c>
      <c r="X27" s="8">
        <v>17203.169999999998</v>
      </c>
      <c r="Y27" s="8">
        <v>28574.01</v>
      </c>
      <c r="Z27" s="6" t="s">
        <v>2</v>
      </c>
      <c r="AA27" s="6" t="s">
        <v>2</v>
      </c>
    </row>
    <row r="28" spans="1:27" ht="38.25" x14ac:dyDescent="0.25">
      <c r="A28" s="69">
        <v>1</v>
      </c>
      <c r="B28" s="4">
        <v>10</v>
      </c>
      <c r="C28" s="6" t="s">
        <v>25</v>
      </c>
      <c r="D28" s="6" t="s">
        <v>26</v>
      </c>
      <c r="E28" s="6" t="s">
        <v>136</v>
      </c>
      <c r="F28" s="6" t="s">
        <v>137</v>
      </c>
      <c r="G28" s="6" t="s">
        <v>71</v>
      </c>
      <c r="H28" s="5">
        <v>42796</v>
      </c>
      <c r="I28" s="6" t="s">
        <v>130</v>
      </c>
      <c r="J28" s="6" t="s">
        <v>131</v>
      </c>
      <c r="K28" s="6">
        <v>0</v>
      </c>
      <c r="L28" s="6">
        <v>1</v>
      </c>
      <c r="M28" s="7">
        <v>36</v>
      </c>
      <c r="N28" s="8">
        <v>331666.28999999998</v>
      </c>
      <c r="O28" s="8">
        <v>330613.93</v>
      </c>
      <c r="P28" s="8">
        <v>281021.82</v>
      </c>
      <c r="Q28" s="6" t="s">
        <v>2</v>
      </c>
      <c r="R28" s="6" t="s">
        <v>2</v>
      </c>
      <c r="S28" s="6" t="s">
        <v>2</v>
      </c>
      <c r="T28" s="8">
        <v>24782.94</v>
      </c>
      <c r="U28" s="6" t="s">
        <v>2</v>
      </c>
      <c r="V28" s="6" t="s">
        <v>2</v>
      </c>
      <c r="W28" s="8">
        <v>314083.24</v>
      </c>
      <c r="X28" s="8">
        <v>8278.48</v>
      </c>
      <c r="Y28" s="8">
        <v>16530.689999999999</v>
      </c>
      <c r="Z28" s="6" t="s">
        <v>2</v>
      </c>
      <c r="AA28" s="8">
        <v>1052.3599999999999</v>
      </c>
    </row>
    <row r="29" spans="1:27" ht="38.25" x14ac:dyDescent="0.25">
      <c r="A29" s="69">
        <v>1</v>
      </c>
      <c r="B29" s="4">
        <v>11</v>
      </c>
      <c r="C29" s="6" t="s">
        <v>25</v>
      </c>
      <c r="D29" s="6" t="s">
        <v>26</v>
      </c>
      <c r="E29" s="6" t="s">
        <v>209</v>
      </c>
      <c r="F29" s="6" t="s">
        <v>210</v>
      </c>
      <c r="G29" s="6" t="s">
        <v>71</v>
      </c>
      <c r="H29" s="5">
        <v>42762</v>
      </c>
      <c r="I29" s="6" t="s">
        <v>63</v>
      </c>
      <c r="J29" s="6" t="s">
        <v>64</v>
      </c>
      <c r="K29" s="6">
        <v>0</v>
      </c>
      <c r="L29" s="6">
        <v>1</v>
      </c>
      <c r="M29" s="7">
        <v>36</v>
      </c>
      <c r="N29" s="8">
        <v>638382.5</v>
      </c>
      <c r="O29" s="8">
        <v>638382.5</v>
      </c>
      <c r="P29" s="8">
        <v>542625.12</v>
      </c>
      <c r="Q29" s="6" t="s">
        <v>2</v>
      </c>
      <c r="R29" s="6" t="s">
        <v>2</v>
      </c>
      <c r="S29" s="6" t="s">
        <v>2</v>
      </c>
      <c r="T29" s="8">
        <v>47878.69</v>
      </c>
      <c r="U29" s="6" t="s">
        <v>2</v>
      </c>
      <c r="V29" s="6" t="s">
        <v>2</v>
      </c>
      <c r="W29" s="8">
        <v>638382.5</v>
      </c>
      <c r="X29" s="8">
        <v>47878.69</v>
      </c>
      <c r="Y29" s="6" t="s">
        <v>2</v>
      </c>
      <c r="Z29" s="6" t="s">
        <v>2</v>
      </c>
      <c r="AA29" s="6" t="s">
        <v>2</v>
      </c>
    </row>
    <row r="30" spans="1:27" ht="38.25" x14ac:dyDescent="0.25">
      <c r="A30" s="69">
        <v>1</v>
      </c>
      <c r="B30" s="4">
        <v>12</v>
      </c>
      <c r="C30" s="6" t="s">
        <v>25</v>
      </c>
      <c r="D30" s="6" t="s">
        <v>26</v>
      </c>
      <c r="E30" s="6" t="s">
        <v>214</v>
      </c>
      <c r="F30" s="6" t="s">
        <v>215</v>
      </c>
      <c r="G30" s="6" t="s">
        <v>71</v>
      </c>
      <c r="H30" s="5">
        <v>42767</v>
      </c>
      <c r="I30" s="6" t="s">
        <v>63</v>
      </c>
      <c r="J30" s="6" t="s">
        <v>64</v>
      </c>
      <c r="K30" s="6">
        <v>0</v>
      </c>
      <c r="L30" s="6">
        <v>1</v>
      </c>
      <c r="M30" s="7">
        <v>35</v>
      </c>
      <c r="N30" s="8">
        <v>648000</v>
      </c>
      <c r="O30" s="8">
        <v>648000</v>
      </c>
      <c r="P30" s="8">
        <v>550800</v>
      </c>
      <c r="Q30" s="6" t="s">
        <v>2</v>
      </c>
      <c r="R30" s="6" t="s">
        <v>2</v>
      </c>
      <c r="S30" s="6" t="s">
        <v>2</v>
      </c>
      <c r="T30" s="8">
        <v>48600</v>
      </c>
      <c r="U30" s="6" t="s">
        <v>2</v>
      </c>
      <c r="V30" s="6" t="s">
        <v>2</v>
      </c>
      <c r="W30" s="8">
        <v>648000</v>
      </c>
      <c r="X30" s="8">
        <v>48600</v>
      </c>
      <c r="Y30" s="6" t="s">
        <v>2</v>
      </c>
      <c r="Z30" s="6" t="s">
        <v>2</v>
      </c>
      <c r="AA30" s="6" t="s">
        <v>2</v>
      </c>
    </row>
    <row r="31" spans="1:27" ht="25.5" x14ac:dyDescent="0.25">
      <c r="A31" s="69">
        <v>1</v>
      </c>
      <c r="B31" s="4">
        <v>13</v>
      </c>
      <c r="C31" s="6" t="s">
        <v>25</v>
      </c>
      <c r="D31" s="6" t="s">
        <v>26</v>
      </c>
      <c r="E31" s="6" t="s">
        <v>216</v>
      </c>
      <c r="F31" s="6" t="s">
        <v>217</v>
      </c>
      <c r="G31" s="6" t="s">
        <v>71</v>
      </c>
      <c r="H31" s="5">
        <v>42795</v>
      </c>
      <c r="I31" s="6" t="s">
        <v>93</v>
      </c>
      <c r="J31" s="6" t="s">
        <v>94</v>
      </c>
      <c r="K31" s="6">
        <v>0</v>
      </c>
      <c r="L31" s="6">
        <v>1</v>
      </c>
      <c r="M31" s="7">
        <v>35</v>
      </c>
      <c r="N31" s="8">
        <v>648640</v>
      </c>
      <c r="O31" s="8">
        <v>648640</v>
      </c>
      <c r="P31" s="8">
        <v>551344</v>
      </c>
      <c r="Q31" s="6" t="s">
        <v>2</v>
      </c>
      <c r="R31" s="6" t="s">
        <v>2</v>
      </c>
      <c r="S31" s="6" t="s">
        <v>2</v>
      </c>
      <c r="T31" s="8">
        <v>48648</v>
      </c>
      <c r="U31" s="6" t="s">
        <v>2</v>
      </c>
      <c r="V31" s="6" t="s">
        <v>2</v>
      </c>
      <c r="W31" s="8">
        <v>616208</v>
      </c>
      <c r="X31" s="8">
        <v>16216</v>
      </c>
      <c r="Y31" s="8">
        <v>32432</v>
      </c>
      <c r="Z31" s="6" t="s">
        <v>2</v>
      </c>
      <c r="AA31" s="6" t="s">
        <v>2</v>
      </c>
    </row>
    <row r="32" spans="1:27" ht="38.25" x14ac:dyDescent="0.25">
      <c r="A32" s="69">
        <v>1</v>
      </c>
      <c r="B32" s="4">
        <v>14</v>
      </c>
      <c r="C32" s="6" t="s">
        <v>25</v>
      </c>
      <c r="D32" s="6" t="s">
        <v>26</v>
      </c>
      <c r="E32" s="6" t="s">
        <v>218</v>
      </c>
      <c r="F32" s="6" t="s">
        <v>219</v>
      </c>
      <c r="G32" s="6" t="s">
        <v>71</v>
      </c>
      <c r="H32" s="5">
        <v>42754</v>
      </c>
      <c r="I32" s="6" t="s">
        <v>383</v>
      </c>
      <c r="J32" s="6" t="s">
        <v>90</v>
      </c>
      <c r="K32" s="6">
        <v>0</v>
      </c>
      <c r="L32" s="6">
        <v>1</v>
      </c>
      <c r="M32" s="7">
        <v>36</v>
      </c>
      <c r="N32" s="8">
        <v>658172.49</v>
      </c>
      <c r="O32" s="8">
        <v>658172.49</v>
      </c>
      <c r="P32" s="8">
        <v>550561.29</v>
      </c>
      <c r="Q32" s="6" t="s">
        <v>2</v>
      </c>
      <c r="R32" s="6" t="s">
        <v>2</v>
      </c>
      <c r="S32" s="6" t="s">
        <v>2</v>
      </c>
      <c r="T32" s="8">
        <v>49362.94</v>
      </c>
      <c r="U32" s="6" t="s">
        <v>2</v>
      </c>
      <c r="V32" s="6" t="s">
        <v>2</v>
      </c>
      <c r="W32" s="8">
        <v>599924.23</v>
      </c>
      <c r="X32" s="6" t="s">
        <v>2</v>
      </c>
      <c r="Y32" s="8">
        <v>58248.26</v>
      </c>
      <c r="Z32" s="6" t="s">
        <v>2</v>
      </c>
      <c r="AA32" s="6" t="s">
        <v>2</v>
      </c>
    </row>
    <row r="33" spans="1:27" ht="38.25" x14ac:dyDescent="0.25">
      <c r="A33" s="69">
        <v>1</v>
      </c>
      <c r="B33" s="4">
        <v>15</v>
      </c>
      <c r="C33" s="6" t="s">
        <v>25</v>
      </c>
      <c r="D33" s="6" t="s">
        <v>26</v>
      </c>
      <c r="E33" s="6" t="s">
        <v>138</v>
      </c>
      <c r="F33" s="6" t="s">
        <v>139</v>
      </c>
      <c r="G33" s="6" t="s">
        <v>71</v>
      </c>
      <c r="H33" s="5">
        <v>42766</v>
      </c>
      <c r="I33" s="6" t="s">
        <v>45</v>
      </c>
      <c r="J33" s="6" t="s">
        <v>46</v>
      </c>
      <c r="K33" s="6">
        <v>1</v>
      </c>
      <c r="L33" s="6">
        <v>2</v>
      </c>
      <c r="M33" s="7">
        <v>36</v>
      </c>
      <c r="N33" s="8">
        <v>644456.79</v>
      </c>
      <c r="O33" s="8">
        <v>644456.79</v>
      </c>
      <c r="P33" s="8">
        <v>547788.27</v>
      </c>
      <c r="Q33" s="6" t="s">
        <v>2</v>
      </c>
      <c r="R33" s="6" t="s">
        <v>2</v>
      </c>
      <c r="S33" s="6" t="s">
        <v>2</v>
      </c>
      <c r="T33" s="8">
        <v>48334.26</v>
      </c>
      <c r="U33" s="6" t="s">
        <v>2</v>
      </c>
      <c r="V33" s="6" t="s">
        <v>2</v>
      </c>
      <c r="W33" s="8">
        <v>634789.28</v>
      </c>
      <c r="X33" s="8">
        <v>38666.75</v>
      </c>
      <c r="Y33" s="8">
        <v>9667.51</v>
      </c>
      <c r="Z33" s="6" t="s">
        <v>2</v>
      </c>
      <c r="AA33" s="6" t="s">
        <v>2</v>
      </c>
    </row>
    <row r="34" spans="1:27" ht="25.5" x14ac:dyDescent="0.25">
      <c r="A34" s="69">
        <v>1</v>
      </c>
      <c r="B34" s="4">
        <v>16</v>
      </c>
      <c r="C34" s="6" t="s">
        <v>25</v>
      </c>
      <c r="D34" s="6" t="s">
        <v>26</v>
      </c>
      <c r="E34" s="6" t="s">
        <v>140</v>
      </c>
      <c r="F34" s="6" t="s">
        <v>141</v>
      </c>
      <c r="G34" s="6" t="s">
        <v>71</v>
      </c>
      <c r="H34" s="5">
        <v>42783</v>
      </c>
      <c r="I34" s="6" t="s">
        <v>35</v>
      </c>
      <c r="J34" s="6" t="s">
        <v>36</v>
      </c>
      <c r="K34" s="6">
        <v>0</v>
      </c>
      <c r="L34" s="6">
        <v>1</v>
      </c>
      <c r="M34" s="7">
        <v>36</v>
      </c>
      <c r="N34" s="8">
        <v>633560.34</v>
      </c>
      <c r="O34" s="8">
        <v>633560.34</v>
      </c>
      <c r="P34" s="8">
        <v>538526.27</v>
      </c>
      <c r="Q34" s="6" t="s">
        <v>2</v>
      </c>
      <c r="R34" s="6" t="s">
        <v>2</v>
      </c>
      <c r="S34" s="6" t="s">
        <v>2</v>
      </c>
      <c r="T34" s="8">
        <v>47517.04</v>
      </c>
      <c r="U34" s="6" t="s">
        <v>2</v>
      </c>
      <c r="V34" s="6" t="s">
        <v>2</v>
      </c>
      <c r="W34" s="8">
        <v>605257.49</v>
      </c>
      <c r="X34" s="8">
        <v>19214.18</v>
      </c>
      <c r="Y34" s="8">
        <v>28302.85</v>
      </c>
      <c r="Z34" s="6" t="s">
        <v>2</v>
      </c>
      <c r="AA34" s="6" t="s">
        <v>2</v>
      </c>
    </row>
    <row r="35" spans="1:27" ht="38.25" x14ac:dyDescent="0.25">
      <c r="A35" s="69">
        <v>1</v>
      </c>
      <c r="B35" s="4">
        <v>17</v>
      </c>
      <c r="C35" s="6" t="s">
        <v>25</v>
      </c>
      <c r="D35" s="6" t="s">
        <v>26</v>
      </c>
      <c r="E35" s="6" t="s">
        <v>142</v>
      </c>
      <c r="F35" s="6" t="s">
        <v>143</v>
      </c>
      <c r="G35" s="6" t="s">
        <v>71</v>
      </c>
      <c r="H35" s="5">
        <v>42786</v>
      </c>
      <c r="I35" s="6" t="s">
        <v>45</v>
      </c>
      <c r="J35" s="6" t="s">
        <v>46</v>
      </c>
      <c r="K35" s="6">
        <v>0</v>
      </c>
      <c r="L35" s="6">
        <v>2</v>
      </c>
      <c r="M35" s="7">
        <v>36</v>
      </c>
      <c r="N35" s="8">
        <v>646100.17000000004</v>
      </c>
      <c r="O35" s="8">
        <v>646100.17000000004</v>
      </c>
      <c r="P35" s="8">
        <v>549185.15</v>
      </c>
      <c r="Q35" s="6" t="s">
        <v>2</v>
      </c>
      <c r="R35" s="6" t="s">
        <v>2</v>
      </c>
      <c r="S35" s="6" t="s">
        <v>2</v>
      </c>
      <c r="T35" s="8">
        <v>48457.51</v>
      </c>
      <c r="U35" s="6" t="s">
        <v>2</v>
      </c>
      <c r="V35" s="6" t="s">
        <v>2</v>
      </c>
      <c r="W35" s="8">
        <v>646100.17000000004</v>
      </c>
      <c r="X35" s="8">
        <v>48457.51</v>
      </c>
      <c r="Y35" s="6" t="s">
        <v>2</v>
      </c>
      <c r="Z35" s="6" t="s">
        <v>2</v>
      </c>
      <c r="AA35" s="6" t="s">
        <v>2</v>
      </c>
    </row>
    <row r="36" spans="1:27" ht="51" x14ac:dyDescent="0.25">
      <c r="A36" s="69">
        <v>1</v>
      </c>
      <c r="B36" s="4">
        <v>18</v>
      </c>
      <c r="C36" s="6" t="s">
        <v>25</v>
      </c>
      <c r="D36" s="6" t="s">
        <v>26</v>
      </c>
      <c r="E36" s="6" t="s">
        <v>220</v>
      </c>
      <c r="F36" s="6" t="s">
        <v>221</v>
      </c>
      <c r="G36" s="6" t="s">
        <v>71</v>
      </c>
      <c r="H36" s="5">
        <v>42781</v>
      </c>
      <c r="I36" s="6" t="s">
        <v>93</v>
      </c>
      <c r="J36" s="6" t="s">
        <v>94</v>
      </c>
      <c r="K36" s="6">
        <v>0</v>
      </c>
      <c r="L36" s="6">
        <v>1</v>
      </c>
      <c r="M36" s="7">
        <v>36</v>
      </c>
      <c r="N36" s="8">
        <v>648643.68999999994</v>
      </c>
      <c r="O36" s="8">
        <v>648643.68999999994</v>
      </c>
      <c r="P36" s="8">
        <v>551347.14</v>
      </c>
      <c r="Q36" s="6" t="s">
        <v>2</v>
      </c>
      <c r="R36" s="6" t="s">
        <v>2</v>
      </c>
      <c r="S36" s="6" t="s">
        <v>2</v>
      </c>
      <c r="T36" s="8">
        <v>48648.28</v>
      </c>
      <c r="U36" s="6" t="s">
        <v>2</v>
      </c>
      <c r="V36" s="6" t="s">
        <v>2</v>
      </c>
      <c r="W36" s="8">
        <v>616211.51</v>
      </c>
      <c r="X36" s="8">
        <v>16216.09</v>
      </c>
      <c r="Y36" s="8">
        <v>32432.18</v>
      </c>
      <c r="Z36" s="6" t="s">
        <v>2</v>
      </c>
      <c r="AA36" s="6" t="s">
        <v>2</v>
      </c>
    </row>
    <row r="37" spans="1:27" ht="38.25" x14ac:dyDescent="0.25">
      <c r="A37" s="69">
        <v>1</v>
      </c>
      <c r="B37" s="4">
        <v>19</v>
      </c>
      <c r="C37" s="6" t="s">
        <v>25</v>
      </c>
      <c r="D37" s="6" t="s">
        <v>26</v>
      </c>
      <c r="E37" s="6" t="s">
        <v>222</v>
      </c>
      <c r="F37" s="6" t="s">
        <v>223</v>
      </c>
      <c r="G37" s="6" t="s">
        <v>71</v>
      </c>
      <c r="H37" s="5">
        <v>42795</v>
      </c>
      <c r="I37" s="6" t="s">
        <v>93</v>
      </c>
      <c r="J37" s="6" t="s">
        <v>94</v>
      </c>
      <c r="K37" s="6">
        <v>0</v>
      </c>
      <c r="L37" s="6">
        <v>1</v>
      </c>
      <c r="M37" s="7">
        <v>34</v>
      </c>
      <c r="N37" s="8">
        <v>285245.84000000003</v>
      </c>
      <c r="O37" s="8">
        <v>285245.84000000003</v>
      </c>
      <c r="P37" s="8">
        <v>242458.96</v>
      </c>
      <c r="Q37" s="6" t="s">
        <v>2</v>
      </c>
      <c r="R37" s="6" t="s">
        <v>2</v>
      </c>
      <c r="S37" s="6" t="s">
        <v>2</v>
      </c>
      <c r="T37" s="8">
        <v>21393.439999999999</v>
      </c>
      <c r="U37" s="6" t="s">
        <v>2</v>
      </c>
      <c r="V37" s="6" t="s">
        <v>2</v>
      </c>
      <c r="W37" s="8">
        <v>270983.55</v>
      </c>
      <c r="X37" s="8">
        <v>7131.15</v>
      </c>
      <c r="Y37" s="8">
        <v>14262.29</v>
      </c>
      <c r="Z37" s="6" t="s">
        <v>2</v>
      </c>
      <c r="AA37" s="6" t="s">
        <v>2</v>
      </c>
    </row>
    <row r="38" spans="1:27" ht="51" x14ac:dyDescent="0.25">
      <c r="A38" s="69">
        <v>1</v>
      </c>
      <c r="B38" s="4">
        <v>20</v>
      </c>
      <c r="C38" s="6" t="s">
        <v>25</v>
      </c>
      <c r="D38" s="6" t="s">
        <v>26</v>
      </c>
      <c r="E38" s="6" t="s">
        <v>226</v>
      </c>
      <c r="F38" s="6" t="s">
        <v>227</v>
      </c>
      <c r="G38" s="6" t="s">
        <v>71</v>
      </c>
      <c r="H38" s="5">
        <v>42795</v>
      </c>
      <c r="I38" s="6" t="s">
        <v>93</v>
      </c>
      <c r="J38" s="6" t="s">
        <v>94</v>
      </c>
      <c r="K38" s="6">
        <v>0</v>
      </c>
      <c r="L38" s="6">
        <v>1</v>
      </c>
      <c r="M38" s="7">
        <v>34</v>
      </c>
      <c r="N38" s="8">
        <v>648600.28</v>
      </c>
      <c r="O38" s="8">
        <v>648600.28</v>
      </c>
      <c r="P38" s="8">
        <v>551310.24</v>
      </c>
      <c r="Q38" s="6" t="s">
        <v>2</v>
      </c>
      <c r="R38" s="6" t="s">
        <v>2</v>
      </c>
      <c r="S38" s="6" t="s">
        <v>2</v>
      </c>
      <c r="T38" s="8">
        <v>48645.02</v>
      </c>
      <c r="U38" s="6" t="s">
        <v>2</v>
      </c>
      <c r="V38" s="6" t="s">
        <v>2</v>
      </c>
      <c r="W38" s="8">
        <v>616170.28</v>
      </c>
      <c r="X38" s="8">
        <v>16215.02</v>
      </c>
      <c r="Y38" s="8">
        <v>32430</v>
      </c>
      <c r="Z38" s="6" t="s">
        <v>2</v>
      </c>
      <c r="AA38" s="6" t="s">
        <v>2</v>
      </c>
    </row>
    <row r="39" spans="1:27" ht="38.25" x14ac:dyDescent="0.25">
      <c r="A39" s="69">
        <v>1</v>
      </c>
      <c r="B39" s="4">
        <v>21</v>
      </c>
      <c r="C39" s="6" t="s">
        <v>25</v>
      </c>
      <c r="D39" s="6" t="s">
        <v>26</v>
      </c>
      <c r="E39" s="6" t="s">
        <v>228</v>
      </c>
      <c r="F39" s="6" t="s">
        <v>229</v>
      </c>
      <c r="G39" s="6" t="s">
        <v>71</v>
      </c>
      <c r="H39" s="5">
        <v>42783</v>
      </c>
      <c r="I39" s="6" t="s">
        <v>35</v>
      </c>
      <c r="J39" s="6" t="s">
        <v>36</v>
      </c>
      <c r="K39" s="6">
        <v>1</v>
      </c>
      <c r="L39" s="6">
        <v>1</v>
      </c>
      <c r="M39" s="7">
        <v>36</v>
      </c>
      <c r="N39" s="8">
        <v>648000</v>
      </c>
      <c r="O39" s="8">
        <v>648000</v>
      </c>
      <c r="P39" s="8">
        <v>550800</v>
      </c>
      <c r="Q39" s="6" t="s">
        <v>2</v>
      </c>
      <c r="R39" s="6" t="s">
        <v>2</v>
      </c>
      <c r="S39" s="6" t="s">
        <v>2</v>
      </c>
      <c r="T39" s="8">
        <v>48600</v>
      </c>
      <c r="U39" s="6" t="s">
        <v>2</v>
      </c>
      <c r="V39" s="6" t="s">
        <v>2</v>
      </c>
      <c r="W39" s="8">
        <v>626130</v>
      </c>
      <c r="X39" s="8">
        <v>26730</v>
      </c>
      <c r="Y39" s="8">
        <v>21870</v>
      </c>
      <c r="Z39" s="6" t="s">
        <v>2</v>
      </c>
      <c r="AA39" s="6" t="s">
        <v>2</v>
      </c>
    </row>
    <row r="40" spans="1:27" ht="51" x14ac:dyDescent="0.25">
      <c r="A40" s="69">
        <v>1</v>
      </c>
      <c r="B40" s="4">
        <v>22</v>
      </c>
      <c r="C40" s="6" t="s">
        <v>25</v>
      </c>
      <c r="D40" s="6" t="s">
        <v>26</v>
      </c>
      <c r="E40" s="6" t="s">
        <v>230</v>
      </c>
      <c r="F40" s="6" t="s">
        <v>231</v>
      </c>
      <c r="G40" s="6" t="s">
        <v>71</v>
      </c>
      <c r="H40" s="5">
        <v>42786</v>
      </c>
      <c r="I40" s="6" t="s">
        <v>35</v>
      </c>
      <c r="J40" s="6" t="s">
        <v>36</v>
      </c>
      <c r="K40" s="6">
        <v>0</v>
      </c>
      <c r="L40" s="6">
        <v>1</v>
      </c>
      <c r="M40" s="7">
        <v>36</v>
      </c>
      <c r="N40" s="8">
        <v>200000</v>
      </c>
      <c r="O40" s="8">
        <v>200000</v>
      </c>
      <c r="P40" s="8">
        <v>170000</v>
      </c>
      <c r="Q40" s="6" t="s">
        <v>2</v>
      </c>
      <c r="R40" s="6" t="s">
        <v>2</v>
      </c>
      <c r="S40" s="6" t="s">
        <v>2</v>
      </c>
      <c r="T40" s="8">
        <v>15000</v>
      </c>
      <c r="U40" s="6" t="s">
        <v>2</v>
      </c>
      <c r="V40" s="6" t="s">
        <v>2</v>
      </c>
      <c r="W40" s="8">
        <v>190000</v>
      </c>
      <c r="X40" s="8">
        <v>5000</v>
      </c>
      <c r="Y40" s="8">
        <v>10000</v>
      </c>
      <c r="Z40" s="6" t="s">
        <v>2</v>
      </c>
      <c r="AA40" s="6" t="s">
        <v>2</v>
      </c>
    </row>
    <row r="41" spans="1:27" ht="38.25" x14ac:dyDescent="0.25">
      <c r="A41" s="69">
        <v>1</v>
      </c>
      <c r="B41" s="4">
        <v>23</v>
      </c>
      <c r="C41" s="6" t="s">
        <v>25</v>
      </c>
      <c r="D41" s="6" t="s">
        <v>26</v>
      </c>
      <c r="E41" s="6" t="s">
        <v>232</v>
      </c>
      <c r="F41" s="6" t="s">
        <v>233</v>
      </c>
      <c r="G41" s="6" t="s">
        <v>71</v>
      </c>
      <c r="H41" s="5">
        <v>42783</v>
      </c>
      <c r="I41" s="6" t="s">
        <v>35</v>
      </c>
      <c r="J41" s="6" t="s">
        <v>36</v>
      </c>
      <c r="K41" s="6">
        <v>0</v>
      </c>
      <c r="L41" s="6">
        <v>1</v>
      </c>
      <c r="M41" s="7">
        <v>36</v>
      </c>
      <c r="N41" s="8">
        <v>592345.19999999995</v>
      </c>
      <c r="O41" s="8">
        <v>592345.19999999995</v>
      </c>
      <c r="P41" s="8">
        <v>503493.42</v>
      </c>
      <c r="Q41" s="6" t="s">
        <v>2</v>
      </c>
      <c r="R41" s="6" t="s">
        <v>2</v>
      </c>
      <c r="S41" s="6" t="s">
        <v>2</v>
      </c>
      <c r="T41" s="8">
        <v>44425.9</v>
      </c>
      <c r="U41" s="6" t="s">
        <v>2</v>
      </c>
      <c r="V41" s="6" t="s">
        <v>2</v>
      </c>
      <c r="W41" s="8">
        <v>563514.12</v>
      </c>
      <c r="X41" s="8">
        <v>15594.8</v>
      </c>
      <c r="Y41" s="8">
        <v>28831.08</v>
      </c>
      <c r="Z41" s="6" t="s">
        <v>2</v>
      </c>
      <c r="AA41" s="6" t="s">
        <v>2</v>
      </c>
    </row>
    <row r="42" spans="1:27" ht="25.5" x14ac:dyDescent="0.25">
      <c r="A42" s="69">
        <v>1</v>
      </c>
      <c r="B42" s="4">
        <v>24</v>
      </c>
      <c r="C42" s="6" t="s">
        <v>25</v>
      </c>
      <c r="D42" s="6" t="s">
        <v>26</v>
      </c>
      <c r="E42" s="6" t="s">
        <v>234</v>
      </c>
      <c r="F42" s="6" t="s">
        <v>235</v>
      </c>
      <c r="G42" s="6" t="s">
        <v>71</v>
      </c>
      <c r="H42" s="5">
        <v>42783</v>
      </c>
      <c r="I42" s="6" t="s">
        <v>35</v>
      </c>
      <c r="J42" s="6" t="s">
        <v>36</v>
      </c>
      <c r="K42" s="6">
        <v>0</v>
      </c>
      <c r="L42" s="6">
        <v>2</v>
      </c>
      <c r="M42" s="7">
        <v>36</v>
      </c>
      <c r="N42" s="8">
        <v>581007.42000000004</v>
      </c>
      <c r="O42" s="8">
        <v>581007.42000000004</v>
      </c>
      <c r="P42" s="8">
        <v>493856.3</v>
      </c>
      <c r="Q42" s="6" t="s">
        <v>2</v>
      </c>
      <c r="R42" s="6" t="s">
        <v>2</v>
      </c>
      <c r="S42" s="6" t="s">
        <v>2</v>
      </c>
      <c r="T42" s="8">
        <v>43575.57</v>
      </c>
      <c r="U42" s="6" t="s">
        <v>2</v>
      </c>
      <c r="V42" s="6" t="s">
        <v>2</v>
      </c>
      <c r="W42" s="8">
        <v>581007.42000000004</v>
      </c>
      <c r="X42" s="8">
        <v>43575.55</v>
      </c>
      <c r="Y42" s="6" t="s">
        <v>2</v>
      </c>
      <c r="Z42" s="6" t="s">
        <v>2</v>
      </c>
      <c r="AA42" s="6" t="s">
        <v>2</v>
      </c>
    </row>
    <row r="43" spans="1:27" ht="25.5" x14ac:dyDescent="0.25">
      <c r="A43" s="69">
        <v>1</v>
      </c>
      <c r="B43" s="4">
        <v>25</v>
      </c>
      <c r="C43" s="6" t="s">
        <v>25</v>
      </c>
      <c r="D43" s="6" t="s">
        <v>26</v>
      </c>
      <c r="E43" s="6" t="s">
        <v>236</v>
      </c>
      <c r="F43" s="6" t="s">
        <v>237</v>
      </c>
      <c r="G43" s="6" t="s">
        <v>71</v>
      </c>
      <c r="H43" s="5">
        <v>42783</v>
      </c>
      <c r="I43" s="6" t="s">
        <v>35</v>
      </c>
      <c r="J43" s="6" t="s">
        <v>36</v>
      </c>
      <c r="K43" s="6">
        <v>0</v>
      </c>
      <c r="L43" s="6">
        <v>2</v>
      </c>
      <c r="M43" s="7">
        <v>36</v>
      </c>
      <c r="N43" s="8">
        <v>524397.9</v>
      </c>
      <c r="O43" s="8">
        <v>524397.9</v>
      </c>
      <c r="P43" s="8">
        <v>445738.22</v>
      </c>
      <c r="Q43" s="6" t="s">
        <v>2</v>
      </c>
      <c r="R43" s="6" t="s">
        <v>2</v>
      </c>
      <c r="S43" s="6" t="s">
        <v>2</v>
      </c>
      <c r="T43" s="8">
        <v>39329.85</v>
      </c>
      <c r="U43" s="6" t="s">
        <v>2</v>
      </c>
      <c r="V43" s="6" t="s">
        <v>2</v>
      </c>
      <c r="W43" s="8">
        <v>499482.16</v>
      </c>
      <c r="X43" s="8">
        <v>14414.09</v>
      </c>
      <c r="Y43" s="8">
        <v>24915.74</v>
      </c>
      <c r="Z43" s="6" t="s">
        <v>2</v>
      </c>
      <c r="AA43" s="6" t="s">
        <v>2</v>
      </c>
    </row>
    <row r="44" spans="1:27" ht="51" x14ac:dyDescent="0.25">
      <c r="A44" s="69">
        <v>1</v>
      </c>
      <c r="B44" s="4">
        <v>26</v>
      </c>
      <c r="C44" s="6" t="s">
        <v>25</v>
      </c>
      <c r="D44" s="6" t="s">
        <v>26</v>
      </c>
      <c r="E44" s="6" t="s">
        <v>240</v>
      </c>
      <c r="F44" s="6" t="s">
        <v>241</v>
      </c>
      <c r="G44" s="6" t="s">
        <v>71</v>
      </c>
      <c r="H44" s="5">
        <v>42795</v>
      </c>
      <c r="I44" s="6" t="s">
        <v>93</v>
      </c>
      <c r="J44" s="6" t="s">
        <v>94</v>
      </c>
      <c r="K44" s="6">
        <v>0</v>
      </c>
      <c r="L44" s="6">
        <v>1</v>
      </c>
      <c r="M44" s="7">
        <v>36</v>
      </c>
      <c r="N44" s="8">
        <v>648235.48</v>
      </c>
      <c r="O44" s="8">
        <v>648235.48</v>
      </c>
      <c r="P44" s="8">
        <v>551000.16</v>
      </c>
      <c r="Q44" s="6" t="s">
        <v>2</v>
      </c>
      <c r="R44" s="6" t="s">
        <v>2</v>
      </c>
      <c r="S44" s="6" t="s">
        <v>2</v>
      </c>
      <c r="T44" s="8">
        <v>48617.66</v>
      </c>
      <c r="U44" s="6" t="s">
        <v>2</v>
      </c>
      <c r="V44" s="6" t="s">
        <v>2</v>
      </c>
      <c r="W44" s="8">
        <v>615823.71</v>
      </c>
      <c r="X44" s="8">
        <v>16205.89</v>
      </c>
      <c r="Y44" s="8">
        <v>32411.77</v>
      </c>
      <c r="Z44" s="6" t="s">
        <v>2</v>
      </c>
      <c r="AA44" s="6" t="s">
        <v>2</v>
      </c>
    </row>
    <row r="45" spans="1:27" ht="51" x14ac:dyDescent="0.25">
      <c r="A45" s="69">
        <v>1</v>
      </c>
      <c r="B45" s="4">
        <v>27</v>
      </c>
      <c r="C45" s="6" t="s">
        <v>25</v>
      </c>
      <c r="D45" s="6" t="s">
        <v>26</v>
      </c>
      <c r="E45" s="6" t="s">
        <v>144</v>
      </c>
      <c r="F45" s="6" t="s">
        <v>145</v>
      </c>
      <c r="G45" s="6" t="s">
        <v>71</v>
      </c>
      <c r="H45" s="5">
        <v>42769</v>
      </c>
      <c r="I45" s="6" t="s">
        <v>80</v>
      </c>
      <c r="J45" s="6" t="s">
        <v>81</v>
      </c>
      <c r="K45" s="6">
        <v>2</v>
      </c>
      <c r="L45" s="6">
        <v>3</v>
      </c>
      <c r="M45" s="7">
        <v>36</v>
      </c>
      <c r="N45" s="8">
        <v>584070.46</v>
      </c>
      <c r="O45" s="8">
        <v>584070.46</v>
      </c>
      <c r="P45" s="8">
        <v>496459.89</v>
      </c>
      <c r="Q45" s="6" t="s">
        <v>2</v>
      </c>
      <c r="R45" s="6" t="s">
        <v>2</v>
      </c>
      <c r="S45" s="6" t="s">
        <v>2</v>
      </c>
      <c r="T45" s="8">
        <v>43805.29</v>
      </c>
      <c r="U45" s="6" t="s">
        <v>2</v>
      </c>
      <c r="V45" s="6" t="s">
        <v>2</v>
      </c>
      <c r="W45" s="8">
        <v>557495.26</v>
      </c>
      <c r="X45" s="8">
        <v>17230.080000000002</v>
      </c>
      <c r="Y45" s="8">
        <v>26575.200000000001</v>
      </c>
      <c r="Z45" s="6" t="s">
        <v>2</v>
      </c>
      <c r="AA45" s="6" t="s">
        <v>2</v>
      </c>
    </row>
    <row r="46" spans="1:27" ht="51" x14ac:dyDescent="0.25">
      <c r="A46" s="69">
        <v>1</v>
      </c>
      <c r="B46" s="4">
        <v>28</v>
      </c>
      <c r="C46" s="6" t="s">
        <v>25</v>
      </c>
      <c r="D46" s="6" t="s">
        <v>26</v>
      </c>
      <c r="E46" s="6" t="s">
        <v>146</v>
      </c>
      <c r="F46" s="6" t="s">
        <v>147</v>
      </c>
      <c r="G46" s="6" t="s">
        <v>71</v>
      </c>
      <c r="H46" s="5">
        <v>42794</v>
      </c>
      <c r="I46" s="6" t="s">
        <v>45</v>
      </c>
      <c r="J46" s="6" t="s">
        <v>46</v>
      </c>
      <c r="K46" s="6">
        <v>0</v>
      </c>
      <c r="L46" s="6">
        <v>2</v>
      </c>
      <c r="M46" s="7">
        <v>36</v>
      </c>
      <c r="N46" s="8">
        <v>578690.44999999995</v>
      </c>
      <c r="O46" s="8">
        <v>578690.44999999995</v>
      </c>
      <c r="P46" s="8">
        <v>491886.88</v>
      </c>
      <c r="Q46" s="6" t="s">
        <v>2</v>
      </c>
      <c r="R46" s="6" t="s">
        <v>2</v>
      </c>
      <c r="S46" s="6" t="s">
        <v>2</v>
      </c>
      <c r="T46" s="8">
        <v>43401.79</v>
      </c>
      <c r="U46" s="6" t="s">
        <v>2</v>
      </c>
      <c r="V46" s="6" t="s">
        <v>2</v>
      </c>
      <c r="W46" s="8">
        <v>578690.44999999995</v>
      </c>
      <c r="X46" s="8">
        <v>43401.78</v>
      </c>
      <c r="Y46" s="6" t="s">
        <v>2</v>
      </c>
      <c r="Z46" s="6" t="s">
        <v>2</v>
      </c>
      <c r="AA46" s="6" t="s">
        <v>2</v>
      </c>
    </row>
    <row r="47" spans="1:27" ht="38.25" x14ac:dyDescent="0.25">
      <c r="A47" s="69">
        <v>1</v>
      </c>
      <c r="B47" s="4">
        <v>29</v>
      </c>
      <c r="C47" s="6" t="s">
        <v>25</v>
      </c>
      <c r="D47" s="6" t="s">
        <v>26</v>
      </c>
      <c r="E47" s="6" t="s">
        <v>242</v>
      </c>
      <c r="F47" s="6" t="s">
        <v>243</v>
      </c>
      <c r="G47" s="6" t="s">
        <v>71</v>
      </c>
      <c r="H47" s="5">
        <v>42783</v>
      </c>
      <c r="I47" s="6" t="s">
        <v>93</v>
      </c>
      <c r="J47" s="6" t="s">
        <v>94</v>
      </c>
      <c r="K47" s="6">
        <v>0</v>
      </c>
      <c r="L47" s="6">
        <v>3</v>
      </c>
      <c r="M47" s="7">
        <v>36</v>
      </c>
      <c r="N47" s="8">
        <v>648648.24</v>
      </c>
      <c r="O47" s="8">
        <v>648648.24</v>
      </c>
      <c r="P47" s="8">
        <v>551351</v>
      </c>
      <c r="Q47" s="6" t="s">
        <v>2</v>
      </c>
      <c r="R47" s="6" t="s">
        <v>2</v>
      </c>
      <c r="S47" s="6" t="s">
        <v>2</v>
      </c>
      <c r="T47" s="8">
        <v>48648.62</v>
      </c>
      <c r="U47" s="6" t="s">
        <v>2</v>
      </c>
      <c r="V47" s="6" t="s">
        <v>2</v>
      </c>
      <c r="W47" s="8">
        <v>616215.81999999995</v>
      </c>
      <c r="X47" s="8">
        <v>16216.2</v>
      </c>
      <c r="Y47" s="8">
        <v>32432.42</v>
      </c>
      <c r="Z47" s="6" t="s">
        <v>2</v>
      </c>
      <c r="AA47" s="6" t="s">
        <v>2</v>
      </c>
    </row>
    <row r="48" spans="1:27" ht="25.5" x14ac:dyDescent="0.25">
      <c r="A48" s="69">
        <v>1</v>
      </c>
      <c r="B48" s="4">
        <v>30</v>
      </c>
      <c r="C48" s="6" t="s">
        <v>25</v>
      </c>
      <c r="D48" s="6" t="s">
        <v>26</v>
      </c>
      <c r="E48" s="6" t="s">
        <v>244</v>
      </c>
      <c r="F48" s="6" t="s">
        <v>245</v>
      </c>
      <c r="G48" s="6" t="s">
        <v>71</v>
      </c>
      <c r="H48" s="5">
        <v>42781</v>
      </c>
      <c r="I48" s="6" t="s">
        <v>93</v>
      </c>
      <c r="J48" s="6" t="s">
        <v>94</v>
      </c>
      <c r="K48" s="6">
        <v>0</v>
      </c>
      <c r="L48" s="6">
        <v>1</v>
      </c>
      <c r="M48" s="7">
        <v>36</v>
      </c>
      <c r="N48" s="8">
        <v>648640</v>
      </c>
      <c r="O48" s="8">
        <v>648640</v>
      </c>
      <c r="P48" s="8">
        <v>551344</v>
      </c>
      <c r="Q48" s="6" t="s">
        <v>2</v>
      </c>
      <c r="R48" s="6" t="s">
        <v>2</v>
      </c>
      <c r="S48" s="6" t="s">
        <v>2</v>
      </c>
      <c r="T48" s="8">
        <v>48648</v>
      </c>
      <c r="U48" s="6" t="s">
        <v>2</v>
      </c>
      <c r="V48" s="6" t="s">
        <v>2</v>
      </c>
      <c r="W48" s="8">
        <v>616208</v>
      </c>
      <c r="X48" s="8">
        <v>16216</v>
      </c>
      <c r="Y48" s="8">
        <v>32432</v>
      </c>
      <c r="Z48" s="6" t="s">
        <v>2</v>
      </c>
      <c r="AA48" s="6" t="s">
        <v>2</v>
      </c>
    </row>
    <row r="49" spans="1:27" ht="25.5" x14ac:dyDescent="0.25">
      <c r="A49" s="69">
        <v>1</v>
      </c>
      <c r="B49" s="4">
        <v>31</v>
      </c>
      <c r="C49" s="6" t="s">
        <v>25</v>
      </c>
      <c r="D49" s="6" t="s">
        <v>26</v>
      </c>
      <c r="E49" s="6" t="s">
        <v>246</v>
      </c>
      <c r="F49" s="6" t="s">
        <v>247</v>
      </c>
      <c r="G49" s="6" t="s">
        <v>71</v>
      </c>
      <c r="H49" s="5">
        <v>42810</v>
      </c>
      <c r="I49" s="6" t="s">
        <v>93</v>
      </c>
      <c r="J49" s="6" t="s">
        <v>94</v>
      </c>
      <c r="K49" s="6">
        <v>0</v>
      </c>
      <c r="L49" s="6">
        <v>2</v>
      </c>
      <c r="M49" s="7">
        <v>36</v>
      </c>
      <c r="N49" s="8">
        <v>583689.55000000005</v>
      </c>
      <c r="O49" s="8">
        <v>583689.55000000005</v>
      </c>
      <c r="P49" s="8">
        <v>496136.12</v>
      </c>
      <c r="Q49" s="6" t="s">
        <v>2</v>
      </c>
      <c r="R49" s="6" t="s">
        <v>2</v>
      </c>
      <c r="S49" s="6" t="s">
        <v>2</v>
      </c>
      <c r="T49" s="8">
        <v>43776.72</v>
      </c>
      <c r="U49" s="6" t="s">
        <v>2</v>
      </c>
      <c r="V49" s="6" t="s">
        <v>2</v>
      </c>
      <c r="W49" s="8">
        <v>554505.07999999996</v>
      </c>
      <c r="X49" s="8">
        <v>14592.24</v>
      </c>
      <c r="Y49" s="8">
        <v>29184.47</v>
      </c>
      <c r="Z49" s="6" t="s">
        <v>2</v>
      </c>
      <c r="AA49" s="6" t="s">
        <v>2</v>
      </c>
    </row>
    <row r="50" spans="1:27" ht="51" x14ac:dyDescent="0.25">
      <c r="A50" s="69">
        <v>1</v>
      </c>
      <c r="B50" s="4">
        <v>32</v>
      </c>
      <c r="C50" s="6" t="s">
        <v>25</v>
      </c>
      <c r="D50" s="6" t="s">
        <v>26</v>
      </c>
      <c r="E50" s="6" t="s">
        <v>248</v>
      </c>
      <c r="F50" s="6" t="s">
        <v>249</v>
      </c>
      <c r="G50" s="6" t="s">
        <v>71</v>
      </c>
      <c r="H50" s="5">
        <v>42788</v>
      </c>
      <c r="I50" s="6" t="s">
        <v>45</v>
      </c>
      <c r="J50" s="6" t="s">
        <v>46</v>
      </c>
      <c r="K50" s="6">
        <v>1</v>
      </c>
      <c r="L50" s="6">
        <v>2</v>
      </c>
      <c r="M50" s="7">
        <v>36</v>
      </c>
      <c r="N50" s="8">
        <v>647520.69999999995</v>
      </c>
      <c r="O50" s="8">
        <v>647520.69999999995</v>
      </c>
      <c r="P50" s="8">
        <v>550392.6</v>
      </c>
      <c r="Q50" s="6" t="s">
        <v>2</v>
      </c>
      <c r="R50" s="6" t="s">
        <v>2</v>
      </c>
      <c r="S50" s="6" t="s">
        <v>2</v>
      </c>
      <c r="T50" s="8">
        <v>48564.05</v>
      </c>
      <c r="U50" s="6" t="s">
        <v>2</v>
      </c>
      <c r="V50" s="6" t="s">
        <v>2</v>
      </c>
      <c r="W50" s="8">
        <v>647520.69999999995</v>
      </c>
      <c r="X50" s="8">
        <v>48564.05</v>
      </c>
      <c r="Y50" s="6" t="s">
        <v>2</v>
      </c>
      <c r="Z50" s="6" t="s">
        <v>2</v>
      </c>
      <c r="AA50" s="6" t="s">
        <v>2</v>
      </c>
    </row>
    <row r="51" spans="1:27" ht="25.5" x14ac:dyDescent="0.25">
      <c r="A51" s="69">
        <v>1</v>
      </c>
      <c r="B51" s="4">
        <v>33</v>
      </c>
      <c r="C51" s="6" t="s">
        <v>25</v>
      </c>
      <c r="D51" s="6" t="s">
        <v>26</v>
      </c>
      <c r="E51" s="6" t="s">
        <v>250</v>
      </c>
      <c r="F51" s="6" t="s">
        <v>251</v>
      </c>
      <c r="G51" s="6" t="s">
        <v>71</v>
      </c>
      <c r="H51" s="5">
        <v>42837</v>
      </c>
      <c r="I51" s="6" t="s">
        <v>35</v>
      </c>
      <c r="J51" s="6" t="s">
        <v>36</v>
      </c>
      <c r="K51" s="6">
        <v>0</v>
      </c>
      <c r="L51" s="6">
        <v>4</v>
      </c>
      <c r="M51" s="7">
        <v>36</v>
      </c>
      <c r="N51" s="8">
        <v>594054.28</v>
      </c>
      <c r="O51" s="8">
        <v>594054.28</v>
      </c>
      <c r="P51" s="8">
        <v>504946.14</v>
      </c>
      <c r="Q51" s="6" t="s">
        <v>2</v>
      </c>
      <c r="R51" s="6" t="s">
        <v>2</v>
      </c>
      <c r="S51" s="6" t="s">
        <v>2</v>
      </c>
      <c r="T51" s="8">
        <v>44554.07</v>
      </c>
      <c r="U51" s="6" t="s">
        <v>2</v>
      </c>
      <c r="V51" s="6" t="s">
        <v>2</v>
      </c>
      <c r="W51" s="8">
        <v>564351.56999999995</v>
      </c>
      <c r="X51" s="8">
        <v>14851.36</v>
      </c>
      <c r="Y51" s="8">
        <v>29702.71</v>
      </c>
      <c r="Z51" s="6" t="s">
        <v>2</v>
      </c>
      <c r="AA51" s="6" t="s">
        <v>2</v>
      </c>
    </row>
    <row r="52" spans="1:27" ht="38.25" x14ac:dyDescent="0.25">
      <c r="A52" s="69">
        <v>1</v>
      </c>
      <c r="B52" s="4">
        <v>34</v>
      </c>
      <c r="C52" s="6" t="s">
        <v>25</v>
      </c>
      <c r="D52" s="6" t="s">
        <v>26</v>
      </c>
      <c r="E52" s="6" t="s">
        <v>252</v>
      </c>
      <c r="F52" s="6" t="s">
        <v>253</v>
      </c>
      <c r="G52" s="6" t="s">
        <v>71</v>
      </c>
      <c r="H52" s="5">
        <v>42793</v>
      </c>
      <c r="I52" s="6" t="s">
        <v>35</v>
      </c>
      <c r="J52" s="6" t="s">
        <v>36</v>
      </c>
      <c r="K52" s="6">
        <v>0</v>
      </c>
      <c r="L52" s="6">
        <v>3</v>
      </c>
      <c r="M52" s="7">
        <v>36</v>
      </c>
      <c r="N52" s="8">
        <v>648330.88</v>
      </c>
      <c r="O52" s="8">
        <v>648330.88</v>
      </c>
      <c r="P52" s="8">
        <v>551081.25</v>
      </c>
      <c r="Q52" s="6" t="s">
        <v>2</v>
      </c>
      <c r="R52" s="6" t="s">
        <v>2</v>
      </c>
      <c r="S52" s="6" t="s">
        <v>2</v>
      </c>
      <c r="T52" s="8">
        <v>48624.81</v>
      </c>
      <c r="U52" s="6" t="s">
        <v>2</v>
      </c>
      <c r="V52" s="6" t="s">
        <v>2</v>
      </c>
      <c r="W52" s="8">
        <v>648330.88</v>
      </c>
      <c r="X52" s="8">
        <v>48624.82</v>
      </c>
      <c r="Y52" s="6" t="s">
        <v>2</v>
      </c>
      <c r="Z52" s="6" t="s">
        <v>2</v>
      </c>
      <c r="AA52" s="6" t="s">
        <v>2</v>
      </c>
    </row>
    <row r="53" spans="1:27" ht="51" x14ac:dyDescent="0.25">
      <c r="A53" s="69">
        <v>1</v>
      </c>
      <c r="B53" s="4">
        <v>35</v>
      </c>
      <c r="C53" s="6" t="s">
        <v>25</v>
      </c>
      <c r="D53" s="6" t="s">
        <v>26</v>
      </c>
      <c r="E53" s="6" t="s">
        <v>254</v>
      </c>
      <c r="F53" s="6" t="s">
        <v>255</v>
      </c>
      <c r="G53" s="6" t="s">
        <v>71</v>
      </c>
      <c r="H53" s="5">
        <v>42780</v>
      </c>
      <c r="I53" s="6" t="s">
        <v>63</v>
      </c>
      <c r="J53" s="6" t="s">
        <v>64</v>
      </c>
      <c r="K53" s="6">
        <v>0</v>
      </c>
      <c r="L53" s="6">
        <v>1</v>
      </c>
      <c r="M53" s="7">
        <v>36</v>
      </c>
      <c r="N53" s="8">
        <v>644295</v>
      </c>
      <c r="O53" s="8">
        <v>644295</v>
      </c>
      <c r="P53" s="8">
        <v>547650.75</v>
      </c>
      <c r="Q53" s="6" t="s">
        <v>2</v>
      </c>
      <c r="R53" s="6" t="s">
        <v>2</v>
      </c>
      <c r="S53" s="6" t="s">
        <v>2</v>
      </c>
      <c r="T53" s="8">
        <v>48321.2</v>
      </c>
      <c r="U53" s="6" t="s">
        <v>2</v>
      </c>
      <c r="V53" s="6" t="s">
        <v>2</v>
      </c>
      <c r="W53" s="8">
        <v>644295</v>
      </c>
      <c r="X53" s="8">
        <v>48323.05</v>
      </c>
      <c r="Y53" s="6" t="s">
        <v>2</v>
      </c>
      <c r="Z53" s="6" t="s">
        <v>2</v>
      </c>
      <c r="AA53" s="6" t="s">
        <v>2</v>
      </c>
    </row>
    <row r="54" spans="1:27" ht="25.5" x14ac:dyDescent="0.25">
      <c r="A54" s="69">
        <v>1</v>
      </c>
      <c r="B54" s="4">
        <v>36</v>
      </c>
      <c r="C54" s="6" t="s">
        <v>25</v>
      </c>
      <c r="D54" s="6" t="s">
        <v>26</v>
      </c>
      <c r="E54" s="6" t="s">
        <v>148</v>
      </c>
      <c r="F54" s="6" t="s">
        <v>149</v>
      </c>
      <c r="G54" s="6" t="s">
        <v>71</v>
      </c>
      <c r="H54" s="5">
        <v>42787</v>
      </c>
      <c r="I54" s="6" t="s">
        <v>84</v>
      </c>
      <c r="J54" s="6" t="s">
        <v>85</v>
      </c>
      <c r="K54" s="6">
        <v>0</v>
      </c>
      <c r="L54" s="6">
        <v>1</v>
      </c>
      <c r="M54" s="7">
        <v>35</v>
      </c>
      <c r="N54" s="8">
        <v>634744.42000000004</v>
      </c>
      <c r="O54" s="8">
        <v>633384.42000000004</v>
      </c>
      <c r="P54" s="8">
        <v>538376.74</v>
      </c>
      <c r="Q54" s="6" t="s">
        <v>2</v>
      </c>
      <c r="R54" s="6" t="s">
        <v>2</v>
      </c>
      <c r="S54" s="6" t="s">
        <v>2</v>
      </c>
      <c r="T54" s="8">
        <v>47503.81</v>
      </c>
      <c r="U54" s="6" t="s">
        <v>2</v>
      </c>
      <c r="V54" s="6" t="s">
        <v>2</v>
      </c>
      <c r="W54" s="8">
        <v>633384.42000000004</v>
      </c>
      <c r="X54" s="8">
        <v>47503.87</v>
      </c>
      <c r="Y54" s="6" t="s">
        <v>2</v>
      </c>
      <c r="Z54" s="8">
        <v>1360</v>
      </c>
      <c r="AA54" s="6" t="s">
        <v>2</v>
      </c>
    </row>
    <row r="55" spans="1:27" ht="38.25" x14ac:dyDescent="0.25">
      <c r="A55" s="69">
        <v>1</v>
      </c>
      <c r="B55" s="4">
        <v>37</v>
      </c>
      <c r="C55" s="6" t="s">
        <v>25</v>
      </c>
      <c r="D55" s="6" t="s">
        <v>26</v>
      </c>
      <c r="E55" s="6" t="s">
        <v>256</v>
      </c>
      <c r="F55" s="6" t="s">
        <v>257</v>
      </c>
      <c r="G55" s="6" t="s">
        <v>71</v>
      </c>
      <c r="H55" s="5">
        <v>42786</v>
      </c>
      <c r="I55" s="6" t="s">
        <v>45</v>
      </c>
      <c r="J55" s="6" t="s">
        <v>46</v>
      </c>
      <c r="K55" s="6">
        <v>0</v>
      </c>
      <c r="L55" s="6">
        <v>1</v>
      </c>
      <c r="M55" s="7">
        <v>36</v>
      </c>
      <c r="N55" s="8">
        <v>485272</v>
      </c>
      <c r="O55" s="8">
        <v>485272</v>
      </c>
      <c r="P55" s="8">
        <v>412481.2</v>
      </c>
      <c r="Q55" s="6" t="s">
        <v>2</v>
      </c>
      <c r="R55" s="6" t="s">
        <v>2</v>
      </c>
      <c r="S55" s="6" t="s">
        <v>2</v>
      </c>
      <c r="T55" s="8">
        <v>36395.4</v>
      </c>
      <c r="U55" s="6" t="s">
        <v>2</v>
      </c>
      <c r="V55" s="6" t="s">
        <v>2</v>
      </c>
      <c r="W55" s="8">
        <v>461017.55</v>
      </c>
      <c r="X55" s="8">
        <v>12140.95</v>
      </c>
      <c r="Y55" s="8">
        <v>24254.45</v>
      </c>
      <c r="Z55" s="6" t="s">
        <v>2</v>
      </c>
      <c r="AA55" s="6" t="s">
        <v>2</v>
      </c>
    </row>
    <row r="56" spans="1:27" ht="38.25" x14ac:dyDescent="0.25">
      <c r="A56" s="69">
        <v>1</v>
      </c>
      <c r="B56" s="4">
        <v>38</v>
      </c>
      <c r="C56" s="6" t="s">
        <v>25</v>
      </c>
      <c r="D56" s="6" t="s">
        <v>26</v>
      </c>
      <c r="E56" s="6" t="s">
        <v>150</v>
      </c>
      <c r="F56" s="6" t="s">
        <v>151</v>
      </c>
      <c r="G56" s="6" t="s">
        <v>71</v>
      </c>
      <c r="H56" s="5">
        <v>42779</v>
      </c>
      <c r="I56" s="6" t="s">
        <v>63</v>
      </c>
      <c r="J56" s="6" t="s">
        <v>64</v>
      </c>
      <c r="K56" s="6">
        <v>3</v>
      </c>
      <c r="L56" s="6">
        <v>3</v>
      </c>
      <c r="M56" s="7">
        <v>35</v>
      </c>
      <c r="N56" s="8">
        <v>642601.74</v>
      </c>
      <c r="O56" s="8">
        <v>642601.74</v>
      </c>
      <c r="P56" s="8">
        <v>546211.48</v>
      </c>
      <c r="Q56" s="6" t="s">
        <v>2</v>
      </c>
      <c r="R56" s="6" t="s">
        <v>2</v>
      </c>
      <c r="S56" s="6" t="s">
        <v>2</v>
      </c>
      <c r="T56" s="8">
        <v>48195.13</v>
      </c>
      <c r="U56" s="6" t="s">
        <v>2</v>
      </c>
      <c r="V56" s="6" t="s">
        <v>2</v>
      </c>
      <c r="W56" s="8">
        <v>622760.26</v>
      </c>
      <c r="X56" s="8">
        <v>28353.65</v>
      </c>
      <c r="Y56" s="8">
        <v>19841.48</v>
      </c>
      <c r="Z56" s="6" t="s">
        <v>2</v>
      </c>
      <c r="AA56" s="6" t="s">
        <v>2</v>
      </c>
    </row>
    <row r="57" spans="1:27" ht="63.75" x14ac:dyDescent="0.25">
      <c r="A57" s="69">
        <v>1</v>
      </c>
      <c r="B57" s="4">
        <v>39</v>
      </c>
      <c r="C57" s="6" t="s">
        <v>25</v>
      </c>
      <c r="D57" s="6" t="s">
        <v>26</v>
      </c>
      <c r="E57" s="6" t="s">
        <v>258</v>
      </c>
      <c r="F57" s="6" t="s">
        <v>259</v>
      </c>
      <c r="G57" s="6" t="s">
        <v>71</v>
      </c>
      <c r="H57" s="5">
        <v>42788</v>
      </c>
      <c r="I57" s="6" t="s">
        <v>35</v>
      </c>
      <c r="J57" s="6" t="s">
        <v>36</v>
      </c>
      <c r="K57" s="6">
        <v>0</v>
      </c>
      <c r="L57" s="6">
        <v>2</v>
      </c>
      <c r="M57" s="7">
        <v>36</v>
      </c>
      <c r="N57" s="8">
        <v>627833.06999999995</v>
      </c>
      <c r="O57" s="8">
        <v>610652.81000000006</v>
      </c>
      <c r="P57" s="8">
        <v>519054.89</v>
      </c>
      <c r="Q57" s="6" t="s">
        <v>2</v>
      </c>
      <c r="R57" s="6" t="s">
        <v>2</v>
      </c>
      <c r="S57" s="6" t="s">
        <v>2</v>
      </c>
      <c r="T57" s="8">
        <v>45798.96</v>
      </c>
      <c r="U57" s="6" t="s">
        <v>2</v>
      </c>
      <c r="V57" s="6" t="s">
        <v>2</v>
      </c>
      <c r="W57" s="8">
        <v>568151.38</v>
      </c>
      <c r="X57" s="8">
        <v>3297.53</v>
      </c>
      <c r="Y57" s="8">
        <v>42501.43</v>
      </c>
      <c r="Z57" s="8">
        <v>17180.259999999998</v>
      </c>
      <c r="AA57" s="6" t="s">
        <v>2</v>
      </c>
    </row>
    <row r="58" spans="1:27" ht="38.25" x14ac:dyDescent="0.25">
      <c r="A58" s="69">
        <v>1</v>
      </c>
      <c r="B58" s="4">
        <v>40</v>
      </c>
      <c r="C58" s="6" t="s">
        <v>25</v>
      </c>
      <c r="D58" s="6" t="s">
        <v>26</v>
      </c>
      <c r="E58" s="6" t="s">
        <v>260</v>
      </c>
      <c r="F58" s="6" t="s">
        <v>261</v>
      </c>
      <c r="G58" s="6" t="s">
        <v>71</v>
      </c>
      <c r="H58" s="5">
        <v>42788</v>
      </c>
      <c r="I58" s="6" t="s">
        <v>35</v>
      </c>
      <c r="J58" s="6" t="s">
        <v>36</v>
      </c>
      <c r="K58" s="6">
        <v>0</v>
      </c>
      <c r="L58" s="6">
        <v>1</v>
      </c>
      <c r="M58" s="7">
        <v>36</v>
      </c>
      <c r="N58" s="8">
        <v>648000</v>
      </c>
      <c r="O58" s="8">
        <v>648000</v>
      </c>
      <c r="P58" s="8">
        <v>550800</v>
      </c>
      <c r="Q58" s="6" t="s">
        <v>2</v>
      </c>
      <c r="R58" s="6" t="s">
        <v>2</v>
      </c>
      <c r="S58" s="6" t="s">
        <v>2</v>
      </c>
      <c r="T58" s="8">
        <v>48600</v>
      </c>
      <c r="U58" s="6" t="s">
        <v>2</v>
      </c>
      <c r="V58" s="6" t="s">
        <v>2</v>
      </c>
      <c r="W58" s="8">
        <v>615600</v>
      </c>
      <c r="X58" s="8">
        <v>16200</v>
      </c>
      <c r="Y58" s="8">
        <v>32400</v>
      </c>
      <c r="Z58" s="6" t="s">
        <v>2</v>
      </c>
      <c r="AA58" s="6" t="s">
        <v>2</v>
      </c>
    </row>
    <row r="59" spans="1:27" ht="38.25" x14ac:dyDescent="0.25">
      <c r="A59" s="69">
        <v>1</v>
      </c>
      <c r="B59" s="4">
        <v>41</v>
      </c>
      <c r="C59" s="6" t="s">
        <v>25</v>
      </c>
      <c r="D59" s="6" t="s">
        <v>26</v>
      </c>
      <c r="E59" s="6" t="s">
        <v>152</v>
      </c>
      <c r="F59" s="6" t="s">
        <v>428</v>
      </c>
      <c r="G59" s="6" t="s">
        <v>71</v>
      </c>
      <c r="H59" s="5">
        <v>42793</v>
      </c>
      <c r="I59" s="6" t="s">
        <v>35</v>
      </c>
      <c r="J59" s="6" t="s">
        <v>36</v>
      </c>
      <c r="K59" s="6">
        <v>0</v>
      </c>
      <c r="L59" s="6">
        <v>1</v>
      </c>
      <c r="M59" s="7">
        <v>36</v>
      </c>
      <c r="N59" s="8">
        <v>647339.23</v>
      </c>
      <c r="O59" s="8">
        <v>647339.23</v>
      </c>
      <c r="P59" s="8">
        <v>550238.34</v>
      </c>
      <c r="Q59" s="6" t="s">
        <v>2</v>
      </c>
      <c r="R59" s="6" t="s">
        <v>2</v>
      </c>
      <c r="S59" s="6" t="s">
        <v>2</v>
      </c>
      <c r="T59" s="8">
        <v>48550.44</v>
      </c>
      <c r="U59" s="6" t="s">
        <v>2</v>
      </c>
      <c r="V59" s="6" t="s">
        <v>2</v>
      </c>
      <c r="W59" s="8">
        <v>647339.23</v>
      </c>
      <c r="X59" s="8">
        <v>48550.45</v>
      </c>
      <c r="Y59" s="6" t="s">
        <v>2</v>
      </c>
      <c r="Z59" s="6" t="s">
        <v>2</v>
      </c>
      <c r="AA59" s="6" t="s">
        <v>2</v>
      </c>
    </row>
    <row r="60" spans="1:27" ht="38.25" x14ac:dyDescent="0.25">
      <c r="A60" s="69">
        <v>1</v>
      </c>
      <c r="B60" s="4">
        <v>42</v>
      </c>
      <c r="C60" s="6" t="s">
        <v>25</v>
      </c>
      <c r="D60" s="6" t="s">
        <v>26</v>
      </c>
      <c r="E60" s="6" t="s">
        <v>153</v>
      </c>
      <c r="F60" s="6" t="s">
        <v>154</v>
      </c>
      <c r="G60" s="6" t="s">
        <v>71</v>
      </c>
      <c r="H60" s="5">
        <v>42782</v>
      </c>
      <c r="I60" s="6" t="s">
        <v>45</v>
      </c>
      <c r="J60" s="6" t="s">
        <v>46</v>
      </c>
      <c r="K60" s="6">
        <v>0</v>
      </c>
      <c r="L60" s="6">
        <v>1</v>
      </c>
      <c r="M60" s="7">
        <v>36</v>
      </c>
      <c r="N60" s="8">
        <v>583863.37</v>
      </c>
      <c r="O60" s="8">
        <v>583863.37</v>
      </c>
      <c r="P60" s="8">
        <v>496283.83</v>
      </c>
      <c r="Q60" s="6" t="s">
        <v>2</v>
      </c>
      <c r="R60" s="6" t="s">
        <v>2</v>
      </c>
      <c r="S60" s="6" t="s">
        <v>2</v>
      </c>
      <c r="T60" s="8">
        <v>43789.77</v>
      </c>
      <c r="U60" s="6" t="s">
        <v>2</v>
      </c>
      <c r="V60" s="6" t="s">
        <v>2</v>
      </c>
      <c r="W60" s="8">
        <v>583863.37</v>
      </c>
      <c r="X60" s="8">
        <v>43789.77</v>
      </c>
      <c r="Y60" s="6" t="s">
        <v>2</v>
      </c>
      <c r="Z60" s="6" t="s">
        <v>2</v>
      </c>
      <c r="AA60" s="6" t="s">
        <v>2</v>
      </c>
    </row>
    <row r="61" spans="1:27" ht="38.25" x14ac:dyDescent="0.25">
      <c r="A61" s="69">
        <v>1</v>
      </c>
      <c r="B61" s="4">
        <v>43</v>
      </c>
      <c r="C61" s="6" t="s">
        <v>25</v>
      </c>
      <c r="D61" s="6" t="s">
        <v>26</v>
      </c>
      <c r="E61" s="6" t="s">
        <v>155</v>
      </c>
      <c r="F61" s="6" t="s">
        <v>156</v>
      </c>
      <c r="G61" s="6" t="s">
        <v>71</v>
      </c>
      <c r="H61" s="5">
        <v>42800</v>
      </c>
      <c r="I61" s="6" t="s">
        <v>157</v>
      </c>
      <c r="J61" s="6" t="s">
        <v>262</v>
      </c>
      <c r="K61" s="6">
        <v>0</v>
      </c>
      <c r="L61" s="6">
        <v>1</v>
      </c>
      <c r="M61" s="7">
        <v>36</v>
      </c>
      <c r="N61" s="8">
        <v>490025.52</v>
      </c>
      <c r="O61" s="8">
        <v>489261.84</v>
      </c>
      <c r="P61" s="8">
        <v>415872.56</v>
      </c>
      <c r="Q61" s="6" t="s">
        <v>2</v>
      </c>
      <c r="R61" s="6" t="s">
        <v>2</v>
      </c>
      <c r="S61" s="6" t="s">
        <v>2</v>
      </c>
      <c r="T61" s="8">
        <v>36694.639999999999</v>
      </c>
      <c r="U61" s="6" t="s">
        <v>2</v>
      </c>
      <c r="V61" s="6" t="s">
        <v>2</v>
      </c>
      <c r="W61" s="8">
        <v>452567.2</v>
      </c>
      <c r="X61" s="6" t="s">
        <v>2</v>
      </c>
      <c r="Y61" s="8">
        <v>36694.639999999999</v>
      </c>
      <c r="Z61" s="6" t="s">
        <v>2</v>
      </c>
      <c r="AA61" s="8">
        <v>763.68</v>
      </c>
    </row>
    <row r="62" spans="1:27" ht="25.5" x14ac:dyDescent="0.25">
      <c r="A62" s="69">
        <v>1</v>
      </c>
      <c r="B62" s="4">
        <v>44</v>
      </c>
      <c r="C62" s="6" t="s">
        <v>25</v>
      </c>
      <c r="D62" s="6" t="s">
        <v>26</v>
      </c>
      <c r="E62" s="6" t="s">
        <v>263</v>
      </c>
      <c r="F62" s="6" t="s">
        <v>264</v>
      </c>
      <c r="G62" s="6" t="s">
        <v>71</v>
      </c>
      <c r="H62" s="5">
        <v>42783</v>
      </c>
      <c r="I62" s="6" t="s">
        <v>128</v>
      </c>
      <c r="J62" s="6" t="s">
        <v>129</v>
      </c>
      <c r="K62" s="6">
        <v>0</v>
      </c>
      <c r="L62" s="6">
        <v>1</v>
      </c>
      <c r="M62" s="7">
        <v>36</v>
      </c>
      <c r="N62" s="8">
        <v>517036.12</v>
      </c>
      <c r="O62" s="8">
        <v>517036.12</v>
      </c>
      <c r="P62" s="8">
        <v>439480.7</v>
      </c>
      <c r="Q62" s="6" t="s">
        <v>2</v>
      </c>
      <c r="R62" s="6" t="s">
        <v>2</v>
      </c>
      <c r="S62" s="6" t="s">
        <v>2</v>
      </c>
      <c r="T62" s="8">
        <v>38777.71</v>
      </c>
      <c r="U62" s="6" t="s">
        <v>2</v>
      </c>
      <c r="V62" s="6" t="s">
        <v>2</v>
      </c>
      <c r="W62" s="8">
        <v>491184.31</v>
      </c>
      <c r="X62" s="8">
        <v>12925.9</v>
      </c>
      <c r="Y62" s="8">
        <v>25851.81</v>
      </c>
      <c r="Z62" s="6" t="s">
        <v>2</v>
      </c>
      <c r="AA62" s="6" t="s">
        <v>2</v>
      </c>
    </row>
    <row r="63" spans="1:27" ht="38.25" x14ac:dyDescent="0.25">
      <c r="A63" s="69">
        <v>1</v>
      </c>
      <c r="B63" s="4">
        <v>45</v>
      </c>
      <c r="C63" s="6" t="s">
        <v>25</v>
      </c>
      <c r="D63" s="6" t="s">
        <v>26</v>
      </c>
      <c r="E63" s="6" t="s">
        <v>158</v>
      </c>
      <c r="F63" s="6" t="s">
        <v>159</v>
      </c>
      <c r="G63" s="6" t="s">
        <v>71</v>
      </c>
      <c r="H63" s="5">
        <v>42793</v>
      </c>
      <c r="I63" s="6" t="s">
        <v>383</v>
      </c>
      <c r="J63" s="6" t="s">
        <v>90</v>
      </c>
      <c r="K63" s="6">
        <v>0</v>
      </c>
      <c r="L63" s="6">
        <v>2</v>
      </c>
      <c r="M63" s="7">
        <v>33</v>
      </c>
      <c r="N63" s="8">
        <v>539386.43999999994</v>
      </c>
      <c r="O63" s="8">
        <v>539386.43999999994</v>
      </c>
      <c r="P63" s="8">
        <v>458478.48</v>
      </c>
      <c r="Q63" s="6" t="s">
        <v>2</v>
      </c>
      <c r="R63" s="6" t="s">
        <v>2</v>
      </c>
      <c r="S63" s="6" t="s">
        <v>2</v>
      </c>
      <c r="T63" s="8">
        <v>40453.980000000003</v>
      </c>
      <c r="U63" s="6" t="s">
        <v>2</v>
      </c>
      <c r="V63" s="6" t="s">
        <v>2</v>
      </c>
      <c r="W63" s="8">
        <v>521150.14</v>
      </c>
      <c r="X63" s="8">
        <v>22217.68</v>
      </c>
      <c r="Y63" s="8">
        <v>18236.3</v>
      </c>
      <c r="Z63" s="6" t="s">
        <v>2</v>
      </c>
      <c r="AA63" s="6" t="s">
        <v>2</v>
      </c>
    </row>
    <row r="64" spans="1:27" ht="38.25" x14ac:dyDescent="0.25">
      <c r="A64" s="69">
        <v>1</v>
      </c>
      <c r="B64" s="4">
        <v>46</v>
      </c>
      <c r="C64" s="6" t="s">
        <v>25</v>
      </c>
      <c r="D64" s="6" t="s">
        <v>26</v>
      </c>
      <c r="E64" s="6" t="s">
        <v>160</v>
      </c>
      <c r="F64" s="6" t="s">
        <v>161</v>
      </c>
      <c r="G64" s="6" t="s">
        <v>71</v>
      </c>
      <c r="H64" s="5">
        <v>42782</v>
      </c>
      <c r="I64" s="6" t="s">
        <v>45</v>
      </c>
      <c r="J64" s="6" t="s">
        <v>46</v>
      </c>
      <c r="K64" s="6">
        <v>0</v>
      </c>
      <c r="L64" s="6">
        <v>1</v>
      </c>
      <c r="M64" s="7">
        <v>36</v>
      </c>
      <c r="N64" s="8">
        <v>638442.77</v>
      </c>
      <c r="O64" s="8">
        <v>638442.77</v>
      </c>
      <c r="P64" s="8">
        <v>542676.35</v>
      </c>
      <c r="Q64" s="6" t="s">
        <v>2</v>
      </c>
      <c r="R64" s="6" t="s">
        <v>2</v>
      </c>
      <c r="S64" s="6" t="s">
        <v>2</v>
      </c>
      <c r="T64" s="8">
        <v>47883.21</v>
      </c>
      <c r="U64" s="6" t="s">
        <v>2</v>
      </c>
      <c r="V64" s="6" t="s">
        <v>2</v>
      </c>
      <c r="W64" s="8">
        <v>590559.56000000006</v>
      </c>
      <c r="X64" s="6" t="s">
        <v>2</v>
      </c>
      <c r="Y64" s="8">
        <v>47883.21</v>
      </c>
      <c r="Z64" s="6" t="s">
        <v>2</v>
      </c>
      <c r="AA64" s="6" t="s">
        <v>2</v>
      </c>
    </row>
    <row r="65" spans="1:27" ht="38.25" x14ac:dyDescent="0.25">
      <c r="A65" s="69">
        <v>1</v>
      </c>
      <c r="B65" s="4">
        <v>47</v>
      </c>
      <c r="C65" s="6" t="s">
        <v>25</v>
      </c>
      <c r="D65" s="6" t="s">
        <v>26</v>
      </c>
      <c r="E65" s="6" t="s">
        <v>265</v>
      </c>
      <c r="F65" s="6" t="s">
        <v>266</v>
      </c>
      <c r="G65" s="6" t="s">
        <v>71</v>
      </c>
      <c r="H65" s="5">
        <v>42790</v>
      </c>
      <c r="I65" s="6" t="s">
        <v>45</v>
      </c>
      <c r="J65" s="6" t="s">
        <v>46</v>
      </c>
      <c r="K65" s="6">
        <v>0</v>
      </c>
      <c r="L65" s="6">
        <v>3</v>
      </c>
      <c r="M65" s="7">
        <v>36</v>
      </c>
      <c r="N65" s="8">
        <v>580000</v>
      </c>
      <c r="O65" s="8">
        <v>580000</v>
      </c>
      <c r="P65" s="8">
        <v>493000</v>
      </c>
      <c r="Q65" s="6" t="s">
        <v>2</v>
      </c>
      <c r="R65" s="6" t="s">
        <v>2</v>
      </c>
      <c r="S65" s="6" t="s">
        <v>2</v>
      </c>
      <c r="T65" s="8">
        <v>43500</v>
      </c>
      <c r="U65" s="6" t="s">
        <v>2</v>
      </c>
      <c r="V65" s="6" t="s">
        <v>2</v>
      </c>
      <c r="W65" s="8">
        <v>573910</v>
      </c>
      <c r="X65" s="8">
        <v>37410</v>
      </c>
      <c r="Y65" s="8">
        <v>6090</v>
      </c>
      <c r="Z65" s="6" t="s">
        <v>2</v>
      </c>
      <c r="AA65" s="6" t="s">
        <v>2</v>
      </c>
    </row>
    <row r="66" spans="1:27" ht="25.5" x14ac:dyDescent="0.25">
      <c r="A66" s="69">
        <v>1</v>
      </c>
      <c r="B66" s="4">
        <v>48</v>
      </c>
      <c r="C66" s="6" t="s">
        <v>25</v>
      </c>
      <c r="D66" s="6" t="s">
        <v>26</v>
      </c>
      <c r="E66" s="6" t="s">
        <v>269</v>
      </c>
      <c r="F66" s="6" t="s">
        <v>270</v>
      </c>
      <c r="G66" s="6" t="s">
        <v>71</v>
      </c>
      <c r="H66" s="5">
        <v>42783</v>
      </c>
      <c r="I66" s="6" t="s">
        <v>35</v>
      </c>
      <c r="J66" s="6" t="s">
        <v>36</v>
      </c>
      <c r="K66" s="6">
        <v>2</v>
      </c>
      <c r="L66" s="6">
        <v>3</v>
      </c>
      <c r="M66" s="7">
        <v>36</v>
      </c>
      <c r="N66" s="8">
        <v>648605.05000000005</v>
      </c>
      <c r="O66" s="8">
        <v>648605.05000000005</v>
      </c>
      <c r="P66" s="8">
        <v>551314.29</v>
      </c>
      <c r="Q66" s="6" t="s">
        <v>2</v>
      </c>
      <c r="R66" s="6" t="s">
        <v>2</v>
      </c>
      <c r="S66" s="6" t="s">
        <v>2</v>
      </c>
      <c r="T66" s="8">
        <v>48645.38</v>
      </c>
      <c r="U66" s="6" t="s">
        <v>2</v>
      </c>
      <c r="V66" s="6" t="s">
        <v>2</v>
      </c>
      <c r="W66" s="8">
        <v>613912.84</v>
      </c>
      <c r="X66" s="8">
        <v>13953.17</v>
      </c>
      <c r="Y66" s="8">
        <v>34692.21</v>
      </c>
      <c r="Z66" s="6" t="s">
        <v>2</v>
      </c>
      <c r="AA66" s="6" t="s">
        <v>2</v>
      </c>
    </row>
    <row r="67" spans="1:27" ht="38.25" x14ac:dyDescent="0.25">
      <c r="A67" s="69">
        <v>1</v>
      </c>
      <c r="B67" s="4">
        <v>49</v>
      </c>
      <c r="C67" s="6" t="s">
        <v>25</v>
      </c>
      <c r="D67" s="6" t="s">
        <v>26</v>
      </c>
      <c r="E67" s="6" t="s">
        <v>271</v>
      </c>
      <c r="F67" s="6" t="s">
        <v>272</v>
      </c>
      <c r="G67" s="6" t="s">
        <v>71</v>
      </c>
      <c r="H67" s="5">
        <v>42788</v>
      </c>
      <c r="I67" s="6" t="s">
        <v>189</v>
      </c>
      <c r="J67" s="6" t="s">
        <v>190</v>
      </c>
      <c r="K67" s="6">
        <v>1</v>
      </c>
      <c r="L67" s="6">
        <v>2</v>
      </c>
      <c r="M67" s="7">
        <v>36</v>
      </c>
      <c r="N67" s="8">
        <v>580000</v>
      </c>
      <c r="O67" s="8">
        <v>580000</v>
      </c>
      <c r="P67" s="8">
        <v>493000</v>
      </c>
      <c r="Q67" s="6" t="s">
        <v>2</v>
      </c>
      <c r="R67" s="6" t="s">
        <v>2</v>
      </c>
      <c r="S67" s="6" t="s">
        <v>2</v>
      </c>
      <c r="T67" s="8">
        <v>43500</v>
      </c>
      <c r="U67" s="6" t="s">
        <v>2</v>
      </c>
      <c r="V67" s="6" t="s">
        <v>2</v>
      </c>
      <c r="W67" s="8">
        <v>574300</v>
      </c>
      <c r="X67" s="8">
        <v>37800</v>
      </c>
      <c r="Y67" s="8">
        <v>5700</v>
      </c>
      <c r="Z67" s="6" t="s">
        <v>2</v>
      </c>
      <c r="AA67" s="6" t="s">
        <v>2</v>
      </c>
    </row>
    <row r="68" spans="1:27" ht="25.5" x14ac:dyDescent="0.25">
      <c r="A68" s="69">
        <v>1</v>
      </c>
      <c r="B68" s="4">
        <v>50</v>
      </c>
      <c r="C68" s="6" t="s">
        <v>25</v>
      </c>
      <c r="D68" s="6" t="s">
        <v>26</v>
      </c>
      <c r="E68" s="6" t="s">
        <v>273</v>
      </c>
      <c r="F68" s="6" t="s">
        <v>274</v>
      </c>
      <c r="G68" s="6" t="s">
        <v>71</v>
      </c>
      <c r="H68" s="5">
        <v>42766</v>
      </c>
      <c r="I68" s="6" t="s">
        <v>107</v>
      </c>
      <c r="J68" s="6" t="s">
        <v>108</v>
      </c>
      <c r="K68" s="6">
        <v>0</v>
      </c>
      <c r="L68" s="6">
        <v>1</v>
      </c>
      <c r="M68" s="7">
        <v>36</v>
      </c>
      <c r="N68" s="8">
        <v>624448.75</v>
      </c>
      <c r="O68" s="8">
        <v>624448.75</v>
      </c>
      <c r="P68" s="8">
        <v>530781.43999999994</v>
      </c>
      <c r="Q68" s="6" t="s">
        <v>2</v>
      </c>
      <c r="R68" s="6" t="s">
        <v>2</v>
      </c>
      <c r="S68" s="6" t="s">
        <v>2</v>
      </c>
      <c r="T68" s="8">
        <v>46833.65</v>
      </c>
      <c r="U68" s="6" t="s">
        <v>2</v>
      </c>
      <c r="V68" s="6" t="s">
        <v>2</v>
      </c>
      <c r="W68" s="8">
        <v>624448.75</v>
      </c>
      <c r="X68" s="8">
        <v>46833.66</v>
      </c>
      <c r="Y68" s="6" t="s">
        <v>2</v>
      </c>
      <c r="Z68" s="6" t="s">
        <v>2</v>
      </c>
      <c r="AA68" s="6" t="s">
        <v>2</v>
      </c>
    </row>
    <row r="69" spans="1:27" ht="25.5" x14ac:dyDescent="0.25">
      <c r="A69" s="69">
        <v>1</v>
      </c>
      <c r="B69" s="4">
        <v>51</v>
      </c>
      <c r="C69" s="6" t="s">
        <v>25</v>
      </c>
      <c r="D69" s="6" t="s">
        <v>26</v>
      </c>
      <c r="E69" s="6" t="s">
        <v>275</v>
      </c>
      <c r="F69" s="6" t="s">
        <v>276</v>
      </c>
      <c r="G69" s="6" t="s">
        <v>71</v>
      </c>
      <c r="H69" s="5">
        <v>42766</v>
      </c>
      <c r="I69" s="6" t="s">
        <v>54</v>
      </c>
      <c r="J69" s="6" t="s">
        <v>55</v>
      </c>
      <c r="K69" s="6">
        <v>1</v>
      </c>
      <c r="L69" s="6">
        <v>2</v>
      </c>
      <c r="M69" s="7">
        <v>34</v>
      </c>
      <c r="N69" s="8">
        <v>690672.13</v>
      </c>
      <c r="O69" s="8">
        <v>690672.13</v>
      </c>
      <c r="P69" s="8">
        <v>484384.04</v>
      </c>
      <c r="Q69" s="6" t="s">
        <v>2</v>
      </c>
      <c r="R69" s="6" t="s">
        <v>2</v>
      </c>
      <c r="S69" s="6" t="s">
        <v>2</v>
      </c>
      <c r="T69" s="6" t="s">
        <v>2</v>
      </c>
      <c r="U69" s="6" t="s">
        <v>2</v>
      </c>
      <c r="V69" s="6" t="s">
        <v>2</v>
      </c>
      <c r="W69" s="8">
        <v>484384.04</v>
      </c>
      <c r="X69" s="6" t="s">
        <v>2</v>
      </c>
      <c r="Y69" s="8">
        <v>206288.09</v>
      </c>
      <c r="Z69" s="6" t="s">
        <v>2</v>
      </c>
      <c r="AA69" s="6" t="s">
        <v>2</v>
      </c>
    </row>
    <row r="70" spans="1:27" ht="38.25" x14ac:dyDescent="0.25">
      <c r="A70" s="69">
        <v>1</v>
      </c>
      <c r="B70" s="4">
        <v>52</v>
      </c>
      <c r="C70" s="6" t="s">
        <v>25</v>
      </c>
      <c r="D70" s="6" t="s">
        <v>26</v>
      </c>
      <c r="E70" s="6" t="s">
        <v>162</v>
      </c>
      <c r="F70" s="6" t="s">
        <v>163</v>
      </c>
      <c r="G70" s="6" t="s">
        <v>71</v>
      </c>
      <c r="H70" s="5">
        <v>42789</v>
      </c>
      <c r="I70" s="6" t="s">
        <v>84</v>
      </c>
      <c r="J70" s="6" t="s">
        <v>85</v>
      </c>
      <c r="K70" s="6">
        <v>1</v>
      </c>
      <c r="L70" s="6">
        <v>2</v>
      </c>
      <c r="M70" s="7">
        <v>34</v>
      </c>
      <c r="N70" s="8">
        <v>657864.39</v>
      </c>
      <c r="O70" s="8">
        <v>647988.85</v>
      </c>
      <c r="P70" s="8">
        <v>550790.52</v>
      </c>
      <c r="Q70" s="6" t="s">
        <v>2</v>
      </c>
      <c r="R70" s="6" t="s">
        <v>2</v>
      </c>
      <c r="S70" s="6" t="s">
        <v>2</v>
      </c>
      <c r="T70" s="8">
        <v>48599.16</v>
      </c>
      <c r="U70" s="6" t="s">
        <v>2</v>
      </c>
      <c r="V70" s="6" t="s">
        <v>2</v>
      </c>
      <c r="W70" s="8">
        <v>637243.92000000004</v>
      </c>
      <c r="X70" s="8">
        <v>37854.239999999998</v>
      </c>
      <c r="Y70" s="8">
        <v>10744.93</v>
      </c>
      <c r="Z70" s="8">
        <v>9875.5400000000009</v>
      </c>
      <c r="AA70" s="6" t="s">
        <v>2</v>
      </c>
    </row>
    <row r="71" spans="1:27" ht="38.25" x14ac:dyDescent="0.25">
      <c r="A71" s="69">
        <v>1</v>
      </c>
      <c r="B71" s="4">
        <v>53</v>
      </c>
      <c r="C71" s="6" t="s">
        <v>25</v>
      </c>
      <c r="D71" s="6" t="s">
        <v>26</v>
      </c>
      <c r="E71" s="6" t="s">
        <v>277</v>
      </c>
      <c r="F71" s="6" t="s">
        <v>278</v>
      </c>
      <c r="G71" s="6" t="s">
        <v>71</v>
      </c>
      <c r="H71" s="5">
        <v>42793</v>
      </c>
      <c r="I71" s="6" t="s">
        <v>107</v>
      </c>
      <c r="J71" s="6" t="s">
        <v>108</v>
      </c>
      <c r="K71" s="6">
        <v>0</v>
      </c>
      <c r="L71" s="6">
        <v>1</v>
      </c>
      <c r="M71" s="7">
        <v>36</v>
      </c>
      <c r="N71" s="8">
        <v>287891.90000000002</v>
      </c>
      <c r="O71" s="8">
        <v>287891.90000000002</v>
      </c>
      <c r="P71" s="8">
        <v>244708.1</v>
      </c>
      <c r="Q71" s="6" t="s">
        <v>2</v>
      </c>
      <c r="R71" s="6" t="s">
        <v>2</v>
      </c>
      <c r="S71" s="6" t="s">
        <v>2</v>
      </c>
      <c r="T71" s="8">
        <v>21591.9</v>
      </c>
      <c r="U71" s="6" t="s">
        <v>2</v>
      </c>
      <c r="V71" s="6" t="s">
        <v>2</v>
      </c>
      <c r="W71" s="8">
        <v>287891.90000000002</v>
      </c>
      <c r="X71" s="8">
        <v>21591.9</v>
      </c>
      <c r="Y71" s="6" t="s">
        <v>2</v>
      </c>
      <c r="Z71" s="6" t="s">
        <v>2</v>
      </c>
      <c r="AA71" s="6" t="s">
        <v>2</v>
      </c>
    </row>
    <row r="72" spans="1:27" ht="38.25" x14ac:dyDescent="0.25">
      <c r="A72" s="69">
        <v>1</v>
      </c>
      <c r="B72" s="4">
        <v>54</v>
      </c>
      <c r="C72" s="6" t="s">
        <v>25</v>
      </c>
      <c r="D72" s="6" t="s">
        <v>26</v>
      </c>
      <c r="E72" s="6" t="s">
        <v>164</v>
      </c>
      <c r="F72" s="6" t="s">
        <v>165</v>
      </c>
      <c r="G72" s="6" t="s">
        <v>71</v>
      </c>
      <c r="H72" s="5">
        <v>42758</v>
      </c>
      <c r="I72" s="6" t="s">
        <v>166</v>
      </c>
      <c r="J72" s="6" t="s">
        <v>279</v>
      </c>
      <c r="K72" s="6">
        <v>0</v>
      </c>
      <c r="L72" s="6">
        <v>2</v>
      </c>
      <c r="M72" s="7">
        <v>36</v>
      </c>
      <c r="N72" s="8">
        <v>542131.67000000004</v>
      </c>
      <c r="O72" s="8">
        <v>542131.67000000004</v>
      </c>
      <c r="P72" s="8">
        <v>271065.82</v>
      </c>
      <c r="Q72" s="6" t="s">
        <v>2</v>
      </c>
      <c r="R72" s="6" t="s">
        <v>2</v>
      </c>
      <c r="S72" s="6" t="s">
        <v>2</v>
      </c>
      <c r="T72" s="6" t="s">
        <v>2</v>
      </c>
      <c r="U72" s="6" t="s">
        <v>2</v>
      </c>
      <c r="V72" s="6" t="s">
        <v>2</v>
      </c>
      <c r="W72" s="8">
        <v>271065.82</v>
      </c>
      <c r="X72" s="6" t="s">
        <v>2</v>
      </c>
      <c r="Y72" s="8">
        <v>271065.84999999998</v>
      </c>
      <c r="Z72" s="6" t="s">
        <v>2</v>
      </c>
      <c r="AA72" s="6" t="s">
        <v>2</v>
      </c>
    </row>
    <row r="73" spans="1:27" x14ac:dyDescent="0.25">
      <c r="A73" s="69">
        <v>1</v>
      </c>
      <c r="B73" s="4">
        <v>55</v>
      </c>
      <c r="C73" s="6" t="s">
        <v>25</v>
      </c>
      <c r="D73" s="6" t="s">
        <v>26</v>
      </c>
      <c r="E73" s="6" t="s">
        <v>280</v>
      </c>
      <c r="F73" s="6" t="s">
        <v>281</v>
      </c>
      <c r="G73" s="6" t="s">
        <v>71</v>
      </c>
      <c r="H73" s="5">
        <v>42780</v>
      </c>
      <c r="I73" s="6" t="s">
        <v>45</v>
      </c>
      <c r="J73" s="6" t="s">
        <v>46</v>
      </c>
      <c r="K73" s="6">
        <v>0</v>
      </c>
      <c r="L73" s="6">
        <v>1</v>
      </c>
      <c r="M73" s="7">
        <v>36</v>
      </c>
      <c r="N73" s="8">
        <v>647830.75</v>
      </c>
      <c r="O73" s="8">
        <v>647830.75</v>
      </c>
      <c r="P73" s="8">
        <v>550656.14</v>
      </c>
      <c r="Q73" s="6" t="s">
        <v>2</v>
      </c>
      <c r="R73" s="6" t="s">
        <v>2</v>
      </c>
      <c r="S73" s="6" t="s">
        <v>2</v>
      </c>
      <c r="T73" s="8">
        <v>48587.31</v>
      </c>
      <c r="U73" s="6" t="s">
        <v>2</v>
      </c>
      <c r="V73" s="6" t="s">
        <v>2</v>
      </c>
      <c r="W73" s="8">
        <v>615443.51</v>
      </c>
      <c r="X73" s="8">
        <v>16200.06</v>
      </c>
      <c r="Y73" s="8">
        <v>32387.24</v>
      </c>
      <c r="Z73" s="6" t="s">
        <v>2</v>
      </c>
      <c r="AA73" s="6" t="s">
        <v>2</v>
      </c>
    </row>
    <row r="74" spans="1:27" ht="51" x14ac:dyDescent="0.25">
      <c r="A74" s="69">
        <v>1</v>
      </c>
      <c r="B74" s="4">
        <v>56</v>
      </c>
      <c r="C74" s="6" t="s">
        <v>25</v>
      </c>
      <c r="D74" s="6" t="s">
        <v>26</v>
      </c>
      <c r="E74" s="6" t="s">
        <v>167</v>
      </c>
      <c r="F74" s="6" t="s">
        <v>168</v>
      </c>
      <c r="G74" s="6" t="s">
        <v>71</v>
      </c>
      <c r="H74" s="5">
        <v>42782</v>
      </c>
      <c r="I74" s="6" t="s">
        <v>45</v>
      </c>
      <c r="J74" s="6" t="s">
        <v>46</v>
      </c>
      <c r="K74" s="6">
        <v>1</v>
      </c>
      <c r="L74" s="6">
        <v>2</v>
      </c>
      <c r="M74" s="7">
        <v>36</v>
      </c>
      <c r="N74" s="8">
        <v>646850.67000000004</v>
      </c>
      <c r="O74" s="8">
        <v>646850.67000000004</v>
      </c>
      <c r="P74" s="8">
        <v>549823.06999999995</v>
      </c>
      <c r="Q74" s="6" t="s">
        <v>2</v>
      </c>
      <c r="R74" s="6" t="s">
        <v>2</v>
      </c>
      <c r="S74" s="6" t="s">
        <v>2</v>
      </c>
      <c r="T74" s="8">
        <v>48513.8</v>
      </c>
      <c r="U74" s="6" t="s">
        <v>2</v>
      </c>
      <c r="V74" s="6" t="s">
        <v>2</v>
      </c>
      <c r="W74" s="8">
        <v>614513.77</v>
      </c>
      <c r="X74" s="8">
        <v>16176.9</v>
      </c>
      <c r="Y74" s="8">
        <v>32336.9</v>
      </c>
      <c r="Z74" s="6" t="s">
        <v>2</v>
      </c>
      <c r="AA74" s="6" t="s">
        <v>2</v>
      </c>
    </row>
    <row r="75" spans="1:27" ht="63.75" x14ac:dyDescent="0.25">
      <c r="A75" s="69">
        <v>1</v>
      </c>
      <c r="B75" s="4">
        <v>57</v>
      </c>
      <c r="C75" s="6" t="s">
        <v>25</v>
      </c>
      <c r="D75" s="6" t="s">
        <v>26</v>
      </c>
      <c r="E75" s="6" t="s">
        <v>172</v>
      </c>
      <c r="F75" s="6" t="s">
        <v>173</v>
      </c>
      <c r="G75" s="6" t="s">
        <v>71</v>
      </c>
      <c r="H75" s="5">
        <v>42772</v>
      </c>
      <c r="I75" s="6" t="s">
        <v>45</v>
      </c>
      <c r="J75" s="6" t="s">
        <v>46</v>
      </c>
      <c r="K75" s="6">
        <v>0</v>
      </c>
      <c r="L75" s="6">
        <v>1</v>
      </c>
      <c r="M75" s="7">
        <v>36</v>
      </c>
      <c r="N75" s="8">
        <v>648202.61</v>
      </c>
      <c r="O75" s="8">
        <v>648202.61</v>
      </c>
      <c r="P75" s="8">
        <v>550972.22</v>
      </c>
      <c r="Q75" s="6" t="s">
        <v>2</v>
      </c>
      <c r="R75" s="6" t="s">
        <v>2</v>
      </c>
      <c r="S75" s="6" t="s">
        <v>2</v>
      </c>
      <c r="T75" s="8">
        <v>48615.199999999997</v>
      </c>
      <c r="U75" s="6" t="s">
        <v>2</v>
      </c>
      <c r="V75" s="6" t="s">
        <v>2</v>
      </c>
      <c r="W75" s="8">
        <v>615792.48</v>
      </c>
      <c r="X75" s="8">
        <v>16205.06</v>
      </c>
      <c r="Y75" s="8">
        <v>32410.13</v>
      </c>
      <c r="Z75" s="6" t="s">
        <v>2</v>
      </c>
      <c r="AA75" s="6" t="s">
        <v>2</v>
      </c>
    </row>
    <row r="76" spans="1:27" ht="38.25" x14ac:dyDescent="0.25">
      <c r="A76" s="69">
        <v>1</v>
      </c>
      <c r="B76" s="4">
        <v>58</v>
      </c>
      <c r="C76" s="6" t="s">
        <v>25</v>
      </c>
      <c r="D76" s="6" t="s">
        <v>26</v>
      </c>
      <c r="E76" s="6" t="s">
        <v>174</v>
      </c>
      <c r="F76" s="6" t="s">
        <v>175</v>
      </c>
      <c r="G76" s="6" t="s">
        <v>71</v>
      </c>
      <c r="H76" s="5">
        <v>42810</v>
      </c>
      <c r="I76" s="6" t="s">
        <v>387</v>
      </c>
      <c r="J76" s="6" t="s">
        <v>53</v>
      </c>
      <c r="K76" s="6">
        <v>1</v>
      </c>
      <c r="L76" s="6">
        <v>1</v>
      </c>
      <c r="M76" s="7">
        <v>36</v>
      </c>
      <c r="N76" s="8">
        <v>593221.36</v>
      </c>
      <c r="O76" s="8">
        <v>593221.36</v>
      </c>
      <c r="P76" s="8">
        <v>403382.81</v>
      </c>
      <c r="Q76" s="6" t="s">
        <v>2</v>
      </c>
      <c r="R76" s="6" t="s">
        <v>2</v>
      </c>
      <c r="S76" s="6" t="s">
        <v>2</v>
      </c>
      <c r="T76" s="6" t="s">
        <v>2</v>
      </c>
      <c r="U76" s="6" t="s">
        <v>2</v>
      </c>
      <c r="V76" s="6" t="s">
        <v>2</v>
      </c>
      <c r="W76" s="8">
        <v>403382.81</v>
      </c>
      <c r="X76" s="6" t="s">
        <v>2</v>
      </c>
      <c r="Y76" s="8">
        <v>189838.55</v>
      </c>
      <c r="Z76" s="6" t="s">
        <v>2</v>
      </c>
      <c r="AA76" s="6" t="s">
        <v>2</v>
      </c>
    </row>
    <row r="77" spans="1:27" ht="51" x14ac:dyDescent="0.25">
      <c r="A77" s="69">
        <v>1</v>
      </c>
      <c r="B77" s="4">
        <v>59</v>
      </c>
      <c r="C77" s="6" t="s">
        <v>25</v>
      </c>
      <c r="D77" s="6" t="s">
        <v>26</v>
      </c>
      <c r="E77" s="6" t="s">
        <v>176</v>
      </c>
      <c r="F77" s="6" t="s">
        <v>177</v>
      </c>
      <c r="G77" s="6" t="s">
        <v>71</v>
      </c>
      <c r="H77" s="5">
        <v>42793</v>
      </c>
      <c r="I77" s="6" t="s">
        <v>35</v>
      </c>
      <c r="J77" s="6" t="s">
        <v>36</v>
      </c>
      <c r="K77" s="6">
        <v>0</v>
      </c>
      <c r="L77" s="6">
        <v>4</v>
      </c>
      <c r="M77" s="7">
        <v>36</v>
      </c>
      <c r="N77" s="8">
        <v>599604.21</v>
      </c>
      <c r="O77" s="8">
        <v>599604.21</v>
      </c>
      <c r="P77" s="8">
        <v>509663.57</v>
      </c>
      <c r="Q77" s="6" t="s">
        <v>2</v>
      </c>
      <c r="R77" s="6" t="s">
        <v>2</v>
      </c>
      <c r="S77" s="6" t="s">
        <v>2</v>
      </c>
      <c r="T77" s="8">
        <v>44970.32</v>
      </c>
      <c r="U77" s="6" t="s">
        <v>2</v>
      </c>
      <c r="V77" s="6" t="s">
        <v>2</v>
      </c>
      <c r="W77" s="8">
        <v>589710.74</v>
      </c>
      <c r="X77" s="8">
        <v>35076.85</v>
      </c>
      <c r="Y77" s="8">
        <v>9893.4699999999993</v>
      </c>
      <c r="Z77" s="6" t="s">
        <v>2</v>
      </c>
      <c r="AA77" s="6" t="s">
        <v>2</v>
      </c>
    </row>
    <row r="78" spans="1:27" ht="76.5" x14ac:dyDescent="0.25">
      <c r="A78" s="69">
        <v>1</v>
      </c>
      <c r="B78" s="4">
        <v>60</v>
      </c>
      <c r="C78" s="6" t="s">
        <v>25</v>
      </c>
      <c r="D78" s="6" t="s">
        <v>26</v>
      </c>
      <c r="E78" s="6" t="s">
        <v>287</v>
      </c>
      <c r="F78" s="6" t="s">
        <v>288</v>
      </c>
      <c r="G78" s="6" t="s">
        <v>71</v>
      </c>
      <c r="H78" s="5">
        <v>42781</v>
      </c>
      <c r="I78" s="6" t="s">
        <v>93</v>
      </c>
      <c r="J78" s="6" t="s">
        <v>94</v>
      </c>
      <c r="K78" s="6">
        <v>0</v>
      </c>
      <c r="L78" s="6">
        <v>2</v>
      </c>
      <c r="M78" s="7">
        <v>36</v>
      </c>
      <c r="N78" s="8">
        <v>648648</v>
      </c>
      <c r="O78" s="8">
        <v>648648</v>
      </c>
      <c r="P78" s="8">
        <v>551350.80000000005</v>
      </c>
      <c r="Q78" s="6" t="s">
        <v>2</v>
      </c>
      <c r="R78" s="6" t="s">
        <v>2</v>
      </c>
      <c r="S78" s="6" t="s">
        <v>2</v>
      </c>
      <c r="T78" s="8">
        <v>48648.6</v>
      </c>
      <c r="U78" s="6" t="s">
        <v>2</v>
      </c>
      <c r="V78" s="6" t="s">
        <v>2</v>
      </c>
      <c r="W78" s="8">
        <v>616604.80000000005</v>
      </c>
      <c r="X78" s="8">
        <v>16605.400000000001</v>
      </c>
      <c r="Y78" s="8">
        <v>32043.200000000001</v>
      </c>
      <c r="Z78" s="6" t="s">
        <v>2</v>
      </c>
      <c r="AA78" s="6" t="s">
        <v>2</v>
      </c>
    </row>
    <row r="79" spans="1:27" ht="51" x14ac:dyDescent="0.25">
      <c r="A79" s="69">
        <v>1</v>
      </c>
      <c r="B79" s="4">
        <v>61</v>
      </c>
      <c r="C79" s="6" t="s">
        <v>25</v>
      </c>
      <c r="D79" s="6" t="s">
        <v>26</v>
      </c>
      <c r="E79" s="6" t="s">
        <v>289</v>
      </c>
      <c r="F79" s="6" t="s">
        <v>290</v>
      </c>
      <c r="G79" s="6" t="s">
        <v>71</v>
      </c>
      <c r="H79" s="5">
        <v>42778</v>
      </c>
      <c r="I79" s="6" t="s">
        <v>291</v>
      </c>
      <c r="J79" s="6" t="s">
        <v>292</v>
      </c>
      <c r="K79" s="6">
        <v>0</v>
      </c>
      <c r="L79" s="6">
        <v>3</v>
      </c>
      <c r="M79" s="7">
        <v>36</v>
      </c>
      <c r="N79" s="8">
        <v>1002173.8</v>
      </c>
      <c r="O79" s="8">
        <v>841105.87</v>
      </c>
      <c r="P79" s="8">
        <v>599270.18999999994</v>
      </c>
      <c r="Q79" s="6" t="s">
        <v>2</v>
      </c>
      <c r="R79" s="6" t="s">
        <v>2</v>
      </c>
      <c r="S79" s="6" t="s">
        <v>2</v>
      </c>
      <c r="T79" s="6" t="s">
        <v>2</v>
      </c>
      <c r="U79" s="6" t="s">
        <v>2</v>
      </c>
      <c r="V79" s="6" t="s">
        <v>2</v>
      </c>
      <c r="W79" s="8">
        <v>599270.18999999994</v>
      </c>
      <c r="X79" s="6" t="s">
        <v>2</v>
      </c>
      <c r="Y79" s="8">
        <v>241835.68</v>
      </c>
      <c r="Z79" s="6" t="s">
        <v>2</v>
      </c>
      <c r="AA79" s="8">
        <v>161067.93</v>
      </c>
    </row>
    <row r="80" spans="1:27" ht="25.5" x14ac:dyDescent="0.25">
      <c r="A80" s="69">
        <v>1</v>
      </c>
      <c r="B80" s="4">
        <v>62</v>
      </c>
      <c r="C80" s="6" t="s">
        <v>25</v>
      </c>
      <c r="D80" s="6" t="s">
        <v>26</v>
      </c>
      <c r="E80" s="6" t="s">
        <v>178</v>
      </c>
      <c r="F80" s="6" t="s">
        <v>179</v>
      </c>
      <c r="G80" s="6" t="s">
        <v>71</v>
      </c>
      <c r="H80" s="5">
        <v>42782</v>
      </c>
      <c r="I80" s="6" t="s">
        <v>39</v>
      </c>
      <c r="J80" s="6" t="s">
        <v>40</v>
      </c>
      <c r="K80" s="6">
        <v>0</v>
      </c>
      <c r="L80" s="6">
        <v>1</v>
      </c>
      <c r="M80" s="7">
        <v>35</v>
      </c>
      <c r="N80" s="8">
        <v>693213.45</v>
      </c>
      <c r="O80" s="8">
        <v>693213.45</v>
      </c>
      <c r="P80" s="8">
        <v>547638.63</v>
      </c>
      <c r="Q80" s="6" t="s">
        <v>2</v>
      </c>
      <c r="R80" s="6" t="s">
        <v>2</v>
      </c>
      <c r="S80" s="6" t="s">
        <v>2</v>
      </c>
      <c r="T80" s="8">
        <v>51991.01</v>
      </c>
      <c r="U80" s="6" t="s">
        <v>2</v>
      </c>
      <c r="V80" s="6" t="s">
        <v>2</v>
      </c>
      <c r="W80" s="8">
        <v>599629.64</v>
      </c>
      <c r="X80" s="6" t="s">
        <v>2</v>
      </c>
      <c r="Y80" s="8">
        <v>93583.81</v>
      </c>
      <c r="Z80" s="6" t="s">
        <v>2</v>
      </c>
      <c r="AA80" s="6" t="s">
        <v>2</v>
      </c>
    </row>
    <row r="81" spans="1:27" ht="38.25" x14ac:dyDescent="0.25">
      <c r="A81" s="69">
        <v>1</v>
      </c>
      <c r="B81" s="4">
        <v>63</v>
      </c>
      <c r="C81" s="6" t="s">
        <v>25</v>
      </c>
      <c r="D81" s="6" t="s">
        <v>26</v>
      </c>
      <c r="E81" s="6" t="s">
        <v>293</v>
      </c>
      <c r="F81" s="6" t="s">
        <v>294</v>
      </c>
      <c r="G81" s="6" t="s">
        <v>71</v>
      </c>
      <c r="H81" s="5">
        <v>42769</v>
      </c>
      <c r="I81" s="6" t="s">
        <v>39</v>
      </c>
      <c r="J81" s="6" t="s">
        <v>40</v>
      </c>
      <c r="K81" s="6">
        <v>0</v>
      </c>
      <c r="L81" s="6">
        <v>1</v>
      </c>
      <c r="M81" s="7">
        <v>35</v>
      </c>
      <c r="N81" s="8">
        <v>648625.07999999996</v>
      </c>
      <c r="O81" s="8">
        <v>648625.07999999996</v>
      </c>
      <c r="P81" s="8">
        <v>551331.31000000006</v>
      </c>
      <c r="Q81" s="6" t="s">
        <v>2</v>
      </c>
      <c r="R81" s="6" t="s">
        <v>2</v>
      </c>
      <c r="S81" s="6" t="s">
        <v>2</v>
      </c>
      <c r="T81" s="8">
        <v>48646.879999999997</v>
      </c>
      <c r="U81" s="6" t="s">
        <v>2</v>
      </c>
      <c r="V81" s="6" t="s">
        <v>2</v>
      </c>
      <c r="W81" s="8">
        <v>599978.18999999994</v>
      </c>
      <c r="X81" s="6" t="s">
        <v>2</v>
      </c>
      <c r="Y81" s="8">
        <v>48646.89</v>
      </c>
      <c r="Z81" s="6" t="s">
        <v>2</v>
      </c>
      <c r="AA81" s="6" t="s">
        <v>2</v>
      </c>
    </row>
    <row r="82" spans="1:27" ht="25.5" x14ac:dyDescent="0.25">
      <c r="A82" s="69">
        <v>1</v>
      </c>
      <c r="B82" s="4">
        <v>64</v>
      </c>
      <c r="C82" s="6" t="s">
        <v>25</v>
      </c>
      <c r="D82" s="6" t="s">
        <v>26</v>
      </c>
      <c r="E82" s="6" t="s">
        <v>295</v>
      </c>
      <c r="F82" s="6" t="s">
        <v>296</v>
      </c>
      <c r="G82" s="6" t="s">
        <v>71</v>
      </c>
      <c r="H82" s="5">
        <v>42782</v>
      </c>
      <c r="I82" s="6" t="s">
        <v>39</v>
      </c>
      <c r="J82" s="6" t="s">
        <v>40</v>
      </c>
      <c r="K82" s="6">
        <v>0</v>
      </c>
      <c r="L82" s="6">
        <v>1</v>
      </c>
      <c r="M82" s="7">
        <v>35</v>
      </c>
      <c r="N82" s="8">
        <v>649758.66</v>
      </c>
      <c r="O82" s="8">
        <v>649758.66</v>
      </c>
      <c r="P82" s="8">
        <v>550995.34</v>
      </c>
      <c r="Q82" s="6" t="s">
        <v>2</v>
      </c>
      <c r="R82" s="6" t="s">
        <v>2</v>
      </c>
      <c r="S82" s="6" t="s">
        <v>2</v>
      </c>
      <c r="T82" s="8">
        <v>48731.89</v>
      </c>
      <c r="U82" s="6" t="s">
        <v>2</v>
      </c>
      <c r="V82" s="6" t="s">
        <v>2</v>
      </c>
      <c r="W82" s="8">
        <v>599727.23</v>
      </c>
      <c r="X82" s="6" t="s">
        <v>2</v>
      </c>
      <c r="Y82" s="8">
        <v>50031.43</v>
      </c>
      <c r="Z82" s="6" t="s">
        <v>2</v>
      </c>
      <c r="AA82" s="6" t="s">
        <v>2</v>
      </c>
    </row>
    <row r="83" spans="1:27" ht="38.25" x14ac:dyDescent="0.25">
      <c r="A83" s="69">
        <v>1</v>
      </c>
      <c r="B83" s="4">
        <v>65</v>
      </c>
      <c r="C83" s="6" t="s">
        <v>25</v>
      </c>
      <c r="D83" s="6" t="s">
        <v>26</v>
      </c>
      <c r="E83" s="6" t="s">
        <v>297</v>
      </c>
      <c r="F83" s="6" t="s">
        <v>298</v>
      </c>
      <c r="G83" s="6" t="s">
        <v>71</v>
      </c>
      <c r="H83" s="5">
        <v>42782</v>
      </c>
      <c r="I83" s="6" t="s">
        <v>39</v>
      </c>
      <c r="J83" s="6" t="s">
        <v>40</v>
      </c>
      <c r="K83" s="6">
        <v>0</v>
      </c>
      <c r="L83" s="6">
        <v>1</v>
      </c>
      <c r="M83" s="7">
        <v>35</v>
      </c>
      <c r="N83" s="8">
        <v>555764.71</v>
      </c>
      <c r="O83" s="8">
        <v>555764.71</v>
      </c>
      <c r="P83" s="8">
        <v>472400</v>
      </c>
      <c r="Q83" s="6" t="s">
        <v>2</v>
      </c>
      <c r="R83" s="6" t="s">
        <v>2</v>
      </c>
      <c r="S83" s="6" t="s">
        <v>2</v>
      </c>
      <c r="T83" s="8">
        <v>41682.35</v>
      </c>
      <c r="U83" s="6" t="s">
        <v>2</v>
      </c>
      <c r="V83" s="6" t="s">
        <v>2</v>
      </c>
      <c r="W83" s="8">
        <v>514082.35</v>
      </c>
      <c r="X83" s="6" t="s">
        <v>2</v>
      </c>
      <c r="Y83" s="8">
        <v>41682.36</v>
      </c>
      <c r="Z83" s="6" t="s">
        <v>2</v>
      </c>
      <c r="AA83" s="6" t="s">
        <v>2</v>
      </c>
    </row>
    <row r="84" spans="1:27" ht="25.5" x14ac:dyDescent="0.25">
      <c r="A84" s="69">
        <v>1</v>
      </c>
      <c r="B84" s="4">
        <v>66</v>
      </c>
      <c r="C84" s="6" t="s">
        <v>25</v>
      </c>
      <c r="D84" s="6" t="s">
        <v>26</v>
      </c>
      <c r="E84" s="6" t="s">
        <v>299</v>
      </c>
      <c r="F84" s="6" t="s">
        <v>300</v>
      </c>
      <c r="G84" s="6" t="s">
        <v>71</v>
      </c>
      <c r="H84" s="5">
        <v>42782</v>
      </c>
      <c r="I84" s="6" t="s">
        <v>39</v>
      </c>
      <c r="J84" s="6" t="s">
        <v>40</v>
      </c>
      <c r="K84" s="6">
        <v>0</v>
      </c>
      <c r="L84" s="6">
        <v>1</v>
      </c>
      <c r="M84" s="7">
        <v>35</v>
      </c>
      <c r="N84" s="8">
        <v>648037.63</v>
      </c>
      <c r="O84" s="8">
        <v>648037.63</v>
      </c>
      <c r="P84" s="8">
        <v>550831.98</v>
      </c>
      <c r="Q84" s="6" t="s">
        <v>2</v>
      </c>
      <c r="R84" s="6" t="s">
        <v>2</v>
      </c>
      <c r="S84" s="6" t="s">
        <v>2</v>
      </c>
      <c r="T84" s="8">
        <v>48602.82</v>
      </c>
      <c r="U84" s="6" t="s">
        <v>2</v>
      </c>
      <c r="V84" s="6" t="s">
        <v>2</v>
      </c>
      <c r="W84" s="8">
        <v>599434.80000000005</v>
      </c>
      <c r="X84" s="6" t="s">
        <v>2</v>
      </c>
      <c r="Y84" s="8">
        <v>48602.83</v>
      </c>
      <c r="Z84" s="6" t="s">
        <v>2</v>
      </c>
      <c r="AA84" s="6" t="s">
        <v>2</v>
      </c>
    </row>
    <row r="85" spans="1:27" ht="38.25" x14ac:dyDescent="0.25">
      <c r="A85" s="69">
        <v>1</v>
      </c>
      <c r="B85" s="4">
        <v>67</v>
      </c>
      <c r="C85" s="6" t="s">
        <v>25</v>
      </c>
      <c r="D85" s="6" t="s">
        <v>26</v>
      </c>
      <c r="E85" s="6" t="s">
        <v>301</v>
      </c>
      <c r="F85" s="6" t="s">
        <v>302</v>
      </c>
      <c r="G85" s="6" t="s">
        <v>71</v>
      </c>
      <c r="H85" s="5">
        <v>42793</v>
      </c>
      <c r="I85" s="6" t="s">
        <v>31</v>
      </c>
      <c r="J85" s="6" t="s">
        <v>32</v>
      </c>
      <c r="K85" s="6">
        <v>1</v>
      </c>
      <c r="L85" s="6">
        <v>1</v>
      </c>
      <c r="M85" s="7">
        <v>36</v>
      </c>
      <c r="N85" s="8">
        <v>757167.82</v>
      </c>
      <c r="O85" s="8">
        <v>736765.98</v>
      </c>
      <c r="P85" s="8">
        <v>589412.79</v>
      </c>
      <c r="Q85" s="6" t="s">
        <v>2</v>
      </c>
      <c r="R85" s="6" t="s">
        <v>2</v>
      </c>
      <c r="S85" s="6" t="s">
        <v>2</v>
      </c>
      <c r="T85" s="6" t="s">
        <v>2</v>
      </c>
      <c r="U85" s="6" t="s">
        <v>2</v>
      </c>
      <c r="V85" s="6" t="s">
        <v>2</v>
      </c>
      <c r="W85" s="8">
        <v>589412.79</v>
      </c>
      <c r="X85" s="6" t="s">
        <v>2</v>
      </c>
      <c r="Y85" s="8">
        <v>147353.19</v>
      </c>
      <c r="Z85" s="8">
        <v>20401.84</v>
      </c>
      <c r="AA85" s="6" t="s">
        <v>2</v>
      </c>
    </row>
    <row r="86" spans="1:27" ht="25.5" x14ac:dyDescent="0.25">
      <c r="A86" s="69">
        <v>2</v>
      </c>
      <c r="B86" s="4">
        <v>68</v>
      </c>
      <c r="C86" s="6" t="s">
        <v>25</v>
      </c>
      <c r="D86" s="6" t="s">
        <v>26</v>
      </c>
      <c r="E86" s="6" t="s">
        <v>69</v>
      </c>
      <c r="F86" s="6" t="s">
        <v>70</v>
      </c>
      <c r="G86" s="6" t="s">
        <v>71</v>
      </c>
      <c r="H86" s="5">
        <v>43535</v>
      </c>
      <c r="I86" s="6" t="s">
        <v>39</v>
      </c>
      <c r="J86" s="6" t="s">
        <v>40</v>
      </c>
      <c r="K86" s="6">
        <v>0</v>
      </c>
      <c r="L86" s="6">
        <v>1</v>
      </c>
      <c r="M86" s="7">
        <v>36</v>
      </c>
      <c r="N86" s="8">
        <v>561334.35</v>
      </c>
      <c r="O86" s="8">
        <v>561334.35</v>
      </c>
      <c r="P86" s="8">
        <v>324451.23</v>
      </c>
      <c r="Q86" s="6" t="s">
        <v>180</v>
      </c>
      <c r="R86" s="6" t="s">
        <v>2</v>
      </c>
      <c r="S86" s="6"/>
      <c r="T86" s="8">
        <v>194783.01</v>
      </c>
      <c r="U86" s="6" t="s">
        <v>2</v>
      </c>
      <c r="V86" s="6" t="s">
        <v>2</v>
      </c>
      <c r="W86" s="8">
        <v>519234.24</v>
      </c>
      <c r="X86" s="6" t="s">
        <v>2</v>
      </c>
      <c r="Y86" s="8">
        <v>42100.11</v>
      </c>
      <c r="Z86" s="6" t="s">
        <v>2</v>
      </c>
      <c r="AA86" s="6" t="s">
        <v>2</v>
      </c>
    </row>
    <row r="87" spans="1:27" ht="38.25" x14ac:dyDescent="0.25">
      <c r="A87" s="69">
        <v>2</v>
      </c>
      <c r="B87" s="4">
        <v>69</v>
      </c>
      <c r="C87" s="6" t="s">
        <v>25</v>
      </c>
      <c r="D87" s="6" t="s">
        <v>26</v>
      </c>
      <c r="E87" s="6" t="s">
        <v>27</v>
      </c>
      <c r="F87" s="6" t="s">
        <v>28</v>
      </c>
      <c r="G87" s="6" t="s">
        <v>71</v>
      </c>
      <c r="H87" s="5">
        <v>43563</v>
      </c>
      <c r="I87" s="6" t="s">
        <v>29</v>
      </c>
      <c r="J87" s="6" t="s">
        <v>30</v>
      </c>
      <c r="K87" s="6">
        <v>0</v>
      </c>
      <c r="L87" s="6">
        <v>1</v>
      </c>
      <c r="M87" s="7">
        <v>23</v>
      </c>
      <c r="N87" s="8">
        <v>283796</v>
      </c>
      <c r="O87" s="8">
        <v>283796</v>
      </c>
      <c r="P87" s="8">
        <v>149867.59</v>
      </c>
      <c r="Q87" s="6" t="s">
        <v>132</v>
      </c>
      <c r="R87" s="6" t="s">
        <v>2</v>
      </c>
      <c r="S87" s="6" t="s">
        <v>2</v>
      </c>
      <c r="T87" s="6" t="s">
        <v>2</v>
      </c>
      <c r="U87" s="6" t="s">
        <v>2</v>
      </c>
      <c r="V87" s="6" t="s">
        <v>2</v>
      </c>
      <c r="W87" s="8">
        <v>149867.59</v>
      </c>
      <c r="X87" s="6" t="s">
        <v>2</v>
      </c>
      <c r="Y87" s="8">
        <v>133928.41</v>
      </c>
      <c r="Z87" s="6" t="s">
        <v>2</v>
      </c>
      <c r="AA87" s="6" t="s">
        <v>2</v>
      </c>
    </row>
    <row r="88" spans="1:27" ht="51" x14ac:dyDescent="0.25">
      <c r="A88" s="69">
        <v>2</v>
      </c>
      <c r="B88" s="4">
        <v>70</v>
      </c>
      <c r="C88" s="6" t="s">
        <v>25</v>
      </c>
      <c r="D88" s="6" t="s">
        <v>26</v>
      </c>
      <c r="E88" s="6" t="s">
        <v>72</v>
      </c>
      <c r="F88" s="6" t="s">
        <v>73</v>
      </c>
      <c r="G88" s="6" t="s">
        <v>71</v>
      </c>
      <c r="H88" s="5">
        <v>43546</v>
      </c>
      <c r="I88" s="6" t="s">
        <v>45</v>
      </c>
      <c r="J88" s="6" t="s">
        <v>46</v>
      </c>
      <c r="K88" s="6">
        <v>2</v>
      </c>
      <c r="L88" s="6">
        <v>3</v>
      </c>
      <c r="M88" s="7">
        <v>36</v>
      </c>
      <c r="N88" s="8">
        <v>648000.02</v>
      </c>
      <c r="O88" s="8">
        <v>648000.02</v>
      </c>
      <c r="P88" s="8">
        <v>374544</v>
      </c>
      <c r="Q88" s="6" t="s">
        <v>180</v>
      </c>
      <c r="R88" s="6" t="s">
        <v>2</v>
      </c>
      <c r="S88" s="6"/>
      <c r="T88" s="8">
        <v>224856</v>
      </c>
      <c r="U88" s="6" t="s">
        <v>2</v>
      </c>
      <c r="V88" s="6" t="s">
        <v>2</v>
      </c>
      <c r="W88" s="8">
        <v>605519.78</v>
      </c>
      <c r="X88" s="8">
        <v>6119.78</v>
      </c>
      <c r="Y88" s="8">
        <v>42480.24</v>
      </c>
      <c r="Z88" s="6" t="s">
        <v>2</v>
      </c>
      <c r="AA88" s="6" t="s">
        <v>2</v>
      </c>
    </row>
    <row r="89" spans="1:27" ht="38.25" x14ac:dyDescent="0.25">
      <c r="A89" s="69">
        <v>2</v>
      </c>
      <c r="B89" s="4">
        <v>71</v>
      </c>
      <c r="C89" s="6" t="s">
        <v>25</v>
      </c>
      <c r="D89" s="6" t="s">
        <v>26</v>
      </c>
      <c r="E89" s="6" t="s">
        <v>74</v>
      </c>
      <c r="F89" s="6" t="s">
        <v>75</v>
      </c>
      <c r="G89" s="6" t="s">
        <v>71</v>
      </c>
      <c r="H89" s="5">
        <v>43543</v>
      </c>
      <c r="I89" s="6" t="s">
        <v>76</v>
      </c>
      <c r="J89" s="6" t="s">
        <v>77</v>
      </c>
      <c r="K89" s="6">
        <v>1</v>
      </c>
      <c r="L89" s="6">
        <v>2</v>
      </c>
      <c r="M89" s="7">
        <v>36</v>
      </c>
      <c r="N89" s="8">
        <v>858849.01</v>
      </c>
      <c r="O89" s="8">
        <v>839469.16</v>
      </c>
      <c r="P89" s="8">
        <v>580012.79</v>
      </c>
      <c r="Q89" s="6" t="s">
        <v>132</v>
      </c>
      <c r="R89" s="6" t="s">
        <v>2</v>
      </c>
      <c r="S89" s="6" t="s">
        <v>2</v>
      </c>
      <c r="T89" s="6" t="s">
        <v>2</v>
      </c>
      <c r="U89" s="6" t="s">
        <v>2</v>
      </c>
      <c r="V89" s="6" t="s">
        <v>2</v>
      </c>
      <c r="W89" s="8">
        <v>580012.79</v>
      </c>
      <c r="X89" s="6" t="s">
        <v>2</v>
      </c>
      <c r="Y89" s="8">
        <v>259456.37</v>
      </c>
      <c r="Z89" s="6" t="s">
        <v>2</v>
      </c>
      <c r="AA89" s="8">
        <v>19379.849999999999</v>
      </c>
    </row>
    <row r="90" spans="1:27" ht="63.75" x14ac:dyDescent="0.25">
      <c r="A90" s="69">
        <v>2</v>
      </c>
      <c r="B90" s="4">
        <v>72</v>
      </c>
      <c r="C90" s="6" t="s">
        <v>25</v>
      </c>
      <c r="D90" s="6" t="s">
        <v>26</v>
      </c>
      <c r="E90" s="6" t="s">
        <v>78</v>
      </c>
      <c r="F90" s="6" t="s">
        <v>79</v>
      </c>
      <c r="G90" s="6" t="s">
        <v>71</v>
      </c>
      <c r="H90" s="5">
        <v>43550</v>
      </c>
      <c r="I90" s="6" t="s">
        <v>80</v>
      </c>
      <c r="J90" s="6" t="s">
        <v>81</v>
      </c>
      <c r="K90" s="6">
        <v>1</v>
      </c>
      <c r="L90" s="6">
        <v>2</v>
      </c>
      <c r="M90" s="7">
        <v>36</v>
      </c>
      <c r="N90" s="8">
        <v>522994.99</v>
      </c>
      <c r="O90" s="8">
        <v>522994.99</v>
      </c>
      <c r="P90" s="8">
        <v>302291.09999999998</v>
      </c>
      <c r="Q90" s="6" t="s">
        <v>180</v>
      </c>
      <c r="R90" s="6" t="s">
        <v>2</v>
      </c>
      <c r="S90" s="6"/>
      <c r="T90" s="8">
        <v>181479.26</v>
      </c>
      <c r="U90" s="6" t="s">
        <v>2</v>
      </c>
      <c r="V90" s="6" t="s">
        <v>2</v>
      </c>
      <c r="W90" s="8">
        <v>514398.71</v>
      </c>
      <c r="X90" s="8">
        <v>30628.35</v>
      </c>
      <c r="Y90" s="8">
        <v>8596.2800000000007</v>
      </c>
      <c r="Z90" s="6" t="s">
        <v>2</v>
      </c>
      <c r="AA90" s="6" t="s">
        <v>2</v>
      </c>
    </row>
    <row r="91" spans="1:27" ht="25.5" x14ac:dyDescent="0.25">
      <c r="A91" s="69">
        <v>2</v>
      </c>
      <c r="B91" s="4">
        <v>73</v>
      </c>
      <c r="C91" s="6" t="s">
        <v>25</v>
      </c>
      <c r="D91" s="6" t="s">
        <v>26</v>
      </c>
      <c r="E91" s="6" t="s">
        <v>416</v>
      </c>
      <c r="F91" s="6" t="s">
        <v>415</v>
      </c>
      <c r="G91" s="6" t="s">
        <v>71</v>
      </c>
      <c r="H91" s="5">
        <v>43648</v>
      </c>
      <c r="I91" s="6" t="s">
        <v>386</v>
      </c>
      <c r="J91" s="6" t="s">
        <v>430</v>
      </c>
      <c r="K91" s="6">
        <v>0</v>
      </c>
      <c r="L91" s="6">
        <v>1</v>
      </c>
      <c r="M91" s="7">
        <v>36</v>
      </c>
      <c r="N91" s="8">
        <v>1021794.8</v>
      </c>
      <c r="O91" s="8">
        <v>972864.8</v>
      </c>
      <c r="P91" s="8">
        <v>598911.06000000006</v>
      </c>
      <c r="Q91" s="6" t="s">
        <v>132</v>
      </c>
      <c r="R91" s="6" t="s">
        <v>2</v>
      </c>
      <c r="S91" s="6" t="s">
        <v>2</v>
      </c>
      <c r="T91" s="6" t="s">
        <v>2</v>
      </c>
      <c r="U91" s="6" t="s">
        <v>2</v>
      </c>
      <c r="V91" s="6" t="s">
        <v>2</v>
      </c>
      <c r="W91" s="8">
        <v>598911.06000000006</v>
      </c>
      <c r="X91" s="6" t="s">
        <v>2</v>
      </c>
      <c r="Y91" s="8">
        <v>373953.74</v>
      </c>
      <c r="Z91" s="6" t="s">
        <v>2</v>
      </c>
      <c r="AA91" s="8">
        <v>48930</v>
      </c>
    </row>
    <row r="92" spans="1:27" ht="51" x14ac:dyDescent="0.25">
      <c r="A92" s="69">
        <v>2</v>
      </c>
      <c r="B92" s="4">
        <v>74</v>
      </c>
      <c r="C92" s="6" t="s">
        <v>25</v>
      </c>
      <c r="D92" s="6" t="s">
        <v>26</v>
      </c>
      <c r="E92" s="6" t="s">
        <v>414</v>
      </c>
      <c r="F92" s="6" t="s">
        <v>413</v>
      </c>
      <c r="G92" s="6" t="s">
        <v>71</v>
      </c>
      <c r="H92" s="5">
        <v>43564</v>
      </c>
      <c r="I92" s="6" t="s">
        <v>31</v>
      </c>
      <c r="J92" s="6" t="s">
        <v>32</v>
      </c>
      <c r="K92" s="6">
        <v>2</v>
      </c>
      <c r="L92" s="6">
        <v>3</v>
      </c>
      <c r="M92" s="7">
        <v>36</v>
      </c>
      <c r="N92" s="8">
        <v>805201.35</v>
      </c>
      <c r="O92" s="8">
        <v>792361.23</v>
      </c>
      <c r="P92" s="8">
        <v>570607.85</v>
      </c>
      <c r="Q92" s="6" t="s">
        <v>132</v>
      </c>
      <c r="R92" s="6" t="s">
        <v>2</v>
      </c>
      <c r="S92" s="6" t="s">
        <v>2</v>
      </c>
      <c r="T92" s="6" t="s">
        <v>2</v>
      </c>
      <c r="U92" s="6" t="s">
        <v>2</v>
      </c>
      <c r="V92" s="6" t="s">
        <v>2</v>
      </c>
      <c r="W92" s="8">
        <v>570607.85</v>
      </c>
      <c r="X92" s="6" t="s">
        <v>2</v>
      </c>
      <c r="Y92" s="8">
        <v>221753.38</v>
      </c>
      <c r="Z92" s="6" t="s">
        <v>2</v>
      </c>
      <c r="AA92" s="8">
        <v>12840.12</v>
      </c>
    </row>
    <row r="93" spans="1:27" ht="51" x14ac:dyDescent="0.25">
      <c r="A93" s="69">
        <v>2</v>
      </c>
      <c r="B93" s="4">
        <v>75</v>
      </c>
      <c r="C93" s="6" t="s">
        <v>25</v>
      </c>
      <c r="D93" s="6" t="s">
        <v>26</v>
      </c>
      <c r="E93" s="6" t="s">
        <v>82</v>
      </c>
      <c r="F93" s="6" t="s">
        <v>83</v>
      </c>
      <c r="G93" s="6" t="s">
        <v>71</v>
      </c>
      <c r="H93" s="5">
        <v>43544</v>
      </c>
      <c r="I93" s="6" t="s">
        <v>84</v>
      </c>
      <c r="J93" s="6" t="s">
        <v>85</v>
      </c>
      <c r="K93" s="6">
        <v>1</v>
      </c>
      <c r="L93" s="6">
        <v>2</v>
      </c>
      <c r="M93" s="7">
        <v>36</v>
      </c>
      <c r="N93" s="8">
        <v>650047.47</v>
      </c>
      <c r="O93" s="8">
        <v>646847.47</v>
      </c>
      <c r="P93" s="8">
        <v>373877.84</v>
      </c>
      <c r="Q93" s="6" t="s">
        <v>180</v>
      </c>
      <c r="R93" s="6" t="s">
        <v>2</v>
      </c>
      <c r="S93" s="6"/>
      <c r="T93" s="8">
        <v>224456.07</v>
      </c>
      <c r="U93" s="6" t="s">
        <v>2</v>
      </c>
      <c r="V93" s="6" t="s">
        <v>2</v>
      </c>
      <c r="W93" s="8">
        <v>598333.91</v>
      </c>
      <c r="X93" s="6" t="s">
        <v>2</v>
      </c>
      <c r="Y93" s="8">
        <v>48513.56</v>
      </c>
      <c r="Z93" s="6" t="s">
        <v>2</v>
      </c>
      <c r="AA93" s="8">
        <v>3200</v>
      </c>
    </row>
    <row r="94" spans="1:27" ht="25.5" x14ac:dyDescent="0.25">
      <c r="A94" s="69">
        <v>2</v>
      </c>
      <c r="B94" s="4">
        <v>76</v>
      </c>
      <c r="C94" s="6" t="s">
        <v>25</v>
      </c>
      <c r="D94" s="6" t="s">
        <v>26</v>
      </c>
      <c r="E94" s="6" t="s">
        <v>33</v>
      </c>
      <c r="F94" s="6" t="s">
        <v>34</v>
      </c>
      <c r="G94" s="6" t="s">
        <v>71</v>
      </c>
      <c r="H94" s="5">
        <v>43552</v>
      </c>
      <c r="I94" s="6" t="s">
        <v>35</v>
      </c>
      <c r="J94" s="6" t="s">
        <v>36</v>
      </c>
      <c r="K94" s="6">
        <v>1</v>
      </c>
      <c r="L94" s="6">
        <v>2</v>
      </c>
      <c r="M94" s="7">
        <v>36</v>
      </c>
      <c r="N94" s="8">
        <v>639498</v>
      </c>
      <c r="O94" s="8">
        <v>639498</v>
      </c>
      <c r="P94" s="8">
        <v>369629.84</v>
      </c>
      <c r="Q94" s="6" t="s">
        <v>180</v>
      </c>
      <c r="R94" s="6" t="s">
        <v>2</v>
      </c>
      <c r="S94" s="6"/>
      <c r="T94" s="8">
        <v>221905.8</v>
      </c>
      <c r="U94" s="6" t="s">
        <v>2</v>
      </c>
      <c r="V94" s="6" t="s">
        <v>2</v>
      </c>
      <c r="W94" s="8">
        <v>602684.85</v>
      </c>
      <c r="X94" s="8">
        <v>11149.21</v>
      </c>
      <c r="Y94" s="8">
        <v>36813.15</v>
      </c>
      <c r="Z94" s="6" t="s">
        <v>2</v>
      </c>
      <c r="AA94" s="6" t="s">
        <v>2</v>
      </c>
    </row>
    <row r="95" spans="1:27" ht="25.5" x14ac:dyDescent="0.25">
      <c r="A95" s="69">
        <v>2</v>
      </c>
      <c r="B95" s="4">
        <v>77</v>
      </c>
      <c r="C95" s="6" t="s">
        <v>25</v>
      </c>
      <c r="D95" s="6" t="s">
        <v>26</v>
      </c>
      <c r="E95" s="6" t="s">
        <v>412</v>
      </c>
      <c r="F95" s="6" t="s">
        <v>411</v>
      </c>
      <c r="G95" s="6" t="s">
        <v>71</v>
      </c>
      <c r="H95" s="5">
        <v>43559</v>
      </c>
      <c r="I95" s="6" t="s">
        <v>384</v>
      </c>
      <c r="J95" s="6" t="s">
        <v>431</v>
      </c>
      <c r="K95" s="6">
        <v>0</v>
      </c>
      <c r="L95" s="6">
        <v>1</v>
      </c>
      <c r="M95" s="7">
        <v>18</v>
      </c>
      <c r="N95" s="8">
        <v>990353.61</v>
      </c>
      <c r="O95" s="8">
        <v>990353.61</v>
      </c>
      <c r="P95" s="8">
        <v>595355.54</v>
      </c>
      <c r="Q95" s="6" t="s">
        <v>132</v>
      </c>
      <c r="R95" s="6" t="s">
        <v>2</v>
      </c>
      <c r="S95" s="6" t="s">
        <v>2</v>
      </c>
      <c r="T95" s="6" t="s">
        <v>2</v>
      </c>
      <c r="U95" s="6" t="s">
        <v>2</v>
      </c>
      <c r="V95" s="6" t="s">
        <v>2</v>
      </c>
      <c r="W95" s="8">
        <v>595355.54</v>
      </c>
      <c r="X95" s="6" t="s">
        <v>2</v>
      </c>
      <c r="Y95" s="8">
        <v>394998.07</v>
      </c>
      <c r="Z95" s="6" t="s">
        <v>2</v>
      </c>
      <c r="AA95" s="6" t="s">
        <v>2</v>
      </c>
    </row>
    <row r="96" spans="1:27" ht="38.25" x14ac:dyDescent="0.25">
      <c r="A96" s="69">
        <v>2</v>
      </c>
      <c r="B96" s="4">
        <v>78</v>
      </c>
      <c r="C96" s="6" t="s">
        <v>25</v>
      </c>
      <c r="D96" s="6" t="s">
        <v>26</v>
      </c>
      <c r="E96" s="6" t="s">
        <v>37</v>
      </c>
      <c r="F96" s="6" t="s">
        <v>38</v>
      </c>
      <c r="G96" s="6" t="s">
        <v>71</v>
      </c>
      <c r="H96" s="5">
        <v>43552</v>
      </c>
      <c r="I96" s="6" t="s">
        <v>39</v>
      </c>
      <c r="J96" s="6" t="s">
        <v>40</v>
      </c>
      <c r="K96" s="6">
        <v>0</v>
      </c>
      <c r="L96" s="6">
        <v>2</v>
      </c>
      <c r="M96" s="7">
        <v>36</v>
      </c>
      <c r="N96" s="8">
        <v>751621.6</v>
      </c>
      <c r="O96" s="8">
        <v>731733.76</v>
      </c>
      <c r="P96" s="8">
        <v>475626.94</v>
      </c>
      <c r="Q96" s="6" t="s">
        <v>132</v>
      </c>
      <c r="R96" s="6" t="s">
        <v>2</v>
      </c>
      <c r="S96" s="6" t="s">
        <v>2</v>
      </c>
      <c r="T96" s="6" t="s">
        <v>2</v>
      </c>
      <c r="U96" s="6" t="s">
        <v>2</v>
      </c>
      <c r="V96" s="6" t="s">
        <v>2</v>
      </c>
      <c r="W96" s="8">
        <v>475626.94</v>
      </c>
      <c r="X96" s="6" t="s">
        <v>2</v>
      </c>
      <c r="Y96" s="8">
        <v>256106.82</v>
      </c>
      <c r="Z96" s="6" t="s">
        <v>2</v>
      </c>
      <c r="AA96" s="8">
        <v>19887.84</v>
      </c>
    </row>
    <row r="97" spans="1:27" ht="38.25" x14ac:dyDescent="0.25">
      <c r="A97" s="69">
        <v>2</v>
      </c>
      <c r="B97" s="4">
        <v>79</v>
      </c>
      <c r="C97" s="6" t="s">
        <v>25</v>
      </c>
      <c r="D97" s="6" t="s">
        <v>26</v>
      </c>
      <c r="E97" s="6" t="s">
        <v>86</v>
      </c>
      <c r="F97" s="6" t="s">
        <v>87</v>
      </c>
      <c r="G97" s="6" t="s">
        <v>71</v>
      </c>
      <c r="H97" s="5">
        <v>43550</v>
      </c>
      <c r="I97" s="6" t="s">
        <v>35</v>
      </c>
      <c r="J97" s="6" t="s">
        <v>36</v>
      </c>
      <c r="K97" s="6">
        <v>2</v>
      </c>
      <c r="L97" s="6">
        <v>3</v>
      </c>
      <c r="M97" s="7">
        <v>36</v>
      </c>
      <c r="N97" s="8">
        <v>648000</v>
      </c>
      <c r="O97" s="8">
        <v>648000</v>
      </c>
      <c r="P97" s="8">
        <v>374544</v>
      </c>
      <c r="Q97" s="6" t="s">
        <v>180</v>
      </c>
      <c r="R97" s="6" t="s">
        <v>2</v>
      </c>
      <c r="S97" s="6"/>
      <c r="T97" s="8">
        <v>224856</v>
      </c>
      <c r="U97" s="6" t="s">
        <v>2</v>
      </c>
      <c r="V97" s="6" t="s">
        <v>2</v>
      </c>
      <c r="W97" s="8">
        <v>608924.49</v>
      </c>
      <c r="X97" s="8">
        <v>9524.49</v>
      </c>
      <c r="Y97" s="8">
        <v>39075.51</v>
      </c>
      <c r="Z97" s="6" t="s">
        <v>2</v>
      </c>
      <c r="AA97" s="6" t="s">
        <v>2</v>
      </c>
    </row>
    <row r="98" spans="1:27" ht="25.5" x14ac:dyDescent="0.25">
      <c r="A98" s="69">
        <v>2</v>
      </c>
      <c r="B98" s="4">
        <v>80</v>
      </c>
      <c r="C98" s="6" t="s">
        <v>25</v>
      </c>
      <c r="D98" s="6" t="s">
        <v>26</v>
      </c>
      <c r="E98" s="6" t="s">
        <v>88</v>
      </c>
      <c r="F98" s="6" t="s">
        <v>89</v>
      </c>
      <c r="G98" s="6" t="s">
        <v>71</v>
      </c>
      <c r="H98" s="5">
        <v>43539</v>
      </c>
      <c r="I98" s="6" t="s">
        <v>383</v>
      </c>
      <c r="J98" s="6" t="s">
        <v>90</v>
      </c>
      <c r="K98" s="6">
        <v>1</v>
      </c>
      <c r="L98" s="6">
        <v>2</v>
      </c>
      <c r="M98" s="7">
        <v>36</v>
      </c>
      <c r="N98" s="8">
        <v>648750</v>
      </c>
      <c r="O98" s="8">
        <v>648750</v>
      </c>
      <c r="P98" s="8">
        <v>374919</v>
      </c>
      <c r="Q98" s="6" t="s">
        <v>180</v>
      </c>
      <c r="R98" s="6" t="s">
        <v>2</v>
      </c>
      <c r="S98" s="6"/>
      <c r="T98" s="8">
        <v>225081</v>
      </c>
      <c r="U98" s="6" t="s">
        <v>2</v>
      </c>
      <c r="V98" s="6" t="s">
        <v>2</v>
      </c>
      <c r="W98" s="8">
        <v>639000</v>
      </c>
      <c r="X98" s="8">
        <v>39000</v>
      </c>
      <c r="Y98" s="8">
        <v>9750</v>
      </c>
      <c r="Z98" s="6" t="s">
        <v>2</v>
      </c>
      <c r="AA98" s="6" t="s">
        <v>2</v>
      </c>
    </row>
    <row r="99" spans="1:27" ht="38.25" x14ac:dyDescent="0.25">
      <c r="A99" s="69">
        <v>2</v>
      </c>
      <c r="B99" s="4">
        <v>81</v>
      </c>
      <c r="C99" s="6" t="s">
        <v>25</v>
      </c>
      <c r="D99" s="6" t="s">
        <v>26</v>
      </c>
      <c r="E99" s="6" t="s">
        <v>41</v>
      </c>
      <c r="F99" s="6" t="s">
        <v>42</v>
      </c>
      <c r="G99" s="6" t="s">
        <v>71</v>
      </c>
      <c r="H99" s="5">
        <v>43558</v>
      </c>
      <c r="I99" s="6" t="s">
        <v>35</v>
      </c>
      <c r="J99" s="6" t="s">
        <v>36</v>
      </c>
      <c r="K99" s="6">
        <v>1</v>
      </c>
      <c r="L99" s="6">
        <v>1</v>
      </c>
      <c r="M99" s="7">
        <v>36</v>
      </c>
      <c r="N99" s="8">
        <v>636743.75</v>
      </c>
      <c r="O99" s="8">
        <v>636743.75</v>
      </c>
      <c r="P99" s="8">
        <v>368037.88</v>
      </c>
      <c r="Q99" s="6" t="s">
        <v>180</v>
      </c>
      <c r="R99" s="6" t="s">
        <v>2</v>
      </c>
      <c r="S99" s="6"/>
      <c r="T99" s="8">
        <v>220950.09</v>
      </c>
      <c r="U99" s="6" t="s">
        <v>2</v>
      </c>
      <c r="V99" s="6" t="s">
        <v>2</v>
      </c>
      <c r="W99" s="8">
        <v>617303.75</v>
      </c>
      <c r="X99" s="8">
        <v>28315.78</v>
      </c>
      <c r="Y99" s="8">
        <v>19440</v>
      </c>
      <c r="Z99" s="6" t="s">
        <v>2</v>
      </c>
      <c r="AA99" s="6" t="s">
        <v>2</v>
      </c>
    </row>
    <row r="100" spans="1:27" ht="38.25" x14ac:dyDescent="0.25">
      <c r="A100" s="69">
        <v>2</v>
      </c>
      <c r="B100" s="4">
        <v>82</v>
      </c>
      <c r="C100" s="6" t="s">
        <v>25</v>
      </c>
      <c r="D100" s="6" t="s">
        <v>26</v>
      </c>
      <c r="E100" s="6" t="s">
        <v>91</v>
      </c>
      <c r="F100" s="6" t="s">
        <v>92</v>
      </c>
      <c r="G100" s="6" t="s">
        <v>71</v>
      </c>
      <c r="H100" s="5">
        <v>43525</v>
      </c>
      <c r="I100" s="6" t="s">
        <v>93</v>
      </c>
      <c r="J100" s="6" t="s">
        <v>94</v>
      </c>
      <c r="K100" s="6">
        <v>1</v>
      </c>
      <c r="L100" s="6">
        <v>2</v>
      </c>
      <c r="M100" s="7">
        <v>36</v>
      </c>
      <c r="N100" s="8">
        <v>648648</v>
      </c>
      <c r="O100" s="8">
        <v>648648</v>
      </c>
      <c r="P100" s="8">
        <v>374918.54</v>
      </c>
      <c r="Q100" s="6" t="s">
        <v>180</v>
      </c>
      <c r="R100" s="6" t="s">
        <v>2</v>
      </c>
      <c r="S100" s="6"/>
      <c r="T100" s="8">
        <v>225080.86</v>
      </c>
      <c r="U100" s="6" t="s">
        <v>2</v>
      </c>
      <c r="V100" s="6" t="s">
        <v>2</v>
      </c>
      <c r="W100" s="8">
        <v>609728.85</v>
      </c>
      <c r="X100" s="8">
        <v>9729.4500000000007</v>
      </c>
      <c r="Y100" s="8">
        <v>38919.15</v>
      </c>
      <c r="Z100" s="6" t="s">
        <v>2</v>
      </c>
      <c r="AA100" s="6" t="s">
        <v>2</v>
      </c>
    </row>
    <row r="101" spans="1:27" ht="25.5" x14ac:dyDescent="0.25">
      <c r="A101" s="69">
        <v>2</v>
      </c>
      <c r="B101" s="4">
        <v>83</v>
      </c>
      <c r="C101" s="6" t="s">
        <v>25</v>
      </c>
      <c r="D101" s="6" t="s">
        <v>26</v>
      </c>
      <c r="E101" s="6" t="s">
        <v>95</v>
      </c>
      <c r="F101" s="6" t="s">
        <v>96</v>
      </c>
      <c r="G101" s="6" t="s">
        <v>71</v>
      </c>
      <c r="H101" s="5">
        <v>43525</v>
      </c>
      <c r="I101" s="6" t="s">
        <v>93</v>
      </c>
      <c r="J101" s="6" t="s">
        <v>94</v>
      </c>
      <c r="K101" s="6">
        <v>1</v>
      </c>
      <c r="L101" s="6">
        <v>2</v>
      </c>
      <c r="M101" s="7">
        <v>36</v>
      </c>
      <c r="N101" s="8">
        <v>648648</v>
      </c>
      <c r="O101" s="8">
        <v>648648</v>
      </c>
      <c r="P101" s="8">
        <v>374918.54</v>
      </c>
      <c r="Q101" s="6" t="s">
        <v>180</v>
      </c>
      <c r="R101" s="6" t="s">
        <v>2</v>
      </c>
      <c r="S101" s="6"/>
      <c r="T101" s="8">
        <v>225080.86</v>
      </c>
      <c r="U101" s="6" t="s">
        <v>2</v>
      </c>
      <c r="V101" s="6" t="s">
        <v>2</v>
      </c>
      <c r="W101" s="8">
        <v>609728.85</v>
      </c>
      <c r="X101" s="8">
        <v>9729.4500000000007</v>
      </c>
      <c r="Y101" s="8">
        <v>38919.15</v>
      </c>
      <c r="Z101" s="6" t="s">
        <v>2</v>
      </c>
      <c r="AA101" s="6" t="s">
        <v>2</v>
      </c>
    </row>
    <row r="102" spans="1:27" ht="51" x14ac:dyDescent="0.25">
      <c r="A102" s="69">
        <v>2</v>
      </c>
      <c r="B102" s="4">
        <v>84</v>
      </c>
      <c r="C102" s="6" t="s">
        <v>25</v>
      </c>
      <c r="D102" s="6" t="s">
        <v>26</v>
      </c>
      <c r="E102" s="6" t="s">
        <v>97</v>
      </c>
      <c r="F102" s="6" t="s">
        <v>98</v>
      </c>
      <c r="G102" s="6" t="s">
        <v>71</v>
      </c>
      <c r="H102" s="5">
        <v>43525</v>
      </c>
      <c r="I102" s="6" t="s">
        <v>93</v>
      </c>
      <c r="J102" s="6" t="s">
        <v>94</v>
      </c>
      <c r="K102" s="6">
        <v>1</v>
      </c>
      <c r="L102" s="6">
        <v>2</v>
      </c>
      <c r="M102" s="7">
        <v>36</v>
      </c>
      <c r="N102" s="8">
        <v>648648</v>
      </c>
      <c r="O102" s="8">
        <v>648648</v>
      </c>
      <c r="P102" s="8">
        <v>374918.54</v>
      </c>
      <c r="Q102" s="6" t="s">
        <v>180</v>
      </c>
      <c r="R102" s="6" t="s">
        <v>2</v>
      </c>
      <c r="S102" s="6"/>
      <c r="T102" s="8">
        <v>225080.86</v>
      </c>
      <c r="U102" s="6" t="s">
        <v>2</v>
      </c>
      <c r="V102" s="6" t="s">
        <v>2</v>
      </c>
      <c r="W102" s="8">
        <v>609728.85</v>
      </c>
      <c r="X102" s="8">
        <v>9729.4500000000007</v>
      </c>
      <c r="Y102" s="8">
        <v>38919.15</v>
      </c>
      <c r="Z102" s="6" t="s">
        <v>2</v>
      </c>
      <c r="AA102" s="6" t="s">
        <v>2</v>
      </c>
    </row>
    <row r="103" spans="1:27" ht="38.25" x14ac:dyDescent="0.25">
      <c r="A103" s="69">
        <v>2</v>
      </c>
      <c r="B103" s="4">
        <v>85</v>
      </c>
      <c r="C103" s="6" t="s">
        <v>25</v>
      </c>
      <c r="D103" s="6" t="s">
        <v>26</v>
      </c>
      <c r="E103" s="6" t="s">
        <v>99</v>
      </c>
      <c r="F103" s="6" t="s">
        <v>100</v>
      </c>
      <c r="G103" s="6" t="s">
        <v>71</v>
      </c>
      <c r="H103" s="5">
        <v>43525</v>
      </c>
      <c r="I103" s="6" t="s">
        <v>93</v>
      </c>
      <c r="J103" s="6" t="s">
        <v>94</v>
      </c>
      <c r="K103" s="6">
        <v>1</v>
      </c>
      <c r="L103" s="6">
        <v>2</v>
      </c>
      <c r="M103" s="7">
        <v>36</v>
      </c>
      <c r="N103" s="8">
        <v>648648</v>
      </c>
      <c r="O103" s="8">
        <v>648648</v>
      </c>
      <c r="P103" s="8">
        <v>374918.54</v>
      </c>
      <c r="Q103" s="6" t="s">
        <v>180</v>
      </c>
      <c r="R103" s="6" t="s">
        <v>2</v>
      </c>
      <c r="S103" s="6"/>
      <c r="T103" s="8">
        <v>225080.86</v>
      </c>
      <c r="U103" s="6" t="s">
        <v>2</v>
      </c>
      <c r="V103" s="6" t="s">
        <v>2</v>
      </c>
      <c r="W103" s="8">
        <v>609728.85</v>
      </c>
      <c r="X103" s="8">
        <v>9729.4500000000007</v>
      </c>
      <c r="Y103" s="8">
        <v>38919.15</v>
      </c>
      <c r="Z103" s="6" t="s">
        <v>2</v>
      </c>
      <c r="AA103" s="6" t="s">
        <v>2</v>
      </c>
    </row>
    <row r="104" spans="1:27" ht="38.25" x14ac:dyDescent="0.25">
      <c r="A104" s="69">
        <v>2</v>
      </c>
      <c r="B104" s="4">
        <v>86</v>
      </c>
      <c r="C104" s="6" t="s">
        <v>25</v>
      </c>
      <c r="D104" s="6" t="s">
        <v>26</v>
      </c>
      <c r="E104" s="6" t="s">
        <v>101</v>
      </c>
      <c r="F104" s="6" t="s">
        <v>102</v>
      </c>
      <c r="G104" s="6" t="s">
        <v>71</v>
      </c>
      <c r="H104" s="5">
        <v>43525</v>
      </c>
      <c r="I104" s="6" t="s">
        <v>93</v>
      </c>
      <c r="J104" s="6" t="s">
        <v>94</v>
      </c>
      <c r="K104" s="6">
        <v>1</v>
      </c>
      <c r="L104" s="6">
        <v>2</v>
      </c>
      <c r="M104" s="7">
        <v>36</v>
      </c>
      <c r="N104" s="8">
        <v>648648</v>
      </c>
      <c r="O104" s="8">
        <v>648648</v>
      </c>
      <c r="P104" s="8">
        <v>374918.54</v>
      </c>
      <c r="Q104" s="6" t="s">
        <v>180</v>
      </c>
      <c r="R104" s="6" t="s">
        <v>2</v>
      </c>
      <c r="S104" s="6"/>
      <c r="T104" s="8">
        <v>225080.86</v>
      </c>
      <c r="U104" s="6" t="s">
        <v>2</v>
      </c>
      <c r="V104" s="6" t="s">
        <v>2</v>
      </c>
      <c r="W104" s="8">
        <v>609728.85</v>
      </c>
      <c r="X104" s="8">
        <v>9729.4500000000007</v>
      </c>
      <c r="Y104" s="8">
        <v>38919.15</v>
      </c>
      <c r="Z104" s="6" t="s">
        <v>2</v>
      </c>
      <c r="AA104" s="6" t="s">
        <v>2</v>
      </c>
    </row>
    <row r="105" spans="1:27" ht="38.25" x14ac:dyDescent="0.25">
      <c r="A105" s="69">
        <v>2</v>
      </c>
      <c r="B105" s="4">
        <v>87</v>
      </c>
      <c r="C105" s="6" t="s">
        <v>25</v>
      </c>
      <c r="D105" s="6" t="s">
        <v>26</v>
      </c>
      <c r="E105" s="6" t="s">
        <v>103</v>
      </c>
      <c r="F105" s="6" t="s">
        <v>104</v>
      </c>
      <c r="G105" s="6" t="s">
        <v>71</v>
      </c>
      <c r="H105" s="5">
        <v>43525</v>
      </c>
      <c r="I105" s="6" t="s">
        <v>93</v>
      </c>
      <c r="J105" s="6" t="s">
        <v>94</v>
      </c>
      <c r="K105" s="6">
        <v>0</v>
      </c>
      <c r="L105" s="6">
        <v>1</v>
      </c>
      <c r="M105" s="7">
        <v>36</v>
      </c>
      <c r="N105" s="8">
        <v>648648</v>
      </c>
      <c r="O105" s="8">
        <v>648648</v>
      </c>
      <c r="P105" s="8">
        <v>374918.54</v>
      </c>
      <c r="Q105" s="6" t="s">
        <v>180</v>
      </c>
      <c r="R105" s="6" t="s">
        <v>2</v>
      </c>
      <c r="S105" s="6"/>
      <c r="T105" s="8">
        <v>225080.86</v>
      </c>
      <c r="U105" s="6" t="s">
        <v>2</v>
      </c>
      <c r="V105" s="6" t="s">
        <v>2</v>
      </c>
      <c r="W105" s="8">
        <v>616215.6</v>
      </c>
      <c r="X105" s="8">
        <v>16216.2</v>
      </c>
      <c r="Y105" s="8">
        <v>32432.400000000001</v>
      </c>
      <c r="Z105" s="6" t="s">
        <v>2</v>
      </c>
      <c r="AA105" s="6" t="s">
        <v>2</v>
      </c>
    </row>
    <row r="106" spans="1:27" ht="51" x14ac:dyDescent="0.25">
      <c r="A106" s="69">
        <v>2</v>
      </c>
      <c r="B106" s="4">
        <v>88</v>
      </c>
      <c r="C106" s="6" t="s">
        <v>25</v>
      </c>
      <c r="D106" s="6" t="s">
        <v>26</v>
      </c>
      <c r="E106" s="6" t="s">
        <v>43</v>
      </c>
      <c r="F106" s="6" t="s">
        <v>44</v>
      </c>
      <c r="G106" s="6" t="s">
        <v>71</v>
      </c>
      <c r="H106" s="5">
        <v>43556</v>
      </c>
      <c r="I106" s="6" t="s">
        <v>45</v>
      </c>
      <c r="J106" s="6" t="s">
        <v>46</v>
      </c>
      <c r="K106" s="6">
        <v>1</v>
      </c>
      <c r="L106" s="6">
        <v>2</v>
      </c>
      <c r="M106" s="7">
        <v>36</v>
      </c>
      <c r="N106" s="8">
        <v>599625</v>
      </c>
      <c r="O106" s="8">
        <v>599625</v>
      </c>
      <c r="P106" s="8">
        <v>346583.24</v>
      </c>
      <c r="Q106" s="6" t="s">
        <v>180</v>
      </c>
      <c r="R106" s="6" t="s">
        <v>2</v>
      </c>
      <c r="S106" s="6"/>
      <c r="T106" s="8">
        <v>208069.88</v>
      </c>
      <c r="U106" s="6" t="s">
        <v>2</v>
      </c>
      <c r="V106" s="6" t="s">
        <v>2</v>
      </c>
      <c r="W106" s="8">
        <v>581625</v>
      </c>
      <c r="X106" s="8">
        <v>26971.88</v>
      </c>
      <c r="Y106" s="8">
        <v>18000</v>
      </c>
      <c r="Z106" s="6" t="s">
        <v>2</v>
      </c>
      <c r="AA106" s="6" t="s">
        <v>2</v>
      </c>
    </row>
    <row r="107" spans="1:27" ht="38.25" x14ac:dyDescent="0.25">
      <c r="A107" s="69">
        <v>2</v>
      </c>
      <c r="B107" s="4">
        <v>89</v>
      </c>
      <c r="C107" s="6" t="s">
        <v>25</v>
      </c>
      <c r="D107" s="6" t="s">
        <v>26</v>
      </c>
      <c r="E107" s="6" t="s">
        <v>410</v>
      </c>
      <c r="F107" s="6" t="s">
        <v>409</v>
      </c>
      <c r="G107" s="6" t="s">
        <v>71</v>
      </c>
      <c r="H107" s="5">
        <v>43564</v>
      </c>
      <c r="I107" s="6" t="s">
        <v>35</v>
      </c>
      <c r="J107" s="6" t="s">
        <v>36</v>
      </c>
      <c r="K107" s="6">
        <v>2</v>
      </c>
      <c r="L107" s="6">
        <v>3</v>
      </c>
      <c r="M107" s="7">
        <v>36</v>
      </c>
      <c r="N107" s="8">
        <v>648468.02</v>
      </c>
      <c r="O107" s="8">
        <v>648468.02</v>
      </c>
      <c r="P107" s="8">
        <v>374814.52</v>
      </c>
      <c r="Q107" s="6" t="s">
        <v>180</v>
      </c>
      <c r="R107" s="6" t="s">
        <v>2</v>
      </c>
      <c r="S107" s="6"/>
      <c r="T107" s="8">
        <v>225018.4</v>
      </c>
      <c r="U107" s="6" t="s">
        <v>2</v>
      </c>
      <c r="V107" s="6" t="s">
        <v>2</v>
      </c>
      <c r="W107" s="8">
        <v>628707.62</v>
      </c>
      <c r="X107" s="8">
        <v>28874.7</v>
      </c>
      <c r="Y107" s="8">
        <v>19760.400000000001</v>
      </c>
      <c r="Z107" s="6" t="s">
        <v>2</v>
      </c>
      <c r="AA107" s="6" t="s">
        <v>2</v>
      </c>
    </row>
    <row r="108" spans="1:27" ht="25.5" x14ac:dyDescent="0.25">
      <c r="A108" s="69">
        <v>2</v>
      </c>
      <c r="B108" s="4">
        <v>90</v>
      </c>
      <c r="C108" s="6" t="s">
        <v>25</v>
      </c>
      <c r="D108" s="6" t="s">
        <v>26</v>
      </c>
      <c r="E108" s="6" t="s">
        <v>47</v>
      </c>
      <c r="F108" s="6" t="s">
        <v>48</v>
      </c>
      <c r="G108" s="6" t="s">
        <v>71</v>
      </c>
      <c r="H108" s="5">
        <v>43552</v>
      </c>
      <c r="I108" s="6" t="s">
        <v>49</v>
      </c>
      <c r="J108" s="6" t="s">
        <v>50</v>
      </c>
      <c r="K108" s="6">
        <v>2</v>
      </c>
      <c r="L108" s="6">
        <v>4</v>
      </c>
      <c r="M108" s="7">
        <v>24</v>
      </c>
      <c r="N108" s="8">
        <v>807695.54</v>
      </c>
      <c r="O108" s="8">
        <v>709567.81</v>
      </c>
      <c r="P108" s="8">
        <v>514530.55</v>
      </c>
      <c r="Q108" s="6" t="s">
        <v>132</v>
      </c>
      <c r="R108" s="6" t="s">
        <v>2</v>
      </c>
      <c r="S108" s="6" t="s">
        <v>2</v>
      </c>
      <c r="T108" s="6" t="s">
        <v>2</v>
      </c>
      <c r="U108" s="6" t="s">
        <v>2</v>
      </c>
      <c r="V108" s="6" t="s">
        <v>2</v>
      </c>
      <c r="W108" s="8">
        <v>514530.55</v>
      </c>
      <c r="X108" s="6" t="s">
        <v>2</v>
      </c>
      <c r="Y108" s="8">
        <v>195037.26</v>
      </c>
      <c r="Z108" s="6" t="s">
        <v>2</v>
      </c>
      <c r="AA108" s="8">
        <v>98127.73</v>
      </c>
    </row>
    <row r="109" spans="1:27" ht="38.25" x14ac:dyDescent="0.25">
      <c r="A109" s="69">
        <v>2</v>
      </c>
      <c r="B109" s="4">
        <v>91</v>
      </c>
      <c r="C109" s="6" t="s">
        <v>25</v>
      </c>
      <c r="D109" s="6" t="s">
        <v>26</v>
      </c>
      <c r="E109" s="6" t="s">
        <v>105</v>
      </c>
      <c r="F109" s="6" t="s">
        <v>106</v>
      </c>
      <c r="G109" s="6" t="s">
        <v>71</v>
      </c>
      <c r="H109" s="5">
        <v>43529</v>
      </c>
      <c r="I109" s="6" t="s">
        <v>107</v>
      </c>
      <c r="J109" s="6" t="s">
        <v>108</v>
      </c>
      <c r="K109" s="6">
        <v>1</v>
      </c>
      <c r="L109" s="6">
        <v>2</v>
      </c>
      <c r="M109" s="7">
        <v>24</v>
      </c>
      <c r="N109" s="8">
        <v>472069</v>
      </c>
      <c r="O109" s="8">
        <v>472069</v>
      </c>
      <c r="P109" s="8">
        <v>272855.88</v>
      </c>
      <c r="Q109" s="6" t="s">
        <v>180</v>
      </c>
      <c r="R109" s="6" t="s">
        <v>2</v>
      </c>
      <c r="S109" s="6"/>
      <c r="T109" s="8">
        <v>163807.94</v>
      </c>
      <c r="U109" s="6" t="s">
        <v>2</v>
      </c>
      <c r="V109" s="6" t="s">
        <v>2</v>
      </c>
      <c r="W109" s="8">
        <v>436663.82</v>
      </c>
      <c r="X109" s="6" t="s">
        <v>2</v>
      </c>
      <c r="Y109" s="8">
        <v>35405.18</v>
      </c>
      <c r="Z109" s="6" t="s">
        <v>2</v>
      </c>
      <c r="AA109" s="6" t="s">
        <v>2</v>
      </c>
    </row>
    <row r="110" spans="1:27" ht="51" x14ac:dyDescent="0.25">
      <c r="A110" s="69">
        <v>2</v>
      </c>
      <c r="B110" s="4">
        <v>92</v>
      </c>
      <c r="C110" s="6" t="s">
        <v>25</v>
      </c>
      <c r="D110" s="6" t="s">
        <v>26</v>
      </c>
      <c r="E110" s="6" t="s">
        <v>109</v>
      </c>
      <c r="F110" s="6" t="s">
        <v>110</v>
      </c>
      <c r="G110" s="6" t="s">
        <v>71</v>
      </c>
      <c r="H110" s="5">
        <v>43543</v>
      </c>
      <c r="I110" s="6" t="s">
        <v>389</v>
      </c>
      <c r="J110" s="6" t="s">
        <v>111</v>
      </c>
      <c r="K110" s="6">
        <v>0</v>
      </c>
      <c r="L110" s="6">
        <v>1</v>
      </c>
      <c r="M110" s="7">
        <v>10</v>
      </c>
      <c r="N110" s="8">
        <v>242869.05</v>
      </c>
      <c r="O110" s="8">
        <v>221869.05</v>
      </c>
      <c r="P110" s="8">
        <v>110934.52</v>
      </c>
      <c r="Q110" s="6" t="s">
        <v>132</v>
      </c>
      <c r="R110" s="6" t="s">
        <v>2</v>
      </c>
      <c r="S110" s="6" t="s">
        <v>2</v>
      </c>
      <c r="T110" s="6" t="s">
        <v>2</v>
      </c>
      <c r="U110" s="6" t="s">
        <v>2</v>
      </c>
      <c r="V110" s="6" t="s">
        <v>2</v>
      </c>
      <c r="W110" s="8">
        <v>110934.52</v>
      </c>
      <c r="X110" s="6" t="s">
        <v>2</v>
      </c>
      <c r="Y110" s="8">
        <v>110934.53</v>
      </c>
      <c r="Z110" s="6" t="s">
        <v>2</v>
      </c>
      <c r="AA110" s="8">
        <v>21000</v>
      </c>
    </row>
    <row r="111" spans="1:27" ht="25.5" x14ac:dyDescent="0.25">
      <c r="A111" s="69">
        <v>2</v>
      </c>
      <c r="B111" s="4">
        <v>93</v>
      </c>
      <c r="C111" s="6" t="s">
        <v>25</v>
      </c>
      <c r="D111" s="6" t="s">
        <v>26</v>
      </c>
      <c r="E111" s="6" t="s">
        <v>112</v>
      </c>
      <c r="F111" s="6" t="s">
        <v>113</v>
      </c>
      <c r="G111" s="6" t="s">
        <v>71</v>
      </c>
      <c r="H111" s="5">
        <v>43536</v>
      </c>
      <c r="I111" s="6" t="s">
        <v>45</v>
      </c>
      <c r="J111" s="6" t="s">
        <v>46</v>
      </c>
      <c r="K111" s="6">
        <v>0</v>
      </c>
      <c r="L111" s="6">
        <v>1</v>
      </c>
      <c r="M111" s="7">
        <v>36</v>
      </c>
      <c r="N111" s="8">
        <v>648189.53</v>
      </c>
      <c r="O111" s="8">
        <v>648189.53</v>
      </c>
      <c r="P111" s="8">
        <v>374653.54</v>
      </c>
      <c r="Q111" s="6" t="s">
        <v>180</v>
      </c>
      <c r="R111" s="6" t="s">
        <v>2</v>
      </c>
      <c r="S111" s="6"/>
      <c r="T111" s="8">
        <v>224921.77</v>
      </c>
      <c r="U111" s="6" t="s">
        <v>2</v>
      </c>
      <c r="V111" s="6" t="s">
        <v>2</v>
      </c>
      <c r="W111" s="8">
        <v>615780.05000000005</v>
      </c>
      <c r="X111" s="8">
        <v>16204.74</v>
      </c>
      <c r="Y111" s="8">
        <v>32409.48</v>
      </c>
      <c r="Z111" s="6" t="s">
        <v>2</v>
      </c>
      <c r="AA111" s="6" t="s">
        <v>2</v>
      </c>
    </row>
    <row r="112" spans="1:27" ht="51" x14ac:dyDescent="0.25">
      <c r="A112" s="69">
        <v>2</v>
      </c>
      <c r="B112" s="4">
        <v>94</v>
      </c>
      <c r="C112" s="6" t="s">
        <v>25</v>
      </c>
      <c r="D112" s="6" t="s">
        <v>26</v>
      </c>
      <c r="E112" s="6" t="s">
        <v>408</v>
      </c>
      <c r="F112" s="6" t="s">
        <v>407</v>
      </c>
      <c r="G112" s="6" t="s">
        <v>71</v>
      </c>
      <c r="H112" s="5">
        <v>43567</v>
      </c>
      <c r="I112" s="6" t="s">
        <v>35</v>
      </c>
      <c r="J112" s="6" t="s">
        <v>36</v>
      </c>
      <c r="K112" s="6">
        <v>1</v>
      </c>
      <c r="L112" s="6">
        <v>4</v>
      </c>
      <c r="M112" s="7">
        <v>36</v>
      </c>
      <c r="N112" s="8">
        <v>646189.4</v>
      </c>
      <c r="O112" s="8">
        <v>646189.4</v>
      </c>
      <c r="P112" s="8">
        <v>373497.48</v>
      </c>
      <c r="Q112" s="6" t="s">
        <v>180</v>
      </c>
      <c r="R112" s="6" t="s">
        <v>2</v>
      </c>
      <c r="S112" s="6"/>
      <c r="T112" s="8">
        <v>224227.72</v>
      </c>
      <c r="U112" s="6" t="s">
        <v>2</v>
      </c>
      <c r="V112" s="6" t="s">
        <v>2</v>
      </c>
      <c r="W112" s="8">
        <v>606788.28</v>
      </c>
      <c r="X112" s="8">
        <v>9063.08</v>
      </c>
      <c r="Y112" s="8">
        <v>39401.120000000003</v>
      </c>
      <c r="Z112" s="6" t="s">
        <v>2</v>
      </c>
      <c r="AA112" s="6" t="s">
        <v>2</v>
      </c>
    </row>
    <row r="113" spans="1:27" ht="51" x14ac:dyDescent="0.25">
      <c r="A113" s="69">
        <v>2</v>
      </c>
      <c r="B113" s="4">
        <v>95</v>
      </c>
      <c r="C113" s="6" t="s">
        <v>25</v>
      </c>
      <c r="D113" s="6" t="s">
        <v>26</v>
      </c>
      <c r="E113" s="6" t="s">
        <v>51</v>
      </c>
      <c r="F113" s="6" t="s">
        <v>52</v>
      </c>
      <c r="G113" s="6" t="s">
        <v>71</v>
      </c>
      <c r="H113" s="5">
        <v>43559</v>
      </c>
      <c r="I113" s="6" t="s">
        <v>387</v>
      </c>
      <c r="J113" s="6" t="s">
        <v>53</v>
      </c>
      <c r="K113" s="6">
        <v>1</v>
      </c>
      <c r="L113" s="6">
        <v>1</v>
      </c>
      <c r="M113" s="7">
        <v>36</v>
      </c>
      <c r="N113" s="8">
        <v>596363.63</v>
      </c>
      <c r="O113" s="8">
        <v>596363.63</v>
      </c>
      <c r="P113" s="8">
        <v>344698.17</v>
      </c>
      <c r="Q113" s="6" t="s">
        <v>180</v>
      </c>
      <c r="R113" s="6" t="s">
        <v>2</v>
      </c>
      <c r="S113" s="6"/>
      <c r="T113" s="8">
        <v>206938.19</v>
      </c>
      <c r="U113" s="6" t="s">
        <v>2</v>
      </c>
      <c r="V113" s="6" t="s">
        <v>2</v>
      </c>
      <c r="W113" s="8">
        <v>551636.36</v>
      </c>
      <c r="X113" s="6" t="s">
        <v>2</v>
      </c>
      <c r="Y113" s="8">
        <v>44727.27</v>
      </c>
      <c r="Z113" s="6" t="s">
        <v>2</v>
      </c>
      <c r="AA113" s="6" t="s">
        <v>2</v>
      </c>
    </row>
    <row r="114" spans="1:27" ht="51" x14ac:dyDescent="0.25">
      <c r="A114" s="69">
        <v>2</v>
      </c>
      <c r="B114" s="4">
        <v>96</v>
      </c>
      <c r="C114" s="6" t="s">
        <v>25</v>
      </c>
      <c r="D114" s="6" t="s">
        <v>26</v>
      </c>
      <c r="E114" s="6" t="s">
        <v>406</v>
      </c>
      <c r="F114" s="6" t="s">
        <v>405</v>
      </c>
      <c r="G114" s="6" t="s">
        <v>71</v>
      </c>
      <c r="H114" s="5">
        <v>43571</v>
      </c>
      <c r="I114" s="6" t="s">
        <v>385</v>
      </c>
      <c r="J114" s="6" t="s">
        <v>432</v>
      </c>
      <c r="K114" s="6">
        <v>1</v>
      </c>
      <c r="L114" s="6">
        <v>2</v>
      </c>
      <c r="M114" s="7">
        <v>36</v>
      </c>
      <c r="N114" s="8">
        <v>627452.78</v>
      </c>
      <c r="O114" s="8">
        <v>608565.38</v>
      </c>
      <c r="P114" s="8">
        <v>427943.18</v>
      </c>
      <c r="Q114" s="6" t="s">
        <v>132</v>
      </c>
      <c r="R114" s="6" t="s">
        <v>2</v>
      </c>
      <c r="S114" s="6" t="s">
        <v>2</v>
      </c>
      <c r="T114" s="6" t="s">
        <v>2</v>
      </c>
      <c r="U114" s="6" t="s">
        <v>2</v>
      </c>
      <c r="V114" s="6" t="s">
        <v>2</v>
      </c>
      <c r="W114" s="8">
        <v>427943.18</v>
      </c>
      <c r="X114" s="6" t="s">
        <v>2</v>
      </c>
      <c r="Y114" s="8">
        <v>180622.2</v>
      </c>
      <c r="Z114" s="6" t="s">
        <v>2</v>
      </c>
      <c r="AA114" s="8">
        <v>18887.400000000001</v>
      </c>
    </row>
    <row r="115" spans="1:27" ht="25.5" x14ac:dyDescent="0.25">
      <c r="A115" s="69">
        <v>2</v>
      </c>
      <c r="B115" s="4">
        <v>97</v>
      </c>
      <c r="C115" s="6" t="s">
        <v>25</v>
      </c>
      <c r="D115" s="6" t="s">
        <v>26</v>
      </c>
      <c r="E115" s="6" t="s">
        <v>404</v>
      </c>
      <c r="F115" s="6" t="s">
        <v>403</v>
      </c>
      <c r="G115" s="6" t="s">
        <v>71</v>
      </c>
      <c r="H115" s="5">
        <v>43620</v>
      </c>
      <c r="I115" s="6" t="s">
        <v>402</v>
      </c>
      <c r="J115" s="6" t="s">
        <v>433</v>
      </c>
      <c r="K115" s="6">
        <v>3</v>
      </c>
      <c r="L115" s="6">
        <v>1</v>
      </c>
      <c r="M115" s="7">
        <v>24</v>
      </c>
      <c r="N115" s="8">
        <v>876428.71</v>
      </c>
      <c r="O115" s="8">
        <v>876428.71</v>
      </c>
      <c r="P115" s="8">
        <v>597563.98</v>
      </c>
      <c r="Q115" s="6" t="s">
        <v>132</v>
      </c>
      <c r="R115" s="6" t="s">
        <v>2</v>
      </c>
      <c r="S115" s="6" t="s">
        <v>2</v>
      </c>
      <c r="T115" s="6" t="s">
        <v>2</v>
      </c>
      <c r="U115" s="6" t="s">
        <v>2</v>
      </c>
      <c r="V115" s="6" t="s">
        <v>2</v>
      </c>
      <c r="W115" s="8">
        <v>597563.98</v>
      </c>
      <c r="X115" s="6" t="s">
        <v>2</v>
      </c>
      <c r="Y115" s="8">
        <v>278864.73</v>
      </c>
      <c r="Z115" s="6" t="s">
        <v>2</v>
      </c>
      <c r="AA115" s="6" t="s">
        <v>2</v>
      </c>
    </row>
    <row r="116" spans="1:27" ht="38.25" x14ac:dyDescent="0.25">
      <c r="A116" s="69">
        <v>2</v>
      </c>
      <c r="B116" s="4">
        <v>98</v>
      </c>
      <c r="C116" s="6" t="s">
        <v>25</v>
      </c>
      <c r="D116" s="6" t="s">
        <v>26</v>
      </c>
      <c r="E116" s="6" t="s">
        <v>114</v>
      </c>
      <c r="F116" s="6" t="s">
        <v>115</v>
      </c>
      <c r="G116" s="6" t="s">
        <v>71</v>
      </c>
      <c r="H116" s="5">
        <v>43525</v>
      </c>
      <c r="I116" s="6" t="s">
        <v>116</v>
      </c>
      <c r="J116" s="6" t="s">
        <v>117</v>
      </c>
      <c r="K116" s="6">
        <v>2</v>
      </c>
      <c r="L116" s="6">
        <v>2</v>
      </c>
      <c r="M116" s="7">
        <v>36</v>
      </c>
      <c r="N116" s="8">
        <v>769679.48</v>
      </c>
      <c r="O116" s="8">
        <v>754401.98</v>
      </c>
      <c r="P116" s="8">
        <v>542641.34</v>
      </c>
      <c r="Q116" s="6" t="s">
        <v>132</v>
      </c>
      <c r="R116" s="6" t="s">
        <v>2</v>
      </c>
      <c r="S116" s="6" t="s">
        <v>2</v>
      </c>
      <c r="T116" s="6" t="s">
        <v>2</v>
      </c>
      <c r="U116" s="6" t="s">
        <v>2</v>
      </c>
      <c r="V116" s="6" t="s">
        <v>2</v>
      </c>
      <c r="W116" s="8">
        <v>542641.34</v>
      </c>
      <c r="X116" s="6" t="s">
        <v>2</v>
      </c>
      <c r="Y116" s="8">
        <v>211760.64000000001</v>
      </c>
      <c r="Z116" s="6" t="s">
        <v>2</v>
      </c>
      <c r="AA116" s="8">
        <v>15277.5</v>
      </c>
    </row>
    <row r="117" spans="1:27" ht="38.25" x14ac:dyDescent="0.25">
      <c r="A117" s="69">
        <v>2</v>
      </c>
      <c r="B117" s="4">
        <v>99</v>
      </c>
      <c r="C117" s="6" t="s">
        <v>25</v>
      </c>
      <c r="D117" s="6" t="s">
        <v>26</v>
      </c>
      <c r="E117" s="6" t="s">
        <v>401</v>
      </c>
      <c r="F117" s="6" t="s">
        <v>400</v>
      </c>
      <c r="G117" s="6" t="s">
        <v>71</v>
      </c>
      <c r="H117" s="5">
        <v>43565</v>
      </c>
      <c r="I117" s="6" t="s">
        <v>54</v>
      </c>
      <c r="J117" s="6" t="s">
        <v>55</v>
      </c>
      <c r="K117" s="6">
        <v>0</v>
      </c>
      <c r="L117" s="6">
        <v>2</v>
      </c>
      <c r="M117" s="7">
        <v>36</v>
      </c>
      <c r="N117" s="8">
        <v>768223.09</v>
      </c>
      <c r="O117" s="8">
        <v>756694.09</v>
      </c>
      <c r="P117" s="8">
        <v>519319.15</v>
      </c>
      <c r="Q117" s="6" t="s">
        <v>132</v>
      </c>
      <c r="R117" s="6" t="s">
        <v>2</v>
      </c>
      <c r="S117" s="6" t="s">
        <v>2</v>
      </c>
      <c r="T117" s="6" t="s">
        <v>2</v>
      </c>
      <c r="U117" s="6" t="s">
        <v>2</v>
      </c>
      <c r="V117" s="6" t="s">
        <v>2</v>
      </c>
      <c r="W117" s="8">
        <v>519319.15</v>
      </c>
      <c r="X117" s="6" t="s">
        <v>2</v>
      </c>
      <c r="Y117" s="8">
        <v>237374.94</v>
      </c>
      <c r="Z117" s="6" t="s">
        <v>2</v>
      </c>
      <c r="AA117" s="8">
        <v>11529</v>
      </c>
    </row>
    <row r="118" spans="1:27" ht="38.25" x14ac:dyDescent="0.25">
      <c r="A118" s="69">
        <v>2</v>
      </c>
      <c r="B118" s="4">
        <v>100</v>
      </c>
      <c r="C118" s="6" t="s">
        <v>25</v>
      </c>
      <c r="D118" s="6" t="s">
        <v>26</v>
      </c>
      <c r="E118" s="6" t="s">
        <v>56</v>
      </c>
      <c r="F118" s="6" t="s">
        <v>57</v>
      </c>
      <c r="G118" s="6" t="s">
        <v>71</v>
      </c>
      <c r="H118" s="5">
        <v>43556</v>
      </c>
      <c r="I118" s="6" t="s">
        <v>45</v>
      </c>
      <c r="J118" s="6" t="s">
        <v>46</v>
      </c>
      <c r="K118" s="6">
        <v>1</v>
      </c>
      <c r="L118" s="6">
        <v>2</v>
      </c>
      <c r="M118" s="7">
        <v>36</v>
      </c>
      <c r="N118" s="8">
        <v>645180</v>
      </c>
      <c r="O118" s="8">
        <v>645180</v>
      </c>
      <c r="P118" s="8">
        <v>372914.04</v>
      </c>
      <c r="Q118" s="6" t="s">
        <v>180</v>
      </c>
      <c r="R118" s="6" t="s">
        <v>2</v>
      </c>
      <c r="S118" s="6"/>
      <c r="T118" s="8">
        <v>223877.46</v>
      </c>
      <c r="U118" s="6" t="s">
        <v>2</v>
      </c>
      <c r="V118" s="6" t="s">
        <v>2</v>
      </c>
      <c r="W118" s="8">
        <v>606421.12</v>
      </c>
      <c r="X118" s="8">
        <v>9629.6200000000008</v>
      </c>
      <c r="Y118" s="8">
        <v>38758.879999999997</v>
      </c>
      <c r="Z118" s="6" t="s">
        <v>2</v>
      </c>
      <c r="AA118" s="6" t="s">
        <v>2</v>
      </c>
    </row>
    <row r="119" spans="1:27" ht="25.5" x14ac:dyDescent="0.25">
      <c r="A119" s="69">
        <v>2</v>
      </c>
      <c r="B119" s="4">
        <v>101</v>
      </c>
      <c r="C119" s="6" t="s">
        <v>25</v>
      </c>
      <c r="D119" s="6" t="s">
        <v>26</v>
      </c>
      <c r="E119" s="6" t="s">
        <v>399</v>
      </c>
      <c r="F119" s="6" t="s">
        <v>398</v>
      </c>
      <c r="G119" s="6" t="s">
        <v>71</v>
      </c>
      <c r="H119" s="5">
        <v>43585</v>
      </c>
      <c r="I119" s="6" t="s">
        <v>397</v>
      </c>
      <c r="J119" s="6" t="s">
        <v>434</v>
      </c>
      <c r="K119" s="6">
        <v>0</v>
      </c>
      <c r="L119" s="6">
        <v>1</v>
      </c>
      <c r="M119" s="7">
        <v>31</v>
      </c>
      <c r="N119" s="8">
        <v>452491.96</v>
      </c>
      <c r="O119" s="8">
        <v>424749.95</v>
      </c>
      <c r="P119" s="8">
        <v>303398.89</v>
      </c>
      <c r="Q119" s="6" t="s">
        <v>132</v>
      </c>
      <c r="R119" s="6" t="s">
        <v>2</v>
      </c>
      <c r="S119" s="6" t="s">
        <v>2</v>
      </c>
      <c r="T119" s="6" t="s">
        <v>2</v>
      </c>
      <c r="U119" s="6" t="s">
        <v>2</v>
      </c>
      <c r="V119" s="6" t="s">
        <v>2</v>
      </c>
      <c r="W119" s="8">
        <v>303398.89</v>
      </c>
      <c r="X119" s="6" t="s">
        <v>2</v>
      </c>
      <c r="Y119" s="8">
        <v>121351.06</v>
      </c>
      <c r="Z119" s="6" t="s">
        <v>2</v>
      </c>
      <c r="AA119" s="8">
        <v>27742.01</v>
      </c>
    </row>
    <row r="120" spans="1:27" ht="25.5" x14ac:dyDescent="0.25">
      <c r="A120" s="69">
        <v>2</v>
      </c>
      <c r="B120" s="4">
        <v>102</v>
      </c>
      <c r="C120" s="6" t="s">
        <v>25</v>
      </c>
      <c r="D120" s="6" t="s">
        <v>26</v>
      </c>
      <c r="E120" s="6" t="s">
        <v>118</v>
      </c>
      <c r="F120" s="6" t="s">
        <v>119</v>
      </c>
      <c r="G120" s="6" t="s">
        <v>71</v>
      </c>
      <c r="H120" s="5">
        <v>43544</v>
      </c>
      <c r="I120" s="6" t="s">
        <v>84</v>
      </c>
      <c r="J120" s="6" t="s">
        <v>85</v>
      </c>
      <c r="K120" s="6">
        <v>1</v>
      </c>
      <c r="L120" s="6">
        <v>2</v>
      </c>
      <c r="M120" s="7">
        <v>36</v>
      </c>
      <c r="N120" s="8">
        <v>654878.69999999995</v>
      </c>
      <c r="O120" s="8">
        <v>648538.69999999995</v>
      </c>
      <c r="P120" s="8">
        <v>374855.36</v>
      </c>
      <c r="Q120" s="6" t="s">
        <v>180</v>
      </c>
      <c r="R120" s="6" t="s">
        <v>2</v>
      </c>
      <c r="S120" s="6"/>
      <c r="T120" s="8">
        <v>225042.94</v>
      </c>
      <c r="U120" s="6" t="s">
        <v>2</v>
      </c>
      <c r="V120" s="6" t="s">
        <v>2</v>
      </c>
      <c r="W120" s="8">
        <v>633887.65</v>
      </c>
      <c r="X120" s="8">
        <v>33989.35</v>
      </c>
      <c r="Y120" s="8">
        <v>14651.05</v>
      </c>
      <c r="Z120" s="8">
        <v>1740</v>
      </c>
      <c r="AA120" s="8">
        <v>4600</v>
      </c>
    </row>
    <row r="121" spans="1:27" ht="51" x14ac:dyDescent="0.25">
      <c r="A121" s="69">
        <v>2</v>
      </c>
      <c r="B121" s="4">
        <v>103</v>
      </c>
      <c r="C121" s="6" t="s">
        <v>25</v>
      </c>
      <c r="D121" s="6" t="s">
        <v>26</v>
      </c>
      <c r="E121" s="6" t="s">
        <v>120</v>
      </c>
      <c r="F121" s="6" t="s">
        <v>121</v>
      </c>
      <c r="G121" s="6" t="s">
        <v>71</v>
      </c>
      <c r="H121" s="5">
        <v>43549</v>
      </c>
      <c r="I121" s="6" t="s">
        <v>45</v>
      </c>
      <c r="J121" s="6" t="s">
        <v>46</v>
      </c>
      <c r="K121" s="6">
        <v>2</v>
      </c>
      <c r="L121" s="6">
        <v>3</v>
      </c>
      <c r="M121" s="7">
        <v>36</v>
      </c>
      <c r="N121" s="8">
        <v>648000</v>
      </c>
      <c r="O121" s="8">
        <v>648000</v>
      </c>
      <c r="P121" s="8">
        <v>374544</v>
      </c>
      <c r="Q121" s="6" t="s">
        <v>180</v>
      </c>
      <c r="R121" s="6" t="s">
        <v>2</v>
      </c>
      <c r="S121" s="6"/>
      <c r="T121" s="8">
        <v>224856</v>
      </c>
      <c r="U121" s="6" t="s">
        <v>2</v>
      </c>
      <c r="V121" s="6" t="s">
        <v>2</v>
      </c>
      <c r="W121" s="8">
        <v>609120</v>
      </c>
      <c r="X121" s="8">
        <v>9720</v>
      </c>
      <c r="Y121" s="8">
        <v>38880</v>
      </c>
      <c r="Z121" s="6" t="s">
        <v>2</v>
      </c>
      <c r="AA121" s="6" t="s">
        <v>2</v>
      </c>
    </row>
    <row r="122" spans="1:27" ht="25.5" x14ac:dyDescent="0.25">
      <c r="A122" s="69">
        <v>2</v>
      </c>
      <c r="B122" s="4">
        <v>104</v>
      </c>
      <c r="C122" s="6" t="s">
        <v>25</v>
      </c>
      <c r="D122" s="6" t="s">
        <v>26</v>
      </c>
      <c r="E122" s="6" t="s">
        <v>122</v>
      </c>
      <c r="F122" s="6" t="s">
        <v>123</v>
      </c>
      <c r="G122" s="6" t="s">
        <v>71</v>
      </c>
      <c r="H122" s="5">
        <v>43550</v>
      </c>
      <c r="I122" s="6" t="s">
        <v>124</v>
      </c>
      <c r="J122" s="6" t="s">
        <v>125</v>
      </c>
      <c r="K122" s="6">
        <v>0</v>
      </c>
      <c r="L122" s="6">
        <v>1</v>
      </c>
      <c r="M122" s="7">
        <v>12</v>
      </c>
      <c r="N122" s="8">
        <v>520000</v>
      </c>
      <c r="O122" s="8">
        <v>520000</v>
      </c>
      <c r="P122" s="8">
        <v>364000</v>
      </c>
      <c r="Q122" s="6" t="s">
        <v>132</v>
      </c>
      <c r="R122" s="6" t="s">
        <v>2</v>
      </c>
      <c r="S122" s="6" t="s">
        <v>2</v>
      </c>
      <c r="T122" s="6" t="s">
        <v>2</v>
      </c>
      <c r="U122" s="6" t="s">
        <v>2</v>
      </c>
      <c r="V122" s="6" t="s">
        <v>2</v>
      </c>
      <c r="W122" s="8">
        <v>364000</v>
      </c>
      <c r="X122" s="6" t="s">
        <v>2</v>
      </c>
      <c r="Y122" s="8">
        <v>156000</v>
      </c>
      <c r="Z122" s="6" t="s">
        <v>2</v>
      </c>
      <c r="AA122" s="6" t="s">
        <v>2</v>
      </c>
    </row>
    <row r="123" spans="1:27" ht="25.5" x14ac:dyDescent="0.25">
      <c r="A123" s="69">
        <v>2</v>
      </c>
      <c r="B123" s="4">
        <v>105</v>
      </c>
      <c r="C123" s="6" t="s">
        <v>25</v>
      </c>
      <c r="D123" s="6" t="s">
        <v>26</v>
      </c>
      <c r="E123" s="6" t="s">
        <v>126</v>
      </c>
      <c r="F123" s="6" t="s">
        <v>127</v>
      </c>
      <c r="G123" s="6" t="s">
        <v>71</v>
      </c>
      <c r="H123" s="5">
        <v>43542</v>
      </c>
      <c r="I123" s="6" t="s">
        <v>128</v>
      </c>
      <c r="J123" s="6" t="s">
        <v>129</v>
      </c>
      <c r="K123" s="6">
        <v>1</v>
      </c>
      <c r="L123" s="6">
        <v>2</v>
      </c>
      <c r="M123" s="7">
        <v>36</v>
      </c>
      <c r="N123" s="8">
        <v>498026.25</v>
      </c>
      <c r="O123" s="8">
        <v>498026.25</v>
      </c>
      <c r="P123" s="8">
        <v>287859.18</v>
      </c>
      <c r="Q123" s="6" t="s">
        <v>180</v>
      </c>
      <c r="R123" s="6" t="s">
        <v>2</v>
      </c>
      <c r="S123" s="6"/>
      <c r="T123" s="8">
        <v>172815.1</v>
      </c>
      <c r="U123" s="6" t="s">
        <v>2</v>
      </c>
      <c r="V123" s="6" t="s">
        <v>2</v>
      </c>
      <c r="W123" s="8">
        <v>483120</v>
      </c>
      <c r="X123" s="8">
        <v>22445.72</v>
      </c>
      <c r="Y123" s="8">
        <v>14906.25</v>
      </c>
      <c r="Z123" s="6" t="s">
        <v>2</v>
      </c>
      <c r="AA123" s="6" t="s">
        <v>2</v>
      </c>
    </row>
    <row r="124" spans="1:27" ht="25.5" x14ac:dyDescent="0.25">
      <c r="A124" s="69">
        <v>2</v>
      </c>
      <c r="B124" s="4">
        <v>106</v>
      </c>
      <c r="C124" s="6" t="s">
        <v>25</v>
      </c>
      <c r="D124" s="6" t="s">
        <v>26</v>
      </c>
      <c r="E124" s="6" t="s">
        <v>396</v>
      </c>
      <c r="F124" s="6" t="s">
        <v>395</v>
      </c>
      <c r="G124" s="6" t="s">
        <v>71</v>
      </c>
      <c r="H124" s="5">
        <v>43622</v>
      </c>
      <c r="I124" s="6" t="s">
        <v>130</v>
      </c>
      <c r="J124" s="6" t="s">
        <v>131</v>
      </c>
      <c r="K124" s="6">
        <v>2</v>
      </c>
      <c r="L124" s="6">
        <v>1</v>
      </c>
      <c r="M124" s="7">
        <v>24</v>
      </c>
      <c r="N124" s="8">
        <v>792182</v>
      </c>
      <c r="O124" s="8">
        <v>744932</v>
      </c>
      <c r="P124" s="8">
        <v>528529.25</v>
      </c>
      <c r="Q124" s="6" t="s">
        <v>132</v>
      </c>
      <c r="R124" s="6" t="s">
        <v>2</v>
      </c>
      <c r="S124" s="6" t="s">
        <v>2</v>
      </c>
      <c r="T124" s="6" t="s">
        <v>2</v>
      </c>
      <c r="U124" s="6" t="s">
        <v>2</v>
      </c>
      <c r="V124" s="6" t="s">
        <v>2</v>
      </c>
      <c r="W124" s="8">
        <v>528529.25</v>
      </c>
      <c r="X124" s="6" t="s">
        <v>2</v>
      </c>
      <c r="Y124" s="8">
        <v>216402.75</v>
      </c>
      <c r="Z124" s="6" t="s">
        <v>2</v>
      </c>
      <c r="AA124" s="8">
        <v>47250</v>
      </c>
    </row>
    <row r="125" spans="1:27" ht="51" x14ac:dyDescent="0.25">
      <c r="A125" s="69">
        <v>2</v>
      </c>
      <c r="B125" s="4">
        <v>107</v>
      </c>
      <c r="C125" s="6" t="s">
        <v>25</v>
      </c>
      <c r="D125" s="6" t="s">
        <v>26</v>
      </c>
      <c r="E125" s="6" t="s">
        <v>394</v>
      </c>
      <c r="F125" s="6" t="s">
        <v>393</v>
      </c>
      <c r="G125" s="6" t="s">
        <v>71</v>
      </c>
      <c r="H125" s="5">
        <v>43571</v>
      </c>
      <c r="I125" s="6" t="s">
        <v>392</v>
      </c>
      <c r="J125" s="6" t="s">
        <v>435</v>
      </c>
      <c r="K125" s="6">
        <v>0</v>
      </c>
      <c r="L125" s="6">
        <v>1</v>
      </c>
      <c r="M125" s="7">
        <v>36</v>
      </c>
      <c r="N125" s="8">
        <v>685306.46</v>
      </c>
      <c r="O125" s="8">
        <v>574047.89</v>
      </c>
      <c r="P125" s="8">
        <v>442036.32</v>
      </c>
      <c r="Q125" s="6" t="s">
        <v>132</v>
      </c>
      <c r="R125" s="6" t="s">
        <v>2</v>
      </c>
      <c r="S125" s="6" t="s">
        <v>2</v>
      </c>
      <c r="T125" s="6" t="s">
        <v>2</v>
      </c>
      <c r="U125" s="6" t="s">
        <v>2</v>
      </c>
      <c r="V125" s="6" t="s">
        <v>2</v>
      </c>
      <c r="W125" s="8">
        <v>442036.32</v>
      </c>
      <c r="X125" s="6" t="s">
        <v>2</v>
      </c>
      <c r="Y125" s="8">
        <v>132011.57</v>
      </c>
      <c r="Z125" s="6" t="s">
        <v>2</v>
      </c>
      <c r="AA125" s="8">
        <v>111258.57</v>
      </c>
    </row>
    <row r="126" spans="1:27" ht="51" x14ac:dyDescent="0.25">
      <c r="A126" s="69">
        <v>2</v>
      </c>
      <c r="B126" s="4">
        <v>108</v>
      </c>
      <c r="C126" s="6" t="s">
        <v>25</v>
      </c>
      <c r="D126" s="6" t="s">
        <v>26</v>
      </c>
      <c r="E126" s="6" t="s">
        <v>58</v>
      </c>
      <c r="F126" s="6" t="s">
        <v>59</v>
      </c>
      <c r="G126" s="6" t="s">
        <v>71</v>
      </c>
      <c r="H126" s="5">
        <v>43558</v>
      </c>
      <c r="I126" s="6" t="s">
        <v>60</v>
      </c>
      <c r="J126" s="6" t="s">
        <v>61</v>
      </c>
      <c r="K126" s="6">
        <v>0</v>
      </c>
      <c r="L126" s="6">
        <v>2</v>
      </c>
      <c r="M126" s="7">
        <v>24</v>
      </c>
      <c r="N126" s="8">
        <v>830530</v>
      </c>
      <c r="O126" s="8">
        <v>790000</v>
      </c>
      <c r="P126" s="8">
        <v>553000</v>
      </c>
      <c r="Q126" s="6" t="s">
        <v>132</v>
      </c>
      <c r="R126" s="6" t="s">
        <v>2</v>
      </c>
      <c r="S126" s="6" t="s">
        <v>2</v>
      </c>
      <c r="T126" s="6" t="s">
        <v>2</v>
      </c>
      <c r="U126" s="6" t="s">
        <v>2</v>
      </c>
      <c r="V126" s="6" t="s">
        <v>2</v>
      </c>
      <c r="W126" s="8">
        <v>553000</v>
      </c>
      <c r="X126" s="6" t="s">
        <v>2</v>
      </c>
      <c r="Y126" s="8">
        <v>237000</v>
      </c>
      <c r="Z126" s="6" t="s">
        <v>2</v>
      </c>
      <c r="AA126" s="8">
        <v>40530</v>
      </c>
    </row>
    <row r="127" spans="1:27" ht="76.5" x14ac:dyDescent="0.25">
      <c r="A127" s="69">
        <v>2</v>
      </c>
      <c r="B127" s="4">
        <v>109</v>
      </c>
      <c r="C127" s="6" t="s">
        <v>25</v>
      </c>
      <c r="D127" s="6" t="s">
        <v>26</v>
      </c>
      <c r="E127" s="6" t="s">
        <v>62</v>
      </c>
      <c r="F127" s="6" t="s">
        <v>303</v>
      </c>
      <c r="G127" s="6" t="s">
        <v>71</v>
      </c>
      <c r="H127" s="5">
        <v>43556</v>
      </c>
      <c r="I127" s="6" t="s">
        <v>63</v>
      </c>
      <c r="J127" s="6" t="s">
        <v>64</v>
      </c>
      <c r="K127" s="6">
        <v>1</v>
      </c>
      <c r="L127" s="6">
        <v>1</v>
      </c>
      <c r="M127" s="7">
        <v>36</v>
      </c>
      <c r="N127" s="8">
        <v>645000</v>
      </c>
      <c r="O127" s="8">
        <v>645000</v>
      </c>
      <c r="P127" s="8">
        <v>372810</v>
      </c>
      <c r="Q127" s="6" t="s">
        <v>180</v>
      </c>
      <c r="R127" s="6" t="s">
        <v>2</v>
      </c>
      <c r="S127" s="6"/>
      <c r="T127" s="8">
        <v>223815</v>
      </c>
      <c r="U127" s="6" t="s">
        <v>2</v>
      </c>
      <c r="V127" s="6" t="s">
        <v>2</v>
      </c>
      <c r="W127" s="8">
        <v>630335.47</v>
      </c>
      <c r="X127" s="8">
        <v>33710.47</v>
      </c>
      <c r="Y127" s="8">
        <v>14664.53</v>
      </c>
      <c r="Z127" s="6" t="s">
        <v>2</v>
      </c>
      <c r="AA127" s="6" t="s">
        <v>2</v>
      </c>
    </row>
    <row r="128" spans="1:27" ht="25.5" x14ac:dyDescent="0.25">
      <c r="A128" s="69">
        <v>2</v>
      </c>
      <c r="B128" s="4">
        <v>110</v>
      </c>
      <c r="C128" s="6" t="s">
        <v>25</v>
      </c>
      <c r="D128" s="6" t="s">
        <v>26</v>
      </c>
      <c r="E128" s="6" t="s">
        <v>391</v>
      </c>
      <c r="F128" s="6" t="s">
        <v>390</v>
      </c>
      <c r="G128" s="6" t="s">
        <v>71</v>
      </c>
      <c r="H128" s="5">
        <v>43579</v>
      </c>
      <c r="I128" s="6" t="s">
        <v>388</v>
      </c>
      <c r="J128" s="6" t="s">
        <v>436</v>
      </c>
      <c r="K128" s="6">
        <v>1</v>
      </c>
      <c r="L128" s="6">
        <v>2</v>
      </c>
      <c r="M128" s="7">
        <v>18</v>
      </c>
      <c r="N128" s="8">
        <v>887053.72</v>
      </c>
      <c r="O128" s="8">
        <v>878510.21</v>
      </c>
      <c r="P128" s="8">
        <v>599316.15</v>
      </c>
      <c r="Q128" s="6" t="s">
        <v>132</v>
      </c>
      <c r="R128" s="6" t="s">
        <v>2</v>
      </c>
      <c r="S128" s="6" t="s">
        <v>2</v>
      </c>
      <c r="T128" s="6" t="s">
        <v>2</v>
      </c>
      <c r="U128" s="6" t="s">
        <v>2</v>
      </c>
      <c r="V128" s="6" t="s">
        <v>2</v>
      </c>
      <c r="W128" s="8">
        <v>599316.15</v>
      </c>
      <c r="X128" s="6" t="s">
        <v>2</v>
      </c>
      <c r="Y128" s="8">
        <v>279194.06</v>
      </c>
      <c r="Z128" s="6" t="s">
        <v>2</v>
      </c>
      <c r="AA128" s="8">
        <v>8543.51</v>
      </c>
    </row>
    <row r="129" spans="1:27" ht="38.25" x14ac:dyDescent="0.25">
      <c r="A129" s="69">
        <v>2</v>
      </c>
      <c r="B129" s="4">
        <v>111</v>
      </c>
      <c r="C129" s="6" t="s">
        <v>25</v>
      </c>
      <c r="D129" s="6" t="s">
        <v>26</v>
      </c>
      <c r="E129" s="6" t="s">
        <v>65</v>
      </c>
      <c r="F129" s="6" t="s">
        <v>66</v>
      </c>
      <c r="G129" s="6" t="s">
        <v>71</v>
      </c>
      <c r="H129" s="5">
        <v>43559</v>
      </c>
      <c r="I129" s="6" t="s">
        <v>45</v>
      </c>
      <c r="J129" s="6" t="s">
        <v>46</v>
      </c>
      <c r="K129" s="6">
        <v>0</v>
      </c>
      <c r="L129" s="6">
        <v>3</v>
      </c>
      <c r="M129" s="7">
        <v>36</v>
      </c>
      <c r="N129" s="8">
        <v>648648</v>
      </c>
      <c r="O129" s="8">
        <v>648648</v>
      </c>
      <c r="P129" s="8">
        <v>374918.54</v>
      </c>
      <c r="Q129" s="6" t="s">
        <v>180</v>
      </c>
      <c r="R129" s="6" t="s">
        <v>2</v>
      </c>
      <c r="S129" s="6"/>
      <c r="T129" s="8">
        <v>225080.86</v>
      </c>
      <c r="U129" s="6" t="s">
        <v>2</v>
      </c>
      <c r="V129" s="6" t="s">
        <v>2</v>
      </c>
      <c r="W129" s="8">
        <v>609715.6</v>
      </c>
      <c r="X129" s="8">
        <v>9716.2000000000007</v>
      </c>
      <c r="Y129" s="8">
        <v>38932.400000000001</v>
      </c>
      <c r="Z129" s="6" t="s">
        <v>2</v>
      </c>
      <c r="AA129" s="6" t="s">
        <v>2</v>
      </c>
    </row>
    <row r="130" spans="1:27" ht="25.5" x14ac:dyDescent="0.25">
      <c r="A130" s="69">
        <v>1</v>
      </c>
      <c r="B130" s="4">
        <v>1</v>
      </c>
      <c r="C130" s="6" t="s">
        <v>25</v>
      </c>
      <c r="D130" s="6" t="s">
        <v>26</v>
      </c>
      <c r="E130" s="6" t="s">
        <v>191</v>
      </c>
      <c r="F130" s="6" t="s">
        <v>192</v>
      </c>
      <c r="G130" s="6" t="s">
        <v>426</v>
      </c>
      <c r="H130" s="5">
        <v>43612</v>
      </c>
      <c r="I130" s="6" t="s">
        <v>193</v>
      </c>
      <c r="J130" s="6" t="s">
        <v>194</v>
      </c>
      <c r="K130" s="6">
        <v>0</v>
      </c>
      <c r="L130" s="6">
        <v>1</v>
      </c>
      <c r="M130" s="7">
        <v>27</v>
      </c>
      <c r="N130" s="8">
        <v>265188.45</v>
      </c>
      <c r="O130" s="8">
        <v>219164</v>
      </c>
      <c r="P130" s="8">
        <v>142456.6</v>
      </c>
      <c r="Q130" s="6" t="s">
        <v>2</v>
      </c>
      <c r="R130" s="6" t="s">
        <v>2</v>
      </c>
      <c r="S130" s="6" t="s">
        <v>2</v>
      </c>
      <c r="T130" s="6" t="s">
        <v>2</v>
      </c>
      <c r="U130" s="6" t="s">
        <v>2</v>
      </c>
      <c r="V130" s="6" t="s">
        <v>2</v>
      </c>
      <c r="W130" s="8">
        <v>142456.6</v>
      </c>
      <c r="X130" s="6" t="s">
        <v>2</v>
      </c>
      <c r="Y130" s="8">
        <v>76707.399999999994</v>
      </c>
      <c r="Z130" s="6" t="s">
        <v>2</v>
      </c>
      <c r="AA130" s="8">
        <v>46024.45</v>
      </c>
    </row>
    <row r="131" spans="1:27" ht="0" hidden="1" customHeight="1" x14ac:dyDescent="0.25">
      <c r="A131" s="69">
        <v>1</v>
      </c>
      <c r="B131" s="4">
        <v>2</v>
      </c>
      <c r="C131" s="6" t="s">
        <v>25</v>
      </c>
      <c r="D131" s="6" t="s">
        <v>26</v>
      </c>
      <c r="E131" s="6" t="s">
        <v>211</v>
      </c>
      <c r="F131" s="6" t="s">
        <v>427</v>
      </c>
      <c r="G131" s="6" t="s">
        <v>426</v>
      </c>
      <c r="H131" s="5">
        <v>43776</v>
      </c>
      <c r="I131" s="6" t="s">
        <v>212</v>
      </c>
      <c r="J131" s="6" t="s">
        <v>213</v>
      </c>
      <c r="K131" s="6">
        <v>0</v>
      </c>
      <c r="L131" s="6">
        <v>1</v>
      </c>
      <c r="M131" s="7">
        <v>30</v>
      </c>
      <c r="N131" s="8">
        <v>642467.19999999995</v>
      </c>
      <c r="O131" s="8">
        <v>642467.19999999995</v>
      </c>
      <c r="P131" s="8">
        <v>546097.12</v>
      </c>
      <c r="Q131" s="6" t="s">
        <v>2</v>
      </c>
      <c r="R131" s="6" t="s">
        <v>2</v>
      </c>
      <c r="S131" s="6" t="s">
        <v>2</v>
      </c>
      <c r="T131" s="8">
        <v>48185.05</v>
      </c>
      <c r="U131" s="6" t="s">
        <v>2</v>
      </c>
      <c r="V131" s="6" t="s">
        <v>2</v>
      </c>
      <c r="W131" s="8">
        <v>642467.19999999995</v>
      </c>
      <c r="X131" s="8">
        <v>48185.03</v>
      </c>
      <c r="Y131" s="6" t="s">
        <v>2</v>
      </c>
      <c r="Z131" s="6" t="s">
        <v>2</v>
      </c>
      <c r="AA131" s="6" t="s">
        <v>2</v>
      </c>
    </row>
    <row r="132" spans="1:27" ht="15.95" customHeight="1" x14ac:dyDescent="0.25">
      <c r="A132" s="69">
        <v>1</v>
      </c>
      <c r="B132" s="4">
        <v>3</v>
      </c>
      <c r="C132" s="6" t="s">
        <v>25</v>
      </c>
      <c r="D132" s="6" t="s">
        <v>26</v>
      </c>
      <c r="E132" s="6" t="s">
        <v>224</v>
      </c>
      <c r="F132" s="6" t="s">
        <v>225</v>
      </c>
      <c r="G132" s="6" t="s">
        <v>426</v>
      </c>
      <c r="H132" s="5">
        <v>43670</v>
      </c>
      <c r="I132" s="6" t="s">
        <v>45</v>
      </c>
      <c r="J132" s="6" t="s">
        <v>46</v>
      </c>
      <c r="K132" s="6">
        <v>0</v>
      </c>
      <c r="L132" s="6">
        <v>5</v>
      </c>
      <c r="M132" s="7">
        <v>27</v>
      </c>
      <c r="N132" s="8">
        <v>608003.89</v>
      </c>
      <c r="O132" s="8">
        <v>608003.89</v>
      </c>
      <c r="P132" s="8">
        <v>516803.3</v>
      </c>
      <c r="Q132" s="6" t="s">
        <v>2</v>
      </c>
      <c r="R132" s="6" t="s">
        <v>2</v>
      </c>
      <c r="S132" s="6" t="s">
        <v>2</v>
      </c>
      <c r="T132" s="8">
        <v>45600.28</v>
      </c>
      <c r="U132" s="6" t="s">
        <v>2</v>
      </c>
      <c r="V132" s="6" t="s">
        <v>2</v>
      </c>
      <c r="W132" s="8">
        <v>577603.68999999994</v>
      </c>
      <c r="X132" s="8">
        <v>15200.11</v>
      </c>
      <c r="Y132" s="8">
        <v>30400.2</v>
      </c>
      <c r="Z132" s="6" t="s">
        <v>2</v>
      </c>
      <c r="AA132" s="6" t="s">
        <v>2</v>
      </c>
    </row>
    <row r="133" spans="1:27" ht="15.75" customHeight="1" x14ac:dyDescent="0.25">
      <c r="A133" s="69">
        <v>1</v>
      </c>
      <c r="B133" s="4">
        <v>4</v>
      </c>
      <c r="C133" s="6" t="s">
        <v>25</v>
      </c>
      <c r="D133" s="6" t="s">
        <v>26</v>
      </c>
      <c r="E133" s="6" t="s">
        <v>238</v>
      </c>
      <c r="F133" s="6" t="s">
        <v>239</v>
      </c>
      <c r="G133" s="6" t="s">
        <v>426</v>
      </c>
      <c r="H133" s="5">
        <v>43845</v>
      </c>
      <c r="I133" s="6" t="s">
        <v>45</v>
      </c>
      <c r="J133" s="6" t="s">
        <v>46</v>
      </c>
      <c r="K133" s="6">
        <v>0</v>
      </c>
      <c r="L133" s="6">
        <v>1</v>
      </c>
      <c r="M133" s="7">
        <v>31</v>
      </c>
      <c r="N133" s="8">
        <v>647146.06999999995</v>
      </c>
      <c r="O133" s="8">
        <v>647146.06999999995</v>
      </c>
      <c r="P133" s="8">
        <v>550074.18000000005</v>
      </c>
      <c r="Q133" s="6" t="s">
        <v>2</v>
      </c>
      <c r="R133" s="6" t="s">
        <v>2</v>
      </c>
      <c r="S133" s="6" t="s">
        <v>2</v>
      </c>
      <c r="T133" s="8">
        <v>48535.94</v>
      </c>
      <c r="U133" s="6" t="s">
        <v>2</v>
      </c>
      <c r="V133" s="6" t="s">
        <v>2</v>
      </c>
      <c r="W133" s="8">
        <v>614788.77</v>
      </c>
      <c r="X133" s="8">
        <v>16178.65</v>
      </c>
      <c r="Y133" s="8">
        <v>32357.3</v>
      </c>
      <c r="Z133" s="6" t="s">
        <v>2</v>
      </c>
      <c r="AA133" s="6" t="s">
        <v>2</v>
      </c>
    </row>
    <row r="134" spans="1:27" ht="17.100000000000001" customHeight="1" x14ac:dyDescent="0.25">
      <c r="A134" s="69">
        <v>1</v>
      </c>
      <c r="B134" s="4">
        <v>5</v>
      </c>
      <c r="C134" s="6" t="s">
        <v>25</v>
      </c>
      <c r="D134" s="6" t="s">
        <v>26</v>
      </c>
      <c r="E134" s="6" t="s">
        <v>267</v>
      </c>
      <c r="F134" s="6" t="s">
        <v>268</v>
      </c>
      <c r="G134" s="6" t="s">
        <v>426</v>
      </c>
      <c r="H134" s="5">
        <v>43690</v>
      </c>
      <c r="I134" s="6" t="s">
        <v>45</v>
      </c>
      <c r="J134" s="6" t="s">
        <v>46</v>
      </c>
      <c r="K134" s="6">
        <v>0</v>
      </c>
      <c r="L134" s="6">
        <v>4</v>
      </c>
      <c r="M134" s="7">
        <v>26</v>
      </c>
      <c r="N134" s="8">
        <v>645469.56999999995</v>
      </c>
      <c r="O134" s="8">
        <v>645469.56999999995</v>
      </c>
      <c r="P134" s="8">
        <v>548649.15</v>
      </c>
      <c r="Q134" s="6" t="s">
        <v>2</v>
      </c>
      <c r="R134" s="6" t="s">
        <v>2</v>
      </c>
      <c r="S134" s="6" t="s">
        <v>2</v>
      </c>
      <c r="T134" s="8">
        <v>48410.19</v>
      </c>
      <c r="U134" s="6" t="s">
        <v>2</v>
      </c>
      <c r="V134" s="6" t="s">
        <v>2</v>
      </c>
      <c r="W134" s="8">
        <v>613260.63</v>
      </c>
      <c r="X134" s="8">
        <v>16201.29</v>
      </c>
      <c r="Y134" s="8">
        <v>32208.94</v>
      </c>
      <c r="Z134" s="6" t="s">
        <v>2</v>
      </c>
      <c r="AA134" s="6" t="s">
        <v>2</v>
      </c>
    </row>
    <row r="135" spans="1:27" ht="50.25" customHeight="1" x14ac:dyDescent="0.25">
      <c r="A135" s="69">
        <v>1</v>
      </c>
      <c r="B135" s="4">
        <v>6</v>
      </c>
      <c r="C135" s="6" t="s">
        <v>25</v>
      </c>
      <c r="D135" s="6" t="s">
        <v>26</v>
      </c>
      <c r="E135" s="6" t="s">
        <v>169</v>
      </c>
      <c r="F135" s="6" t="s">
        <v>170</v>
      </c>
      <c r="G135" s="6" t="s">
        <v>426</v>
      </c>
      <c r="H135" s="5">
        <v>43776</v>
      </c>
      <c r="I135" s="6" t="s">
        <v>171</v>
      </c>
      <c r="J135" s="6" t="s">
        <v>282</v>
      </c>
      <c r="K135" s="6">
        <v>0</v>
      </c>
      <c r="L135" s="6">
        <v>1</v>
      </c>
      <c r="M135" s="7">
        <v>30</v>
      </c>
      <c r="N135" s="8">
        <v>440841.16</v>
      </c>
      <c r="O135" s="8">
        <v>440841.16</v>
      </c>
      <c r="P135" s="8">
        <v>374715</v>
      </c>
      <c r="Q135" s="6" t="s">
        <v>2</v>
      </c>
      <c r="R135" s="6" t="s">
        <v>2</v>
      </c>
      <c r="S135" s="6" t="s">
        <v>2</v>
      </c>
      <c r="T135" s="8">
        <v>33063.08</v>
      </c>
      <c r="U135" s="6" t="s">
        <v>2</v>
      </c>
      <c r="V135" s="6" t="s">
        <v>2</v>
      </c>
      <c r="W135" s="8">
        <v>440841.16</v>
      </c>
      <c r="X135" s="8">
        <v>33063.08</v>
      </c>
      <c r="Y135" s="6" t="s">
        <v>2</v>
      </c>
      <c r="Z135" s="6" t="s">
        <v>2</v>
      </c>
      <c r="AA135" s="6" t="s">
        <v>2</v>
      </c>
    </row>
    <row r="136" spans="1:27" ht="51" x14ac:dyDescent="0.25">
      <c r="A136" s="69">
        <v>1</v>
      </c>
      <c r="B136" s="4">
        <v>7</v>
      </c>
      <c r="C136" s="6" t="s">
        <v>25</v>
      </c>
      <c r="D136" s="6" t="s">
        <v>26</v>
      </c>
      <c r="E136" s="6" t="s">
        <v>283</v>
      </c>
      <c r="F136" s="6" t="s">
        <v>284</v>
      </c>
      <c r="G136" s="6" t="s">
        <v>426</v>
      </c>
      <c r="H136" s="5">
        <v>43805</v>
      </c>
      <c r="I136" s="6" t="s">
        <v>285</v>
      </c>
      <c r="J136" s="6" t="s">
        <v>286</v>
      </c>
      <c r="K136" s="6">
        <v>0</v>
      </c>
      <c r="L136" s="6">
        <v>1</v>
      </c>
      <c r="M136" s="7">
        <v>25</v>
      </c>
      <c r="N136" s="8">
        <v>647034.06000000006</v>
      </c>
      <c r="O136" s="8">
        <v>647034.06000000006</v>
      </c>
      <c r="P136" s="8">
        <v>385955.82</v>
      </c>
      <c r="Q136" s="6" t="s">
        <v>2</v>
      </c>
      <c r="R136" s="6" t="s">
        <v>2</v>
      </c>
      <c r="S136" s="6" t="s">
        <v>2</v>
      </c>
      <c r="T136" s="6" t="s">
        <v>2</v>
      </c>
      <c r="U136" s="6" t="s">
        <v>2</v>
      </c>
      <c r="V136" s="6" t="s">
        <v>2</v>
      </c>
      <c r="W136" s="8">
        <v>385955.82</v>
      </c>
      <c r="X136" s="6" t="s">
        <v>2</v>
      </c>
      <c r="Y136" s="8">
        <v>261078.24</v>
      </c>
      <c r="Z136" s="6" t="s">
        <v>2</v>
      </c>
      <c r="AA136" s="6" t="s">
        <v>2</v>
      </c>
    </row>
    <row r="137" spans="1:27" x14ac:dyDescent="0.25">
      <c r="A137" s="138"/>
      <c r="B137" s="139"/>
      <c r="C137" s="140"/>
      <c r="D137" s="140"/>
      <c r="E137" s="140"/>
      <c r="F137" s="140"/>
      <c r="G137" s="140"/>
      <c r="H137" s="141"/>
      <c r="I137" s="140"/>
      <c r="J137" s="140"/>
      <c r="K137" s="140"/>
      <c r="L137" s="140"/>
      <c r="M137" s="142"/>
      <c r="N137" s="143"/>
      <c r="O137" s="143">
        <f>SUBTOTAL(109,Table2[Attiecināmo izdevumu summa, EUR])</f>
        <v>72120734.909999996</v>
      </c>
      <c r="P137" s="143">
        <f>SUBTOTAL(109,Table2[ERAF])</f>
        <v>53967704.610000007</v>
      </c>
      <c r="Q137" s="140"/>
      <c r="R137" s="140"/>
      <c r="S137" s="140"/>
      <c r="T137" s="143">
        <f>SUBTOTAL(109,Table2[Valsts budžeta finansējums])</f>
        <v>8556705.1000000015</v>
      </c>
      <c r="U137" s="140"/>
      <c r="V137" s="140"/>
      <c r="W137" s="143"/>
      <c r="X137" s="143"/>
      <c r="Y137" s="143"/>
      <c r="Z137" s="140"/>
      <c r="AA137" s="140"/>
    </row>
    <row r="138" spans="1:27" x14ac:dyDescent="0.25">
      <c r="B138" s="245" t="s">
        <v>304</v>
      </c>
      <c r="C138" s="246"/>
      <c r="D138" s="246"/>
      <c r="E138" s="247" t="s">
        <v>461</v>
      </c>
      <c r="F138" s="246"/>
      <c r="P138" s="69">
        <f>Table2[[#Totals],[ERAF]]/Table2[[#Totals],[Attiecināmo izdevumu summa, EUR]]%</f>
        <v>74.82966539005281</v>
      </c>
    </row>
    <row r="140" spans="1:27" x14ac:dyDescent="0.25">
      <c r="B140" s="245" t="s">
        <v>305</v>
      </c>
      <c r="C140" s="246"/>
      <c r="D140" s="246"/>
      <c r="E140" s="247" t="s">
        <v>306</v>
      </c>
      <c r="F140" s="246"/>
    </row>
  </sheetData>
  <mergeCells count="7">
    <mergeCell ref="B140:D140"/>
    <mergeCell ref="E140:F140"/>
    <mergeCell ref="B138:D138"/>
    <mergeCell ref="E138:F138"/>
    <mergeCell ref="B12:C12"/>
    <mergeCell ref="B14:D14"/>
    <mergeCell ref="B16:E16"/>
  </mergeCell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ERAF_VB_IR_teritorijas</vt:lpstr>
      <vt:lpstr>NVI_130120</vt:lpstr>
      <vt:lpstr>1111_1_2k_210120</vt:lpstr>
      <vt:lpstr>ERAF_VB_IR_teritorijas!Print_Area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Švirksta</dc:creator>
  <cp:lastModifiedBy>Inta Švirksta</cp:lastModifiedBy>
  <cp:lastPrinted>2020-01-30T13:25:36Z</cp:lastPrinted>
  <dcterms:created xsi:type="dcterms:W3CDTF">2019-03-28T13:21:34Z</dcterms:created>
  <dcterms:modified xsi:type="dcterms:W3CDTF">2020-04-16T10:54:52Z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