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8"/>
  <workbookPr filterPrivacy="1" defaultThemeVersion="124226"/>
  <xr:revisionPtr revIDLastSave="0" documentId="8_{F455DCE8-5933-49B9-9B4B-F34EED258EF2}" xr6:coauthVersionLast="36" xr6:coauthVersionMax="36" xr10:uidLastSave="{00000000-0000-0000-0000-000000000000}"/>
  <bookViews>
    <workbookView xWindow="0" yWindow="0" windowWidth="28800" windowHeight="12225" tabRatio="929" xr2:uid="{00000000-000D-0000-FFFF-FFFF00000000}"/>
  </bookViews>
  <sheets>
    <sheet name="LMAnot_MK766_PA_pielikums" sheetId="1" r:id="rId1"/>
  </sheets>
  <calcPr calcId="191029"/>
</workbook>
</file>

<file path=xl/calcChain.xml><?xml version="1.0" encoding="utf-8"?>
<calcChain xmlns="http://schemas.openxmlformats.org/spreadsheetml/2006/main">
  <c r="H31" i="1" l="1"/>
  <c r="D12" i="1"/>
  <c r="K29" i="1" l="1"/>
  <c r="M29" i="1" s="1"/>
  <c r="H29" i="1" l="1"/>
  <c r="I29" i="1" s="1"/>
  <c r="F35" i="1"/>
  <c r="D29" i="1" l="1"/>
  <c r="I35" i="1"/>
  <c r="F36" i="1" l="1"/>
  <c r="J35" i="1"/>
  <c r="K35" i="1" l="1"/>
  <c r="M35" i="1" s="1"/>
  <c r="C11" i="1"/>
  <c r="C12" i="1" s="1"/>
  <c r="D9" i="1"/>
  <c r="D10" i="1" l="1"/>
  <c r="D13" i="1"/>
  <c r="D11" i="1" l="1"/>
  <c r="E11" i="1" s="1"/>
  <c r="L28" i="1"/>
  <c r="J29" i="1"/>
  <c r="J24" i="1"/>
  <c r="K10" i="1"/>
  <c r="K9" i="1"/>
  <c r="J10" i="1"/>
  <c r="J13" i="1"/>
  <c r="J9" i="1"/>
  <c r="G8" i="1"/>
  <c r="F8" i="1"/>
  <c r="K8" i="1" l="1"/>
  <c r="J8" i="1"/>
  <c r="H11" i="1" l="1"/>
  <c r="J25" i="1"/>
  <c r="L25" i="1" s="1"/>
  <c r="E34" i="1"/>
  <c r="E32" i="1"/>
  <c r="H32" i="1" s="1"/>
  <c r="E31" i="1"/>
  <c r="J31" i="1" l="1"/>
  <c r="L31" i="1" s="1"/>
  <c r="I31" i="1"/>
  <c r="J32" i="1"/>
  <c r="L32" i="1" s="1"/>
  <c r="H34" i="1"/>
  <c r="J34" i="1"/>
  <c r="I11" i="1"/>
  <c r="M11" i="1" s="1"/>
  <c r="L11" i="1"/>
  <c r="H25" i="1"/>
  <c r="I34" i="1" l="1"/>
  <c r="L34" i="1"/>
  <c r="F31" i="1"/>
  <c r="K31" i="1" l="1"/>
  <c r="M31" i="1" s="1"/>
  <c r="F34" i="1"/>
  <c r="I33" i="1"/>
  <c r="K34" i="1" l="1"/>
  <c r="F33" i="1"/>
  <c r="M34" i="1" l="1"/>
  <c r="I32" i="1"/>
  <c r="F32" i="1" s="1"/>
  <c r="K32" i="1" l="1"/>
  <c r="F30" i="1"/>
  <c r="I25" i="1"/>
  <c r="F25" i="1"/>
  <c r="K25" i="1" s="1"/>
  <c r="M25" i="1" l="1"/>
  <c r="M32" i="1"/>
  <c r="K30" i="1"/>
  <c r="M30" i="1" l="1"/>
  <c r="I30" i="1" l="1"/>
  <c r="E12" i="1"/>
  <c r="H12" i="1" l="1"/>
  <c r="I28" i="1"/>
  <c r="I27" i="1" s="1"/>
  <c r="I12" i="1" l="1"/>
  <c r="M12" i="1" s="1"/>
  <c r="L12" i="1"/>
  <c r="F28" i="1"/>
  <c r="F27" i="1" s="1"/>
  <c r="H24" i="1"/>
  <c r="J36" i="1"/>
  <c r="K28" i="1" l="1"/>
  <c r="K27" i="1" s="1"/>
  <c r="M28" i="1" l="1"/>
  <c r="K36" i="1"/>
  <c r="K33" i="1" s="1"/>
  <c r="F24" i="1"/>
  <c r="K24" i="1" s="1"/>
  <c r="I24" i="1"/>
  <c r="M27" i="1" l="1"/>
  <c r="M24" i="1"/>
  <c r="F23" i="1"/>
  <c r="M36" i="1"/>
  <c r="I23" i="1"/>
  <c r="E10" i="1"/>
  <c r="H10" i="1" s="1"/>
  <c r="E13" i="1"/>
  <c r="H13" i="1" s="1"/>
  <c r="E9" i="1"/>
  <c r="M33" i="1" l="1"/>
  <c r="I13" i="1"/>
  <c r="M13" i="1" s="1"/>
  <c r="L13" i="1"/>
  <c r="F22" i="1"/>
  <c r="I10" i="1"/>
  <c r="M10" i="1" s="1"/>
  <c r="L10" i="1"/>
  <c r="H9" i="1"/>
  <c r="L9" i="1" s="1"/>
  <c r="M23" i="1"/>
  <c r="K23" i="1"/>
  <c r="K22" i="1" s="1"/>
  <c r="I22" i="1"/>
  <c r="M22" i="1" l="1"/>
  <c r="L8" i="1"/>
  <c r="J44" i="1" s="1"/>
  <c r="J49" i="1" s="1"/>
  <c r="J54" i="1" s="1"/>
  <c r="I9" i="1"/>
  <c r="M9" i="1" s="1"/>
  <c r="H8" i="1"/>
  <c r="F44" i="1" s="1"/>
  <c r="F49" i="1" s="1"/>
  <c r="F54" i="1" s="1"/>
  <c r="I8" i="1" l="1"/>
  <c r="I44" i="1" s="1"/>
  <c r="I49" i="1" s="1"/>
  <c r="M8" i="1"/>
  <c r="M44" i="1" s="1"/>
  <c r="M49" i="1" s="1"/>
  <c r="L54" i="1" l="1"/>
  <c r="H54" i="1"/>
</calcChain>
</file>

<file path=xl/sharedStrings.xml><?xml version="1.0" encoding="utf-8"?>
<sst xmlns="http://schemas.openxmlformats.org/spreadsheetml/2006/main" count="177" uniqueCount="118">
  <si>
    <t>Izdevumu posteņa nosaukums</t>
  </si>
  <si>
    <t>vienas vienības cena EURO</t>
  </si>
  <si>
    <t>Aprēķina paskaidrojums</t>
  </si>
  <si>
    <t>vienas vienības cena EURO, mēn</t>
  </si>
  <si>
    <t>Sociālā darbinieka  darba samaksa</t>
  </si>
  <si>
    <t>Kapelāna darba samaksa</t>
  </si>
  <si>
    <t>Kopā atalgojumam mēnesī</t>
  </si>
  <si>
    <t>Degvielas izdevumi</t>
  </si>
  <si>
    <t>Kopā mēnesī, Euro</t>
  </si>
  <si>
    <t>Vienība</t>
  </si>
  <si>
    <t>mēnesis</t>
  </si>
  <si>
    <t xml:space="preserve">Administrēšanas izmaksas </t>
  </si>
  <si>
    <t xml:space="preserve">Darba devēja apmaksātie veselības apdrošināšanas, darbinieku kvalifikācijas celšanas un supervīzijas izdevumi </t>
  </si>
  <si>
    <t>darbinieki</t>
  </si>
  <si>
    <t>km</t>
  </si>
  <si>
    <t>gab.</t>
  </si>
  <si>
    <t>x</t>
  </si>
  <si>
    <t>personas</t>
  </si>
  <si>
    <t>Multidisciplinārās komandas vadītāja darba samaksa</t>
  </si>
  <si>
    <t>Sociālā darbinieka un kapelāna  darba samaksa par darbu svētku dienās.</t>
  </si>
  <si>
    <t>Transporta izdevumi klientiem apmeklējot atbalsta grupas</t>
  </si>
  <si>
    <t>Sakaru nodrošināšana komunikācijai ar klientu KOPĀ</t>
  </si>
  <si>
    <t>1. Tiešās pakalpojuma aktivitātes un izmaksas</t>
  </si>
  <si>
    <t>Nr. p. k.</t>
  </si>
  <si>
    <t>1.1.</t>
  </si>
  <si>
    <t>1.2.</t>
  </si>
  <si>
    <t>1.3.</t>
  </si>
  <si>
    <t>1.4.</t>
  </si>
  <si>
    <t>1.5.</t>
  </si>
  <si>
    <t>2. Ar pakalpojuma organizēšanu saistītās aktivitātes un izmaksas</t>
  </si>
  <si>
    <t>2.1.</t>
  </si>
  <si>
    <t>2.1.1.</t>
  </si>
  <si>
    <t>2.1.2.</t>
  </si>
  <si>
    <t>2.2.</t>
  </si>
  <si>
    <t>2.3.</t>
  </si>
  <si>
    <t>2.3.1.</t>
  </si>
  <si>
    <t>2.3.2.</t>
  </si>
  <si>
    <t>2.4.</t>
  </si>
  <si>
    <t xml:space="preserve">   tabula 1. + tabula  2.</t>
  </si>
  <si>
    <t xml:space="preserve">4. Administrēšanas izmaksas </t>
  </si>
  <si>
    <t>Pakalpojuma nodrošināšanas izmaksas (tabula 3. + tabula 4.)</t>
  </si>
  <si>
    <t>Transporta izdevumi klientiem apmeklējot atbalsta grupas un konsultācijas multidisciplinārās komandas telpās</t>
  </si>
  <si>
    <t>2.2.1.</t>
  </si>
  <si>
    <t>2.2.2.</t>
  </si>
  <si>
    <t>2.4.1.</t>
  </si>
  <si>
    <t>2.4.2.</t>
  </si>
  <si>
    <t>Citas ar pakalpojuma organizēšanu saistītās aktivitātes un izmaksas KOPĀ:</t>
  </si>
  <si>
    <t>Sociālās rehabilitācijas pakalpojuma saņēmējam tiek apmaksāti izdevumi, kas veidojas klientam apmeklējot atbalsta grupas vai konsultācijas multidisciplinārās komandas telpās.</t>
  </si>
  <si>
    <t>Citas ar pakalpojuma organizēšanu saistītās aktivitātes un izmaksas, kas nav minētas 2.tabulas "Ar pakalpojuma organizēšanu saistītās aktivitātes un izmaksas" 2.1.; 2.2.. un 2.3. apakšpunktos.</t>
  </si>
  <si>
    <t>Sociālā darbinieka un kapelāna  darba samaksa par naktsdarbu.</t>
  </si>
  <si>
    <t>Paliatīvās aprūpes periodā bērnam un viņa ģimenes locekļiem tiek nodrošināta pēc vajadzības neierobežots skaits multidisciplinārās komandas sastāvā esošo sociālā darbinieka un kapelāna telefonisku konsultāciju vai konsultāciju, izmantojot attālinātās saskarsmes nodrošināšanas (dators) līdzekļus, t.i. tālaprūpes konsultāciju sniegšana izmantojot interneta tehnoloģijas, jebkurā diennakts stundā, bez ilguma ierobežojuma vienai konsultācijai.</t>
  </si>
  <si>
    <t>Kopā  mēnesī</t>
  </si>
  <si>
    <t>1 komanda</t>
  </si>
  <si>
    <t>Kopā atalgojumam gadā</t>
  </si>
  <si>
    <t>Kopā  gadā</t>
  </si>
  <si>
    <t>slodzes 1 komandā</t>
  </si>
  <si>
    <t>slodzes  3 komandās</t>
  </si>
  <si>
    <t xml:space="preserve"> KOPĀ/ 3 komandas</t>
  </si>
  <si>
    <t>Daudzums</t>
  </si>
  <si>
    <t>Kopā, Euro</t>
  </si>
  <si>
    <t>Kopā izdevumi, EURO</t>
  </si>
  <si>
    <t>mēnesī 3</t>
  </si>
  <si>
    <t>gadā 3</t>
  </si>
  <si>
    <t xml:space="preserve">gadā 1 </t>
  </si>
  <si>
    <t>Kopā , Euro</t>
  </si>
  <si>
    <t>darbinieki 1 komandā*</t>
  </si>
  <si>
    <t>darbinieki  3 komandās*</t>
  </si>
  <si>
    <t>Kopā gadā, EURO</t>
  </si>
  <si>
    <t xml:space="preserve">  3 komandas</t>
  </si>
  <si>
    <t xml:space="preserve">       3 komandas</t>
  </si>
  <si>
    <t xml:space="preserve">Izmaksas KOPĀ gadā               euro                                                                                                                                                                                             </t>
  </si>
  <si>
    <t>Kopā mēnesī</t>
  </si>
  <si>
    <t>Ar pakalpojuma organizēšanu saistītās aktivitātes un izmaksas* KOPĀ:</t>
  </si>
  <si>
    <t>2*</t>
  </si>
  <si>
    <t xml:space="preserve">Lai nodrošinātu tālaprūpes konsultāciju sniegšanu izmantojot interneta tehnoloģijas, 24 h/diennaktī, bez ilguma ierobežojuma vienai konsultācijai, nepieciešams aprīkojums - dators un/ar web kameru. Vidēji cenas tirgū svārstās no 500 līdz 1200 euro. Vidējā cena 1 vienībai ir 850 euro. Gadā plānots iegādāties vidēji 3 jaunus datorus ar web kameru. Atbilstoši MK not.Nr.1486 2.pielikumam datortehnikai lietošanas ilgums ir 5 gadi. Pēc pakalpojuma ieviešanas, sākot ar 5.gadu datortehnikas nodrošinājums 1 komandai - 15 gab. </t>
  </si>
  <si>
    <t>VSAOI darba devēja daļa ( 24.09.59%)</t>
  </si>
  <si>
    <t>Saskaņā ar MK 29.01.2013. noteikumiem Nr.66  atbilstoši 8 mēnešalgu grupai 3 kategorijas max ministriju padotībā esošajās iestādēs  2017.gadam noteiktā mēnešalga 1093.00 euro mēnesī. Aprēķins: plānotā mēnešalga 1 093 + VSAOI 24.09% = 1 356.30 euro mēn/1 slodze. Lai nodrošinātu 24h speciālistu noslogotību (12 h 2 darbinieki, 12 stundas 1 darbinieks) nepieciešamas 3.5 slodzes. 3.5 slodzes * mēn.atalgojums 1 350.31 euro = 4 747.06 euro/mēn. Gadā: 4 747.06 euro * 12 mēn = 56 964.76 euro.</t>
  </si>
  <si>
    <t xml:space="preserve">Svētku dienas. Viens speciālists: Gadā 15 svētku dienas, t.i. 270h/gadā (15 svētku dienas x 18h (stundu skaits vidēji dienā vienam speciālistam (24h + 12h):2 = 18h dienā)). Darba samaksa par darbu svētku dienās noteikta 100% apmērā no darbiniekam noteiktās stundas likmes, t.i. 6.51euro/h (1 093euro :168 (vidējais darba h skaits mēn)).  Vidēji izdevumi mēnesī 1 speciālists 181.76euro ((6.51 + 1.57 euro) x 22.5h), gadā 2 181.1 euro. Vidēji izdevumi mēnesī 2 speciālisti (viena komanda) 363.52 euro (181.76 euro x 2 speciālisti), gadā 4 362.26 euro.  Pakalpojums kopā 4 362.26 euro gadā x 3 komandas =13086.78  euro.                                                                                                                                                                                                                                                                                                       </t>
  </si>
  <si>
    <t>Tiešās pakalpojuma aktivitātes un izmaksas KOPĀ**:</t>
  </si>
  <si>
    <t xml:space="preserve">Pakalpojuma "Psihosociālā rehabilitācija paliatīvajā aprūpē esošajiem bērniem un to ģimenes locekļiem" groza aprēķins                                                                                                                                                                                                                                                                             </t>
  </si>
  <si>
    <r>
      <t>Atbilstoši citos valsts apmaksātajos sociālās rehabilitācijas pakalpojumiem plānotajos izdevumos, katram pakalpojuma saņēmējam grupu nodarbību organizēšanas izdevumi nepārsniedz</t>
    </r>
    <r>
      <rPr>
        <b/>
        <i/>
        <sz val="7"/>
        <rFont val="Times New Roman"/>
        <family val="1"/>
        <charset val="186"/>
      </rPr>
      <t xml:space="preserve"> 2 euro uz vienu personu</t>
    </r>
    <r>
      <rPr>
        <i/>
        <sz val="7"/>
        <rFont val="Times New Roman"/>
        <family val="1"/>
        <charset val="186"/>
      </rPr>
      <t xml:space="preserve">  vienā nodarbībā. Atbalsta grupu vada sociālais darbinieks un/vai kapelāns.  Grupā piedalās no 6-10 personām. Plānots, ka gadā vidēji tiks organizētas 2 atbalsta grupas/10 personas grupā. 1 grupai 10 nodarbības. KOPĀ gadā 20 nodarbības, 20 personas.   2</t>
    </r>
    <r>
      <rPr>
        <b/>
        <i/>
        <sz val="7"/>
        <rFont val="Times New Roman"/>
        <family val="1"/>
        <charset val="186"/>
      </rPr>
      <t xml:space="preserve"> euro/persona</t>
    </r>
    <r>
      <rPr>
        <i/>
        <sz val="7"/>
        <rFont val="Times New Roman"/>
        <family val="1"/>
        <charset val="186"/>
      </rPr>
      <t xml:space="preserve"> x 10 personas grupā x 10 nodarbības  = 200 euro/grupa x 2 grupas gadā = 400.00 euro gadā. Vidēji izdevumi  uz vienu personu 20.00 euro gadā  un 1.67 euro mēn (400.00 euro/gadā: 20 personas:12mēn).</t>
    </r>
  </si>
  <si>
    <t>Sakaru tehnikas nodrošināšana komunikācijai ar klientu - dators ar web kameru (t.sk. programmatūra).</t>
  </si>
  <si>
    <t>Transporta nodrošināšana speciālistiem. Izmaksas, KOPĀ:</t>
  </si>
  <si>
    <t>2.4.3.</t>
  </si>
  <si>
    <t>Telpu noma</t>
  </si>
  <si>
    <t>komanda</t>
  </si>
  <si>
    <t>****Faktiskie pakalpojuma izdevumi netiek skatīti komandu griezumā (faktiski pakalpojumu var sniegt piem., 1 vai 5 komandas. Pakalpojuma sniedzējs ir atbildīgs par SPSPL  Deleģētā uzdevuma izpildi un pakalpojuma sniegšanai veido komandu skaitu atbilstoši pieejamiem resursiem).</t>
  </si>
  <si>
    <t>Kopā izdevumi, EURO / Pakalpojuma  izdevumi KOPĀ gādā****</t>
  </si>
  <si>
    <t>Aprēķina paskaidrojums**</t>
  </si>
  <si>
    <t>Aprēķina paskaidrojums***</t>
  </si>
  <si>
    <t>***Aprēķina paskaidrojums ir informatīvs plānotās izdevumu summas pamatojums. Aprēķina paskaidrojumā var nebūt norādīti visi izdevumi, kas  veidojas pakalpojuma sniegšanas laikā un ir saskaņā ar pakalpojuma un izdevuma pozīcijas mērķa sasniegšanu, piem., vakantu amata vietu rezultātā darbiniekiem izmaksātās piemaksas par papildu darbu, slimības lapu apmaksa u.c. izdevumi.</t>
  </si>
  <si>
    <t>Transporta izdevumi</t>
  </si>
  <si>
    <t>10% no pakalpojuma faktiskajiem izdevumiem.</t>
  </si>
  <si>
    <t>Atbalsta grupu organizēšanas izmaksas (izdales materiālu kopēšana, kancelejas preces, "kafijas pauzes" izdevumi)</t>
  </si>
  <si>
    <t xml:space="preserve">Aprēķinot darbinieku skaitu, kas nodrošina pakalpojumu ieviešanu tiek apaļots uz augšu, jo visiem darbiniekiem neatkarīgi no slodzes apmēra ir jānodrošina veselības apdrošināšana. Vidēji mēnesī izdevumi uz 1 darbinieku 60.00 euro, uz 9 darbiniekiem -  6 480.00 euro, vidēji uz 1 darbinieku 540.00 euro/gadā. </t>
  </si>
  <si>
    <t>Pamatojoties uz faktiskajiem izdevumiem 2018. un 2019. gadā, vidēji vienas komandas izdevumi gadā (telekomunikācijas nodrošināšana ar klientu) tiek prognozēti 729.33 euro apmērā, vidēji mēnesī 60.78 euro.</t>
  </si>
  <si>
    <t xml:space="preserve">Transporta izdevumi klientiem apmeklējot konsultācijas </t>
  </si>
  <si>
    <t>3.Pakalpojuma nodrošināšanas  izmaksas kopā</t>
  </si>
  <si>
    <t>Pielikums</t>
  </si>
  <si>
    <r>
      <t xml:space="preserve">Kopā atalgojumam gadā/ </t>
    </r>
    <r>
      <rPr>
        <b/>
        <sz val="6"/>
        <rFont val="Times New Roman"/>
        <family val="1"/>
        <charset val="186"/>
      </rPr>
      <t>Pakalpojuma  izdevumi KOPĀ gādā***</t>
    </r>
    <r>
      <rPr>
        <sz val="6"/>
        <rFont val="Times New Roman"/>
        <family val="1"/>
        <charset val="186"/>
      </rPr>
      <t>*</t>
    </r>
  </si>
  <si>
    <t>*darbinieku skaits starp speciālistiem ir vidējais, var būt situācija, kad komandā ir piem., 6 soc.darbinieki un 3 kapelāni vai 3 soc.darbinieki un 6 kapelāni;</t>
  </si>
  <si>
    <t>**gadījumos, ja pakalpojuma sniedzējam, vakantu amata vietu, darbinieku darba nespējas lapu rezultātā, izveidojies prognozējamais plānotā finansējuma atlikums, tad tas var tikt novirzīts darbinieku piemaksām par papildu darbu, personīgo ieguldījumu, prēmijām u.c. izdevumiem saskaņā ar Valsts un pašvaldību institūciju amatpersonu un darbinieku atlīdzības likumu un 29.01.2013. MK not.Nr.66 "Noteikumi par valsts un pašvaldību institūciju amatpersonu un darbinieku darba samaksu un tās noteikšanas kārtību";</t>
  </si>
  <si>
    <t>*Ar pakalpojuma organizēšanu saistītās plānotās pakalpojuma izmaksas, atbilstoši pakalpojuma faktiskajām izmaksām var tikt savstarpēji pārplānotas, attiecīgi slēdzot vienošanos pie līguma;</t>
  </si>
  <si>
    <t>***Aprēķina paskaidrojums ir informatīvs plānotās izdevumu summas pamatojums. Aprēķina paskaidrojumā var nebūt norādīti visi izdevumi, kas  veidojas pakalpojuma sniegšanas laikā un ir saskaņā ar pakalpojuma un izdevuma pozīcijas mērķa sasniegšanu, piem., automašīnas remontdarbi, tehniskā apskate, automašīnas uzturēšanas līdzekļi, remontdarbi sakaru tehnikai, sakaru tehnikas iegāde, tehnikas apdrošināšanas, darbinieku kvalifikācijas celšanas gadījumā ārvalstīs – ceļa, komandējuma izdevumi  u.c. izdevumi;</t>
  </si>
  <si>
    <t>Darbinieki nodrošina pakalpojumu 24h diennaktī, 7 dienas nedēļā. Aprēķinos pieņemts, ka vidēji 12 h dežurēšanas režīmā strādā 2 speciālisti, bet 12 stundas, t.sk. naktis, 1 speciālists.</t>
  </si>
  <si>
    <t>mēnesī 1</t>
  </si>
  <si>
    <t>Telekomunikācijas sakaru nodrošināšana komunikācijai ar klientu (telefons, pieslēgums un internets)</t>
  </si>
  <si>
    <r>
      <t xml:space="preserve">Citos valsts finansētajos sociālās rehabilitācijas pakalpojumos personām transporta izdevumu tiek apmaksāti 7 euro apmērā, bet ņemot vērā, ka ne visi pakalpojuma saņēmēji pieprasa kompensēt transporta izdevumus, tad aprēķinos pieņemts, ka vidēji uz vienu personu plānota transporta izdevumu kompensācija  </t>
    </r>
    <r>
      <rPr>
        <b/>
        <i/>
        <sz val="7"/>
        <rFont val="Times New Roman"/>
        <family val="1"/>
        <charset val="186"/>
      </rPr>
      <t xml:space="preserve">3.25 euro/nodarbība. </t>
    </r>
    <r>
      <rPr>
        <i/>
        <sz val="7"/>
        <rFont val="Times New Roman"/>
        <family val="1"/>
        <charset val="186"/>
      </rPr>
      <t>Vidēji uz vienu multidisciplināro komandu plānots, ka gadā 20 ģimenes locekļi apmeklēs grupu nodarbības, 3.25 euro x 10 nodarbības x 20personas (vidēji 2 grupas, katrā grupā 10 personas) = 650.00 euro/gadā (vidēji 54.17 euro/mēnesī).  Faktiski transporta izdevumu kompensāciju aprēķina un piešķir atbilstoši personas faktiskajiem izdevumiem.</t>
    </r>
  </si>
  <si>
    <r>
      <t xml:space="preserve">Citos valsts finansētajos sociālās rehabilitācijas pakalpojumos personām transporta izdevumu tiek apmaksāti 7 euro apmērā, bet ņemot vērā, ka ne visi pakalpojuma saņēmēji pieprasa kompensēt transporta izdevumus, tad aprēķinos pieņemts, ka vidēji uz vienu personu plānota transporta izdevumu kompensācija </t>
    </r>
    <r>
      <rPr>
        <b/>
        <i/>
        <sz val="7"/>
        <rFont val="Times New Roman"/>
        <family val="1"/>
        <charset val="186"/>
      </rPr>
      <t xml:space="preserve"> 3.25 euro/konsultācija.  </t>
    </r>
    <r>
      <rPr>
        <i/>
        <sz val="7"/>
        <rFont val="Times New Roman"/>
        <family val="1"/>
        <charset val="186"/>
      </rPr>
      <t>Vidēji uz vienu komandu plānots, ka gadā 120 ģimenes locekļi saņems vienu individuālo konsultāciju speciālistu telpās (no kopējā skaita 900 aptuveni 13%), 3.25</t>
    </r>
    <r>
      <rPr>
        <b/>
        <i/>
        <sz val="7"/>
        <rFont val="Times New Roman"/>
        <family val="1"/>
        <charset val="186"/>
      </rPr>
      <t xml:space="preserve"> euro</t>
    </r>
    <r>
      <rPr>
        <i/>
        <sz val="7"/>
        <rFont val="Times New Roman"/>
        <family val="1"/>
        <charset val="186"/>
      </rPr>
      <t xml:space="preserve"> x 120personas = 390.00euro/gadā (32.50 euro/mēnesī).  Faktiski transporta izdevumu kompensāciju aprēķina un piešķir atbilstoši personas faktiskajiem izdevumiem.</t>
    </r>
  </si>
  <si>
    <t>Vidējās izmaksas uz 1 komandu 2 600 euro gadā (telpu nomā ietilpst elektrība, apsaimniekošana, apkure u.c. izmaksas saskaņā ar telpu nomas/izmantošanas līgumu).</t>
  </si>
  <si>
    <t xml:space="preserve">Pakalpojuma nodrošināšanas  izmaksas kopā                                                                                     </t>
  </si>
  <si>
    <t>Sandra Strēle
LM Sociālo pakalpojumu departamenta 
vecākā eksperte
Tālr. 64331831 
Sandra.Strele@lm.gov.lv</t>
  </si>
  <si>
    <t>Ministru kabineta noteikumu projektam                                                                                                                                                                                                                                                                                                                                                                                                                                                                                  „Grozījumi Ministru kabineta 2017.gada 19.decembra noteikumos Nr. 766                                                                                                                                                                                                                                                                                  “Noteikumi par psihosociālās rehabilitācijas pakalpojumu paliatīvā aprūpē esošiem bērniem un viņu ģimenes locekļiem””                                                                                                                                                                                                                                                                                                                                                                                    sākotnējās ietekmes novērtējuma ziņojumam                                                                                                                                                                                                                                                                                                                                                                                                                                                                                                                                                                                                                                      (anotācija)</t>
  </si>
  <si>
    <t xml:space="preserve">Pakalpojuma "Psihosociālā rehabilitācija paliatīvajā aprūpē esošajiem bērniem un to ģimenes locekļiem"  izmaksas kopā/ gadā </t>
  </si>
  <si>
    <r>
      <t>Nakts darbs.  No 22</t>
    </r>
    <r>
      <rPr>
        <i/>
        <vertAlign val="superscript"/>
        <sz val="7"/>
        <rFont val="Times New Roman"/>
        <family val="1"/>
        <charset val="186"/>
      </rPr>
      <t>00</t>
    </r>
    <r>
      <rPr>
        <i/>
        <sz val="7"/>
        <rFont val="Times New Roman"/>
        <family val="1"/>
        <charset val="186"/>
      </rPr>
      <t xml:space="preserve"> līdz 6</t>
    </r>
    <r>
      <rPr>
        <i/>
        <vertAlign val="superscript"/>
        <sz val="7"/>
        <rFont val="Times New Roman"/>
        <family val="1"/>
        <charset val="186"/>
      </rPr>
      <t>00</t>
    </r>
    <r>
      <rPr>
        <i/>
        <sz val="7"/>
        <rFont val="Times New Roman"/>
        <family val="1"/>
        <charset val="186"/>
      </rPr>
      <t>.</t>
    </r>
    <r>
      <rPr>
        <i/>
        <vertAlign val="superscript"/>
        <sz val="7"/>
        <rFont val="Times New Roman"/>
        <family val="1"/>
        <charset val="186"/>
      </rPr>
      <t xml:space="preserve"> </t>
    </r>
    <r>
      <rPr>
        <i/>
        <sz val="7"/>
        <rFont val="Times New Roman"/>
        <family val="1"/>
        <charset val="186"/>
      </rPr>
      <t xml:space="preserve">8h/diennaktī x 365 dienas = 2 920 h gadā : 12 mēn = vidēji 244h/mēn. Darbinieka darba samaksa 3.26 euro/h (6.51 x 50%) x 244h = 795.44 euro x 12 mēn = 9 545.28 euro/gadā.  Izdevumi kopā ar VSAOI 24.09% = 11 844.74 euro/gadā/1komanda.                                                                                                                                                                                                                                                                                                                                                                                                          </t>
    </r>
  </si>
  <si>
    <t>Saskaņā ar MK 29.01.2013. noteikumiem Nr.66  atbilstoši 12 mēnešalgu grupai 3 kategorijas max ministriju padotībā esošajās iestādēs  2017.gadam noteiktā alga 1 647 EUR mēnesī. Aprēķins: mēnešalga 1 647 + VSAOI 24.09% = 2 043.76 mēn/1 slodze. Lai nodrošinātu multidisciplinārās komandas vadītājam pakalpojuma "Psihosociālā rehabilitācija paliatīvajā aprūpē esošajiem bērniem un to ģimenes locekļiem" speciālistu darbības plānošanu un koordinēšanu plānota darba samaksa, kas pielīdzināta 30% no 1 slodzei plānotā max atalgojuma.  0.3 * mēn.atalgojums = 613.13 euro/mēn. Gadā: 613.13 euro * 12 mēn = 7 357.54 euro/1 komanda.</t>
  </si>
  <si>
    <t>Transportlīdzekļu egāde, remonts, apdrošināšana u.c. izmaksas, kas saistītas ar transportlīdzekļa uzturēšanu piem. OCTA, Kasko. Vidēji 353.82 mēn/ transportlīdzeklis.</t>
  </si>
  <si>
    <t xml:space="preserve">Plānotais km skaits uz 1 klientu ir vidēji 388 km gadā (Dati no pakalpojuma sniedzēja). Plānotais klientu skaits (uz 1 komandu), kuriem būs nepieciešams komandas apmeklējumi mājās ir 85 (85% no kopējā vidējā plānotā klientu skaita uz vienu komandu, t.i. 85% no 100 bērniem = 85 bērni, pieņemot, ka pie 15% no kopējā plānotā bērnu skaita vienai multidisciplinārajai komandai pakalpojums tiks nodrošināts attālināti, kā arī klienti pie kuriem speciālisti brauks ar sabiedrisko transportu) (Dati no pakalpojuma sniedzēja). Gadā vidēji (viena komanda) nobrauc 32 980 km, mēnesī vidēji 2 748 km. Degvielas cena vidēji 1.16 euro/l. Automašīnas degvielas patēriņš 100km/7.7l, 1km/0.077l. Degvielas izdevumi par nobrauktu 1 km ir 0.09 euro. Degvielas izdevumi mēnesī par vidēji nobrauktiem 2 748km ir 247.16 euro, gadā par 32 980 km ir 2 965.95 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</si>
</sst>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0"/>
      <name val="Times New Roman"/>
      <family val="1"/>
      <charset val="186"/>
    </font>
    <font>
      <sz val="10"/>
      <name val="Times New Roman Baltic"/>
      <charset val="186"/>
    </font>
    <font>
      <sz val="7"/>
      <name val="Times New Roman"/>
      <family val="1"/>
      <charset val="186"/>
    </font>
    <font>
      <b/>
      <sz val="7"/>
      <name val="Times New Roman"/>
      <family val="1"/>
      <charset val="186"/>
    </font>
    <font>
      <i/>
      <sz val="7"/>
      <name val="Times New Roman"/>
      <family val="1"/>
      <charset val="186"/>
    </font>
    <font>
      <i/>
      <vertAlign val="superscript"/>
      <sz val="7"/>
      <name val="Times New Roman"/>
      <family val="1"/>
      <charset val="186"/>
    </font>
    <font>
      <sz val="7"/>
      <color rgb="FFFF0000"/>
      <name val="Times New Roman"/>
      <family val="1"/>
      <charset val="186"/>
    </font>
    <font>
      <i/>
      <sz val="7"/>
      <color rgb="FFFF0000"/>
      <name val="Times New Roman"/>
      <family val="1"/>
      <charset val="186"/>
    </font>
    <font>
      <b/>
      <i/>
      <sz val="7"/>
      <name val="Times New Roman"/>
      <family val="1"/>
      <charset val="186"/>
    </font>
    <font>
      <b/>
      <u/>
      <sz val="7"/>
      <name val="Times New Roman"/>
      <family val="1"/>
      <charset val="186"/>
    </font>
    <font>
      <sz val="10"/>
      <name val="Times New Roman"/>
      <family val="1"/>
      <charset val="186"/>
    </font>
    <font>
      <b/>
      <u/>
      <sz val="10"/>
      <name val="Times New Roman"/>
      <family val="1"/>
      <charset val="186"/>
    </font>
    <font>
      <i/>
      <sz val="8"/>
      <name val="Times New Roman"/>
      <family val="1"/>
      <charset val="186"/>
    </font>
    <font>
      <b/>
      <sz val="12"/>
      <name val="Times New Roman"/>
      <family val="1"/>
      <charset val="186"/>
    </font>
    <font>
      <sz val="6"/>
      <name val="Times New Roman"/>
      <family val="1"/>
      <charset val="186"/>
    </font>
    <font>
      <b/>
      <sz val="6"/>
      <name val="Times New Roman"/>
      <family val="1"/>
      <charset val="186"/>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s>
  <borders count="76">
    <border>
      <left/>
      <right/>
      <top/>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s>
  <cellStyleXfs count="2">
    <xf numFmtId="0" fontId="0" fillId="0" borderId="0"/>
    <xf numFmtId="0" fontId="2" fillId="0" borderId="0"/>
  </cellStyleXfs>
  <cellXfs count="276">
    <xf numFmtId="0" fontId="0" fillId="0" borderId="0" xfId="0"/>
    <xf numFmtId="0" fontId="3" fillId="0" borderId="0" xfId="0" applyFont="1"/>
    <xf numFmtId="0" fontId="3" fillId="0" borderId="0" xfId="0" applyFont="1" applyAlignment="1">
      <alignment horizontal="center"/>
    </xf>
    <xf numFmtId="0" fontId="3" fillId="3" borderId="37" xfId="0" applyFont="1" applyFill="1" applyBorder="1" applyAlignment="1">
      <alignment horizontal="center" vertical="center"/>
    </xf>
    <xf numFmtId="3" fontId="3" fillId="3" borderId="37" xfId="0" applyNumberFormat="1" applyFont="1" applyFill="1" applyBorder="1" applyAlignment="1">
      <alignment horizontal="center" wrapText="1"/>
    </xf>
    <xf numFmtId="164" fontId="3" fillId="3" borderId="9" xfId="0" applyNumberFormat="1" applyFont="1" applyFill="1" applyBorder="1" applyAlignment="1">
      <alignment horizontal="center" wrapText="1"/>
    </xf>
    <xf numFmtId="4" fontId="3" fillId="3" borderId="9" xfId="0" applyNumberFormat="1" applyFont="1" applyFill="1" applyBorder="1" applyAlignment="1">
      <alignment wrapText="1"/>
    </xf>
    <xf numFmtId="4" fontId="3" fillId="3" borderId="10" xfId="0" applyNumberFormat="1" applyFont="1" applyFill="1" applyBorder="1" applyAlignment="1">
      <alignment wrapText="1"/>
    </xf>
    <xf numFmtId="0" fontId="5" fillId="3" borderId="58" xfId="0" applyFont="1" applyFill="1" applyBorder="1" applyAlignment="1">
      <alignment wrapText="1"/>
    </xf>
    <xf numFmtId="0" fontId="3" fillId="0" borderId="11" xfId="0" applyFont="1" applyBorder="1" applyAlignment="1">
      <alignment horizontal="left" vertical="center"/>
    </xf>
    <xf numFmtId="0" fontId="3" fillId="0" borderId="36" xfId="0" applyFont="1" applyBorder="1" applyAlignment="1">
      <alignment horizontal="left" vertical="center" wrapText="1"/>
    </xf>
    <xf numFmtId="4" fontId="3" fillId="0" borderId="12" xfId="0" applyNumberFormat="1" applyFont="1" applyFill="1" applyBorder="1" applyAlignment="1">
      <alignment horizontal="right" vertical="center"/>
    </xf>
    <xf numFmtId="4" fontId="3" fillId="0" borderId="19" xfId="0" applyNumberFormat="1" applyFont="1" applyFill="1" applyBorder="1" applyAlignment="1">
      <alignment horizontal="right" vertical="center"/>
    </xf>
    <xf numFmtId="3" fontId="3" fillId="0" borderId="11" xfId="0" applyNumberFormat="1" applyFont="1" applyFill="1" applyBorder="1" applyAlignment="1">
      <alignment horizontal="center" vertical="center"/>
    </xf>
    <xf numFmtId="0" fontId="3" fillId="0" borderId="12" xfId="0" applyFont="1" applyBorder="1" applyAlignment="1">
      <alignment horizontal="center" vertical="center" wrapText="1"/>
    </xf>
    <xf numFmtId="4" fontId="3" fillId="0" borderId="19" xfId="0" applyNumberFormat="1" applyFont="1" applyBorder="1" applyAlignment="1">
      <alignment horizontal="right" vertical="center" wrapText="1"/>
    </xf>
    <xf numFmtId="4" fontId="3" fillId="0" borderId="13" xfId="0" applyNumberFormat="1" applyFont="1" applyBorder="1" applyAlignment="1">
      <alignment horizontal="right" vertical="center" wrapText="1"/>
    </xf>
    <xf numFmtId="4" fontId="3" fillId="0" borderId="12" xfId="0" applyNumberFormat="1" applyFont="1" applyBorder="1" applyAlignment="1">
      <alignment horizontal="right" vertical="center" wrapText="1"/>
    </xf>
    <xf numFmtId="2" fontId="3" fillId="0" borderId="0" xfId="0" applyNumberFormat="1" applyFont="1" applyAlignment="1">
      <alignment horizontal="left" vertical="center"/>
    </xf>
    <xf numFmtId="0" fontId="3" fillId="0" borderId="0" xfId="0" applyFont="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4" fontId="3" fillId="0" borderId="15" xfId="0" applyNumberFormat="1" applyFont="1" applyFill="1" applyBorder="1" applyAlignment="1">
      <alignment horizontal="right" vertical="center"/>
    </xf>
    <xf numFmtId="4" fontId="3" fillId="0" borderId="25" xfId="0" applyNumberFormat="1" applyFont="1" applyFill="1" applyBorder="1" applyAlignment="1">
      <alignment horizontal="right" vertical="center"/>
    </xf>
    <xf numFmtId="3" fontId="3" fillId="0" borderId="14" xfId="0" applyNumberFormat="1" applyFont="1" applyFill="1" applyBorder="1" applyAlignment="1">
      <alignment horizontal="center" vertical="center"/>
    </xf>
    <xf numFmtId="0" fontId="3" fillId="0" borderId="15" xfId="0" applyFont="1" applyBorder="1" applyAlignment="1">
      <alignment horizontal="center" vertical="center" wrapText="1"/>
    </xf>
    <xf numFmtId="0" fontId="5" fillId="0" borderId="60" xfId="0" applyFont="1" applyBorder="1" applyAlignment="1">
      <alignment vertical="center" wrapText="1"/>
    </xf>
    <xf numFmtId="4" fontId="3" fillId="0" borderId="0" xfId="0" applyNumberFormat="1" applyFont="1" applyAlignment="1">
      <alignment horizontal="left" vertical="center"/>
    </xf>
    <xf numFmtId="4" fontId="4" fillId="0" borderId="13" xfId="0" applyNumberFormat="1" applyFont="1" applyBorder="1" applyAlignment="1">
      <alignment horizontal="right" vertical="center" wrapText="1"/>
    </xf>
    <xf numFmtId="0" fontId="3" fillId="0" borderId="6" xfId="0" applyFont="1" applyBorder="1" applyAlignment="1">
      <alignment horizontal="left" vertical="center"/>
    </xf>
    <xf numFmtId="0" fontId="3" fillId="0" borderId="41" xfId="0" applyFont="1" applyFill="1" applyBorder="1" applyAlignment="1">
      <alignment horizontal="left" vertical="center" wrapText="1"/>
    </xf>
    <xf numFmtId="4" fontId="3" fillId="0" borderId="7" xfId="0" applyNumberFormat="1" applyFont="1" applyFill="1" applyBorder="1" applyAlignment="1">
      <alignment horizontal="right" vertical="center"/>
    </xf>
    <xf numFmtId="4" fontId="3" fillId="0" borderId="42" xfId="0" applyNumberFormat="1" applyFont="1" applyFill="1" applyBorder="1" applyAlignment="1">
      <alignment horizontal="right" vertical="center"/>
    </xf>
    <xf numFmtId="3" fontId="3" fillId="0" borderId="6" xfId="0" applyNumberFormat="1" applyFont="1" applyFill="1" applyBorder="1" applyAlignment="1">
      <alignment horizontal="center" vertical="center"/>
    </xf>
    <xf numFmtId="0" fontId="3" fillId="0" borderId="7" xfId="0" applyFont="1" applyBorder="1" applyAlignment="1">
      <alignment horizontal="center" vertical="center" wrapText="1"/>
    </xf>
    <xf numFmtId="4" fontId="3" fillId="0" borderId="42" xfId="0" applyNumberFormat="1" applyFont="1" applyBorder="1" applyAlignment="1">
      <alignment horizontal="right" vertical="center" wrapText="1"/>
    </xf>
    <xf numFmtId="4" fontId="3" fillId="0" borderId="8" xfId="0" applyNumberFormat="1" applyFont="1" applyBorder="1" applyAlignment="1">
      <alignment horizontal="right" vertical="center" wrapText="1"/>
    </xf>
    <xf numFmtId="4" fontId="3" fillId="0" borderId="2" xfId="0" applyNumberFormat="1" applyFont="1" applyBorder="1" applyAlignment="1">
      <alignment horizontal="right" vertical="center" wrapText="1"/>
    </xf>
    <xf numFmtId="4" fontId="4" fillId="0" borderId="53" xfId="0" applyNumberFormat="1" applyFont="1" applyBorder="1" applyAlignment="1">
      <alignment horizontal="right" vertical="center" wrapText="1"/>
    </xf>
    <xf numFmtId="0" fontId="5" fillId="0" borderId="61" xfId="0" applyFont="1" applyBorder="1" applyAlignment="1">
      <alignment horizontal="left" vertical="center" wrapText="1"/>
    </xf>
    <xf numFmtId="0" fontId="3" fillId="0" borderId="0" xfId="0" applyFont="1" applyAlignment="1">
      <alignment horizontal="center" vertical="center"/>
    </xf>
    <xf numFmtId="0" fontId="4" fillId="3" borderId="37" xfId="0" applyFont="1" applyFill="1" applyBorder="1" applyAlignment="1">
      <alignment horizontal="center" vertical="center"/>
    </xf>
    <xf numFmtId="0" fontId="4" fillId="3" borderId="37" xfId="0" applyFont="1" applyFill="1" applyBorder="1" applyAlignment="1">
      <alignment horizontal="center" wrapText="1"/>
    </xf>
    <xf numFmtId="4" fontId="3" fillId="3" borderId="9" xfId="0" applyNumberFormat="1" applyFont="1" applyFill="1" applyBorder="1" applyAlignment="1">
      <alignment horizontal="center" wrapText="1"/>
    </xf>
    <xf numFmtId="4" fontId="3" fillId="3" borderId="10" xfId="0" applyNumberFormat="1" applyFont="1" applyFill="1" applyBorder="1" applyAlignment="1">
      <alignment horizontal="right" wrapText="1"/>
    </xf>
    <xf numFmtId="4" fontId="3" fillId="3" borderId="37" xfId="0" applyNumberFormat="1" applyFont="1" applyFill="1" applyBorder="1" applyAlignment="1">
      <alignment horizontal="center" wrapText="1"/>
    </xf>
    <xf numFmtId="4" fontId="4" fillId="3" borderId="10" xfId="0" applyNumberFormat="1" applyFont="1" applyFill="1" applyBorder="1" applyAlignment="1">
      <alignment horizontal="right" wrapText="1"/>
    </xf>
    <xf numFmtId="0" fontId="4" fillId="3" borderId="58" xfId="0" applyFont="1" applyFill="1" applyBorder="1" applyAlignment="1">
      <alignment wrapText="1"/>
    </xf>
    <xf numFmtId="2" fontId="3" fillId="0" borderId="0" xfId="0" applyNumberFormat="1" applyFont="1"/>
    <xf numFmtId="0" fontId="3" fillId="4" borderId="3" xfId="0" applyFont="1" applyFill="1" applyBorder="1" applyAlignment="1">
      <alignment horizontal="left" vertical="center"/>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4" fontId="3" fillId="4" borderId="46" xfId="0" applyNumberFormat="1" applyFont="1" applyFill="1" applyBorder="1" applyAlignment="1">
      <alignment horizontal="right" vertical="center" wrapText="1"/>
    </xf>
    <xf numFmtId="4" fontId="3" fillId="4" borderId="3" xfId="0" applyNumberFormat="1" applyFont="1" applyFill="1" applyBorder="1" applyAlignment="1">
      <alignment horizontal="center" vertical="center" wrapText="1"/>
    </xf>
    <xf numFmtId="4" fontId="3" fillId="4" borderId="4" xfId="0" applyNumberFormat="1" applyFont="1" applyFill="1" applyBorder="1" applyAlignment="1">
      <alignment vertical="center" wrapText="1"/>
    </xf>
    <xf numFmtId="4" fontId="4" fillId="4" borderId="46" xfId="0" applyNumberFormat="1" applyFont="1" applyFill="1" applyBorder="1" applyAlignment="1">
      <alignment horizontal="right" vertical="center" wrapText="1"/>
    </xf>
    <xf numFmtId="0" fontId="5" fillId="4" borderId="5" xfId="0" applyFont="1" applyFill="1" applyBorder="1" applyAlignment="1">
      <alignment horizontal="left" vertical="center" wrapText="1"/>
    </xf>
    <xf numFmtId="0" fontId="3" fillId="0" borderId="0" xfId="0" applyFont="1" applyBorder="1" applyAlignment="1">
      <alignment horizontal="center"/>
    </xf>
    <xf numFmtId="0" fontId="3" fillId="0" borderId="14" xfId="0" applyFont="1" applyBorder="1" applyAlignment="1">
      <alignment horizontal="right" vertical="center"/>
    </xf>
    <xf numFmtId="0" fontId="5" fillId="0" borderId="27" xfId="0" applyFont="1" applyBorder="1" applyAlignment="1">
      <alignment horizontal="right" vertical="center" wrapText="1"/>
    </xf>
    <xf numFmtId="3" fontId="5" fillId="0" borderId="15" xfId="0" applyNumberFormat="1" applyFont="1" applyBorder="1" applyAlignment="1">
      <alignment horizontal="right" vertical="center"/>
    </xf>
    <xf numFmtId="4" fontId="5" fillId="0" borderId="25" xfId="0" applyNumberFormat="1" applyFont="1" applyFill="1" applyBorder="1" applyAlignment="1">
      <alignment horizontal="right" vertical="center"/>
    </xf>
    <xf numFmtId="3" fontId="5" fillId="0" borderId="14" xfId="0" applyNumberFormat="1" applyFont="1" applyBorder="1" applyAlignment="1">
      <alignment horizontal="center" vertical="center"/>
    </xf>
    <xf numFmtId="3" fontId="5" fillId="0" borderId="15" xfId="0" applyNumberFormat="1" applyFont="1" applyBorder="1" applyAlignment="1">
      <alignment horizontal="center" vertical="center" wrapText="1"/>
    </xf>
    <xf numFmtId="4" fontId="5" fillId="0" borderId="16" xfId="0" applyNumberFormat="1" applyFont="1" applyBorder="1" applyAlignment="1">
      <alignment horizontal="right" vertical="center" wrapText="1"/>
    </xf>
    <xf numFmtId="3" fontId="5" fillId="0" borderId="56" xfId="0" applyNumberFormat="1" applyFont="1" applyBorder="1" applyAlignment="1">
      <alignment horizontal="center" vertical="center" wrapText="1"/>
    </xf>
    <xf numFmtId="164" fontId="5" fillId="0" borderId="15" xfId="0" applyNumberFormat="1" applyFont="1" applyBorder="1" applyAlignment="1">
      <alignment vertical="center" wrapText="1"/>
    </xf>
    <xf numFmtId="3" fontId="5" fillId="0" borderId="27" xfId="0" applyNumberFormat="1" applyFont="1" applyBorder="1" applyAlignment="1">
      <alignment horizontal="center" vertical="center" wrapText="1"/>
    </xf>
    <xf numFmtId="0" fontId="5" fillId="0" borderId="60" xfId="0" applyFont="1" applyFill="1" applyBorder="1" applyAlignment="1">
      <alignment horizontal="left" vertical="center" wrapText="1"/>
    </xf>
    <xf numFmtId="4" fontId="5" fillId="0" borderId="15" xfId="0" applyNumberFormat="1" applyFont="1" applyBorder="1" applyAlignment="1">
      <alignment horizontal="right" vertical="center"/>
    </xf>
    <xf numFmtId="3" fontId="5" fillId="0" borderId="14" xfId="0" applyNumberFormat="1" applyFont="1" applyFill="1" applyBorder="1" applyAlignment="1">
      <alignment horizontal="center" vertical="center"/>
    </xf>
    <xf numFmtId="3" fontId="5" fillId="0" borderId="15" xfId="0" applyNumberFormat="1" applyFont="1" applyFill="1" applyBorder="1" applyAlignment="1">
      <alignment horizontal="center" vertical="center" wrapText="1"/>
    </xf>
    <xf numFmtId="4" fontId="5" fillId="0" borderId="16" xfId="0" applyNumberFormat="1" applyFont="1" applyFill="1" applyBorder="1" applyAlignment="1">
      <alignment horizontal="right" vertical="center" wrapText="1"/>
    </xf>
    <xf numFmtId="4" fontId="5" fillId="0" borderId="15" xfId="0" applyNumberFormat="1" applyFont="1" applyBorder="1" applyAlignment="1">
      <alignment vertical="center" wrapText="1"/>
    </xf>
    <xf numFmtId="2" fontId="3" fillId="0" borderId="0" xfId="0" applyNumberFormat="1" applyFont="1" applyAlignment="1">
      <alignment vertical="center"/>
    </xf>
    <xf numFmtId="0" fontId="3" fillId="0" borderId="0" xfId="0" applyFont="1" applyBorder="1" applyAlignment="1">
      <alignment horizontal="center" vertical="center"/>
    </xf>
    <xf numFmtId="14" fontId="7" fillId="0" borderId="14" xfId="0" applyNumberFormat="1" applyFont="1" applyBorder="1" applyAlignment="1">
      <alignment horizontal="right" vertical="center"/>
    </xf>
    <xf numFmtId="0" fontId="8" fillId="0" borderId="35" xfId="0" applyFont="1" applyFill="1" applyBorder="1" applyAlignment="1">
      <alignment horizontal="right" vertical="center" wrapText="1"/>
    </xf>
    <xf numFmtId="4" fontId="8" fillId="0" borderId="15" xfId="0" applyNumberFormat="1" applyFont="1" applyFill="1" applyBorder="1" applyAlignment="1">
      <alignment horizontal="right" vertical="center" wrapText="1"/>
    </xf>
    <xf numFmtId="4" fontId="8" fillId="0" borderId="25" xfId="0" applyNumberFormat="1" applyFont="1" applyFill="1" applyBorder="1" applyAlignment="1">
      <alignment horizontal="right" vertical="center"/>
    </xf>
    <xf numFmtId="3" fontId="8" fillId="0" borderId="14" xfId="0" applyNumberFormat="1" applyFont="1" applyFill="1" applyBorder="1" applyAlignment="1">
      <alignment horizontal="center" vertical="center"/>
    </xf>
    <xf numFmtId="3" fontId="8" fillId="0" borderId="15" xfId="0" applyNumberFormat="1" applyFont="1" applyFill="1" applyBorder="1" applyAlignment="1">
      <alignment horizontal="center" vertical="center" wrapText="1"/>
    </xf>
    <xf numFmtId="4" fontId="8" fillId="0" borderId="16" xfId="0" applyNumberFormat="1" applyFont="1" applyFill="1" applyBorder="1" applyAlignment="1">
      <alignment horizontal="right" vertical="center" wrapText="1"/>
    </xf>
    <xf numFmtId="3" fontId="8" fillId="0" borderId="56" xfId="0" applyNumberFormat="1" applyFont="1" applyBorder="1" applyAlignment="1">
      <alignment horizontal="center" vertical="center" wrapText="1"/>
    </xf>
    <xf numFmtId="4" fontId="8" fillId="0" borderId="15" xfId="0" applyNumberFormat="1" applyFont="1" applyBorder="1" applyAlignment="1">
      <alignment vertical="center" wrapText="1"/>
    </xf>
    <xf numFmtId="3" fontId="8" fillId="0" borderId="27" xfId="0" applyNumberFormat="1" applyFont="1" applyBorder="1" applyAlignment="1">
      <alignment horizontal="center" vertical="center" wrapText="1"/>
    </xf>
    <xf numFmtId="4" fontId="8" fillId="0" borderId="16" xfId="0" applyNumberFormat="1" applyFont="1" applyBorder="1" applyAlignment="1">
      <alignment horizontal="right" vertical="center" wrapText="1"/>
    </xf>
    <xf numFmtId="0" fontId="8" fillId="0" borderId="60" xfId="0" applyFont="1" applyFill="1" applyBorder="1" applyAlignment="1">
      <alignment horizontal="left" vertical="center" wrapText="1"/>
    </xf>
    <xf numFmtId="0" fontId="3" fillId="4" borderId="14" xfId="0" applyFont="1" applyFill="1" applyBorder="1" applyAlignment="1">
      <alignment horizontal="left" vertical="center"/>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4" fontId="3" fillId="4" borderId="16" xfId="0" applyNumberFormat="1" applyFont="1" applyFill="1" applyBorder="1" applyAlignment="1">
      <alignment horizontal="right" vertical="center" wrapText="1"/>
    </xf>
    <xf numFmtId="4" fontId="3" fillId="4" borderId="14" xfId="0" applyNumberFormat="1" applyFont="1" applyFill="1" applyBorder="1" applyAlignment="1">
      <alignment horizontal="center" vertical="center" wrapText="1"/>
    </xf>
    <xf numFmtId="4" fontId="3" fillId="4" borderId="15" xfId="0" applyNumberFormat="1" applyFont="1" applyFill="1" applyBorder="1" applyAlignment="1">
      <alignment vertical="center" wrapText="1"/>
    </xf>
    <xf numFmtId="4" fontId="3" fillId="4" borderId="27" xfId="0" applyNumberFormat="1" applyFont="1" applyFill="1" applyBorder="1" applyAlignment="1">
      <alignment horizontal="center" vertical="center" wrapText="1"/>
    </xf>
    <xf numFmtId="4" fontId="4" fillId="4" borderId="16" xfId="0" applyNumberFormat="1" applyFont="1" applyFill="1" applyBorder="1" applyAlignment="1">
      <alignment horizontal="right" vertical="center" wrapText="1"/>
    </xf>
    <xf numFmtId="0" fontId="5" fillId="4" borderId="60" xfId="0" applyFont="1" applyFill="1" applyBorder="1" applyAlignment="1">
      <alignment horizontal="left" vertical="center" wrapText="1"/>
    </xf>
    <xf numFmtId="164" fontId="5" fillId="0" borderId="25" xfId="0" applyNumberFormat="1" applyFont="1" applyFill="1" applyBorder="1" applyAlignment="1">
      <alignment horizontal="right" vertical="center"/>
    </xf>
    <xf numFmtId="4" fontId="5" fillId="0" borderId="56" xfId="0" applyNumberFormat="1" applyFont="1" applyFill="1" applyBorder="1" applyAlignment="1">
      <alignment horizontal="center" vertical="center" wrapText="1"/>
    </xf>
    <xf numFmtId="2" fontId="3" fillId="0" borderId="0" xfId="0" applyNumberFormat="1" applyFont="1" applyFill="1"/>
    <xf numFmtId="0" fontId="3" fillId="0" borderId="0" xfId="0" applyFont="1" applyFill="1"/>
    <xf numFmtId="0" fontId="3" fillId="4" borderId="11" xfId="0" applyFont="1" applyFill="1" applyBorder="1" applyAlignment="1">
      <alignment horizontal="left" vertical="center"/>
    </xf>
    <xf numFmtId="0" fontId="5" fillId="4" borderId="59" xfId="0" applyFont="1" applyFill="1" applyBorder="1" applyAlignment="1">
      <alignment horizontal="left" vertical="center" wrapText="1"/>
    </xf>
    <xf numFmtId="4" fontId="3" fillId="3" borderId="10" xfId="0" applyNumberFormat="1" applyFont="1" applyFill="1" applyBorder="1" applyAlignment="1">
      <alignment horizontal="right" vertical="center" wrapText="1"/>
    </xf>
    <xf numFmtId="4" fontId="4" fillId="3" borderId="10" xfId="0" applyNumberFormat="1" applyFont="1" applyFill="1" applyBorder="1" applyAlignment="1">
      <alignment horizontal="right" vertical="center" wrapText="1"/>
    </xf>
    <xf numFmtId="0" fontId="5" fillId="3" borderId="58" xfId="0" applyFont="1" applyFill="1" applyBorder="1" applyAlignment="1">
      <alignment vertical="center" wrapText="1"/>
    </xf>
    <xf numFmtId="0" fontId="4" fillId="0" borderId="0" xfId="0" applyFont="1"/>
    <xf numFmtId="0" fontId="4" fillId="0" borderId="37" xfId="0" applyFont="1" applyFill="1" applyBorder="1" applyAlignment="1">
      <alignment horizontal="center" vertical="center"/>
    </xf>
    <xf numFmtId="4" fontId="3" fillId="0" borderId="10"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0" fontId="5" fillId="0" borderId="58" xfId="0" applyFont="1" applyFill="1" applyBorder="1" applyAlignment="1">
      <alignment horizontal="left" vertical="center" wrapText="1"/>
    </xf>
    <xf numFmtId="0" fontId="3" fillId="0" borderId="51" xfId="0" applyFont="1" applyBorder="1" applyAlignment="1">
      <alignment horizontal="right" vertical="center"/>
    </xf>
    <xf numFmtId="0" fontId="5" fillId="0" borderId="75" xfId="0" applyFont="1" applyBorder="1" applyAlignment="1">
      <alignment horizontal="right" vertical="center" wrapText="1"/>
    </xf>
    <xf numFmtId="4" fontId="5" fillId="0" borderId="2" xfId="0" applyNumberFormat="1" applyFont="1" applyBorder="1" applyAlignment="1">
      <alignment horizontal="right" vertical="center"/>
    </xf>
    <xf numFmtId="4" fontId="5" fillId="0" borderId="49" xfId="0" applyNumberFormat="1" applyFont="1" applyFill="1" applyBorder="1" applyAlignment="1">
      <alignment horizontal="right" vertical="center"/>
    </xf>
    <xf numFmtId="3" fontId="5" fillId="0" borderId="51" xfId="0" applyNumberFormat="1" applyFont="1" applyFill="1" applyBorder="1" applyAlignment="1">
      <alignment horizontal="center" vertical="center"/>
    </xf>
    <xf numFmtId="3" fontId="5" fillId="0" borderId="2" xfId="0" applyNumberFormat="1" applyFont="1" applyFill="1" applyBorder="1" applyAlignment="1">
      <alignment horizontal="center" vertical="center" wrapText="1"/>
    </xf>
    <xf numFmtId="4" fontId="5" fillId="0" borderId="53" xfId="0" applyNumberFormat="1" applyFont="1" applyFill="1" applyBorder="1" applyAlignment="1">
      <alignment horizontal="right" vertical="center" wrapText="1"/>
    </xf>
    <xf numFmtId="3" fontId="5" fillId="0" borderId="51" xfId="0" applyNumberFormat="1" applyFont="1" applyBorder="1" applyAlignment="1">
      <alignment horizontal="center" vertical="center" wrapText="1"/>
    </xf>
    <xf numFmtId="164" fontId="5" fillId="0" borderId="2" xfId="0" applyNumberFormat="1" applyFont="1" applyBorder="1" applyAlignment="1">
      <alignment vertical="center" wrapText="1"/>
    </xf>
    <xf numFmtId="3" fontId="5" fillId="0" borderId="75" xfId="0" applyNumberFormat="1" applyFont="1" applyBorder="1" applyAlignment="1">
      <alignment horizontal="center" vertical="center" wrapText="1"/>
    </xf>
    <xf numFmtId="4" fontId="5" fillId="0" borderId="53" xfId="0" applyNumberFormat="1" applyFont="1" applyBorder="1" applyAlignment="1">
      <alignment horizontal="right" vertical="center" wrapText="1"/>
    </xf>
    <xf numFmtId="0" fontId="5" fillId="0" borderId="33" xfId="0" applyFont="1" applyFill="1" applyBorder="1" applyAlignment="1">
      <alignment horizontal="left" vertical="center" wrapText="1"/>
    </xf>
    <xf numFmtId="3" fontId="5" fillId="0" borderId="14" xfId="0" applyNumberFormat="1" applyFont="1" applyBorder="1" applyAlignment="1">
      <alignment horizontal="center" vertical="center" wrapText="1"/>
    </xf>
    <xf numFmtId="4" fontId="3" fillId="0" borderId="0" xfId="0" applyNumberFormat="1" applyFont="1"/>
    <xf numFmtId="3" fontId="4" fillId="2" borderId="37" xfId="0" applyNumberFormat="1" applyFont="1" applyFill="1" applyBorder="1" applyAlignment="1">
      <alignment horizontal="center" vertical="center" wrapText="1"/>
    </xf>
    <xf numFmtId="0" fontId="5" fillId="2" borderId="58" xfId="0" applyFont="1" applyFill="1" applyBorder="1" applyAlignment="1">
      <alignment horizontal="left" vertical="center" wrapText="1"/>
    </xf>
    <xf numFmtId="4" fontId="3" fillId="0" borderId="2" xfId="0" applyNumberFormat="1" applyFont="1" applyFill="1" applyBorder="1" applyAlignment="1">
      <alignment horizontal="right" vertic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1" xfId="0" applyFont="1" applyBorder="1" applyAlignment="1">
      <alignment horizontal="center" vertical="center" wrapText="1"/>
    </xf>
    <xf numFmtId="0" fontId="4" fillId="0" borderId="48" xfId="0" applyFont="1" applyBorder="1" applyAlignment="1">
      <alignment horizontal="center" wrapText="1"/>
    </xf>
    <xf numFmtId="0" fontId="4" fillId="0" borderId="18" xfId="0" applyFont="1" applyBorder="1" applyAlignment="1">
      <alignment horizontal="center" wrapText="1"/>
    </xf>
    <xf numFmtId="0" fontId="4" fillId="0" borderId="47" xfId="0" applyFont="1" applyBorder="1" applyAlignment="1">
      <alignment horizontal="center" wrapText="1"/>
    </xf>
    <xf numFmtId="0" fontId="4" fillId="0" borderId="0" xfId="0" applyFont="1" applyBorder="1" applyAlignment="1">
      <alignment horizontal="center" wrapText="1"/>
    </xf>
    <xf numFmtId="0" fontId="4" fillId="0" borderId="49" xfId="0" applyFont="1" applyBorder="1" applyAlignment="1">
      <alignment horizontal="center" wrapText="1"/>
    </xf>
    <xf numFmtId="0" fontId="4" fillId="0" borderId="22" xfId="0" applyFont="1" applyBorder="1" applyAlignment="1">
      <alignment horizontal="center" wrapText="1"/>
    </xf>
    <xf numFmtId="0" fontId="14" fillId="0" borderId="0" xfId="0" applyFont="1" applyAlignment="1">
      <alignment horizontal="center" vertical="center" wrapText="1"/>
    </xf>
    <xf numFmtId="0" fontId="3" fillId="0" borderId="18" xfId="0" applyFont="1" applyBorder="1" applyAlignment="1">
      <alignment horizontal="left"/>
    </xf>
    <xf numFmtId="0" fontId="13" fillId="0" borderId="18" xfId="0" applyFont="1" applyBorder="1" applyAlignment="1">
      <alignment horizontal="left" vertical="top" wrapText="1"/>
    </xf>
    <xf numFmtId="0" fontId="1" fillId="0" borderId="22" xfId="0" applyFont="1" applyBorder="1" applyAlignment="1">
      <alignment horizontal="left" wrapText="1"/>
    </xf>
    <xf numFmtId="0" fontId="4" fillId="0" borderId="52" xfId="0" applyFont="1" applyFill="1" applyBorder="1" applyAlignment="1">
      <alignment horizontal="center" wrapText="1"/>
    </xf>
    <xf numFmtId="0" fontId="4" fillId="0" borderId="40" xfId="0" applyFont="1" applyFill="1" applyBorder="1" applyAlignment="1">
      <alignment horizontal="center" wrapText="1"/>
    </xf>
    <xf numFmtId="0" fontId="4" fillId="3" borderId="1" xfId="0" applyFont="1" applyFill="1" applyBorder="1" applyAlignment="1">
      <alignment horizontal="left" vertical="center" wrapText="1"/>
    </xf>
    <xf numFmtId="0" fontId="4" fillId="0" borderId="13" xfId="0" applyFont="1" applyFill="1" applyBorder="1" applyAlignment="1">
      <alignment horizontal="center" wrapText="1"/>
    </xf>
    <xf numFmtId="4" fontId="12" fillId="2" borderId="45" xfId="0" applyNumberFormat="1" applyFont="1" applyFill="1" applyBorder="1" applyAlignment="1">
      <alignment horizontal="right" vertical="center" wrapText="1"/>
    </xf>
    <xf numFmtId="4" fontId="12" fillId="2" borderId="58" xfId="0" applyNumberFormat="1" applyFont="1" applyFill="1" applyBorder="1" applyAlignment="1">
      <alignment horizontal="right" vertical="center" wrapText="1"/>
    </xf>
    <xf numFmtId="0" fontId="4" fillId="0" borderId="4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59" xfId="0" applyFont="1" applyFill="1" applyBorder="1" applyAlignment="1">
      <alignment horizontal="center" vertical="center" wrapText="1"/>
    </xf>
    <xf numFmtId="4" fontId="5" fillId="0" borderId="25" xfId="0" applyNumberFormat="1" applyFont="1" applyFill="1" applyBorder="1" applyAlignment="1">
      <alignment horizontal="center" vertical="center"/>
    </xf>
    <xf numFmtId="4" fontId="5" fillId="0" borderId="27" xfId="0" applyNumberFormat="1" applyFont="1" applyFill="1" applyBorder="1" applyAlignment="1">
      <alignment horizontal="center" vertical="center"/>
    </xf>
    <xf numFmtId="0" fontId="13" fillId="0" borderId="0" xfId="0" applyFont="1" applyBorder="1" applyAlignment="1">
      <alignment horizontal="left" vertical="top" wrapText="1"/>
    </xf>
    <xf numFmtId="0" fontId="13" fillId="0" borderId="0" xfId="0" applyFont="1" applyFill="1" applyBorder="1" applyAlignment="1">
      <alignment horizontal="left" vertical="top" wrapText="1"/>
    </xf>
    <xf numFmtId="4" fontId="5" fillId="0" borderId="49" xfId="0" applyNumberFormat="1" applyFont="1" applyFill="1" applyBorder="1" applyAlignment="1">
      <alignment horizontal="center" vertical="center"/>
    </xf>
    <xf numFmtId="4" fontId="5" fillId="0" borderId="75" xfId="0" applyNumberFormat="1" applyFont="1" applyFill="1" applyBorder="1" applyAlignment="1">
      <alignment horizontal="center" vertical="center"/>
    </xf>
    <xf numFmtId="4" fontId="3" fillId="4" borderId="25" xfId="0" applyNumberFormat="1" applyFont="1" applyFill="1" applyBorder="1" applyAlignment="1">
      <alignment horizontal="center" vertical="center"/>
    </xf>
    <xf numFmtId="4" fontId="3" fillId="4" borderId="27" xfId="0" applyNumberFormat="1" applyFont="1" applyFill="1" applyBorder="1" applyAlignment="1">
      <alignment horizontal="center" vertical="center"/>
    </xf>
    <xf numFmtId="0" fontId="3" fillId="4" borderId="25"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4" fillId="0" borderId="48" xfId="0" applyFont="1" applyFill="1" applyBorder="1" applyAlignment="1">
      <alignment horizontal="center" wrapText="1"/>
    </xf>
    <xf numFmtId="0" fontId="4" fillId="0" borderId="18" xfId="0" applyFont="1" applyFill="1" applyBorder="1" applyAlignment="1">
      <alignment horizontal="center" wrapText="1"/>
    </xf>
    <xf numFmtId="0" fontId="4" fillId="0" borderId="47" xfId="0" applyFont="1" applyFill="1" applyBorder="1" applyAlignment="1">
      <alignment horizontal="center" wrapText="1"/>
    </xf>
    <xf numFmtId="0" fontId="4" fillId="0" borderId="0" xfId="0" applyFont="1" applyFill="1" applyBorder="1" applyAlignment="1">
      <alignment horizontal="center" wrapText="1"/>
    </xf>
    <xf numFmtId="0" fontId="4" fillId="0" borderId="49" xfId="0" applyFont="1" applyFill="1" applyBorder="1" applyAlignment="1">
      <alignment horizontal="center" wrapText="1"/>
    </xf>
    <xf numFmtId="0" fontId="4" fillId="0" borderId="22" xfId="0" applyFont="1" applyFill="1" applyBorder="1" applyAlignment="1">
      <alignment horizontal="center" wrapText="1"/>
    </xf>
    <xf numFmtId="0" fontId="4" fillId="0" borderId="70" xfId="0" applyFont="1" applyFill="1" applyBorder="1" applyAlignment="1">
      <alignment horizontal="center" wrapText="1"/>
    </xf>
    <xf numFmtId="0" fontId="4" fillId="0" borderId="71" xfId="0" applyFont="1" applyFill="1" applyBorder="1" applyAlignment="1">
      <alignment horizontal="center" wrapText="1"/>
    </xf>
    <xf numFmtId="0" fontId="4" fillId="0" borderId="30" xfId="0" applyFont="1" applyBorder="1" applyAlignment="1">
      <alignment horizontal="center" wrapText="1"/>
    </xf>
    <xf numFmtId="0" fontId="4" fillId="0" borderId="32" xfId="0" applyFont="1" applyBorder="1" applyAlignment="1">
      <alignment horizontal="center" wrapText="1"/>
    </xf>
    <xf numFmtId="0" fontId="4" fillId="0" borderId="33" xfId="0" applyFont="1" applyBorder="1" applyAlignment="1">
      <alignment horizontal="center" wrapText="1"/>
    </xf>
    <xf numFmtId="0" fontId="4" fillId="0" borderId="1" xfId="0" applyFont="1" applyFill="1" applyBorder="1" applyAlignment="1">
      <alignment horizontal="left" vertical="center" wrapText="1"/>
    </xf>
    <xf numFmtId="0" fontId="4" fillId="0" borderId="57" xfId="0" applyFont="1" applyFill="1" applyBorder="1" applyAlignment="1">
      <alignment horizontal="center" wrapText="1"/>
    </xf>
    <xf numFmtId="0" fontId="4" fillId="0" borderId="54" xfId="0" applyFont="1" applyFill="1" applyBorder="1" applyAlignment="1">
      <alignment horizontal="center" wrapText="1"/>
    </xf>
    <xf numFmtId="0" fontId="4" fillId="0" borderId="61" xfId="0" applyFont="1" applyFill="1" applyBorder="1" applyAlignment="1">
      <alignment horizontal="center" wrapText="1"/>
    </xf>
    <xf numFmtId="4" fontId="3" fillId="0" borderId="55"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29" xfId="0" applyNumberFormat="1" applyFont="1" applyFill="1" applyBorder="1" applyAlignment="1">
      <alignment horizontal="center" vertical="center" wrapText="1"/>
    </xf>
    <xf numFmtId="0" fontId="4" fillId="0" borderId="23" xfId="0" applyFont="1" applyFill="1" applyBorder="1" applyAlignment="1">
      <alignment horizontal="center" wrapText="1"/>
    </xf>
    <xf numFmtId="0" fontId="4" fillId="0" borderId="24" xfId="0" applyFont="1" applyFill="1" applyBorder="1" applyAlignment="1">
      <alignment horizontal="center" wrapText="1"/>
    </xf>
    <xf numFmtId="0" fontId="4" fillId="0" borderId="2" xfId="0" applyFont="1" applyFill="1" applyBorder="1" applyAlignment="1">
      <alignment horizontal="center" wrapText="1"/>
    </xf>
    <xf numFmtId="0" fontId="4" fillId="0" borderId="21" xfId="0" applyFont="1" applyFill="1" applyBorder="1" applyAlignment="1">
      <alignment horizontal="center" wrapText="1"/>
    </xf>
    <xf numFmtId="0" fontId="4" fillId="0" borderId="33" xfId="0" applyFont="1" applyFill="1" applyBorder="1" applyAlignment="1">
      <alignment horizontal="center" wrapText="1"/>
    </xf>
    <xf numFmtId="0" fontId="15" fillId="0" borderId="52" xfId="0" applyFont="1" applyFill="1" applyBorder="1" applyAlignment="1">
      <alignment horizontal="center" wrapText="1"/>
    </xf>
    <xf numFmtId="0" fontId="15" fillId="0" borderId="67" xfId="0" applyFont="1" applyFill="1" applyBorder="1" applyAlignment="1">
      <alignment horizontal="center" wrapText="1"/>
    </xf>
    <xf numFmtId="4" fontId="3" fillId="3" borderId="45" xfId="0" applyNumberFormat="1" applyFont="1" applyFill="1" applyBorder="1" applyAlignment="1">
      <alignment horizontal="center" wrapText="1"/>
    </xf>
    <xf numFmtId="4" fontId="3" fillId="3" borderId="29" xfId="0" applyNumberFormat="1" applyFont="1" applyFill="1" applyBorder="1" applyAlignment="1">
      <alignment horizontal="center" wrapText="1"/>
    </xf>
    <xf numFmtId="4" fontId="3" fillId="4" borderId="43" xfId="0" applyNumberFormat="1" applyFont="1" applyFill="1" applyBorder="1" applyAlignment="1">
      <alignment horizontal="center" vertical="center"/>
    </xf>
    <xf numFmtId="4" fontId="3" fillId="4" borderId="34" xfId="0" applyNumberFormat="1" applyFont="1" applyFill="1" applyBorder="1" applyAlignment="1">
      <alignment horizontal="center" vertical="center"/>
    </xf>
    <xf numFmtId="4" fontId="5" fillId="0" borderId="25" xfId="0" applyNumberFormat="1" applyFont="1" applyBorder="1" applyAlignment="1">
      <alignment horizontal="center" vertical="center"/>
    </xf>
    <xf numFmtId="4" fontId="5" fillId="0" borderId="27" xfId="0" applyNumberFormat="1" applyFont="1" applyBorder="1" applyAlignment="1">
      <alignment horizontal="center" vertical="center"/>
    </xf>
    <xf numFmtId="4" fontId="8" fillId="0" borderId="25" xfId="0" applyNumberFormat="1" applyFont="1" applyFill="1" applyBorder="1" applyAlignment="1">
      <alignment horizontal="center" vertical="center"/>
    </xf>
    <xf numFmtId="4" fontId="8" fillId="0" borderId="27" xfId="0" applyNumberFormat="1" applyFont="1" applyFill="1" applyBorder="1" applyAlignment="1">
      <alignment horizontal="center" vertical="center"/>
    </xf>
    <xf numFmtId="0" fontId="4" fillId="3" borderId="1" xfId="0" applyFont="1" applyFill="1" applyBorder="1" applyAlignment="1">
      <alignment horizontal="left" wrapText="1"/>
    </xf>
    <xf numFmtId="0" fontId="15" fillId="0" borderId="13" xfId="0" applyFont="1" applyFill="1" applyBorder="1" applyAlignment="1">
      <alignment horizontal="center" wrapText="1"/>
    </xf>
    <xf numFmtId="0" fontId="15" fillId="0" borderId="23" xfId="0" applyFont="1" applyFill="1" applyBorder="1" applyAlignment="1">
      <alignment horizontal="center" wrapText="1"/>
    </xf>
    <xf numFmtId="0" fontId="15" fillId="0" borderId="12" xfId="0" applyFont="1" applyFill="1" applyBorder="1" applyAlignment="1">
      <alignment horizontal="center" wrapText="1"/>
    </xf>
    <xf numFmtId="0" fontId="3" fillId="0" borderId="21" xfId="0" applyFont="1" applyFill="1" applyBorder="1" applyAlignment="1">
      <alignment horizontal="center" wrapText="1"/>
    </xf>
    <xf numFmtId="0" fontId="3" fillId="0" borderId="22" xfId="0" applyFont="1" applyFill="1" applyBorder="1" applyAlignment="1">
      <alignment horizontal="center" wrapText="1"/>
    </xf>
    <xf numFmtId="0" fontId="3" fillId="0" borderId="33" xfId="0" applyFont="1" applyFill="1" applyBorder="1" applyAlignment="1">
      <alignment horizontal="center" wrapText="1"/>
    </xf>
    <xf numFmtId="0" fontId="15" fillId="0" borderId="38" xfId="0" applyFont="1" applyFill="1" applyBorder="1" applyAlignment="1">
      <alignment horizontal="center" wrapText="1"/>
    </xf>
    <xf numFmtId="0" fontId="15" fillId="0" borderId="11" xfId="0" applyFont="1" applyFill="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3" fillId="0" borderId="2" xfId="0" applyFont="1" applyBorder="1" applyAlignment="1">
      <alignment horizontal="center" wrapText="1"/>
    </xf>
    <xf numFmtId="0" fontId="3" fillId="0" borderId="23" xfId="0" applyFont="1" applyFill="1" applyBorder="1" applyAlignment="1">
      <alignment horizontal="center" wrapText="1"/>
    </xf>
    <xf numFmtId="0" fontId="3" fillId="0" borderId="24" xfId="0" applyFont="1" applyFill="1" applyBorder="1" applyAlignment="1">
      <alignment horizontal="center" wrapText="1"/>
    </xf>
    <xf numFmtId="0" fontId="3" fillId="0" borderId="2" xfId="0" applyFont="1" applyFill="1" applyBorder="1" applyAlignment="1">
      <alignment horizontal="center" wrapText="1"/>
    </xf>
    <xf numFmtId="0" fontId="3" fillId="0" borderId="48" xfId="0" applyFont="1" applyFill="1" applyBorder="1" applyAlignment="1">
      <alignment horizontal="center" wrapText="1"/>
    </xf>
    <xf numFmtId="0" fontId="3" fillId="0" borderId="47" xfId="0" applyFont="1" applyFill="1" applyBorder="1" applyAlignment="1">
      <alignment horizontal="center" wrapText="1"/>
    </xf>
    <xf numFmtId="0" fontId="3" fillId="0" borderId="49" xfId="0" applyFont="1" applyFill="1" applyBorder="1" applyAlignment="1">
      <alignment horizontal="center" wrapText="1"/>
    </xf>
    <xf numFmtId="0" fontId="3" fillId="0" borderId="57" xfId="0" applyFont="1" applyFill="1" applyBorder="1" applyAlignment="1">
      <alignment horizontal="center" wrapText="1"/>
    </xf>
    <xf numFmtId="0" fontId="3" fillId="0" borderId="54" xfId="0" applyFont="1" applyFill="1" applyBorder="1" applyAlignment="1">
      <alignment horizontal="center" wrapText="1"/>
    </xf>
    <xf numFmtId="0" fontId="3" fillId="0" borderId="61" xfId="0" applyFont="1" applyFill="1" applyBorder="1" applyAlignment="1">
      <alignment horizontal="center" wrapText="1"/>
    </xf>
    <xf numFmtId="0" fontId="3" fillId="0" borderId="30" xfId="0" applyFont="1" applyBorder="1" applyAlignment="1">
      <alignment horizontal="center" wrapText="1"/>
    </xf>
    <xf numFmtId="0" fontId="3" fillId="0" borderId="32" xfId="0" applyFont="1" applyBorder="1" applyAlignment="1">
      <alignment horizontal="center" wrapText="1"/>
    </xf>
    <xf numFmtId="0" fontId="3" fillId="0" borderId="33" xfId="0" applyFont="1" applyBorder="1" applyAlignment="1">
      <alignment horizont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4" fontId="11" fillId="2" borderId="55" xfId="0" applyNumberFormat="1" applyFont="1" applyFill="1" applyBorder="1" applyAlignment="1">
      <alignment horizontal="right" vertical="center" wrapText="1"/>
    </xf>
    <xf numFmtId="4" fontId="11" fillId="2" borderId="1" xfId="0" applyNumberFormat="1" applyFont="1" applyFill="1" applyBorder="1" applyAlignment="1">
      <alignment horizontal="right" vertical="center" wrapText="1"/>
    </xf>
    <xf numFmtId="0" fontId="10" fillId="0" borderId="4"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3" fillId="0" borderId="18" xfId="0" applyFont="1" applyFill="1" applyBorder="1" applyAlignment="1">
      <alignment horizontal="left" vertical="top" wrapText="1"/>
    </xf>
    <xf numFmtId="0" fontId="15" fillId="0" borderId="63" xfId="0" applyFont="1" applyFill="1" applyBorder="1" applyAlignment="1">
      <alignment horizontal="center" wrapText="1"/>
    </xf>
    <xf numFmtId="0" fontId="15" fillId="0" borderId="48" xfId="0" applyFont="1" applyFill="1" applyBorder="1" applyAlignment="1">
      <alignment horizontal="center" wrapText="1"/>
    </xf>
    <xf numFmtId="0" fontId="15" fillId="0" borderId="17" xfId="0" applyFont="1" applyFill="1" applyBorder="1" applyAlignment="1">
      <alignment horizontal="center" wrapText="1"/>
    </xf>
    <xf numFmtId="0" fontId="15" fillId="0" borderId="64" xfId="0" applyFont="1" applyFill="1" applyBorder="1" applyAlignment="1">
      <alignment horizontal="center" wrapText="1"/>
    </xf>
    <xf numFmtId="0" fontId="15" fillId="0" borderId="65" xfId="0" applyFont="1" applyFill="1" applyBorder="1" applyAlignment="1">
      <alignment horizontal="center" wrapText="1"/>
    </xf>
    <xf numFmtId="0" fontId="15" fillId="0" borderId="66" xfId="0" applyFont="1" applyFill="1" applyBorder="1" applyAlignment="1">
      <alignment horizontal="center" wrapText="1"/>
    </xf>
    <xf numFmtId="0" fontId="4" fillId="0" borderId="68" xfId="0" applyFont="1" applyFill="1" applyBorder="1" applyAlignment="1">
      <alignment horizontal="center" wrapText="1"/>
    </xf>
    <xf numFmtId="0" fontId="4" fillId="0" borderId="69" xfId="0" applyFont="1" applyFill="1" applyBorder="1" applyAlignment="1">
      <alignment horizontal="center" wrapText="1"/>
    </xf>
    <xf numFmtId="0" fontId="4" fillId="3" borderId="45" xfId="0" applyFont="1" applyFill="1" applyBorder="1" applyAlignment="1">
      <alignment horizontal="left" wrapText="1"/>
    </xf>
    <xf numFmtId="0" fontId="3" fillId="4" borderId="43"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11" fillId="0" borderId="0" xfId="0" applyFont="1" applyAlignment="1">
      <alignment horizontal="right" vertical="center" wrapText="1"/>
    </xf>
    <xf numFmtId="0" fontId="11" fillId="0" borderId="0" xfId="0" applyFont="1" applyAlignment="1">
      <alignment horizontal="right" vertical="center"/>
    </xf>
    <xf numFmtId="0" fontId="3" fillId="0" borderId="0" xfId="0" applyFont="1" applyAlignment="1">
      <alignment horizontal="left" wrapText="1"/>
    </xf>
    <xf numFmtId="0" fontId="5" fillId="0" borderId="32" xfId="0" applyFont="1" applyBorder="1" applyAlignment="1">
      <alignment horizontal="left" vertical="center" wrapText="1"/>
    </xf>
    <xf numFmtId="0" fontId="5" fillId="0" borderId="59" xfId="0" applyFont="1" applyBorder="1" applyAlignment="1">
      <alignment horizontal="left" vertical="center" wrapText="1"/>
    </xf>
    <xf numFmtId="4" fontId="1" fillId="2" borderId="45" xfId="0" applyNumberFormat="1" applyFont="1" applyFill="1" applyBorder="1" applyAlignment="1">
      <alignment horizontal="right" vertical="center" wrapText="1"/>
    </xf>
    <xf numFmtId="4" fontId="1" fillId="2" borderId="58" xfId="0" applyNumberFormat="1" applyFont="1" applyFill="1" applyBorder="1" applyAlignment="1">
      <alignment horizontal="right" vertical="center" wrapText="1"/>
    </xf>
    <xf numFmtId="0" fontId="4" fillId="0" borderId="72" xfId="0" applyFont="1" applyBorder="1" applyAlignment="1">
      <alignment horizontal="center" wrapText="1"/>
    </xf>
    <xf numFmtId="0" fontId="4" fillId="0" borderId="73" xfId="0" applyFont="1" applyBorder="1" applyAlignment="1">
      <alignment horizontal="center" wrapText="1"/>
    </xf>
    <xf numFmtId="0" fontId="4" fillId="0" borderId="74" xfId="0" applyFont="1" applyBorder="1" applyAlignment="1">
      <alignment horizontal="center" wrapText="1"/>
    </xf>
    <xf numFmtId="0" fontId="4" fillId="0" borderId="30" xfId="0" applyFont="1" applyFill="1" applyBorder="1" applyAlignment="1">
      <alignment horizontal="center" wrapText="1"/>
    </xf>
    <xf numFmtId="0" fontId="4" fillId="0" borderId="32" xfId="0" applyFont="1" applyFill="1" applyBorder="1" applyAlignment="1">
      <alignment horizontal="center" wrapText="1"/>
    </xf>
    <xf numFmtId="0" fontId="4" fillId="0" borderId="20" xfId="0" applyFont="1" applyFill="1" applyBorder="1" applyAlignment="1">
      <alignment horizontal="center" wrapText="1"/>
    </xf>
    <xf numFmtId="0" fontId="4" fillId="0" borderId="17" xfId="0" applyFont="1" applyFill="1" applyBorder="1" applyAlignment="1">
      <alignment horizontal="center" wrapText="1"/>
    </xf>
    <xf numFmtId="0" fontId="4" fillId="0" borderId="62" xfId="0" applyFont="1" applyFill="1" applyBorder="1" applyAlignment="1">
      <alignment horizontal="center" wrapText="1"/>
    </xf>
    <xf numFmtId="0" fontId="4" fillId="0" borderId="28" xfId="0" applyFont="1" applyFill="1" applyBorder="1" applyAlignment="1">
      <alignment horizontal="center" wrapText="1"/>
    </xf>
    <xf numFmtId="0" fontId="4" fillId="0" borderId="36" xfId="0" applyFont="1" applyFill="1" applyBorder="1" applyAlignment="1">
      <alignment horizontal="center" wrapText="1"/>
    </xf>
    <xf numFmtId="4" fontId="3" fillId="3" borderId="55"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4" fontId="3" fillId="3" borderId="29" xfId="0" applyNumberFormat="1" applyFont="1" applyFill="1" applyBorder="1" applyAlignment="1">
      <alignment horizontal="center" vertical="center" wrapText="1"/>
    </xf>
    <xf numFmtId="0" fontId="1" fillId="2" borderId="1" xfId="0" applyFont="1" applyFill="1" applyBorder="1" applyAlignment="1">
      <alignment horizontal="right" vertical="center" wrapText="1"/>
    </xf>
    <xf numFmtId="0" fontId="4" fillId="0" borderId="2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61" xfId="0" applyFont="1" applyFill="1" applyBorder="1" applyAlignment="1">
      <alignment horizontal="center" vertical="center" wrapText="1"/>
    </xf>
    <xf numFmtId="4" fontId="11" fillId="2" borderId="55" xfId="0" applyNumberFormat="1" applyFont="1" applyFill="1" applyBorder="1" applyAlignment="1">
      <alignment horizontal="center" vertical="center" wrapText="1"/>
    </xf>
    <xf numFmtId="4" fontId="11" fillId="2" borderId="29"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cellXfs>
  <cellStyles count="2">
    <cellStyle name="Normal" xfId="0" builtinId="0"/>
    <cellStyle name="Normal 3"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T57"/>
  <sheetViews>
    <sheetView tabSelected="1" zoomScaleNormal="100" workbookViewId="0">
      <pane ySplit="3" topLeftCell="A28" activePane="bottomLeft" state="frozen"/>
      <selection pane="bottomLeft" activeCell="S9" sqref="S9"/>
    </sheetView>
  </sheetViews>
  <sheetFormatPr defaultRowHeight="10.5" x14ac:dyDescent="0.2"/>
  <cols>
    <col min="1" max="1" width="4.42578125" style="2" customWidth="1"/>
    <col min="2" max="2" width="15.140625" style="1" customWidth="1"/>
    <col min="3" max="5" width="6" style="106" customWidth="1"/>
    <col min="6" max="6" width="4.85546875" style="106" customWidth="1"/>
    <col min="7" max="7" width="4.85546875" style="1" customWidth="1"/>
    <col min="8" max="8" width="6.42578125" style="1" customWidth="1"/>
    <col min="9" max="9" width="7.28515625" style="106" customWidth="1"/>
    <col min="10" max="11" width="5.7109375" style="106" customWidth="1"/>
    <col min="12" max="12" width="7.5703125" style="106" customWidth="1"/>
    <col min="13" max="13" width="8.7109375" style="106" customWidth="1"/>
    <col min="14" max="14" width="72" style="1" customWidth="1"/>
    <col min="15" max="15" width="3.42578125" style="1" customWidth="1"/>
    <col min="16" max="16" width="9.140625" style="1" customWidth="1"/>
    <col min="17" max="19" width="9.140625" style="1"/>
    <col min="20" max="20" width="10.85546875" style="1" bestFit="1" customWidth="1"/>
    <col min="21" max="222" width="9.140625" style="1"/>
    <col min="223" max="223" width="24.7109375" style="1" customWidth="1"/>
    <col min="224" max="224" width="12" style="1" customWidth="1"/>
    <col min="225" max="225" width="9" style="1" customWidth="1"/>
    <col min="226" max="229" width="8.7109375" style="1" customWidth="1"/>
    <col min="230" max="230" width="8.5703125" style="1" customWidth="1"/>
    <col min="231" max="231" width="8.85546875" style="1" customWidth="1"/>
    <col min="232" max="233" width="11.5703125" style="1" customWidth="1"/>
    <col min="234" max="234" width="9.28515625" style="1" customWidth="1"/>
    <col min="235" max="235" width="40.42578125" style="1" customWidth="1"/>
    <col min="236" max="236" width="51.28515625" style="1" customWidth="1"/>
    <col min="237" max="238" width="9.140625" style="1" customWidth="1"/>
    <col min="239" max="478" width="9.140625" style="1"/>
    <col min="479" max="479" width="24.7109375" style="1" customWidth="1"/>
    <col min="480" max="480" width="12" style="1" customWidth="1"/>
    <col min="481" max="481" width="9" style="1" customWidth="1"/>
    <col min="482" max="485" width="8.7109375" style="1" customWidth="1"/>
    <col min="486" max="486" width="8.5703125" style="1" customWidth="1"/>
    <col min="487" max="487" width="8.85546875" style="1" customWidth="1"/>
    <col min="488" max="489" width="11.5703125" style="1" customWidth="1"/>
    <col min="490" max="490" width="9.28515625" style="1" customWidth="1"/>
    <col min="491" max="491" width="40.42578125" style="1" customWidth="1"/>
    <col min="492" max="492" width="51.28515625" style="1" customWidth="1"/>
    <col min="493" max="494" width="9.140625" style="1" customWidth="1"/>
    <col min="495" max="734" width="9.140625" style="1"/>
    <col min="735" max="735" width="24.7109375" style="1" customWidth="1"/>
    <col min="736" max="736" width="12" style="1" customWidth="1"/>
    <col min="737" max="737" width="9" style="1" customWidth="1"/>
    <col min="738" max="741" width="8.7109375" style="1" customWidth="1"/>
    <col min="742" max="742" width="8.5703125" style="1" customWidth="1"/>
    <col min="743" max="743" width="8.85546875" style="1" customWidth="1"/>
    <col min="744" max="745" width="11.5703125" style="1" customWidth="1"/>
    <col min="746" max="746" width="9.28515625" style="1" customWidth="1"/>
    <col min="747" max="747" width="40.42578125" style="1" customWidth="1"/>
    <col min="748" max="748" width="51.28515625" style="1" customWidth="1"/>
    <col min="749" max="750" width="9.140625" style="1" customWidth="1"/>
    <col min="751" max="990" width="9.140625" style="1"/>
    <col min="991" max="991" width="24.7109375" style="1" customWidth="1"/>
    <col min="992" max="992" width="12" style="1" customWidth="1"/>
    <col min="993" max="993" width="9" style="1" customWidth="1"/>
    <col min="994" max="997" width="8.7109375" style="1" customWidth="1"/>
    <col min="998" max="998" width="8.5703125" style="1" customWidth="1"/>
    <col min="999" max="999" width="8.85546875" style="1" customWidth="1"/>
    <col min="1000" max="1001" width="11.5703125" style="1" customWidth="1"/>
    <col min="1002" max="1002" width="9.28515625" style="1" customWidth="1"/>
    <col min="1003" max="1003" width="40.42578125" style="1" customWidth="1"/>
    <col min="1004" max="1004" width="51.28515625" style="1" customWidth="1"/>
    <col min="1005" max="1006" width="9.140625" style="1" customWidth="1"/>
    <col min="1007" max="1246" width="9.140625" style="1"/>
    <col min="1247" max="1247" width="24.7109375" style="1" customWidth="1"/>
    <col min="1248" max="1248" width="12" style="1" customWidth="1"/>
    <col min="1249" max="1249" width="9" style="1" customWidth="1"/>
    <col min="1250" max="1253" width="8.7109375" style="1" customWidth="1"/>
    <col min="1254" max="1254" width="8.5703125" style="1" customWidth="1"/>
    <col min="1255" max="1255" width="8.85546875" style="1" customWidth="1"/>
    <col min="1256" max="1257" width="11.5703125" style="1" customWidth="1"/>
    <col min="1258" max="1258" width="9.28515625" style="1" customWidth="1"/>
    <col min="1259" max="1259" width="40.42578125" style="1" customWidth="1"/>
    <col min="1260" max="1260" width="51.28515625" style="1" customWidth="1"/>
    <col min="1261" max="1262" width="9.140625" style="1" customWidth="1"/>
    <col min="1263" max="1502" width="9.140625" style="1"/>
    <col min="1503" max="1503" width="24.7109375" style="1" customWidth="1"/>
    <col min="1504" max="1504" width="12" style="1" customWidth="1"/>
    <col min="1505" max="1505" width="9" style="1" customWidth="1"/>
    <col min="1506" max="1509" width="8.7109375" style="1" customWidth="1"/>
    <col min="1510" max="1510" width="8.5703125" style="1" customWidth="1"/>
    <col min="1511" max="1511" width="8.85546875" style="1" customWidth="1"/>
    <col min="1512" max="1513" width="11.5703125" style="1" customWidth="1"/>
    <col min="1514" max="1514" width="9.28515625" style="1" customWidth="1"/>
    <col min="1515" max="1515" width="40.42578125" style="1" customWidth="1"/>
    <col min="1516" max="1516" width="51.28515625" style="1" customWidth="1"/>
    <col min="1517" max="1518" width="9.140625" style="1" customWidth="1"/>
    <col min="1519" max="1758" width="9.140625" style="1"/>
    <col min="1759" max="1759" width="24.7109375" style="1" customWidth="1"/>
    <col min="1760" max="1760" width="12" style="1" customWidth="1"/>
    <col min="1761" max="1761" width="9" style="1" customWidth="1"/>
    <col min="1762" max="1765" width="8.7109375" style="1" customWidth="1"/>
    <col min="1766" max="1766" width="8.5703125" style="1" customWidth="1"/>
    <col min="1767" max="1767" width="8.85546875" style="1" customWidth="1"/>
    <col min="1768" max="1769" width="11.5703125" style="1" customWidth="1"/>
    <col min="1770" max="1770" width="9.28515625" style="1" customWidth="1"/>
    <col min="1771" max="1771" width="40.42578125" style="1" customWidth="1"/>
    <col min="1772" max="1772" width="51.28515625" style="1" customWidth="1"/>
    <col min="1773" max="1774" width="9.140625" style="1" customWidth="1"/>
    <col min="1775" max="2014" width="9.140625" style="1"/>
    <col min="2015" max="2015" width="24.7109375" style="1" customWidth="1"/>
    <col min="2016" max="2016" width="12" style="1" customWidth="1"/>
    <col min="2017" max="2017" width="9" style="1" customWidth="1"/>
    <col min="2018" max="2021" width="8.7109375" style="1" customWidth="1"/>
    <col min="2022" max="2022" width="8.5703125" style="1" customWidth="1"/>
    <col min="2023" max="2023" width="8.85546875" style="1" customWidth="1"/>
    <col min="2024" max="2025" width="11.5703125" style="1" customWidth="1"/>
    <col min="2026" max="2026" width="9.28515625" style="1" customWidth="1"/>
    <col min="2027" max="2027" width="40.42578125" style="1" customWidth="1"/>
    <col min="2028" max="2028" width="51.28515625" style="1" customWidth="1"/>
    <col min="2029" max="2030" width="9.140625" style="1" customWidth="1"/>
    <col min="2031" max="2270" width="9.140625" style="1"/>
    <col min="2271" max="2271" width="24.7109375" style="1" customWidth="1"/>
    <col min="2272" max="2272" width="12" style="1" customWidth="1"/>
    <col min="2273" max="2273" width="9" style="1" customWidth="1"/>
    <col min="2274" max="2277" width="8.7109375" style="1" customWidth="1"/>
    <col min="2278" max="2278" width="8.5703125" style="1" customWidth="1"/>
    <col min="2279" max="2279" width="8.85546875" style="1" customWidth="1"/>
    <col min="2280" max="2281" width="11.5703125" style="1" customWidth="1"/>
    <col min="2282" max="2282" width="9.28515625" style="1" customWidth="1"/>
    <col min="2283" max="2283" width="40.42578125" style="1" customWidth="1"/>
    <col min="2284" max="2284" width="51.28515625" style="1" customWidth="1"/>
    <col min="2285" max="2286" width="9.140625" style="1" customWidth="1"/>
    <col min="2287" max="2526" width="9.140625" style="1"/>
    <col min="2527" max="2527" width="24.7109375" style="1" customWidth="1"/>
    <col min="2528" max="2528" width="12" style="1" customWidth="1"/>
    <col min="2529" max="2529" width="9" style="1" customWidth="1"/>
    <col min="2530" max="2533" width="8.7109375" style="1" customWidth="1"/>
    <col min="2534" max="2534" width="8.5703125" style="1" customWidth="1"/>
    <col min="2535" max="2535" width="8.85546875" style="1" customWidth="1"/>
    <col min="2536" max="2537" width="11.5703125" style="1" customWidth="1"/>
    <col min="2538" max="2538" width="9.28515625" style="1" customWidth="1"/>
    <col min="2539" max="2539" width="40.42578125" style="1" customWidth="1"/>
    <col min="2540" max="2540" width="51.28515625" style="1" customWidth="1"/>
    <col min="2541" max="2542" width="9.140625" style="1" customWidth="1"/>
    <col min="2543" max="2782" width="9.140625" style="1"/>
    <col min="2783" max="2783" width="24.7109375" style="1" customWidth="1"/>
    <col min="2784" max="2784" width="12" style="1" customWidth="1"/>
    <col min="2785" max="2785" width="9" style="1" customWidth="1"/>
    <col min="2786" max="2789" width="8.7109375" style="1" customWidth="1"/>
    <col min="2790" max="2790" width="8.5703125" style="1" customWidth="1"/>
    <col min="2791" max="2791" width="8.85546875" style="1" customWidth="1"/>
    <col min="2792" max="2793" width="11.5703125" style="1" customWidth="1"/>
    <col min="2794" max="2794" width="9.28515625" style="1" customWidth="1"/>
    <col min="2795" max="2795" width="40.42578125" style="1" customWidth="1"/>
    <col min="2796" max="2796" width="51.28515625" style="1" customWidth="1"/>
    <col min="2797" max="2798" width="9.140625" style="1" customWidth="1"/>
    <col min="2799" max="3038" width="9.140625" style="1"/>
    <col min="3039" max="3039" width="24.7109375" style="1" customWidth="1"/>
    <col min="3040" max="3040" width="12" style="1" customWidth="1"/>
    <col min="3041" max="3041" width="9" style="1" customWidth="1"/>
    <col min="3042" max="3045" width="8.7109375" style="1" customWidth="1"/>
    <col min="3046" max="3046" width="8.5703125" style="1" customWidth="1"/>
    <col min="3047" max="3047" width="8.85546875" style="1" customWidth="1"/>
    <col min="3048" max="3049" width="11.5703125" style="1" customWidth="1"/>
    <col min="3050" max="3050" width="9.28515625" style="1" customWidth="1"/>
    <col min="3051" max="3051" width="40.42578125" style="1" customWidth="1"/>
    <col min="3052" max="3052" width="51.28515625" style="1" customWidth="1"/>
    <col min="3053" max="3054" width="9.140625" style="1" customWidth="1"/>
    <col min="3055" max="3294" width="9.140625" style="1"/>
    <col min="3295" max="3295" width="24.7109375" style="1" customWidth="1"/>
    <col min="3296" max="3296" width="12" style="1" customWidth="1"/>
    <col min="3297" max="3297" width="9" style="1" customWidth="1"/>
    <col min="3298" max="3301" width="8.7109375" style="1" customWidth="1"/>
    <col min="3302" max="3302" width="8.5703125" style="1" customWidth="1"/>
    <col min="3303" max="3303" width="8.85546875" style="1" customWidth="1"/>
    <col min="3304" max="3305" width="11.5703125" style="1" customWidth="1"/>
    <col min="3306" max="3306" width="9.28515625" style="1" customWidth="1"/>
    <col min="3307" max="3307" width="40.42578125" style="1" customWidth="1"/>
    <col min="3308" max="3308" width="51.28515625" style="1" customWidth="1"/>
    <col min="3309" max="3310" width="9.140625" style="1" customWidth="1"/>
    <col min="3311" max="3550" width="9.140625" style="1"/>
    <col min="3551" max="3551" width="24.7109375" style="1" customWidth="1"/>
    <col min="3552" max="3552" width="12" style="1" customWidth="1"/>
    <col min="3553" max="3553" width="9" style="1" customWidth="1"/>
    <col min="3554" max="3557" width="8.7109375" style="1" customWidth="1"/>
    <col min="3558" max="3558" width="8.5703125" style="1" customWidth="1"/>
    <col min="3559" max="3559" width="8.85546875" style="1" customWidth="1"/>
    <col min="3560" max="3561" width="11.5703125" style="1" customWidth="1"/>
    <col min="3562" max="3562" width="9.28515625" style="1" customWidth="1"/>
    <col min="3563" max="3563" width="40.42578125" style="1" customWidth="1"/>
    <col min="3564" max="3564" width="51.28515625" style="1" customWidth="1"/>
    <col min="3565" max="3566" width="9.140625" style="1" customWidth="1"/>
    <col min="3567" max="3806" width="9.140625" style="1"/>
    <col min="3807" max="3807" width="24.7109375" style="1" customWidth="1"/>
    <col min="3808" max="3808" width="12" style="1" customWidth="1"/>
    <col min="3809" max="3809" width="9" style="1" customWidth="1"/>
    <col min="3810" max="3813" width="8.7109375" style="1" customWidth="1"/>
    <col min="3814" max="3814" width="8.5703125" style="1" customWidth="1"/>
    <col min="3815" max="3815" width="8.85546875" style="1" customWidth="1"/>
    <col min="3816" max="3817" width="11.5703125" style="1" customWidth="1"/>
    <col min="3818" max="3818" width="9.28515625" style="1" customWidth="1"/>
    <col min="3819" max="3819" width="40.42578125" style="1" customWidth="1"/>
    <col min="3820" max="3820" width="51.28515625" style="1" customWidth="1"/>
    <col min="3821" max="3822" width="9.140625" style="1" customWidth="1"/>
    <col min="3823" max="4062" width="9.140625" style="1"/>
    <col min="4063" max="4063" width="24.7109375" style="1" customWidth="1"/>
    <col min="4064" max="4064" width="12" style="1" customWidth="1"/>
    <col min="4065" max="4065" width="9" style="1" customWidth="1"/>
    <col min="4066" max="4069" width="8.7109375" style="1" customWidth="1"/>
    <col min="4070" max="4070" width="8.5703125" style="1" customWidth="1"/>
    <col min="4071" max="4071" width="8.85546875" style="1" customWidth="1"/>
    <col min="4072" max="4073" width="11.5703125" style="1" customWidth="1"/>
    <col min="4074" max="4074" width="9.28515625" style="1" customWidth="1"/>
    <col min="4075" max="4075" width="40.42578125" style="1" customWidth="1"/>
    <col min="4076" max="4076" width="51.28515625" style="1" customWidth="1"/>
    <col min="4077" max="4078" width="9.140625" style="1" customWidth="1"/>
    <col min="4079" max="4318" width="9.140625" style="1"/>
    <col min="4319" max="4319" width="24.7109375" style="1" customWidth="1"/>
    <col min="4320" max="4320" width="12" style="1" customWidth="1"/>
    <col min="4321" max="4321" width="9" style="1" customWidth="1"/>
    <col min="4322" max="4325" width="8.7109375" style="1" customWidth="1"/>
    <col min="4326" max="4326" width="8.5703125" style="1" customWidth="1"/>
    <col min="4327" max="4327" width="8.85546875" style="1" customWidth="1"/>
    <col min="4328" max="4329" width="11.5703125" style="1" customWidth="1"/>
    <col min="4330" max="4330" width="9.28515625" style="1" customWidth="1"/>
    <col min="4331" max="4331" width="40.42578125" style="1" customWidth="1"/>
    <col min="4332" max="4332" width="51.28515625" style="1" customWidth="1"/>
    <col min="4333" max="4334" width="9.140625" style="1" customWidth="1"/>
    <col min="4335" max="4574" width="9.140625" style="1"/>
    <col min="4575" max="4575" width="24.7109375" style="1" customWidth="1"/>
    <col min="4576" max="4576" width="12" style="1" customWidth="1"/>
    <col min="4577" max="4577" width="9" style="1" customWidth="1"/>
    <col min="4578" max="4581" width="8.7109375" style="1" customWidth="1"/>
    <col min="4582" max="4582" width="8.5703125" style="1" customWidth="1"/>
    <col min="4583" max="4583" width="8.85546875" style="1" customWidth="1"/>
    <col min="4584" max="4585" width="11.5703125" style="1" customWidth="1"/>
    <col min="4586" max="4586" width="9.28515625" style="1" customWidth="1"/>
    <col min="4587" max="4587" width="40.42578125" style="1" customWidth="1"/>
    <col min="4588" max="4588" width="51.28515625" style="1" customWidth="1"/>
    <col min="4589" max="4590" width="9.140625" style="1" customWidth="1"/>
    <col min="4591" max="4830" width="9.140625" style="1"/>
    <col min="4831" max="4831" width="24.7109375" style="1" customWidth="1"/>
    <col min="4832" max="4832" width="12" style="1" customWidth="1"/>
    <col min="4833" max="4833" width="9" style="1" customWidth="1"/>
    <col min="4834" max="4837" width="8.7109375" style="1" customWidth="1"/>
    <col min="4838" max="4838" width="8.5703125" style="1" customWidth="1"/>
    <col min="4839" max="4839" width="8.85546875" style="1" customWidth="1"/>
    <col min="4840" max="4841" width="11.5703125" style="1" customWidth="1"/>
    <col min="4842" max="4842" width="9.28515625" style="1" customWidth="1"/>
    <col min="4843" max="4843" width="40.42578125" style="1" customWidth="1"/>
    <col min="4844" max="4844" width="51.28515625" style="1" customWidth="1"/>
    <col min="4845" max="4846" width="9.140625" style="1" customWidth="1"/>
    <col min="4847" max="5086" width="9.140625" style="1"/>
    <col min="5087" max="5087" width="24.7109375" style="1" customWidth="1"/>
    <col min="5088" max="5088" width="12" style="1" customWidth="1"/>
    <col min="5089" max="5089" width="9" style="1" customWidth="1"/>
    <col min="5090" max="5093" width="8.7109375" style="1" customWidth="1"/>
    <col min="5094" max="5094" width="8.5703125" style="1" customWidth="1"/>
    <col min="5095" max="5095" width="8.85546875" style="1" customWidth="1"/>
    <col min="5096" max="5097" width="11.5703125" style="1" customWidth="1"/>
    <col min="5098" max="5098" width="9.28515625" style="1" customWidth="1"/>
    <col min="5099" max="5099" width="40.42578125" style="1" customWidth="1"/>
    <col min="5100" max="5100" width="51.28515625" style="1" customWidth="1"/>
    <col min="5101" max="5102" width="9.140625" style="1" customWidth="1"/>
    <col min="5103" max="5342" width="9.140625" style="1"/>
    <col min="5343" max="5343" width="24.7109375" style="1" customWidth="1"/>
    <col min="5344" max="5344" width="12" style="1" customWidth="1"/>
    <col min="5345" max="5345" width="9" style="1" customWidth="1"/>
    <col min="5346" max="5349" width="8.7109375" style="1" customWidth="1"/>
    <col min="5350" max="5350" width="8.5703125" style="1" customWidth="1"/>
    <col min="5351" max="5351" width="8.85546875" style="1" customWidth="1"/>
    <col min="5352" max="5353" width="11.5703125" style="1" customWidth="1"/>
    <col min="5354" max="5354" width="9.28515625" style="1" customWidth="1"/>
    <col min="5355" max="5355" width="40.42578125" style="1" customWidth="1"/>
    <col min="5356" max="5356" width="51.28515625" style="1" customWidth="1"/>
    <col min="5357" max="5358" width="9.140625" style="1" customWidth="1"/>
    <col min="5359" max="5598" width="9.140625" style="1"/>
    <col min="5599" max="5599" width="24.7109375" style="1" customWidth="1"/>
    <col min="5600" max="5600" width="12" style="1" customWidth="1"/>
    <col min="5601" max="5601" width="9" style="1" customWidth="1"/>
    <col min="5602" max="5605" width="8.7109375" style="1" customWidth="1"/>
    <col min="5606" max="5606" width="8.5703125" style="1" customWidth="1"/>
    <col min="5607" max="5607" width="8.85546875" style="1" customWidth="1"/>
    <col min="5608" max="5609" width="11.5703125" style="1" customWidth="1"/>
    <col min="5610" max="5610" width="9.28515625" style="1" customWidth="1"/>
    <col min="5611" max="5611" width="40.42578125" style="1" customWidth="1"/>
    <col min="5612" max="5612" width="51.28515625" style="1" customWidth="1"/>
    <col min="5613" max="5614" width="9.140625" style="1" customWidth="1"/>
    <col min="5615" max="5854" width="9.140625" style="1"/>
    <col min="5855" max="5855" width="24.7109375" style="1" customWidth="1"/>
    <col min="5856" max="5856" width="12" style="1" customWidth="1"/>
    <col min="5857" max="5857" width="9" style="1" customWidth="1"/>
    <col min="5858" max="5861" width="8.7109375" style="1" customWidth="1"/>
    <col min="5862" max="5862" width="8.5703125" style="1" customWidth="1"/>
    <col min="5863" max="5863" width="8.85546875" style="1" customWidth="1"/>
    <col min="5864" max="5865" width="11.5703125" style="1" customWidth="1"/>
    <col min="5866" max="5866" width="9.28515625" style="1" customWidth="1"/>
    <col min="5867" max="5867" width="40.42578125" style="1" customWidth="1"/>
    <col min="5868" max="5868" width="51.28515625" style="1" customWidth="1"/>
    <col min="5869" max="5870" width="9.140625" style="1" customWidth="1"/>
    <col min="5871" max="6110" width="9.140625" style="1"/>
    <col min="6111" max="6111" width="24.7109375" style="1" customWidth="1"/>
    <col min="6112" max="6112" width="12" style="1" customWidth="1"/>
    <col min="6113" max="6113" width="9" style="1" customWidth="1"/>
    <col min="6114" max="6117" width="8.7109375" style="1" customWidth="1"/>
    <col min="6118" max="6118" width="8.5703125" style="1" customWidth="1"/>
    <col min="6119" max="6119" width="8.85546875" style="1" customWidth="1"/>
    <col min="6120" max="6121" width="11.5703125" style="1" customWidth="1"/>
    <col min="6122" max="6122" width="9.28515625" style="1" customWidth="1"/>
    <col min="6123" max="6123" width="40.42578125" style="1" customWidth="1"/>
    <col min="6124" max="6124" width="51.28515625" style="1" customWidth="1"/>
    <col min="6125" max="6126" width="9.140625" style="1" customWidth="1"/>
    <col min="6127" max="6366" width="9.140625" style="1"/>
    <col min="6367" max="6367" width="24.7109375" style="1" customWidth="1"/>
    <col min="6368" max="6368" width="12" style="1" customWidth="1"/>
    <col min="6369" max="6369" width="9" style="1" customWidth="1"/>
    <col min="6370" max="6373" width="8.7109375" style="1" customWidth="1"/>
    <col min="6374" max="6374" width="8.5703125" style="1" customWidth="1"/>
    <col min="6375" max="6375" width="8.85546875" style="1" customWidth="1"/>
    <col min="6376" max="6377" width="11.5703125" style="1" customWidth="1"/>
    <col min="6378" max="6378" width="9.28515625" style="1" customWidth="1"/>
    <col min="6379" max="6379" width="40.42578125" style="1" customWidth="1"/>
    <col min="6380" max="6380" width="51.28515625" style="1" customWidth="1"/>
    <col min="6381" max="6382" width="9.140625" style="1" customWidth="1"/>
    <col min="6383" max="6622" width="9.140625" style="1"/>
    <col min="6623" max="6623" width="24.7109375" style="1" customWidth="1"/>
    <col min="6624" max="6624" width="12" style="1" customWidth="1"/>
    <col min="6625" max="6625" width="9" style="1" customWidth="1"/>
    <col min="6626" max="6629" width="8.7109375" style="1" customWidth="1"/>
    <col min="6630" max="6630" width="8.5703125" style="1" customWidth="1"/>
    <col min="6631" max="6631" width="8.85546875" style="1" customWidth="1"/>
    <col min="6632" max="6633" width="11.5703125" style="1" customWidth="1"/>
    <col min="6634" max="6634" width="9.28515625" style="1" customWidth="1"/>
    <col min="6635" max="6635" width="40.42578125" style="1" customWidth="1"/>
    <col min="6636" max="6636" width="51.28515625" style="1" customWidth="1"/>
    <col min="6637" max="6638" width="9.140625" style="1" customWidth="1"/>
    <col min="6639" max="6878" width="9.140625" style="1"/>
    <col min="6879" max="6879" width="24.7109375" style="1" customWidth="1"/>
    <col min="6880" max="6880" width="12" style="1" customWidth="1"/>
    <col min="6881" max="6881" width="9" style="1" customWidth="1"/>
    <col min="6882" max="6885" width="8.7109375" style="1" customWidth="1"/>
    <col min="6886" max="6886" width="8.5703125" style="1" customWidth="1"/>
    <col min="6887" max="6887" width="8.85546875" style="1" customWidth="1"/>
    <col min="6888" max="6889" width="11.5703125" style="1" customWidth="1"/>
    <col min="6890" max="6890" width="9.28515625" style="1" customWidth="1"/>
    <col min="6891" max="6891" width="40.42578125" style="1" customWidth="1"/>
    <col min="6892" max="6892" width="51.28515625" style="1" customWidth="1"/>
    <col min="6893" max="6894" width="9.140625" style="1" customWidth="1"/>
    <col min="6895" max="7134" width="9.140625" style="1"/>
    <col min="7135" max="7135" width="24.7109375" style="1" customWidth="1"/>
    <col min="7136" max="7136" width="12" style="1" customWidth="1"/>
    <col min="7137" max="7137" width="9" style="1" customWidth="1"/>
    <col min="7138" max="7141" width="8.7109375" style="1" customWidth="1"/>
    <col min="7142" max="7142" width="8.5703125" style="1" customWidth="1"/>
    <col min="7143" max="7143" width="8.85546875" style="1" customWidth="1"/>
    <col min="7144" max="7145" width="11.5703125" style="1" customWidth="1"/>
    <col min="7146" max="7146" width="9.28515625" style="1" customWidth="1"/>
    <col min="7147" max="7147" width="40.42578125" style="1" customWidth="1"/>
    <col min="7148" max="7148" width="51.28515625" style="1" customWidth="1"/>
    <col min="7149" max="7150" width="9.140625" style="1" customWidth="1"/>
    <col min="7151" max="7390" width="9.140625" style="1"/>
    <col min="7391" max="7391" width="24.7109375" style="1" customWidth="1"/>
    <col min="7392" max="7392" width="12" style="1" customWidth="1"/>
    <col min="7393" max="7393" width="9" style="1" customWidth="1"/>
    <col min="7394" max="7397" width="8.7109375" style="1" customWidth="1"/>
    <col min="7398" max="7398" width="8.5703125" style="1" customWidth="1"/>
    <col min="7399" max="7399" width="8.85546875" style="1" customWidth="1"/>
    <col min="7400" max="7401" width="11.5703125" style="1" customWidth="1"/>
    <col min="7402" max="7402" width="9.28515625" style="1" customWidth="1"/>
    <col min="7403" max="7403" width="40.42578125" style="1" customWidth="1"/>
    <col min="7404" max="7404" width="51.28515625" style="1" customWidth="1"/>
    <col min="7405" max="7406" width="9.140625" style="1" customWidth="1"/>
    <col min="7407" max="7646" width="9.140625" style="1"/>
    <col min="7647" max="7647" width="24.7109375" style="1" customWidth="1"/>
    <col min="7648" max="7648" width="12" style="1" customWidth="1"/>
    <col min="7649" max="7649" width="9" style="1" customWidth="1"/>
    <col min="7650" max="7653" width="8.7109375" style="1" customWidth="1"/>
    <col min="7654" max="7654" width="8.5703125" style="1" customWidth="1"/>
    <col min="7655" max="7655" width="8.85546875" style="1" customWidth="1"/>
    <col min="7656" max="7657" width="11.5703125" style="1" customWidth="1"/>
    <col min="7658" max="7658" width="9.28515625" style="1" customWidth="1"/>
    <col min="7659" max="7659" width="40.42578125" style="1" customWidth="1"/>
    <col min="7660" max="7660" width="51.28515625" style="1" customWidth="1"/>
    <col min="7661" max="7662" width="9.140625" style="1" customWidth="1"/>
    <col min="7663" max="7902" width="9.140625" style="1"/>
    <col min="7903" max="7903" width="24.7109375" style="1" customWidth="1"/>
    <col min="7904" max="7904" width="12" style="1" customWidth="1"/>
    <col min="7905" max="7905" width="9" style="1" customWidth="1"/>
    <col min="7906" max="7909" width="8.7109375" style="1" customWidth="1"/>
    <col min="7910" max="7910" width="8.5703125" style="1" customWidth="1"/>
    <col min="7911" max="7911" width="8.85546875" style="1" customWidth="1"/>
    <col min="7912" max="7913" width="11.5703125" style="1" customWidth="1"/>
    <col min="7914" max="7914" width="9.28515625" style="1" customWidth="1"/>
    <col min="7915" max="7915" width="40.42578125" style="1" customWidth="1"/>
    <col min="7916" max="7916" width="51.28515625" style="1" customWidth="1"/>
    <col min="7917" max="7918" width="9.140625" style="1" customWidth="1"/>
    <col min="7919" max="8158" width="9.140625" style="1"/>
    <col min="8159" max="8159" width="24.7109375" style="1" customWidth="1"/>
    <col min="8160" max="8160" width="12" style="1" customWidth="1"/>
    <col min="8161" max="8161" width="9" style="1" customWidth="1"/>
    <col min="8162" max="8165" width="8.7109375" style="1" customWidth="1"/>
    <col min="8166" max="8166" width="8.5703125" style="1" customWidth="1"/>
    <col min="8167" max="8167" width="8.85546875" style="1" customWidth="1"/>
    <col min="8168" max="8169" width="11.5703125" style="1" customWidth="1"/>
    <col min="8170" max="8170" width="9.28515625" style="1" customWidth="1"/>
    <col min="8171" max="8171" width="40.42578125" style="1" customWidth="1"/>
    <col min="8172" max="8172" width="51.28515625" style="1" customWidth="1"/>
    <col min="8173" max="8174" width="9.140625" style="1" customWidth="1"/>
    <col min="8175" max="8414" width="9.140625" style="1"/>
    <col min="8415" max="8415" width="24.7109375" style="1" customWidth="1"/>
    <col min="8416" max="8416" width="12" style="1" customWidth="1"/>
    <col min="8417" max="8417" width="9" style="1" customWidth="1"/>
    <col min="8418" max="8421" width="8.7109375" style="1" customWidth="1"/>
    <col min="8422" max="8422" width="8.5703125" style="1" customWidth="1"/>
    <col min="8423" max="8423" width="8.85546875" style="1" customWidth="1"/>
    <col min="8424" max="8425" width="11.5703125" style="1" customWidth="1"/>
    <col min="8426" max="8426" width="9.28515625" style="1" customWidth="1"/>
    <col min="8427" max="8427" width="40.42578125" style="1" customWidth="1"/>
    <col min="8428" max="8428" width="51.28515625" style="1" customWidth="1"/>
    <col min="8429" max="8430" width="9.140625" style="1" customWidth="1"/>
    <col min="8431" max="8670" width="9.140625" style="1"/>
    <col min="8671" max="8671" width="24.7109375" style="1" customWidth="1"/>
    <col min="8672" max="8672" width="12" style="1" customWidth="1"/>
    <col min="8673" max="8673" width="9" style="1" customWidth="1"/>
    <col min="8674" max="8677" width="8.7109375" style="1" customWidth="1"/>
    <col min="8678" max="8678" width="8.5703125" style="1" customWidth="1"/>
    <col min="8679" max="8679" width="8.85546875" style="1" customWidth="1"/>
    <col min="8680" max="8681" width="11.5703125" style="1" customWidth="1"/>
    <col min="8682" max="8682" width="9.28515625" style="1" customWidth="1"/>
    <col min="8683" max="8683" width="40.42578125" style="1" customWidth="1"/>
    <col min="8684" max="8684" width="51.28515625" style="1" customWidth="1"/>
    <col min="8685" max="8686" width="9.140625" style="1" customWidth="1"/>
    <col min="8687" max="8926" width="9.140625" style="1"/>
    <col min="8927" max="8927" width="24.7109375" style="1" customWidth="1"/>
    <col min="8928" max="8928" width="12" style="1" customWidth="1"/>
    <col min="8929" max="8929" width="9" style="1" customWidth="1"/>
    <col min="8930" max="8933" width="8.7109375" style="1" customWidth="1"/>
    <col min="8934" max="8934" width="8.5703125" style="1" customWidth="1"/>
    <col min="8935" max="8935" width="8.85546875" style="1" customWidth="1"/>
    <col min="8936" max="8937" width="11.5703125" style="1" customWidth="1"/>
    <col min="8938" max="8938" width="9.28515625" style="1" customWidth="1"/>
    <col min="8939" max="8939" width="40.42578125" style="1" customWidth="1"/>
    <col min="8940" max="8940" width="51.28515625" style="1" customWidth="1"/>
    <col min="8941" max="8942" width="9.140625" style="1" customWidth="1"/>
    <col min="8943" max="9182" width="9.140625" style="1"/>
    <col min="9183" max="9183" width="24.7109375" style="1" customWidth="1"/>
    <col min="9184" max="9184" width="12" style="1" customWidth="1"/>
    <col min="9185" max="9185" width="9" style="1" customWidth="1"/>
    <col min="9186" max="9189" width="8.7109375" style="1" customWidth="1"/>
    <col min="9190" max="9190" width="8.5703125" style="1" customWidth="1"/>
    <col min="9191" max="9191" width="8.85546875" style="1" customWidth="1"/>
    <col min="9192" max="9193" width="11.5703125" style="1" customWidth="1"/>
    <col min="9194" max="9194" width="9.28515625" style="1" customWidth="1"/>
    <col min="9195" max="9195" width="40.42578125" style="1" customWidth="1"/>
    <col min="9196" max="9196" width="51.28515625" style="1" customWidth="1"/>
    <col min="9197" max="9198" width="9.140625" style="1" customWidth="1"/>
    <col min="9199" max="9438" width="9.140625" style="1"/>
    <col min="9439" max="9439" width="24.7109375" style="1" customWidth="1"/>
    <col min="9440" max="9440" width="12" style="1" customWidth="1"/>
    <col min="9441" max="9441" width="9" style="1" customWidth="1"/>
    <col min="9442" max="9445" width="8.7109375" style="1" customWidth="1"/>
    <col min="9446" max="9446" width="8.5703125" style="1" customWidth="1"/>
    <col min="9447" max="9447" width="8.85546875" style="1" customWidth="1"/>
    <col min="9448" max="9449" width="11.5703125" style="1" customWidth="1"/>
    <col min="9450" max="9450" width="9.28515625" style="1" customWidth="1"/>
    <col min="9451" max="9451" width="40.42578125" style="1" customWidth="1"/>
    <col min="9452" max="9452" width="51.28515625" style="1" customWidth="1"/>
    <col min="9453" max="9454" width="9.140625" style="1" customWidth="1"/>
    <col min="9455" max="9694" width="9.140625" style="1"/>
    <col min="9695" max="9695" width="24.7109375" style="1" customWidth="1"/>
    <col min="9696" max="9696" width="12" style="1" customWidth="1"/>
    <col min="9697" max="9697" width="9" style="1" customWidth="1"/>
    <col min="9698" max="9701" width="8.7109375" style="1" customWidth="1"/>
    <col min="9702" max="9702" width="8.5703125" style="1" customWidth="1"/>
    <col min="9703" max="9703" width="8.85546875" style="1" customWidth="1"/>
    <col min="9704" max="9705" width="11.5703125" style="1" customWidth="1"/>
    <col min="9706" max="9706" width="9.28515625" style="1" customWidth="1"/>
    <col min="9707" max="9707" width="40.42578125" style="1" customWidth="1"/>
    <col min="9708" max="9708" width="51.28515625" style="1" customWidth="1"/>
    <col min="9709" max="9710" width="9.140625" style="1" customWidth="1"/>
    <col min="9711" max="9950" width="9.140625" style="1"/>
    <col min="9951" max="9951" width="24.7109375" style="1" customWidth="1"/>
    <col min="9952" max="9952" width="12" style="1" customWidth="1"/>
    <col min="9953" max="9953" width="9" style="1" customWidth="1"/>
    <col min="9954" max="9957" width="8.7109375" style="1" customWidth="1"/>
    <col min="9958" max="9958" width="8.5703125" style="1" customWidth="1"/>
    <col min="9959" max="9959" width="8.85546875" style="1" customWidth="1"/>
    <col min="9960" max="9961" width="11.5703125" style="1" customWidth="1"/>
    <col min="9962" max="9962" width="9.28515625" style="1" customWidth="1"/>
    <col min="9963" max="9963" width="40.42578125" style="1" customWidth="1"/>
    <col min="9964" max="9964" width="51.28515625" style="1" customWidth="1"/>
    <col min="9965" max="9966" width="9.140625" style="1" customWidth="1"/>
    <col min="9967" max="10206" width="9.140625" style="1"/>
    <col min="10207" max="10207" width="24.7109375" style="1" customWidth="1"/>
    <col min="10208" max="10208" width="12" style="1" customWidth="1"/>
    <col min="10209" max="10209" width="9" style="1" customWidth="1"/>
    <col min="10210" max="10213" width="8.7109375" style="1" customWidth="1"/>
    <col min="10214" max="10214" width="8.5703125" style="1" customWidth="1"/>
    <col min="10215" max="10215" width="8.85546875" style="1" customWidth="1"/>
    <col min="10216" max="10217" width="11.5703125" style="1" customWidth="1"/>
    <col min="10218" max="10218" width="9.28515625" style="1" customWidth="1"/>
    <col min="10219" max="10219" width="40.42578125" style="1" customWidth="1"/>
    <col min="10220" max="10220" width="51.28515625" style="1" customWidth="1"/>
    <col min="10221" max="10222" width="9.140625" style="1" customWidth="1"/>
    <col min="10223" max="10462" width="9.140625" style="1"/>
    <col min="10463" max="10463" width="24.7109375" style="1" customWidth="1"/>
    <col min="10464" max="10464" width="12" style="1" customWidth="1"/>
    <col min="10465" max="10465" width="9" style="1" customWidth="1"/>
    <col min="10466" max="10469" width="8.7109375" style="1" customWidth="1"/>
    <col min="10470" max="10470" width="8.5703125" style="1" customWidth="1"/>
    <col min="10471" max="10471" width="8.85546875" style="1" customWidth="1"/>
    <col min="10472" max="10473" width="11.5703125" style="1" customWidth="1"/>
    <col min="10474" max="10474" width="9.28515625" style="1" customWidth="1"/>
    <col min="10475" max="10475" width="40.42578125" style="1" customWidth="1"/>
    <col min="10476" max="10476" width="51.28515625" style="1" customWidth="1"/>
    <col min="10477" max="10478" width="9.140625" style="1" customWidth="1"/>
    <col min="10479" max="10718" width="9.140625" style="1"/>
    <col min="10719" max="10719" width="24.7109375" style="1" customWidth="1"/>
    <col min="10720" max="10720" width="12" style="1" customWidth="1"/>
    <col min="10721" max="10721" width="9" style="1" customWidth="1"/>
    <col min="10722" max="10725" width="8.7109375" style="1" customWidth="1"/>
    <col min="10726" max="10726" width="8.5703125" style="1" customWidth="1"/>
    <col min="10727" max="10727" width="8.85546875" style="1" customWidth="1"/>
    <col min="10728" max="10729" width="11.5703125" style="1" customWidth="1"/>
    <col min="10730" max="10730" width="9.28515625" style="1" customWidth="1"/>
    <col min="10731" max="10731" width="40.42578125" style="1" customWidth="1"/>
    <col min="10732" max="10732" width="51.28515625" style="1" customWidth="1"/>
    <col min="10733" max="10734" width="9.140625" style="1" customWidth="1"/>
    <col min="10735" max="10974" width="9.140625" style="1"/>
    <col min="10975" max="10975" width="24.7109375" style="1" customWidth="1"/>
    <col min="10976" max="10976" width="12" style="1" customWidth="1"/>
    <col min="10977" max="10977" width="9" style="1" customWidth="1"/>
    <col min="10978" max="10981" width="8.7109375" style="1" customWidth="1"/>
    <col min="10982" max="10982" width="8.5703125" style="1" customWidth="1"/>
    <col min="10983" max="10983" width="8.85546875" style="1" customWidth="1"/>
    <col min="10984" max="10985" width="11.5703125" style="1" customWidth="1"/>
    <col min="10986" max="10986" width="9.28515625" style="1" customWidth="1"/>
    <col min="10987" max="10987" width="40.42578125" style="1" customWidth="1"/>
    <col min="10988" max="10988" width="51.28515625" style="1" customWidth="1"/>
    <col min="10989" max="10990" width="9.140625" style="1" customWidth="1"/>
    <col min="10991" max="11230" width="9.140625" style="1"/>
    <col min="11231" max="11231" width="24.7109375" style="1" customWidth="1"/>
    <col min="11232" max="11232" width="12" style="1" customWidth="1"/>
    <col min="11233" max="11233" width="9" style="1" customWidth="1"/>
    <col min="11234" max="11237" width="8.7109375" style="1" customWidth="1"/>
    <col min="11238" max="11238" width="8.5703125" style="1" customWidth="1"/>
    <col min="11239" max="11239" width="8.85546875" style="1" customWidth="1"/>
    <col min="11240" max="11241" width="11.5703125" style="1" customWidth="1"/>
    <col min="11242" max="11242" width="9.28515625" style="1" customWidth="1"/>
    <col min="11243" max="11243" width="40.42578125" style="1" customWidth="1"/>
    <col min="11244" max="11244" width="51.28515625" style="1" customWidth="1"/>
    <col min="11245" max="11246" width="9.140625" style="1" customWidth="1"/>
    <col min="11247" max="11486" width="9.140625" style="1"/>
    <col min="11487" max="11487" width="24.7109375" style="1" customWidth="1"/>
    <col min="11488" max="11488" width="12" style="1" customWidth="1"/>
    <col min="11489" max="11489" width="9" style="1" customWidth="1"/>
    <col min="11490" max="11493" width="8.7109375" style="1" customWidth="1"/>
    <col min="11494" max="11494" width="8.5703125" style="1" customWidth="1"/>
    <col min="11495" max="11495" width="8.85546875" style="1" customWidth="1"/>
    <col min="11496" max="11497" width="11.5703125" style="1" customWidth="1"/>
    <col min="11498" max="11498" width="9.28515625" style="1" customWidth="1"/>
    <col min="11499" max="11499" width="40.42578125" style="1" customWidth="1"/>
    <col min="11500" max="11500" width="51.28515625" style="1" customWidth="1"/>
    <col min="11501" max="11502" width="9.140625" style="1" customWidth="1"/>
    <col min="11503" max="11742" width="9.140625" style="1"/>
    <col min="11743" max="11743" width="24.7109375" style="1" customWidth="1"/>
    <col min="11744" max="11744" width="12" style="1" customWidth="1"/>
    <col min="11745" max="11745" width="9" style="1" customWidth="1"/>
    <col min="11746" max="11749" width="8.7109375" style="1" customWidth="1"/>
    <col min="11750" max="11750" width="8.5703125" style="1" customWidth="1"/>
    <col min="11751" max="11751" width="8.85546875" style="1" customWidth="1"/>
    <col min="11752" max="11753" width="11.5703125" style="1" customWidth="1"/>
    <col min="11754" max="11754" width="9.28515625" style="1" customWidth="1"/>
    <col min="11755" max="11755" width="40.42578125" style="1" customWidth="1"/>
    <col min="11756" max="11756" width="51.28515625" style="1" customWidth="1"/>
    <col min="11757" max="11758" width="9.140625" style="1" customWidth="1"/>
    <col min="11759" max="11998" width="9.140625" style="1"/>
    <col min="11999" max="11999" width="24.7109375" style="1" customWidth="1"/>
    <col min="12000" max="12000" width="12" style="1" customWidth="1"/>
    <col min="12001" max="12001" width="9" style="1" customWidth="1"/>
    <col min="12002" max="12005" width="8.7109375" style="1" customWidth="1"/>
    <col min="12006" max="12006" width="8.5703125" style="1" customWidth="1"/>
    <col min="12007" max="12007" width="8.85546875" style="1" customWidth="1"/>
    <col min="12008" max="12009" width="11.5703125" style="1" customWidth="1"/>
    <col min="12010" max="12010" width="9.28515625" style="1" customWidth="1"/>
    <col min="12011" max="12011" width="40.42578125" style="1" customWidth="1"/>
    <col min="12012" max="12012" width="51.28515625" style="1" customWidth="1"/>
    <col min="12013" max="12014" width="9.140625" style="1" customWidth="1"/>
    <col min="12015" max="12254" width="9.140625" style="1"/>
    <col min="12255" max="12255" width="24.7109375" style="1" customWidth="1"/>
    <col min="12256" max="12256" width="12" style="1" customWidth="1"/>
    <col min="12257" max="12257" width="9" style="1" customWidth="1"/>
    <col min="12258" max="12261" width="8.7109375" style="1" customWidth="1"/>
    <col min="12262" max="12262" width="8.5703125" style="1" customWidth="1"/>
    <col min="12263" max="12263" width="8.85546875" style="1" customWidth="1"/>
    <col min="12264" max="12265" width="11.5703125" style="1" customWidth="1"/>
    <col min="12266" max="12266" width="9.28515625" style="1" customWidth="1"/>
    <col min="12267" max="12267" width="40.42578125" style="1" customWidth="1"/>
    <col min="12268" max="12268" width="51.28515625" style="1" customWidth="1"/>
    <col min="12269" max="12270" width="9.140625" style="1" customWidth="1"/>
    <col min="12271" max="12510" width="9.140625" style="1"/>
    <col min="12511" max="12511" width="24.7109375" style="1" customWidth="1"/>
    <col min="12512" max="12512" width="12" style="1" customWidth="1"/>
    <col min="12513" max="12513" width="9" style="1" customWidth="1"/>
    <col min="12514" max="12517" width="8.7109375" style="1" customWidth="1"/>
    <col min="12518" max="12518" width="8.5703125" style="1" customWidth="1"/>
    <col min="12519" max="12519" width="8.85546875" style="1" customWidth="1"/>
    <col min="12520" max="12521" width="11.5703125" style="1" customWidth="1"/>
    <col min="12522" max="12522" width="9.28515625" style="1" customWidth="1"/>
    <col min="12523" max="12523" width="40.42578125" style="1" customWidth="1"/>
    <col min="12524" max="12524" width="51.28515625" style="1" customWidth="1"/>
    <col min="12525" max="12526" width="9.140625" style="1" customWidth="1"/>
    <col min="12527" max="12766" width="9.140625" style="1"/>
    <col min="12767" max="12767" width="24.7109375" style="1" customWidth="1"/>
    <col min="12768" max="12768" width="12" style="1" customWidth="1"/>
    <col min="12769" max="12769" width="9" style="1" customWidth="1"/>
    <col min="12770" max="12773" width="8.7109375" style="1" customWidth="1"/>
    <col min="12774" max="12774" width="8.5703125" style="1" customWidth="1"/>
    <col min="12775" max="12775" width="8.85546875" style="1" customWidth="1"/>
    <col min="12776" max="12777" width="11.5703125" style="1" customWidth="1"/>
    <col min="12778" max="12778" width="9.28515625" style="1" customWidth="1"/>
    <col min="12779" max="12779" width="40.42578125" style="1" customWidth="1"/>
    <col min="12780" max="12780" width="51.28515625" style="1" customWidth="1"/>
    <col min="12781" max="12782" width="9.140625" style="1" customWidth="1"/>
    <col min="12783" max="13022" width="9.140625" style="1"/>
    <col min="13023" max="13023" width="24.7109375" style="1" customWidth="1"/>
    <col min="13024" max="13024" width="12" style="1" customWidth="1"/>
    <col min="13025" max="13025" width="9" style="1" customWidth="1"/>
    <col min="13026" max="13029" width="8.7109375" style="1" customWidth="1"/>
    <col min="13030" max="13030" width="8.5703125" style="1" customWidth="1"/>
    <col min="13031" max="13031" width="8.85546875" style="1" customWidth="1"/>
    <col min="13032" max="13033" width="11.5703125" style="1" customWidth="1"/>
    <col min="13034" max="13034" width="9.28515625" style="1" customWidth="1"/>
    <col min="13035" max="13035" width="40.42578125" style="1" customWidth="1"/>
    <col min="13036" max="13036" width="51.28515625" style="1" customWidth="1"/>
    <col min="13037" max="13038" width="9.140625" style="1" customWidth="1"/>
    <col min="13039" max="13278" width="9.140625" style="1"/>
    <col min="13279" max="13279" width="24.7109375" style="1" customWidth="1"/>
    <col min="13280" max="13280" width="12" style="1" customWidth="1"/>
    <col min="13281" max="13281" width="9" style="1" customWidth="1"/>
    <col min="13282" max="13285" width="8.7109375" style="1" customWidth="1"/>
    <col min="13286" max="13286" width="8.5703125" style="1" customWidth="1"/>
    <col min="13287" max="13287" width="8.85546875" style="1" customWidth="1"/>
    <col min="13288" max="13289" width="11.5703125" style="1" customWidth="1"/>
    <col min="13290" max="13290" width="9.28515625" style="1" customWidth="1"/>
    <col min="13291" max="13291" width="40.42578125" style="1" customWidth="1"/>
    <col min="13292" max="13292" width="51.28515625" style="1" customWidth="1"/>
    <col min="13293" max="13294" width="9.140625" style="1" customWidth="1"/>
    <col min="13295" max="13534" width="9.140625" style="1"/>
    <col min="13535" max="13535" width="24.7109375" style="1" customWidth="1"/>
    <col min="13536" max="13536" width="12" style="1" customWidth="1"/>
    <col min="13537" max="13537" width="9" style="1" customWidth="1"/>
    <col min="13538" max="13541" width="8.7109375" style="1" customWidth="1"/>
    <col min="13542" max="13542" width="8.5703125" style="1" customWidth="1"/>
    <col min="13543" max="13543" width="8.85546875" style="1" customWidth="1"/>
    <col min="13544" max="13545" width="11.5703125" style="1" customWidth="1"/>
    <col min="13546" max="13546" width="9.28515625" style="1" customWidth="1"/>
    <col min="13547" max="13547" width="40.42578125" style="1" customWidth="1"/>
    <col min="13548" max="13548" width="51.28515625" style="1" customWidth="1"/>
    <col min="13549" max="13550" width="9.140625" style="1" customWidth="1"/>
    <col min="13551" max="13790" width="9.140625" style="1"/>
    <col min="13791" max="13791" width="24.7109375" style="1" customWidth="1"/>
    <col min="13792" max="13792" width="12" style="1" customWidth="1"/>
    <col min="13793" max="13793" width="9" style="1" customWidth="1"/>
    <col min="13794" max="13797" width="8.7109375" style="1" customWidth="1"/>
    <col min="13798" max="13798" width="8.5703125" style="1" customWidth="1"/>
    <col min="13799" max="13799" width="8.85546875" style="1" customWidth="1"/>
    <col min="13800" max="13801" width="11.5703125" style="1" customWidth="1"/>
    <col min="13802" max="13802" width="9.28515625" style="1" customWidth="1"/>
    <col min="13803" max="13803" width="40.42578125" style="1" customWidth="1"/>
    <col min="13804" max="13804" width="51.28515625" style="1" customWidth="1"/>
    <col min="13805" max="13806" width="9.140625" style="1" customWidth="1"/>
    <col min="13807" max="14046" width="9.140625" style="1"/>
    <col min="14047" max="14047" width="24.7109375" style="1" customWidth="1"/>
    <col min="14048" max="14048" width="12" style="1" customWidth="1"/>
    <col min="14049" max="14049" width="9" style="1" customWidth="1"/>
    <col min="14050" max="14053" width="8.7109375" style="1" customWidth="1"/>
    <col min="14054" max="14054" width="8.5703125" style="1" customWidth="1"/>
    <col min="14055" max="14055" width="8.85546875" style="1" customWidth="1"/>
    <col min="14056" max="14057" width="11.5703125" style="1" customWidth="1"/>
    <col min="14058" max="14058" width="9.28515625" style="1" customWidth="1"/>
    <col min="14059" max="14059" width="40.42578125" style="1" customWidth="1"/>
    <col min="14060" max="14060" width="51.28515625" style="1" customWidth="1"/>
    <col min="14061" max="14062" width="9.140625" style="1" customWidth="1"/>
    <col min="14063" max="14302" width="9.140625" style="1"/>
    <col min="14303" max="14303" width="24.7109375" style="1" customWidth="1"/>
    <col min="14304" max="14304" width="12" style="1" customWidth="1"/>
    <col min="14305" max="14305" width="9" style="1" customWidth="1"/>
    <col min="14306" max="14309" width="8.7109375" style="1" customWidth="1"/>
    <col min="14310" max="14310" width="8.5703125" style="1" customWidth="1"/>
    <col min="14311" max="14311" width="8.85546875" style="1" customWidth="1"/>
    <col min="14312" max="14313" width="11.5703125" style="1" customWidth="1"/>
    <col min="14314" max="14314" width="9.28515625" style="1" customWidth="1"/>
    <col min="14315" max="14315" width="40.42578125" style="1" customWidth="1"/>
    <col min="14316" max="14316" width="51.28515625" style="1" customWidth="1"/>
    <col min="14317" max="14318" width="9.140625" style="1" customWidth="1"/>
    <col min="14319" max="14558" width="9.140625" style="1"/>
    <col min="14559" max="14559" width="24.7109375" style="1" customWidth="1"/>
    <col min="14560" max="14560" width="12" style="1" customWidth="1"/>
    <col min="14561" max="14561" width="9" style="1" customWidth="1"/>
    <col min="14562" max="14565" width="8.7109375" style="1" customWidth="1"/>
    <col min="14566" max="14566" width="8.5703125" style="1" customWidth="1"/>
    <col min="14567" max="14567" width="8.85546875" style="1" customWidth="1"/>
    <col min="14568" max="14569" width="11.5703125" style="1" customWidth="1"/>
    <col min="14570" max="14570" width="9.28515625" style="1" customWidth="1"/>
    <col min="14571" max="14571" width="40.42578125" style="1" customWidth="1"/>
    <col min="14572" max="14572" width="51.28515625" style="1" customWidth="1"/>
    <col min="14573" max="14574" width="9.140625" style="1" customWidth="1"/>
    <col min="14575" max="14814" width="9.140625" style="1"/>
    <col min="14815" max="14815" width="24.7109375" style="1" customWidth="1"/>
    <col min="14816" max="14816" width="12" style="1" customWidth="1"/>
    <col min="14817" max="14817" width="9" style="1" customWidth="1"/>
    <col min="14818" max="14821" width="8.7109375" style="1" customWidth="1"/>
    <col min="14822" max="14822" width="8.5703125" style="1" customWidth="1"/>
    <col min="14823" max="14823" width="8.85546875" style="1" customWidth="1"/>
    <col min="14824" max="14825" width="11.5703125" style="1" customWidth="1"/>
    <col min="14826" max="14826" width="9.28515625" style="1" customWidth="1"/>
    <col min="14827" max="14827" width="40.42578125" style="1" customWidth="1"/>
    <col min="14828" max="14828" width="51.28515625" style="1" customWidth="1"/>
    <col min="14829" max="14830" width="9.140625" style="1" customWidth="1"/>
    <col min="14831" max="15070" width="9.140625" style="1"/>
    <col min="15071" max="15071" width="24.7109375" style="1" customWidth="1"/>
    <col min="15072" max="15072" width="12" style="1" customWidth="1"/>
    <col min="15073" max="15073" width="9" style="1" customWidth="1"/>
    <col min="15074" max="15077" width="8.7109375" style="1" customWidth="1"/>
    <col min="15078" max="15078" width="8.5703125" style="1" customWidth="1"/>
    <col min="15079" max="15079" width="8.85546875" style="1" customWidth="1"/>
    <col min="15080" max="15081" width="11.5703125" style="1" customWidth="1"/>
    <col min="15082" max="15082" width="9.28515625" style="1" customWidth="1"/>
    <col min="15083" max="15083" width="40.42578125" style="1" customWidth="1"/>
    <col min="15084" max="15084" width="51.28515625" style="1" customWidth="1"/>
    <col min="15085" max="15086" width="9.140625" style="1" customWidth="1"/>
    <col min="15087" max="15326" width="9.140625" style="1"/>
    <col min="15327" max="15327" width="24.7109375" style="1" customWidth="1"/>
    <col min="15328" max="15328" width="12" style="1" customWidth="1"/>
    <col min="15329" max="15329" width="9" style="1" customWidth="1"/>
    <col min="15330" max="15333" width="8.7109375" style="1" customWidth="1"/>
    <col min="15334" max="15334" width="8.5703125" style="1" customWidth="1"/>
    <col min="15335" max="15335" width="8.85546875" style="1" customWidth="1"/>
    <col min="15336" max="15337" width="11.5703125" style="1" customWidth="1"/>
    <col min="15338" max="15338" width="9.28515625" style="1" customWidth="1"/>
    <col min="15339" max="15339" width="40.42578125" style="1" customWidth="1"/>
    <col min="15340" max="15340" width="51.28515625" style="1" customWidth="1"/>
    <col min="15341" max="15342" width="9.140625" style="1" customWidth="1"/>
    <col min="15343" max="15582" width="9.140625" style="1"/>
    <col min="15583" max="15583" width="24.7109375" style="1" customWidth="1"/>
    <col min="15584" max="15584" width="12" style="1" customWidth="1"/>
    <col min="15585" max="15585" width="9" style="1" customWidth="1"/>
    <col min="15586" max="15589" width="8.7109375" style="1" customWidth="1"/>
    <col min="15590" max="15590" width="8.5703125" style="1" customWidth="1"/>
    <col min="15591" max="15591" width="8.85546875" style="1" customWidth="1"/>
    <col min="15592" max="15593" width="11.5703125" style="1" customWidth="1"/>
    <col min="15594" max="15594" width="9.28515625" style="1" customWidth="1"/>
    <col min="15595" max="15595" width="40.42578125" style="1" customWidth="1"/>
    <col min="15596" max="15596" width="51.28515625" style="1" customWidth="1"/>
    <col min="15597" max="15598" width="9.140625" style="1" customWidth="1"/>
    <col min="15599" max="15838" width="9.140625" style="1"/>
    <col min="15839" max="15839" width="24.7109375" style="1" customWidth="1"/>
    <col min="15840" max="15840" width="12" style="1" customWidth="1"/>
    <col min="15841" max="15841" width="9" style="1" customWidth="1"/>
    <col min="15842" max="15845" width="8.7109375" style="1" customWidth="1"/>
    <col min="15846" max="15846" width="8.5703125" style="1" customWidth="1"/>
    <col min="15847" max="15847" width="8.85546875" style="1" customWidth="1"/>
    <col min="15848" max="15849" width="11.5703125" style="1" customWidth="1"/>
    <col min="15850" max="15850" width="9.28515625" style="1" customWidth="1"/>
    <col min="15851" max="15851" width="40.42578125" style="1" customWidth="1"/>
    <col min="15852" max="15852" width="51.28515625" style="1" customWidth="1"/>
    <col min="15853" max="15854" width="9.140625" style="1" customWidth="1"/>
    <col min="15855" max="16094" width="9.140625" style="1"/>
    <col min="16095" max="16095" width="24.7109375" style="1" customWidth="1"/>
    <col min="16096" max="16096" width="12" style="1" customWidth="1"/>
    <col min="16097" max="16097" width="9" style="1" customWidth="1"/>
    <col min="16098" max="16101" width="8.7109375" style="1" customWidth="1"/>
    <col min="16102" max="16102" width="8.5703125" style="1" customWidth="1"/>
    <col min="16103" max="16103" width="8.85546875" style="1" customWidth="1"/>
    <col min="16104" max="16105" width="11.5703125" style="1" customWidth="1"/>
    <col min="16106" max="16106" width="9.28515625" style="1" customWidth="1"/>
    <col min="16107" max="16107" width="40.42578125" style="1" customWidth="1"/>
    <col min="16108" max="16108" width="51.28515625" style="1" customWidth="1"/>
    <col min="16109" max="16110" width="9.140625" style="1" customWidth="1"/>
    <col min="16111" max="16362" width="9.140625" style="1"/>
    <col min="16363" max="16373" width="9.140625" style="1" customWidth="1"/>
    <col min="16374" max="16384" width="9.140625" style="1"/>
  </cols>
  <sheetData>
    <row r="1" spans="1:20" ht="23.25" customHeight="1" x14ac:dyDescent="0.2">
      <c r="A1" s="244" t="s">
        <v>98</v>
      </c>
      <c r="B1" s="244"/>
      <c r="C1" s="244"/>
      <c r="D1" s="244"/>
      <c r="E1" s="244"/>
      <c r="F1" s="244"/>
      <c r="G1" s="244"/>
      <c r="H1" s="244"/>
      <c r="I1" s="244"/>
      <c r="J1" s="244"/>
      <c r="K1" s="244"/>
      <c r="L1" s="244"/>
      <c r="M1" s="244"/>
      <c r="N1" s="244"/>
    </row>
    <row r="2" spans="1:20" ht="75" customHeight="1" x14ac:dyDescent="0.2">
      <c r="A2" s="243" t="s">
        <v>112</v>
      </c>
      <c r="B2" s="243"/>
      <c r="C2" s="243"/>
      <c r="D2" s="243"/>
      <c r="E2" s="243"/>
      <c r="F2" s="243"/>
      <c r="G2" s="243"/>
      <c r="H2" s="243"/>
      <c r="I2" s="243"/>
      <c r="J2" s="243"/>
      <c r="K2" s="243"/>
      <c r="L2" s="243"/>
      <c r="M2" s="243"/>
      <c r="N2" s="243"/>
    </row>
    <row r="3" spans="1:20" ht="48" customHeight="1" x14ac:dyDescent="0.2">
      <c r="A3" s="137" t="s">
        <v>79</v>
      </c>
      <c r="B3" s="137"/>
      <c r="C3" s="137"/>
      <c r="D3" s="137"/>
      <c r="E3" s="137"/>
      <c r="F3" s="137"/>
      <c r="G3" s="137"/>
      <c r="H3" s="137"/>
      <c r="I3" s="137"/>
      <c r="J3" s="137"/>
      <c r="K3" s="137"/>
      <c r="L3" s="137"/>
      <c r="M3" s="137"/>
      <c r="N3" s="137"/>
      <c r="Q3" s="124"/>
    </row>
    <row r="4" spans="1:20" ht="16.5" customHeight="1" thickBot="1" x14ac:dyDescent="0.25">
      <c r="B4" s="140" t="s">
        <v>22</v>
      </c>
      <c r="C4" s="140"/>
      <c r="D4" s="140"/>
      <c r="E4" s="140"/>
      <c r="F4" s="140"/>
      <c r="G4" s="140"/>
      <c r="H4" s="140"/>
      <c r="I4" s="140"/>
      <c r="J4" s="140"/>
      <c r="K4" s="140"/>
      <c r="L4" s="140"/>
      <c r="M4" s="140"/>
      <c r="N4" s="140"/>
    </row>
    <row r="5" spans="1:20" ht="15.75" customHeight="1" x14ac:dyDescent="0.2">
      <c r="A5" s="128" t="s">
        <v>23</v>
      </c>
      <c r="B5" s="206" t="s">
        <v>0</v>
      </c>
      <c r="C5" s="209" t="s">
        <v>3</v>
      </c>
      <c r="D5" s="209" t="s">
        <v>75</v>
      </c>
      <c r="E5" s="212" t="s">
        <v>6</v>
      </c>
      <c r="F5" s="204" t="s">
        <v>65</v>
      </c>
      <c r="G5" s="199" t="s">
        <v>55</v>
      </c>
      <c r="H5" s="199" t="s">
        <v>6</v>
      </c>
      <c r="I5" s="187" t="s">
        <v>53</v>
      </c>
      <c r="J5" s="204" t="s">
        <v>66</v>
      </c>
      <c r="K5" s="199" t="s">
        <v>56</v>
      </c>
      <c r="L5" s="199" t="s">
        <v>51</v>
      </c>
      <c r="M5" s="187" t="s">
        <v>99</v>
      </c>
      <c r="N5" s="218" t="s">
        <v>89</v>
      </c>
    </row>
    <row r="6" spans="1:20" ht="54.75" customHeight="1" x14ac:dyDescent="0.2">
      <c r="A6" s="129"/>
      <c r="B6" s="207"/>
      <c r="C6" s="210"/>
      <c r="D6" s="210"/>
      <c r="E6" s="213"/>
      <c r="F6" s="205"/>
      <c r="G6" s="200"/>
      <c r="H6" s="200"/>
      <c r="I6" s="198"/>
      <c r="J6" s="205"/>
      <c r="K6" s="200"/>
      <c r="L6" s="200"/>
      <c r="M6" s="198"/>
      <c r="N6" s="219"/>
    </row>
    <row r="7" spans="1:20" ht="14.25" customHeight="1" thickBot="1" x14ac:dyDescent="0.25">
      <c r="A7" s="130"/>
      <c r="B7" s="208"/>
      <c r="C7" s="211"/>
      <c r="D7" s="211"/>
      <c r="E7" s="214"/>
      <c r="F7" s="201" t="s">
        <v>52</v>
      </c>
      <c r="G7" s="202"/>
      <c r="H7" s="202"/>
      <c r="I7" s="203"/>
      <c r="J7" s="215" t="s">
        <v>57</v>
      </c>
      <c r="K7" s="216"/>
      <c r="L7" s="216"/>
      <c r="M7" s="217"/>
      <c r="N7" s="220"/>
    </row>
    <row r="8" spans="1:20" ht="26.25" customHeight="1" thickBot="1" x14ac:dyDescent="0.25">
      <c r="A8" s="3">
        <v>1</v>
      </c>
      <c r="B8" s="197" t="s">
        <v>78</v>
      </c>
      <c r="C8" s="197"/>
      <c r="D8" s="197"/>
      <c r="E8" s="197"/>
      <c r="F8" s="4">
        <f>SUM(F9+F10+F13)</f>
        <v>9</v>
      </c>
      <c r="G8" s="5">
        <f>SUM(G9+G10)</f>
        <v>7</v>
      </c>
      <c r="H8" s="6">
        <f>SUM(H9:H13)</f>
        <v>11457.837740999999</v>
      </c>
      <c r="I8" s="7">
        <f>SUM(I9:I13)</f>
        <v>137494.05289199998</v>
      </c>
      <c r="J8" s="4">
        <f>SUM(J9+J10+J13)</f>
        <v>27</v>
      </c>
      <c r="K8" s="5">
        <f>SUM(K9+K10)</f>
        <v>21</v>
      </c>
      <c r="L8" s="6">
        <f t="shared" ref="L8:M8" si="0">SUM(L9:L13)</f>
        <v>34373.513222999994</v>
      </c>
      <c r="M8" s="7">
        <f t="shared" si="0"/>
        <v>412482.1586759999</v>
      </c>
      <c r="N8" s="8" t="s">
        <v>104</v>
      </c>
    </row>
    <row r="9" spans="1:20" s="19" customFormat="1" ht="27" customHeight="1" x14ac:dyDescent="0.25">
      <c r="A9" s="9" t="s">
        <v>24</v>
      </c>
      <c r="B9" s="10" t="s">
        <v>4</v>
      </c>
      <c r="C9" s="11">
        <v>1093</v>
      </c>
      <c r="D9" s="11">
        <f>C9*0.2409</f>
        <v>263.30369999999999</v>
      </c>
      <c r="E9" s="12">
        <f>C9+D9</f>
        <v>1356.3036999999999</v>
      </c>
      <c r="F9" s="13">
        <v>4</v>
      </c>
      <c r="G9" s="14">
        <v>3.5</v>
      </c>
      <c r="H9" s="15">
        <f>E9*G9</f>
        <v>4747.0629499999995</v>
      </c>
      <c r="I9" s="16">
        <f>H9*12</f>
        <v>56964.755399999995</v>
      </c>
      <c r="J9" s="13">
        <f>F9*3</f>
        <v>12</v>
      </c>
      <c r="K9" s="14">
        <f>G9*3</f>
        <v>10.5</v>
      </c>
      <c r="L9" s="17">
        <f>H9*3</f>
        <v>14241.188849999999</v>
      </c>
      <c r="M9" s="16">
        <f>I9*3</f>
        <v>170894.26619999998</v>
      </c>
      <c r="N9" s="246" t="s">
        <v>76</v>
      </c>
      <c r="O9" s="18"/>
    </row>
    <row r="10" spans="1:20" s="19" customFormat="1" ht="24" customHeight="1" x14ac:dyDescent="0.25">
      <c r="A10" s="20" t="s">
        <v>25</v>
      </c>
      <c r="B10" s="21" t="s">
        <v>5</v>
      </c>
      <c r="C10" s="11">
        <v>1093</v>
      </c>
      <c r="D10" s="22">
        <f>C10*0.2409</f>
        <v>263.30369999999999</v>
      </c>
      <c r="E10" s="23">
        <f>C10+D10</f>
        <v>1356.3036999999999</v>
      </c>
      <c r="F10" s="24">
        <v>4</v>
      </c>
      <c r="G10" s="25">
        <v>3.5</v>
      </c>
      <c r="H10" s="15">
        <f>E10*G10</f>
        <v>4747.0629499999995</v>
      </c>
      <c r="I10" s="16">
        <f>H10*12</f>
        <v>56964.755399999995</v>
      </c>
      <c r="J10" s="24">
        <f t="shared" ref="J10:J13" si="1">F10*3</f>
        <v>12</v>
      </c>
      <c r="K10" s="25">
        <f t="shared" ref="K10" si="2">G10*3</f>
        <v>10.5</v>
      </c>
      <c r="L10" s="17">
        <f t="shared" ref="L10:M13" si="3">H10*3</f>
        <v>14241.188849999999</v>
      </c>
      <c r="M10" s="16">
        <f t="shared" si="3"/>
        <v>170894.26619999998</v>
      </c>
      <c r="N10" s="247"/>
      <c r="O10" s="18"/>
    </row>
    <row r="11" spans="1:20" s="19" customFormat="1" ht="57" customHeight="1" x14ac:dyDescent="0.25">
      <c r="A11" s="20" t="s">
        <v>26</v>
      </c>
      <c r="B11" s="10" t="s">
        <v>19</v>
      </c>
      <c r="C11" s="11">
        <f>ROUND(C10/168,2)</f>
        <v>6.51</v>
      </c>
      <c r="D11" s="11">
        <f>C11*0.2409</f>
        <v>1.5682590000000001</v>
      </c>
      <c r="E11" s="12">
        <f>(C11+D11)*(18*15/12)*2</f>
        <v>363.52165499999995</v>
      </c>
      <c r="F11" s="13" t="s">
        <v>16</v>
      </c>
      <c r="G11" s="14" t="s">
        <v>16</v>
      </c>
      <c r="H11" s="15">
        <f>E11</f>
        <v>363.52165499999995</v>
      </c>
      <c r="I11" s="16">
        <f>H11*12</f>
        <v>4362.2598599999992</v>
      </c>
      <c r="J11" s="13" t="s">
        <v>16</v>
      </c>
      <c r="K11" s="14" t="s">
        <v>16</v>
      </c>
      <c r="L11" s="17">
        <f t="shared" si="3"/>
        <v>1090.5649649999998</v>
      </c>
      <c r="M11" s="16">
        <f t="shared" si="3"/>
        <v>13086.779579999999</v>
      </c>
      <c r="N11" s="26" t="s">
        <v>77</v>
      </c>
      <c r="O11" s="18"/>
      <c r="R11" s="27"/>
      <c r="S11" s="18"/>
      <c r="T11" s="18"/>
    </row>
    <row r="12" spans="1:20" s="19" customFormat="1" ht="33.75" customHeight="1" x14ac:dyDescent="0.25">
      <c r="A12" s="20" t="s">
        <v>27</v>
      </c>
      <c r="B12" s="10" t="s">
        <v>49</v>
      </c>
      <c r="C12" s="11">
        <f>ROUND(C11*0.5,2)</f>
        <v>3.26</v>
      </c>
      <c r="D12" s="22">
        <f>C12*0.2409</f>
        <v>0.78533399999999998</v>
      </c>
      <c r="E12" s="12">
        <f>(C12+D12)*244</f>
        <v>987.06149599999992</v>
      </c>
      <c r="F12" s="13" t="s">
        <v>16</v>
      </c>
      <c r="G12" s="14" t="s">
        <v>16</v>
      </c>
      <c r="H12" s="15">
        <f>E12</f>
        <v>987.06149599999992</v>
      </c>
      <c r="I12" s="16">
        <f>H12*12</f>
        <v>11844.737951999999</v>
      </c>
      <c r="J12" s="13" t="s">
        <v>16</v>
      </c>
      <c r="K12" s="14" t="s">
        <v>16</v>
      </c>
      <c r="L12" s="17">
        <f t="shared" si="3"/>
        <v>2961.1844879999999</v>
      </c>
      <c r="M12" s="28">
        <f t="shared" si="3"/>
        <v>35534.213856000002</v>
      </c>
      <c r="N12" s="26" t="s">
        <v>114</v>
      </c>
      <c r="O12" s="18"/>
    </row>
    <row r="13" spans="1:20" s="19" customFormat="1" ht="60.75" customHeight="1" thickBot="1" x14ac:dyDescent="0.3">
      <c r="A13" s="29" t="s">
        <v>28</v>
      </c>
      <c r="B13" s="30" t="s">
        <v>18</v>
      </c>
      <c r="C13" s="31">
        <v>494.09999999999997</v>
      </c>
      <c r="D13" s="127">
        <f>C13*0.2409</f>
        <v>119.02869</v>
      </c>
      <c r="E13" s="32">
        <f>C13+D13</f>
        <v>613.12869000000001</v>
      </c>
      <c r="F13" s="33">
        <v>1</v>
      </c>
      <c r="G13" s="34" t="s">
        <v>16</v>
      </c>
      <c r="H13" s="35">
        <f>E13*1</f>
        <v>613.12869000000001</v>
      </c>
      <c r="I13" s="36">
        <f>H13*12</f>
        <v>7357.5442800000001</v>
      </c>
      <c r="J13" s="33">
        <f t="shared" si="1"/>
        <v>3</v>
      </c>
      <c r="K13" s="34" t="s">
        <v>16</v>
      </c>
      <c r="L13" s="37">
        <f t="shared" si="3"/>
        <v>1839.38607</v>
      </c>
      <c r="M13" s="38">
        <f t="shared" si="3"/>
        <v>22072.632839999998</v>
      </c>
      <c r="N13" s="39" t="s">
        <v>115</v>
      </c>
      <c r="O13" s="18"/>
    </row>
    <row r="14" spans="1:20" s="19" customFormat="1" ht="13.5" customHeight="1" x14ac:dyDescent="0.25">
      <c r="A14" s="40"/>
      <c r="B14" s="231" t="s">
        <v>100</v>
      </c>
      <c r="C14" s="231"/>
      <c r="D14" s="231"/>
      <c r="E14" s="231"/>
      <c r="F14" s="231"/>
      <c r="G14" s="231"/>
      <c r="H14" s="231"/>
      <c r="I14" s="231"/>
      <c r="J14" s="231"/>
      <c r="K14" s="231"/>
      <c r="L14" s="231"/>
      <c r="M14" s="231"/>
      <c r="N14" s="231"/>
      <c r="O14" s="18"/>
    </row>
    <row r="15" spans="1:20" s="19" customFormat="1" ht="36" customHeight="1" x14ac:dyDescent="0.25">
      <c r="A15" s="40"/>
      <c r="B15" s="154" t="s">
        <v>101</v>
      </c>
      <c r="C15" s="154"/>
      <c r="D15" s="154"/>
      <c r="E15" s="154"/>
      <c r="F15" s="154"/>
      <c r="G15" s="154"/>
      <c r="H15" s="154"/>
      <c r="I15" s="154"/>
      <c r="J15" s="154"/>
      <c r="K15" s="154"/>
      <c r="L15" s="154"/>
      <c r="M15" s="154"/>
      <c r="N15" s="154"/>
      <c r="O15" s="18"/>
    </row>
    <row r="16" spans="1:20" s="19" customFormat="1" ht="24" customHeight="1" x14ac:dyDescent="0.25">
      <c r="A16" s="40"/>
      <c r="B16" s="154" t="s">
        <v>90</v>
      </c>
      <c r="C16" s="154"/>
      <c r="D16" s="154"/>
      <c r="E16" s="154"/>
      <c r="F16" s="154"/>
      <c r="G16" s="154"/>
      <c r="H16" s="154"/>
      <c r="I16" s="154"/>
      <c r="J16" s="154"/>
      <c r="K16" s="154"/>
      <c r="L16" s="154"/>
      <c r="M16" s="154"/>
      <c r="N16" s="154"/>
      <c r="O16" s="18"/>
    </row>
    <row r="17" spans="1:16" s="19" customFormat="1" ht="44.25" customHeight="1" thickBot="1" x14ac:dyDescent="0.25">
      <c r="A17" s="40"/>
      <c r="B17" s="140" t="s">
        <v>29</v>
      </c>
      <c r="C17" s="140"/>
      <c r="D17" s="140"/>
      <c r="E17" s="140"/>
      <c r="F17" s="140"/>
      <c r="G17" s="140"/>
      <c r="H17" s="140"/>
      <c r="I17" s="140"/>
      <c r="J17" s="140"/>
      <c r="K17" s="140"/>
      <c r="L17" s="140"/>
      <c r="M17" s="140"/>
      <c r="N17" s="140"/>
      <c r="O17" s="18"/>
    </row>
    <row r="18" spans="1:16" ht="34.5" customHeight="1" x14ac:dyDescent="0.2">
      <c r="A18" s="128" t="s">
        <v>23</v>
      </c>
      <c r="B18" s="131" t="s">
        <v>0</v>
      </c>
      <c r="C18" s="182" t="s">
        <v>9</v>
      </c>
      <c r="D18" s="165" t="s">
        <v>1</v>
      </c>
      <c r="E18" s="204" t="s">
        <v>58</v>
      </c>
      <c r="F18" s="233" t="s">
        <v>59</v>
      </c>
      <c r="G18" s="234"/>
      <c r="H18" s="199" t="s">
        <v>58</v>
      </c>
      <c r="I18" s="187" t="s">
        <v>60</v>
      </c>
      <c r="J18" s="204" t="s">
        <v>58</v>
      </c>
      <c r="K18" s="199" t="s">
        <v>64</v>
      </c>
      <c r="L18" s="199" t="s">
        <v>58</v>
      </c>
      <c r="M18" s="187" t="s">
        <v>87</v>
      </c>
      <c r="N18" s="172" t="s">
        <v>88</v>
      </c>
    </row>
    <row r="19" spans="1:16" ht="13.15" customHeight="1" x14ac:dyDescent="0.2">
      <c r="A19" s="129"/>
      <c r="B19" s="133"/>
      <c r="C19" s="183"/>
      <c r="D19" s="167"/>
      <c r="E19" s="232"/>
      <c r="F19" s="235"/>
      <c r="G19" s="236"/>
      <c r="H19" s="237"/>
      <c r="I19" s="188"/>
      <c r="J19" s="232"/>
      <c r="K19" s="237"/>
      <c r="L19" s="237"/>
      <c r="M19" s="188"/>
      <c r="N19" s="173"/>
    </row>
    <row r="20" spans="1:16" ht="13.9" customHeight="1" x14ac:dyDescent="0.2">
      <c r="A20" s="129"/>
      <c r="B20" s="133"/>
      <c r="C20" s="183"/>
      <c r="D20" s="167"/>
      <c r="E20" s="238" t="s">
        <v>105</v>
      </c>
      <c r="F20" s="239"/>
      <c r="G20" s="239"/>
      <c r="H20" s="170" t="s">
        <v>63</v>
      </c>
      <c r="I20" s="171"/>
      <c r="J20" s="238" t="s">
        <v>61</v>
      </c>
      <c r="K20" s="239"/>
      <c r="L20" s="170" t="s">
        <v>62</v>
      </c>
      <c r="M20" s="171"/>
      <c r="N20" s="173"/>
    </row>
    <row r="21" spans="1:16" ht="13.5" customHeight="1" thickBot="1" x14ac:dyDescent="0.25">
      <c r="A21" s="130"/>
      <c r="B21" s="135"/>
      <c r="C21" s="184"/>
      <c r="D21" s="169"/>
      <c r="E21" s="185" t="s">
        <v>52</v>
      </c>
      <c r="F21" s="169"/>
      <c r="G21" s="169"/>
      <c r="H21" s="169"/>
      <c r="I21" s="186"/>
      <c r="J21" s="185" t="s">
        <v>57</v>
      </c>
      <c r="K21" s="169"/>
      <c r="L21" s="169"/>
      <c r="M21" s="186"/>
      <c r="N21" s="174"/>
    </row>
    <row r="22" spans="1:16" ht="23.25" customHeight="1" thickBot="1" x14ac:dyDescent="0.25">
      <c r="A22" s="41" t="s">
        <v>73</v>
      </c>
      <c r="B22" s="240" t="s">
        <v>72</v>
      </c>
      <c r="C22" s="197"/>
      <c r="D22" s="197"/>
      <c r="E22" s="42" t="s">
        <v>16</v>
      </c>
      <c r="F22" s="189">
        <f>F23+F27+F30+F33</f>
        <v>1750.9249199681976</v>
      </c>
      <c r="G22" s="190"/>
      <c r="H22" s="43" t="s">
        <v>16</v>
      </c>
      <c r="I22" s="44">
        <f>I23+I27+I30+I33</f>
        <v>21011.09903961837</v>
      </c>
      <c r="J22" s="45" t="s">
        <v>16</v>
      </c>
      <c r="K22" s="6">
        <f>K23+K27+K30+K33</f>
        <v>5252.7747599045924</v>
      </c>
      <c r="L22" s="43" t="s">
        <v>16</v>
      </c>
      <c r="M22" s="46">
        <f>M23+M27+M30+M33</f>
        <v>63033.297118855116</v>
      </c>
      <c r="N22" s="47"/>
      <c r="O22" s="48"/>
    </row>
    <row r="23" spans="1:16" ht="30" customHeight="1" x14ac:dyDescent="0.2">
      <c r="A23" s="49" t="s">
        <v>30</v>
      </c>
      <c r="B23" s="241" t="s">
        <v>82</v>
      </c>
      <c r="C23" s="242"/>
      <c r="D23" s="242"/>
      <c r="E23" s="50" t="s">
        <v>16</v>
      </c>
      <c r="F23" s="191">
        <f>F24+F25+F26</f>
        <v>600.98095330153103</v>
      </c>
      <c r="G23" s="192"/>
      <c r="H23" s="51" t="s">
        <v>16</v>
      </c>
      <c r="I23" s="52">
        <f>I24+I25+I26</f>
        <v>7211.771439618371</v>
      </c>
      <c r="J23" s="53" t="s">
        <v>16</v>
      </c>
      <c r="K23" s="54">
        <f>K24+K25+K26</f>
        <v>1802.9428599045928</v>
      </c>
      <c r="L23" s="51" t="s">
        <v>16</v>
      </c>
      <c r="M23" s="55">
        <f>M24+M25+M26</f>
        <v>21635.314318855115</v>
      </c>
      <c r="N23" s="56"/>
      <c r="O23" s="48"/>
      <c r="P23" s="57"/>
    </row>
    <row r="24" spans="1:16" ht="22.5" customHeight="1" x14ac:dyDescent="0.2">
      <c r="A24" s="58" t="s">
        <v>31</v>
      </c>
      <c r="B24" s="59" t="s">
        <v>91</v>
      </c>
      <c r="C24" s="60" t="s">
        <v>10</v>
      </c>
      <c r="D24" s="61">
        <v>353.81818181818187</v>
      </c>
      <c r="E24" s="62">
        <v>1</v>
      </c>
      <c r="F24" s="193">
        <f>D24*E24</f>
        <v>353.81818181818187</v>
      </c>
      <c r="G24" s="194"/>
      <c r="H24" s="63">
        <f>E24*12</f>
        <v>12</v>
      </c>
      <c r="I24" s="64">
        <f>D24*H24</f>
        <v>4245.818181818182</v>
      </c>
      <c r="J24" s="65">
        <f>E24*3</f>
        <v>3</v>
      </c>
      <c r="K24" s="66">
        <f>F24*3</f>
        <v>1061.4545454545455</v>
      </c>
      <c r="L24" s="67">
        <v>12</v>
      </c>
      <c r="M24" s="64">
        <f>K24*12</f>
        <v>12737.454545454546</v>
      </c>
      <c r="N24" s="68" t="s">
        <v>116</v>
      </c>
      <c r="O24" s="48"/>
      <c r="P24" s="57"/>
    </row>
    <row r="25" spans="1:16" ht="73.5" customHeight="1" x14ac:dyDescent="0.2">
      <c r="A25" s="58" t="s">
        <v>32</v>
      </c>
      <c r="B25" s="59" t="s">
        <v>7</v>
      </c>
      <c r="C25" s="69" t="s">
        <v>14</v>
      </c>
      <c r="D25" s="61">
        <v>8.9931875615530302E-2</v>
      </c>
      <c r="E25" s="70">
        <v>2748.3333333333335</v>
      </c>
      <c r="F25" s="151">
        <f>D25*E25</f>
        <v>247.16277148334913</v>
      </c>
      <c r="G25" s="152"/>
      <c r="H25" s="71">
        <f>E25*12</f>
        <v>32980</v>
      </c>
      <c r="I25" s="72">
        <f>D25*H25</f>
        <v>2965.9532578001895</v>
      </c>
      <c r="J25" s="65">
        <f t="shared" ref="J25" si="4">E25*3</f>
        <v>8245</v>
      </c>
      <c r="K25" s="73">
        <f>F25*3</f>
        <v>741.48831445004737</v>
      </c>
      <c r="L25" s="67">
        <f>J25*12</f>
        <v>98940</v>
      </c>
      <c r="M25" s="64">
        <f>K25*12</f>
        <v>8897.8597734005689</v>
      </c>
      <c r="N25" s="68" t="s">
        <v>117</v>
      </c>
      <c r="O25" s="74"/>
      <c r="P25" s="75"/>
    </row>
    <row r="26" spans="1:16" ht="39.6" hidden="1" customHeight="1" x14ac:dyDescent="0.2">
      <c r="A26" s="76"/>
      <c r="B26" s="77"/>
      <c r="C26" s="78"/>
      <c r="D26" s="79"/>
      <c r="E26" s="80"/>
      <c r="F26" s="195"/>
      <c r="G26" s="196"/>
      <c r="H26" s="81"/>
      <c r="I26" s="82"/>
      <c r="J26" s="83"/>
      <c r="K26" s="84"/>
      <c r="L26" s="85"/>
      <c r="M26" s="86"/>
      <c r="N26" s="87"/>
      <c r="O26" s="48"/>
    </row>
    <row r="27" spans="1:16" ht="41.25" customHeight="1" x14ac:dyDescent="0.2">
      <c r="A27" s="88" t="s">
        <v>33</v>
      </c>
      <c r="B27" s="159" t="s">
        <v>21</v>
      </c>
      <c r="C27" s="160"/>
      <c r="D27" s="160"/>
      <c r="E27" s="89" t="s">
        <v>16</v>
      </c>
      <c r="F27" s="157">
        <f>F28+F29</f>
        <v>273.27729999999997</v>
      </c>
      <c r="G27" s="158"/>
      <c r="H27" s="90" t="s">
        <v>16</v>
      </c>
      <c r="I27" s="91">
        <f>I29+I28</f>
        <v>3279.3276000000001</v>
      </c>
      <c r="J27" s="92" t="s">
        <v>16</v>
      </c>
      <c r="K27" s="93">
        <f>K29+K28</f>
        <v>819.83190000000002</v>
      </c>
      <c r="L27" s="94" t="s">
        <v>16</v>
      </c>
      <c r="M27" s="95">
        <f>M29+M28</f>
        <v>9837.9827999999998</v>
      </c>
      <c r="N27" s="96" t="s">
        <v>50</v>
      </c>
      <c r="O27" s="48"/>
    </row>
    <row r="28" spans="1:16" s="100" customFormat="1" ht="52.5" customHeight="1" x14ac:dyDescent="0.2">
      <c r="A28" s="58" t="s">
        <v>42</v>
      </c>
      <c r="B28" s="59" t="s">
        <v>81</v>
      </c>
      <c r="C28" s="69" t="s">
        <v>15</v>
      </c>
      <c r="D28" s="97">
        <v>850</v>
      </c>
      <c r="E28" s="70" t="s">
        <v>16</v>
      </c>
      <c r="F28" s="151">
        <f>I28/12</f>
        <v>212.5</v>
      </c>
      <c r="G28" s="152"/>
      <c r="H28" s="71">
        <v>3</v>
      </c>
      <c r="I28" s="72">
        <f>D28*H28</f>
        <v>2550</v>
      </c>
      <c r="J28" s="98" t="s">
        <v>16</v>
      </c>
      <c r="K28" s="73">
        <f>F28*3</f>
        <v>637.5</v>
      </c>
      <c r="L28" s="67">
        <f>H28*3</f>
        <v>9</v>
      </c>
      <c r="M28" s="64">
        <f>K28*12</f>
        <v>7650</v>
      </c>
      <c r="N28" s="68" t="s">
        <v>74</v>
      </c>
      <c r="O28" s="99"/>
    </row>
    <row r="29" spans="1:16" ht="45.75" customHeight="1" x14ac:dyDescent="0.2">
      <c r="A29" s="58" t="s">
        <v>43</v>
      </c>
      <c r="B29" s="59" t="s">
        <v>106</v>
      </c>
      <c r="C29" s="69" t="s">
        <v>10</v>
      </c>
      <c r="D29" s="97">
        <f>(9*5)+(15*15)</f>
        <v>270</v>
      </c>
      <c r="E29" s="70">
        <v>1</v>
      </c>
      <c r="F29" s="151">
        <v>60.777299999999997</v>
      </c>
      <c r="G29" s="152"/>
      <c r="H29" s="71">
        <f>E29*12</f>
        <v>12</v>
      </c>
      <c r="I29" s="72">
        <f>F29*H29</f>
        <v>729.32759999999996</v>
      </c>
      <c r="J29" s="65">
        <f t="shared" ref="J29:J36" si="5">E29*3</f>
        <v>3</v>
      </c>
      <c r="K29" s="73">
        <f>F29*3</f>
        <v>182.33189999999999</v>
      </c>
      <c r="L29" s="67">
        <v>12</v>
      </c>
      <c r="M29" s="64">
        <f>K29*12</f>
        <v>2187.9827999999998</v>
      </c>
      <c r="N29" s="68" t="s">
        <v>95</v>
      </c>
      <c r="O29" s="48"/>
    </row>
    <row r="30" spans="1:16" ht="34.5" customHeight="1" x14ac:dyDescent="0.2">
      <c r="A30" s="101" t="s">
        <v>34</v>
      </c>
      <c r="B30" s="159" t="s">
        <v>41</v>
      </c>
      <c r="C30" s="160"/>
      <c r="D30" s="160"/>
      <c r="E30" s="89" t="s">
        <v>16</v>
      </c>
      <c r="F30" s="157">
        <f>F31+F32</f>
        <v>86.666666666666657</v>
      </c>
      <c r="G30" s="158"/>
      <c r="H30" s="90" t="s">
        <v>16</v>
      </c>
      <c r="I30" s="91">
        <f>I31+I32</f>
        <v>1040</v>
      </c>
      <c r="J30" s="92" t="s">
        <v>16</v>
      </c>
      <c r="K30" s="93">
        <f>K31+K32</f>
        <v>260</v>
      </c>
      <c r="L30" s="94" t="s">
        <v>16</v>
      </c>
      <c r="M30" s="95">
        <f>M31+M32</f>
        <v>3120</v>
      </c>
      <c r="N30" s="102" t="s">
        <v>47</v>
      </c>
      <c r="O30" s="48"/>
    </row>
    <row r="31" spans="1:16" ht="69.75" customHeight="1" x14ac:dyDescent="0.2">
      <c r="A31" s="58" t="s">
        <v>35</v>
      </c>
      <c r="B31" s="59" t="s">
        <v>20</v>
      </c>
      <c r="C31" s="69" t="s">
        <v>17</v>
      </c>
      <c r="D31" s="61">
        <v>3.25</v>
      </c>
      <c r="E31" s="70">
        <f>20*10/12</f>
        <v>16.666666666666668</v>
      </c>
      <c r="F31" s="151">
        <f>I31/12</f>
        <v>54.166666666666664</v>
      </c>
      <c r="G31" s="152"/>
      <c r="H31" s="71">
        <f>E31*12</f>
        <v>200</v>
      </c>
      <c r="I31" s="72">
        <f>D31*H31</f>
        <v>650</v>
      </c>
      <c r="J31" s="65">
        <f>E31*3</f>
        <v>50</v>
      </c>
      <c r="K31" s="73">
        <f>F31*3</f>
        <v>162.5</v>
      </c>
      <c r="L31" s="71">
        <f>J31*12</f>
        <v>600</v>
      </c>
      <c r="M31" s="64">
        <f>K31*12</f>
        <v>1950</v>
      </c>
      <c r="N31" s="68" t="s">
        <v>107</v>
      </c>
      <c r="O31" s="48"/>
    </row>
    <row r="32" spans="1:16" ht="63.75" customHeight="1" x14ac:dyDescent="0.2">
      <c r="A32" s="58" t="s">
        <v>36</v>
      </c>
      <c r="B32" s="59" t="s">
        <v>96</v>
      </c>
      <c r="C32" s="69" t="s">
        <v>17</v>
      </c>
      <c r="D32" s="61">
        <v>3.25</v>
      </c>
      <c r="E32" s="70">
        <f>360/3/12</f>
        <v>10</v>
      </c>
      <c r="F32" s="151">
        <f>I32/12</f>
        <v>32.5</v>
      </c>
      <c r="G32" s="152"/>
      <c r="H32" s="71">
        <f>E32*12</f>
        <v>120</v>
      </c>
      <c r="I32" s="72">
        <f>D32*H32</f>
        <v>390</v>
      </c>
      <c r="J32" s="65">
        <f t="shared" si="5"/>
        <v>30</v>
      </c>
      <c r="K32" s="73">
        <f>F32*3</f>
        <v>97.5</v>
      </c>
      <c r="L32" s="71">
        <f>J32*12</f>
        <v>360</v>
      </c>
      <c r="M32" s="64">
        <f>K32*12</f>
        <v>1170</v>
      </c>
      <c r="N32" s="68" t="s">
        <v>108</v>
      </c>
      <c r="O32" s="48"/>
    </row>
    <row r="33" spans="1:15" ht="27.75" customHeight="1" x14ac:dyDescent="0.2">
      <c r="A33" s="101" t="s">
        <v>37</v>
      </c>
      <c r="B33" s="159" t="s">
        <v>46</v>
      </c>
      <c r="C33" s="160"/>
      <c r="D33" s="160"/>
      <c r="E33" s="89" t="s">
        <v>16</v>
      </c>
      <c r="F33" s="157">
        <f>F34+F36+F35</f>
        <v>790</v>
      </c>
      <c r="G33" s="158"/>
      <c r="H33" s="90" t="s">
        <v>16</v>
      </c>
      <c r="I33" s="91">
        <f>I34+I36+I35</f>
        <v>9480</v>
      </c>
      <c r="J33" s="92" t="s">
        <v>16</v>
      </c>
      <c r="K33" s="93">
        <f>K34+K36+K35</f>
        <v>2370</v>
      </c>
      <c r="L33" s="94" t="s">
        <v>16</v>
      </c>
      <c r="M33" s="95">
        <f>M34+M36+M35</f>
        <v>28440</v>
      </c>
      <c r="N33" s="102" t="s">
        <v>48</v>
      </c>
      <c r="O33" s="48"/>
    </row>
    <row r="34" spans="1:15" ht="61.5" customHeight="1" x14ac:dyDescent="0.2">
      <c r="A34" s="58" t="s">
        <v>44</v>
      </c>
      <c r="B34" s="59" t="s">
        <v>93</v>
      </c>
      <c r="C34" s="69" t="s">
        <v>17</v>
      </c>
      <c r="D34" s="61">
        <v>2</v>
      </c>
      <c r="E34" s="70">
        <f>(10*2*10)/12</f>
        <v>16.666666666666668</v>
      </c>
      <c r="F34" s="151">
        <f>I34/12</f>
        <v>33.333333333333336</v>
      </c>
      <c r="G34" s="152"/>
      <c r="H34" s="71">
        <f>E34*12</f>
        <v>200</v>
      </c>
      <c r="I34" s="72">
        <f>D34*H34</f>
        <v>400</v>
      </c>
      <c r="J34" s="65">
        <f t="shared" si="5"/>
        <v>50</v>
      </c>
      <c r="K34" s="73">
        <f>F34*3</f>
        <v>100</v>
      </c>
      <c r="L34" s="67">
        <f>H34*3</f>
        <v>600</v>
      </c>
      <c r="M34" s="64">
        <f>K34*12</f>
        <v>1200</v>
      </c>
      <c r="N34" s="68" t="s">
        <v>80</v>
      </c>
      <c r="O34" s="48"/>
    </row>
    <row r="35" spans="1:15" ht="55.5" customHeight="1" x14ac:dyDescent="0.2">
      <c r="A35" s="58" t="s">
        <v>45</v>
      </c>
      <c r="B35" s="59" t="s">
        <v>12</v>
      </c>
      <c r="C35" s="69" t="s">
        <v>13</v>
      </c>
      <c r="D35" s="61">
        <v>60</v>
      </c>
      <c r="E35" s="70">
        <v>9</v>
      </c>
      <c r="F35" s="151">
        <f>D35*E35</f>
        <v>540</v>
      </c>
      <c r="G35" s="152"/>
      <c r="H35" s="71">
        <v>12</v>
      </c>
      <c r="I35" s="72">
        <f>F35*H35</f>
        <v>6480</v>
      </c>
      <c r="J35" s="123">
        <f t="shared" ref="J35" si="6">E35*3</f>
        <v>27</v>
      </c>
      <c r="K35" s="66">
        <f>F35*3</f>
        <v>1620</v>
      </c>
      <c r="L35" s="67">
        <v>12</v>
      </c>
      <c r="M35" s="64">
        <f>K35*12</f>
        <v>19440</v>
      </c>
      <c r="N35" s="68" t="s">
        <v>94</v>
      </c>
      <c r="O35" s="48"/>
    </row>
    <row r="36" spans="1:15" ht="23.25" customHeight="1" thickBot="1" x14ac:dyDescent="0.25">
      <c r="A36" s="111" t="s">
        <v>83</v>
      </c>
      <c r="B36" s="112" t="s">
        <v>84</v>
      </c>
      <c r="C36" s="113" t="s">
        <v>85</v>
      </c>
      <c r="D36" s="114">
        <v>42.906666666666666</v>
      </c>
      <c r="E36" s="115">
        <v>1</v>
      </c>
      <c r="F36" s="155">
        <f>I36/H36</f>
        <v>216.66666666666666</v>
      </c>
      <c r="G36" s="156"/>
      <c r="H36" s="116">
        <v>12</v>
      </c>
      <c r="I36" s="117">
        <v>2600</v>
      </c>
      <c r="J36" s="118">
        <f t="shared" si="5"/>
        <v>3</v>
      </c>
      <c r="K36" s="119">
        <f>F36*3</f>
        <v>650</v>
      </c>
      <c r="L36" s="120">
        <v>12</v>
      </c>
      <c r="M36" s="121">
        <f>K36*12</f>
        <v>7800</v>
      </c>
      <c r="N36" s="122" t="s">
        <v>109</v>
      </c>
      <c r="O36" s="48"/>
    </row>
    <row r="37" spans="1:15" ht="15.75" customHeight="1" x14ac:dyDescent="0.2">
      <c r="A37" s="139" t="s">
        <v>102</v>
      </c>
      <c r="B37" s="139"/>
      <c r="C37" s="139"/>
      <c r="D37" s="139"/>
      <c r="E37" s="139"/>
      <c r="F37" s="139"/>
      <c r="G37" s="139"/>
      <c r="H37" s="139"/>
      <c r="I37" s="139"/>
      <c r="J37" s="139"/>
      <c r="K37" s="139"/>
      <c r="L37" s="139"/>
      <c r="M37" s="139"/>
      <c r="N37" s="139"/>
      <c r="O37" s="48"/>
    </row>
    <row r="38" spans="1:15" ht="37.5" customHeight="1" x14ac:dyDescent="0.2">
      <c r="A38" s="153" t="s">
        <v>103</v>
      </c>
      <c r="B38" s="153"/>
      <c r="C38" s="153"/>
      <c r="D38" s="153"/>
      <c r="E38" s="153"/>
      <c r="F38" s="153"/>
      <c r="G38" s="153"/>
      <c r="H38" s="153"/>
      <c r="I38" s="153"/>
      <c r="J38" s="153"/>
      <c r="K38" s="153"/>
      <c r="L38" s="153"/>
      <c r="M38" s="153"/>
      <c r="N38" s="153"/>
      <c r="O38" s="48"/>
    </row>
    <row r="39" spans="1:15" ht="26.25" customHeight="1" x14ac:dyDescent="0.2">
      <c r="A39" s="153" t="s">
        <v>86</v>
      </c>
      <c r="B39" s="153"/>
      <c r="C39" s="153"/>
      <c r="D39" s="153"/>
      <c r="E39" s="153"/>
      <c r="F39" s="153"/>
      <c r="G39" s="153"/>
      <c r="H39" s="153"/>
      <c r="I39" s="153"/>
      <c r="J39" s="153"/>
      <c r="K39" s="153"/>
      <c r="L39" s="153"/>
      <c r="M39" s="153"/>
      <c r="N39" s="153"/>
      <c r="O39" s="48"/>
    </row>
    <row r="40" spans="1:15" ht="19.5" customHeight="1" thickBot="1" x14ac:dyDescent="0.25">
      <c r="B40" s="140" t="s">
        <v>97</v>
      </c>
      <c r="C40" s="140"/>
      <c r="D40" s="140"/>
      <c r="E40" s="140"/>
      <c r="F40" s="140"/>
      <c r="G40" s="140"/>
      <c r="H40" s="140"/>
      <c r="I40" s="140"/>
      <c r="J40" s="140"/>
      <c r="K40" s="140"/>
      <c r="L40" s="140"/>
      <c r="M40" s="140"/>
      <c r="N40" s="140"/>
      <c r="O40" s="48"/>
    </row>
    <row r="41" spans="1:15" ht="15.75" customHeight="1" x14ac:dyDescent="0.2">
      <c r="A41" s="128" t="s">
        <v>23</v>
      </c>
      <c r="B41" s="131"/>
      <c r="C41" s="132"/>
      <c r="D41" s="132"/>
      <c r="E41" s="132"/>
      <c r="F41" s="255" t="s">
        <v>8</v>
      </c>
      <c r="G41" s="165"/>
      <c r="H41" s="256"/>
      <c r="I41" s="141" t="s">
        <v>67</v>
      </c>
      <c r="J41" s="255" t="s">
        <v>51</v>
      </c>
      <c r="K41" s="165"/>
      <c r="L41" s="256"/>
      <c r="M41" s="141" t="s">
        <v>67</v>
      </c>
      <c r="N41" s="250" t="s">
        <v>2</v>
      </c>
    </row>
    <row r="42" spans="1:15" ht="7.15" customHeight="1" x14ac:dyDescent="0.2">
      <c r="A42" s="129"/>
      <c r="B42" s="133"/>
      <c r="C42" s="134"/>
      <c r="D42" s="134"/>
      <c r="E42" s="134"/>
      <c r="F42" s="257"/>
      <c r="G42" s="258"/>
      <c r="H42" s="259"/>
      <c r="I42" s="142"/>
      <c r="J42" s="257"/>
      <c r="K42" s="258"/>
      <c r="L42" s="259"/>
      <c r="M42" s="144"/>
      <c r="N42" s="251"/>
    </row>
    <row r="43" spans="1:15" ht="10.15" customHeight="1" thickBot="1" x14ac:dyDescent="0.25">
      <c r="A43" s="130"/>
      <c r="B43" s="135"/>
      <c r="C43" s="136"/>
      <c r="D43" s="136"/>
      <c r="E43" s="136"/>
      <c r="F43" s="176" t="s">
        <v>52</v>
      </c>
      <c r="G43" s="177"/>
      <c r="H43" s="177"/>
      <c r="I43" s="178"/>
      <c r="J43" s="185" t="s">
        <v>68</v>
      </c>
      <c r="K43" s="169"/>
      <c r="L43" s="169"/>
      <c r="M43" s="186"/>
      <c r="N43" s="252"/>
    </row>
    <row r="44" spans="1:15" ht="17.45" customHeight="1" thickBot="1" x14ac:dyDescent="0.25">
      <c r="A44" s="41">
        <v>3</v>
      </c>
      <c r="B44" s="143" t="s">
        <v>110</v>
      </c>
      <c r="C44" s="143"/>
      <c r="D44" s="143"/>
      <c r="E44" s="143"/>
      <c r="F44" s="260">
        <f>H8+F22</f>
        <v>13208.762660968197</v>
      </c>
      <c r="G44" s="261"/>
      <c r="H44" s="262"/>
      <c r="I44" s="103">
        <f>I8+I22</f>
        <v>158505.15193161834</v>
      </c>
      <c r="J44" s="260">
        <f>L8+K22</f>
        <v>39626.287982904585</v>
      </c>
      <c r="K44" s="261"/>
      <c r="L44" s="262"/>
      <c r="M44" s="104">
        <f>M8+M22</f>
        <v>475515.45579485502</v>
      </c>
      <c r="N44" s="105" t="s">
        <v>38</v>
      </c>
      <c r="O44" s="48"/>
    </row>
    <row r="45" spans="1:15" ht="21" customHeight="1" thickBot="1" x14ac:dyDescent="0.25">
      <c r="B45" s="140" t="s">
        <v>39</v>
      </c>
      <c r="C45" s="140"/>
      <c r="D45" s="140"/>
      <c r="E45" s="140"/>
      <c r="F45" s="140"/>
      <c r="G45" s="140"/>
      <c r="H45" s="140"/>
      <c r="I45" s="140"/>
      <c r="J45" s="140"/>
      <c r="K45" s="140"/>
      <c r="L45" s="140"/>
      <c r="M45" s="140"/>
      <c r="N45" s="140"/>
      <c r="O45" s="48"/>
    </row>
    <row r="46" spans="1:15" ht="15.75" customHeight="1" x14ac:dyDescent="0.2">
      <c r="A46" s="161" t="s">
        <v>23</v>
      </c>
      <c r="B46" s="164"/>
      <c r="C46" s="165"/>
      <c r="D46" s="165"/>
      <c r="E46" s="165"/>
      <c r="F46" s="255" t="s">
        <v>8</v>
      </c>
      <c r="G46" s="165"/>
      <c r="H46" s="256"/>
      <c r="I46" s="141" t="s">
        <v>67</v>
      </c>
      <c r="J46" s="255" t="s">
        <v>51</v>
      </c>
      <c r="K46" s="165"/>
      <c r="L46" s="256"/>
      <c r="M46" s="141" t="s">
        <v>67</v>
      </c>
      <c r="N46" s="253" t="s">
        <v>2</v>
      </c>
    </row>
    <row r="47" spans="1:15" ht="13.5" customHeight="1" x14ac:dyDescent="0.2">
      <c r="A47" s="162"/>
      <c r="B47" s="166"/>
      <c r="C47" s="167"/>
      <c r="D47" s="167"/>
      <c r="E47" s="167"/>
      <c r="F47" s="257"/>
      <c r="G47" s="258"/>
      <c r="H47" s="259"/>
      <c r="I47" s="142"/>
      <c r="J47" s="257"/>
      <c r="K47" s="258"/>
      <c r="L47" s="259"/>
      <c r="M47" s="144"/>
      <c r="N47" s="254"/>
    </row>
    <row r="48" spans="1:15" ht="12.75" customHeight="1" thickBot="1" x14ac:dyDescent="0.25">
      <c r="A48" s="163"/>
      <c r="B48" s="168"/>
      <c r="C48" s="169"/>
      <c r="D48" s="169"/>
      <c r="E48" s="169"/>
      <c r="F48" s="176" t="s">
        <v>52</v>
      </c>
      <c r="G48" s="177"/>
      <c r="H48" s="177"/>
      <c r="I48" s="178"/>
      <c r="J48" s="185" t="s">
        <v>69</v>
      </c>
      <c r="K48" s="169"/>
      <c r="L48" s="169"/>
      <c r="M48" s="186"/>
      <c r="N48" s="186"/>
    </row>
    <row r="49" spans="1:15" ht="18" customHeight="1" thickBot="1" x14ac:dyDescent="0.25">
      <c r="A49" s="107">
        <v>4</v>
      </c>
      <c r="B49" s="175" t="s">
        <v>11</v>
      </c>
      <c r="C49" s="175"/>
      <c r="D49" s="175"/>
      <c r="E49" s="175"/>
      <c r="F49" s="179">
        <f>F44*0.1</f>
        <v>1320.8762660968198</v>
      </c>
      <c r="G49" s="180"/>
      <c r="H49" s="181"/>
      <c r="I49" s="108">
        <f>I44*0.1</f>
        <v>15850.515193161835</v>
      </c>
      <c r="J49" s="179">
        <f>J44*0.1</f>
        <v>3962.6287982904587</v>
      </c>
      <c r="K49" s="180"/>
      <c r="L49" s="181"/>
      <c r="M49" s="109">
        <f>M44*0.1</f>
        <v>47551.545579485508</v>
      </c>
      <c r="N49" s="110" t="s">
        <v>92</v>
      </c>
      <c r="O49" s="48"/>
    </row>
    <row r="50" spans="1:15" ht="35.25" customHeight="1" thickBot="1" x14ac:dyDescent="0.25">
      <c r="B50" s="140" t="s">
        <v>113</v>
      </c>
      <c r="C50" s="140"/>
      <c r="D50" s="140"/>
      <c r="E50" s="140"/>
      <c r="F50" s="140"/>
      <c r="G50" s="140"/>
      <c r="H50" s="140"/>
      <c r="I50" s="140"/>
      <c r="J50" s="140"/>
      <c r="K50" s="140"/>
      <c r="L50" s="140"/>
      <c r="M50" s="140"/>
      <c r="N50" s="140"/>
      <c r="O50" s="48"/>
    </row>
    <row r="51" spans="1:15" ht="15.75" customHeight="1" x14ac:dyDescent="0.2">
      <c r="A51" s="128" t="s">
        <v>23</v>
      </c>
      <c r="B51" s="131"/>
      <c r="C51" s="132"/>
      <c r="D51" s="132"/>
      <c r="E51" s="132"/>
      <c r="F51" s="264" t="s">
        <v>71</v>
      </c>
      <c r="G51" s="265"/>
      <c r="H51" s="147" t="s">
        <v>54</v>
      </c>
      <c r="I51" s="148"/>
      <c r="J51" s="221" t="s">
        <v>51</v>
      </c>
      <c r="K51" s="222"/>
      <c r="L51" s="227" t="s">
        <v>54</v>
      </c>
      <c r="M51" s="228"/>
      <c r="N51" s="250" t="s">
        <v>2</v>
      </c>
    </row>
    <row r="52" spans="1:15" ht="3.75" customHeight="1" x14ac:dyDescent="0.2">
      <c r="A52" s="129"/>
      <c r="B52" s="133"/>
      <c r="C52" s="134"/>
      <c r="D52" s="134"/>
      <c r="E52" s="134"/>
      <c r="F52" s="266"/>
      <c r="G52" s="267"/>
      <c r="H52" s="149"/>
      <c r="I52" s="150"/>
      <c r="J52" s="223"/>
      <c r="K52" s="224"/>
      <c r="L52" s="229"/>
      <c r="M52" s="230"/>
      <c r="N52" s="251"/>
    </row>
    <row r="53" spans="1:15" ht="13.5" customHeight="1" thickBot="1" x14ac:dyDescent="0.25">
      <c r="A53" s="130"/>
      <c r="B53" s="135"/>
      <c r="C53" s="136"/>
      <c r="D53" s="136"/>
      <c r="E53" s="136"/>
      <c r="F53" s="268" t="s">
        <v>52</v>
      </c>
      <c r="G53" s="269"/>
      <c r="H53" s="269"/>
      <c r="I53" s="270"/>
      <c r="J53" s="273" t="s">
        <v>68</v>
      </c>
      <c r="K53" s="274"/>
      <c r="L53" s="274"/>
      <c r="M53" s="275"/>
      <c r="N53" s="252"/>
    </row>
    <row r="54" spans="1:15" ht="21.75" customHeight="1" thickBot="1" x14ac:dyDescent="0.25">
      <c r="A54" s="125">
        <v>5</v>
      </c>
      <c r="B54" s="263" t="s">
        <v>70</v>
      </c>
      <c r="C54" s="263"/>
      <c r="D54" s="263"/>
      <c r="E54" s="263"/>
      <c r="F54" s="271">
        <f>F44+F49</f>
        <v>14529.638927065018</v>
      </c>
      <c r="G54" s="272"/>
      <c r="H54" s="248">
        <f>I44+I49</f>
        <v>174355.66712478019</v>
      </c>
      <c r="I54" s="249"/>
      <c r="J54" s="225">
        <f>J44+J49</f>
        <v>43588.916781195046</v>
      </c>
      <c r="K54" s="226"/>
      <c r="L54" s="145">
        <f>M44+M49</f>
        <v>523067.0013743405</v>
      </c>
      <c r="M54" s="146"/>
      <c r="N54" s="126" t="s">
        <v>40</v>
      </c>
      <c r="O54" s="48"/>
    </row>
    <row r="55" spans="1:15" x14ac:dyDescent="0.2">
      <c r="A55" s="138"/>
      <c r="B55" s="138"/>
      <c r="C55" s="138"/>
      <c r="D55" s="138"/>
      <c r="E55" s="138"/>
      <c r="F55" s="138"/>
      <c r="G55" s="138"/>
      <c r="H55" s="138"/>
      <c r="I55" s="138"/>
      <c r="J55" s="138"/>
      <c r="K55" s="138"/>
      <c r="L55" s="138"/>
      <c r="M55" s="138"/>
      <c r="N55" s="138"/>
    </row>
    <row r="57" spans="1:15" ht="52.5" customHeight="1" x14ac:dyDescent="0.2">
      <c r="B57" s="245" t="s">
        <v>111</v>
      </c>
      <c r="C57" s="245"/>
      <c r="D57" s="245"/>
      <c r="E57" s="245"/>
    </row>
  </sheetData>
  <mergeCells count="111">
    <mergeCell ref="A2:N2"/>
    <mergeCell ref="A1:N1"/>
    <mergeCell ref="B57:E57"/>
    <mergeCell ref="N9:N10"/>
    <mergeCell ref="H18:H19"/>
    <mergeCell ref="H54:I54"/>
    <mergeCell ref="N51:N53"/>
    <mergeCell ref="N41:N43"/>
    <mergeCell ref="N46:N48"/>
    <mergeCell ref="F46:H47"/>
    <mergeCell ref="J46:L47"/>
    <mergeCell ref="J48:M48"/>
    <mergeCell ref="F41:H42"/>
    <mergeCell ref="F44:H44"/>
    <mergeCell ref="J41:L42"/>
    <mergeCell ref="J43:M43"/>
    <mergeCell ref="J44:L44"/>
    <mergeCell ref="F43:I43"/>
    <mergeCell ref="B45:N45"/>
    <mergeCell ref="B54:E54"/>
    <mergeCell ref="F51:G52"/>
    <mergeCell ref="F53:I53"/>
    <mergeCell ref="F54:G54"/>
    <mergeCell ref="J53:M53"/>
    <mergeCell ref="J51:K52"/>
    <mergeCell ref="J54:K54"/>
    <mergeCell ref="L51:M52"/>
    <mergeCell ref="B14:N14"/>
    <mergeCell ref="E18:E19"/>
    <mergeCell ref="F18:G19"/>
    <mergeCell ref="K18:K19"/>
    <mergeCell ref="E20:G20"/>
    <mergeCell ref="H20:I20"/>
    <mergeCell ref="J20:K20"/>
    <mergeCell ref="B22:D22"/>
    <mergeCell ref="B23:D23"/>
    <mergeCell ref="L18:L19"/>
    <mergeCell ref="M18:M19"/>
    <mergeCell ref="B17:N17"/>
    <mergeCell ref="B15:N15"/>
    <mergeCell ref="J21:M21"/>
    <mergeCell ref="J18:J19"/>
    <mergeCell ref="B33:D33"/>
    <mergeCell ref="F26:G26"/>
    <mergeCell ref="B30:D30"/>
    <mergeCell ref="B8:E8"/>
    <mergeCell ref="I5:I6"/>
    <mergeCell ref="G5:G6"/>
    <mergeCell ref="H5:H6"/>
    <mergeCell ref="A5:A7"/>
    <mergeCell ref="B4:N4"/>
    <mergeCell ref="F7:I7"/>
    <mergeCell ref="F5:F6"/>
    <mergeCell ref="M5:M6"/>
    <mergeCell ref="L5:L6"/>
    <mergeCell ref="B5:B7"/>
    <mergeCell ref="C5:C7"/>
    <mergeCell ref="D5:D7"/>
    <mergeCell ref="E5:E7"/>
    <mergeCell ref="J7:M7"/>
    <mergeCell ref="J5:J6"/>
    <mergeCell ref="K5:K6"/>
    <mergeCell ref="N5:N7"/>
    <mergeCell ref="F34:G34"/>
    <mergeCell ref="B27:D27"/>
    <mergeCell ref="A46:A48"/>
    <mergeCell ref="B46:E48"/>
    <mergeCell ref="M46:M47"/>
    <mergeCell ref="L20:M20"/>
    <mergeCell ref="N18:N21"/>
    <mergeCell ref="A41:A43"/>
    <mergeCell ref="B50:N50"/>
    <mergeCell ref="B49:E49"/>
    <mergeCell ref="I46:I47"/>
    <mergeCell ref="F48:I48"/>
    <mergeCell ref="F49:H49"/>
    <mergeCell ref="J49:L49"/>
    <mergeCell ref="A18:A21"/>
    <mergeCell ref="B18:B21"/>
    <mergeCell ref="C18:C21"/>
    <mergeCell ref="D18:D21"/>
    <mergeCell ref="E21:I21"/>
    <mergeCell ref="I18:I19"/>
    <mergeCell ref="F22:G22"/>
    <mergeCell ref="F23:G23"/>
    <mergeCell ref="F24:G24"/>
    <mergeCell ref="F25:G25"/>
    <mergeCell ref="A51:A53"/>
    <mergeCell ref="B51:E53"/>
    <mergeCell ref="A3:N3"/>
    <mergeCell ref="A55:N55"/>
    <mergeCell ref="A37:N37"/>
    <mergeCell ref="B40:N40"/>
    <mergeCell ref="I41:I42"/>
    <mergeCell ref="B44:E44"/>
    <mergeCell ref="M41:M42"/>
    <mergeCell ref="B41:E43"/>
    <mergeCell ref="L54:M54"/>
    <mergeCell ref="H51:I52"/>
    <mergeCell ref="F35:G35"/>
    <mergeCell ref="A39:N39"/>
    <mergeCell ref="B16:N16"/>
    <mergeCell ref="A38:N38"/>
    <mergeCell ref="F36:G36"/>
    <mergeCell ref="F27:G27"/>
    <mergeCell ref="F28:G28"/>
    <mergeCell ref="F29:G29"/>
    <mergeCell ref="F30:G30"/>
    <mergeCell ref="F31:G31"/>
    <mergeCell ref="F32:G32"/>
    <mergeCell ref="F33:G33"/>
  </mergeCells>
  <pageMargins left="0.78740157480314965" right="0.78740157480314965" top="1.1811023622047245" bottom="0.78740157480314965" header="0.31496062992125984" footer="0.31496062992125984"/>
  <pageSetup paperSize="9" scale="80" orientation="landscape"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LMAnot_MK766_PA_pielikums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2020-04-24T12:38:20Z</dcterms:modified>
</cp:coreProperties>
</file>