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Kopsavilkuma_nod\Projekti\2020\MK_pasakumi_ekonomikas_atlabsanai\"/>
    </mc:Choice>
  </mc:AlternateContent>
  <bookViews>
    <workbookView xWindow="0" yWindow="0" windowWidth="19200" windowHeight="7032" firstSheet="2" activeTab="2"/>
  </bookViews>
  <sheets>
    <sheet name="Diskusija  - ministrijas" sheetId="14" state="veryHidden" r:id="rId1"/>
    <sheet name="Partijas" sheetId="19" state="veryHidden" r:id="rId2"/>
    <sheet name="Pielikums" sheetId="23" r:id="rId3"/>
    <sheet name="Diskusija 5 virzieni" sheetId="17" state="veryHidden" r:id="rId4"/>
    <sheet name="LNG_2020" sheetId="1" state="veryHidden" r:id="rId5"/>
    <sheet name="Resoru_sadalījums" sheetId="9" state="veryHidden" r:id="rId6"/>
    <sheet name="Iss kopsavilkums" sheetId="10" state="veryHidden" r:id="rId7"/>
    <sheet name="Covid-19_a" sheetId="11" state="veryHidden" r:id="rId8"/>
    <sheet name="Covid-19" sheetId="13" state="veryHidden" r:id="rId9"/>
    <sheet name="Covid-19_iss kops" sheetId="12" state="veryHidden" r:id="rId10"/>
  </sheets>
  <externalReferences>
    <externalReference r:id="rId11"/>
  </externalReferences>
  <definedNames>
    <definedName name="_xlnm._FilterDatabase" localSheetId="8" hidden="1">'Covid-19'!$A$2:$A$77</definedName>
    <definedName name="_xlnm._FilterDatabase" localSheetId="7" hidden="1">'Covid-19_a'!$A$2:$A$52</definedName>
    <definedName name="_xlnm._FilterDatabase" localSheetId="9" hidden="1">'Covid-19_iss kops'!$A$1:$E$66</definedName>
    <definedName name="_xlnm._FilterDatabase" localSheetId="4" hidden="1">LNG_2020!$A$1:$F$138</definedName>
    <definedName name="_xlnm._FilterDatabase" localSheetId="5" hidden="1">Resoru_sadalījums!$A$1:$H$214</definedName>
    <definedName name="_ftn1" localSheetId="2">Pielikums!$B$31</definedName>
    <definedName name="_ftnref1" localSheetId="2">Pielikums!#REF!</definedName>
    <definedName name="_xlnm.Print_Area" localSheetId="8">'Covid-19'!$A:$F</definedName>
    <definedName name="_xlnm.Print_Area" localSheetId="7">'Covid-19_a'!$A:$F</definedName>
    <definedName name="_xlnm.Print_Area" localSheetId="9">'Covid-19_iss kops'!$A:$E</definedName>
    <definedName name="_xlnm.Print_Area" localSheetId="6">'Iss kopsavilkums'!$A:$C</definedName>
    <definedName name="_xlnm.Print_Area" localSheetId="4">LNG_2020!$A:$F</definedName>
  </definedNames>
  <calcPr calcId="162913"/>
</workbook>
</file>

<file path=xl/calcChain.xml><?xml version="1.0" encoding="utf-8"?>
<calcChain xmlns="http://schemas.openxmlformats.org/spreadsheetml/2006/main">
  <c r="H27" i="23" l="1"/>
  <c r="I18" i="23"/>
  <c r="H28" i="23"/>
  <c r="H23" i="23" l="1"/>
  <c r="H18" i="23" s="1"/>
  <c r="G18" i="23" l="1"/>
  <c r="B31" i="23"/>
  <c r="H44" i="23"/>
  <c r="I44" i="23"/>
  <c r="H43" i="23"/>
  <c r="H11" i="23"/>
  <c r="G72" i="23" l="1"/>
  <c r="F73" i="23"/>
  <c r="E73" i="23"/>
  <c r="B64" i="23"/>
  <c r="F61" i="23"/>
  <c r="F59" i="23"/>
  <c r="F58" i="23"/>
  <c r="F57" i="23"/>
  <c r="F56" i="23"/>
  <c r="F55" i="23"/>
  <c r="F54" i="23"/>
  <c r="I35" i="23"/>
  <c r="H40" i="23"/>
  <c r="F40" i="23"/>
  <c r="F38" i="23"/>
  <c r="F37" i="23"/>
  <c r="F36" i="23"/>
  <c r="F31" i="23"/>
  <c r="F30" i="23"/>
  <c r="B22" i="23"/>
  <c r="F21" i="23"/>
  <c r="F20" i="23"/>
  <c r="F19" i="23"/>
  <c r="B19" i="23"/>
  <c r="I7" i="23"/>
  <c r="F17" i="23"/>
  <c r="F16" i="23"/>
  <c r="F15" i="23"/>
  <c r="F14" i="23"/>
  <c r="B14" i="23"/>
  <c r="F13" i="23"/>
  <c r="B13" i="23"/>
  <c r="F10" i="23"/>
  <c r="F9" i="23"/>
  <c r="A8" i="23"/>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37" i="19"/>
  <c r="A38" i="19" s="1"/>
  <c r="A39" i="19" s="1"/>
  <c r="A40" i="19" s="1"/>
  <c r="A41" i="19" s="1"/>
  <c r="C41" i="19"/>
  <c r="A29" i="23" l="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H35" i="23"/>
  <c r="G35" i="23" s="1"/>
  <c r="K72" i="23"/>
  <c r="H51" i="23"/>
  <c r="H7" i="23"/>
  <c r="I29" i="23"/>
  <c r="C18" i="23"/>
  <c r="I51" i="23"/>
  <c r="D51" i="23"/>
  <c r="C35" i="23"/>
  <c r="C7" i="23"/>
  <c r="H29" i="23"/>
  <c r="D29" i="23"/>
  <c r="C29" i="23"/>
  <c r="D18" i="23"/>
  <c r="C51" i="23"/>
  <c r="D7" i="23"/>
  <c r="D35" i="23"/>
  <c r="A51" i="23" l="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I73" i="23"/>
  <c r="G7" i="23"/>
  <c r="H73" i="23"/>
  <c r="K35" i="23"/>
  <c r="G29" i="23"/>
  <c r="G51" i="23"/>
  <c r="C73" i="23"/>
  <c r="D73" i="23"/>
  <c r="K18" i="23"/>
  <c r="K51" i="23" l="1"/>
  <c r="K29" i="23"/>
  <c r="G73" i="23"/>
  <c r="K7" i="23"/>
  <c r="K73" i="23" l="1"/>
  <c r="L29" i="23" s="1"/>
  <c r="L51" i="23"/>
  <c r="L35" i="23" l="1"/>
  <c r="L72" i="23"/>
  <c r="L18" i="23"/>
  <c r="L73" i="23"/>
  <c r="L7" i="23"/>
  <c r="G31" i="19"/>
  <c r="D23" i="19" l="1"/>
  <c r="C7" i="19"/>
  <c r="H39" i="19"/>
  <c r="F31" i="19"/>
  <c r="E31" i="19"/>
  <c r="D31" i="19"/>
  <c r="C31" i="19"/>
  <c r="G26" i="19"/>
  <c r="F26" i="19"/>
  <c r="E26" i="19"/>
  <c r="D26" i="19"/>
  <c r="C26" i="19"/>
  <c r="G23" i="19"/>
  <c r="F23" i="19"/>
  <c r="E23" i="19"/>
  <c r="C23" i="19"/>
  <c r="G5" i="19"/>
  <c r="F5" i="19"/>
  <c r="E5" i="19"/>
  <c r="D5" i="19"/>
  <c r="C5" i="19"/>
  <c r="A4" i="19"/>
  <c r="A5" i="19" s="1"/>
  <c r="A6" i="19" s="1"/>
  <c r="A7" i="19" s="1"/>
  <c r="A8" i="19" s="1"/>
  <c r="A9" i="19" s="1"/>
  <c r="A10" i="19" s="1"/>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H23" i="19" l="1"/>
  <c r="C4" i="19"/>
  <c r="E4" i="19"/>
  <c r="D4" i="19"/>
  <c r="F4" i="19"/>
  <c r="H31" i="19"/>
  <c r="G4" i="19"/>
  <c r="H26" i="19"/>
  <c r="H5" i="19"/>
  <c r="H4" i="19" l="1"/>
  <c r="A7" i="17" l="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7" i="17" s="1"/>
  <c r="A58" i="17" s="1"/>
  <c r="A59" i="17" s="1"/>
  <c r="A56" i="17" s="1"/>
  <c r="A60" i="17" s="1"/>
  <c r="A61" i="17" s="1"/>
  <c r="A62" i="17" s="1"/>
  <c r="A63" i="17" s="1"/>
  <c r="A64" i="17" s="1"/>
  <c r="A65" i="17" s="1"/>
  <c r="A66" i="17" s="1"/>
  <c r="K75" i="14"/>
  <c r="C61" i="14"/>
  <c r="F64" i="17"/>
  <c r="D58" i="17"/>
  <c r="C58" i="17"/>
  <c r="D60" i="17"/>
  <c r="C60" i="17"/>
  <c r="D28" i="17"/>
  <c r="C28" i="17"/>
  <c r="C56" i="17"/>
  <c r="D56" i="17"/>
  <c r="D56" i="14"/>
  <c r="C56" i="14"/>
  <c r="E37" i="17"/>
  <c r="E59" i="17"/>
  <c r="B23" i="17"/>
  <c r="B61" i="17"/>
  <c r="B27" i="17"/>
  <c r="C27" i="17"/>
  <c r="D27" i="17"/>
  <c r="E27" i="17"/>
  <c r="F27" i="17"/>
  <c r="G27" i="17"/>
  <c r="H27" i="17"/>
  <c r="I27" i="17"/>
  <c r="J27" i="17"/>
  <c r="K27" i="17"/>
  <c r="E26" i="17"/>
  <c r="F26" i="17"/>
  <c r="G26" i="17"/>
  <c r="H26" i="17"/>
  <c r="I26" i="17"/>
  <c r="J26" i="17"/>
  <c r="K26" i="17"/>
  <c r="B26" i="17"/>
  <c r="C36" i="17"/>
  <c r="D36" i="17"/>
  <c r="E36" i="17"/>
  <c r="F36" i="17"/>
  <c r="G36" i="17"/>
  <c r="H36" i="17"/>
  <c r="I36" i="17"/>
  <c r="J36" i="17"/>
  <c r="K36" i="17"/>
  <c r="B36" i="17"/>
  <c r="E58" i="17"/>
  <c r="F58" i="17"/>
  <c r="G58" i="17"/>
  <c r="H58" i="17"/>
  <c r="I58" i="17"/>
  <c r="J58" i="17"/>
  <c r="K58" i="17"/>
  <c r="B58" i="17"/>
  <c r="C15" i="17"/>
  <c r="D15" i="17"/>
  <c r="E15" i="17"/>
  <c r="F15" i="17"/>
  <c r="G15" i="17"/>
  <c r="H15" i="17"/>
  <c r="I15" i="17"/>
  <c r="J15" i="17"/>
  <c r="K15" i="17"/>
  <c r="C16" i="17"/>
  <c r="D16" i="17"/>
  <c r="E16" i="17"/>
  <c r="F16" i="17"/>
  <c r="G16" i="17"/>
  <c r="H16" i="17"/>
  <c r="I16" i="17"/>
  <c r="J16" i="17"/>
  <c r="K16" i="17"/>
  <c r="C34" i="17"/>
  <c r="D34" i="17"/>
  <c r="E34" i="17"/>
  <c r="F34" i="17"/>
  <c r="G34" i="17"/>
  <c r="H34" i="17"/>
  <c r="I34" i="17"/>
  <c r="J34" i="17"/>
  <c r="K34" i="17"/>
  <c r="C35" i="17"/>
  <c r="D35" i="17"/>
  <c r="E35" i="17"/>
  <c r="F35" i="17"/>
  <c r="G35" i="17"/>
  <c r="H35" i="17"/>
  <c r="I35" i="17"/>
  <c r="J35" i="17"/>
  <c r="K35" i="17"/>
  <c r="C33" i="17"/>
  <c r="D33" i="17"/>
  <c r="E33" i="17"/>
  <c r="F33" i="17"/>
  <c r="G33" i="17"/>
  <c r="H33" i="17"/>
  <c r="I33" i="17"/>
  <c r="J33" i="17"/>
  <c r="K33" i="17"/>
  <c r="C50" i="17"/>
  <c r="D50" i="17"/>
  <c r="E50" i="17"/>
  <c r="F50" i="17"/>
  <c r="G50" i="17"/>
  <c r="H50" i="17"/>
  <c r="I50" i="17"/>
  <c r="J50" i="17"/>
  <c r="K50" i="17"/>
  <c r="C51" i="17"/>
  <c r="D51" i="17"/>
  <c r="E51" i="17"/>
  <c r="F51" i="17"/>
  <c r="G51" i="17"/>
  <c r="H51" i="17"/>
  <c r="I51" i="17"/>
  <c r="J51" i="17"/>
  <c r="K51" i="17"/>
  <c r="C52" i="17"/>
  <c r="D52" i="17"/>
  <c r="E52" i="17"/>
  <c r="F52" i="17"/>
  <c r="G52" i="17"/>
  <c r="H52" i="17"/>
  <c r="I52" i="17"/>
  <c r="J52" i="17"/>
  <c r="K52" i="17"/>
  <c r="C53" i="17"/>
  <c r="D53" i="17"/>
  <c r="E53" i="17"/>
  <c r="F53" i="17"/>
  <c r="G53" i="17"/>
  <c r="H53" i="17"/>
  <c r="I53" i="17"/>
  <c r="J53" i="17"/>
  <c r="K53" i="17"/>
  <c r="C54" i="17"/>
  <c r="D54" i="17"/>
  <c r="E54" i="17"/>
  <c r="F54" i="17"/>
  <c r="G54" i="17"/>
  <c r="H54" i="17"/>
  <c r="I54" i="17"/>
  <c r="J54" i="17"/>
  <c r="K54" i="17"/>
  <c r="C55" i="17"/>
  <c r="D55" i="17"/>
  <c r="E55" i="17"/>
  <c r="F55" i="17"/>
  <c r="G55" i="17"/>
  <c r="H55" i="17"/>
  <c r="I55" i="17"/>
  <c r="J55" i="17"/>
  <c r="K55" i="17"/>
  <c r="C57" i="17"/>
  <c r="D57" i="17"/>
  <c r="E57" i="17"/>
  <c r="F57" i="17"/>
  <c r="G57" i="17"/>
  <c r="H57" i="17"/>
  <c r="I57" i="17"/>
  <c r="J57" i="17"/>
  <c r="K57" i="17"/>
  <c r="C45" i="17"/>
  <c r="D45" i="17"/>
  <c r="E45" i="17"/>
  <c r="F45" i="17"/>
  <c r="G45" i="17"/>
  <c r="H45" i="17"/>
  <c r="I45" i="17"/>
  <c r="J45" i="17"/>
  <c r="K45" i="17"/>
  <c r="C46" i="17"/>
  <c r="D46" i="17"/>
  <c r="E46" i="17"/>
  <c r="F46" i="17"/>
  <c r="G46" i="17"/>
  <c r="H46" i="17"/>
  <c r="I46" i="17"/>
  <c r="J46" i="17"/>
  <c r="K46" i="17"/>
  <c r="C47" i="17"/>
  <c r="D47" i="17"/>
  <c r="E47" i="17"/>
  <c r="F47" i="17"/>
  <c r="G47" i="17"/>
  <c r="H47" i="17"/>
  <c r="I47" i="17"/>
  <c r="J47" i="17"/>
  <c r="K47" i="17"/>
  <c r="C48" i="17"/>
  <c r="D48" i="17"/>
  <c r="E48" i="17"/>
  <c r="F48" i="17"/>
  <c r="G48" i="17"/>
  <c r="H48" i="17"/>
  <c r="I48" i="17"/>
  <c r="J48" i="17"/>
  <c r="K48" i="17"/>
  <c r="C49" i="17"/>
  <c r="D49" i="17"/>
  <c r="E49" i="17"/>
  <c r="F49" i="17"/>
  <c r="G49" i="17"/>
  <c r="H49" i="17"/>
  <c r="I49" i="17"/>
  <c r="J49" i="17"/>
  <c r="K49" i="17"/>
  <c r="C38" i="17"/>
  <c r="D38" i="17"/>
  <c r="E38" i="17"/>
  <c r="F38" i="17"/>
  <c r="G38" i="17"/>
  <c r="H38" i="17"/>
  <c r="I38" i="17"/>
  <c r="J38" i="17"/>
  <c r="K38" i="17"/>
  <c r="C14" i="17"/>
  <c r="D14" i="17"/>
  <c r="E14" i="17"/>
  <c r="F14" i="17"/>
  <c r="G14" i="17"/>
  <c r="H14" i="17"/>
  <c r="I14" i="17"/>
  <c r="J14" i="17"/>
  <c r="K14" i="17"/>
  <c r="B14" i="17"/>
  <c r="C43" i="17"/>
  <c r="D43" i="17"/>
  <c r="E43" i="17"/>
  <c r="F43" i="17"/>
  <c r="G43" i="17"/>
  <c r="H43" i="17"/>
  <c r="I43" i="17"/>
  <c r="J43" i="17"/>
  <c r="K43" i="17"/>
  <c r="C21" i="17"/>
  <c r="D21" i="17"/>
  <c r="E21" i="17"/>
  <c r="F21" i="17"/>
  <c r="G21" i="17"/>
  <c r="H21" i="17"/>
  <c r="I21" i="17"/>
  <c r="J21" i="17"/>
  <c r="K21" i="17"/>
  <c r="C22" i="17"/>
  <c r="D22" i="17"/>
  <c r="E22" i="17"/>
  <c r="F22" i="17"/>
  <c r="G22" i="17"/>
  <c r="H22" i="17"/>
  <c r="I22" i="17"/>
  <c r="J22" i="17"/>
  <c r="K22" i="17"/>
  <c r="C32" i="17"/>
  <c r="D32" i="17"/>
  <c r="E32" i="17"/>
  <c r="F32" i="17"/>
  <c r="G32" i="17"/>
  <c r="H32" i="17"/>
  <c r="I32" i="17"/>
  <c r="J32" i="17"/>
  <c r="K32" i="17"/>
  <c r="C11" i="17"/>
  <c r="D11" i="17"/>
  <c r="E11" i="17"/>
  <c r="F11" i="17"/>
  <c r="G11" i="17"/>
  <c r="H11" i="17"/>
  <c r="I11" i="17"/>
  <c r="J11" i="17"/>
  <c r="K11" i="17"/>
  <c r="C12" i="17"/>
  <c r="D12" i="17"/>
  <c r="E12" i="17"/>
  <c r="F12" i="17"/>
  <c r="G12" i="17"/>
  <c r="H12" i="17"/>
  <c r="I12" i="17"/>
  <c r="J12" i="17"/>
  <c r="K12" i="17"/>
  <c r="C13" i="17"/>
  <c r="D13" i="17"/>
  <c r="E13" i="17"/>
  <c r="F13" i="17"/>
  <c r="G13" i="17"/>
  <c r="H13" i="17"/>
  <c r="I13" i="17"/>
  <c r="J13" i="17"/>
  <c r="K13" i="17"/>
  <c r="B12" i="17"/>
  <c r="B13" i="17"/>
  <c r="B11" i="17"/>
  <c r="C42" i="17"/>
  <c r="D42" i="17"/>
  <c r="E42" i="17"/>
  <c r="F42" i="17"/>
  <c r="G42" i="17"/>
  <c r="H42" i="17"/>
  <c r="I42" i="17"/>
  <c r="J42" i="17"/>
  <c r="K42" i="17"/>
  <c r="C8" i="17"/>
  <c r="D8" i="17"/>
  <c r="E8" i="17"/>
  <c r="F8" i="17"/>
  <c r="G8" i="17"/>
  <c r="H8" i="17"/>
  <c r="I8" i="17"/>
  <c r="J8" i="17"/>
  <c r="K8" i="17"/>
  <c r="C9" i="17"/>
  <c r="D9" i="17"/>
  <c r="E9" i="17"/>
  <c r="F9" i="17"/>
  <c r="G9" i="17"/>
  <c r="H9" i="17"/>
  <c r="I9" i="17"/>
  <c r="J9" i="17"/>
  <c r="K9" i="17"/>
  <c r="C10" i="17"/>
  <c r="D10" i="17"/>
  <c r="E10" i="17"/>
  <c r="F10" i="17"/>
  <c r="G10" i="17"/>
  <c r="H10" i="17"/>
  <c r="I10" i="17"/>
  <c r="J10" i="17"/>
  <c r="K10" i="17"/>
  <c r="E41" i="17"/>
  <c r="F41" i="17"/>
  <c r="G41" i="17"/>
  <c r="H41" i="17"/>
  <c r="I41" i="17"/>
  <c r="J41" i="17"/>
  <c r="K41" i="17"/>
  <c r="C19" i="17"/>
  <c r="D19" i="17"/>
  <c r="E19" i="17"/>
  <c r="F19" i="17"/>
  <c r="G19" i="17"/>
  <c r="H19" i="17"/>
  <c r="I19" i="17"/>
  <c r="J19" i="17"/>
  <c r="K19" i="17"/>
  <c r="C20" i="17"/>
  <c r="D20" i="17"/>
  <c r="E20" i="17"/>
  <c r="F20" i="17"/>
  <c r="G20" i="17"/>
  <c r="H20" i="17"/>
  <c r="I20" i="17"/>
  <c r="J20" i="17"/>
  <c r="K20" i="17"/>
  <c r="B20" i="17"/>
  <c r="B19" i="17"/>
  <c r="H15" i="14"/>
  <c r="I15" i="14"/>
  <c r="J15" i="14"/>
  <c r="K15" i="14"/>
  <c r="G15" i="14"/>
  <c r="J31" i="17" l="1"/>
  <c r="I31" i="17"/>
  <c r="E31" i="17"/>
  <c r="D6" i="17"/>
  <c r="H31" i="17"/>
  <c r="K31" i="17"/>
  <c r="G31" i="17"/>
  <c r="K25" i="17"/>
  <c r="E25" i="17"/>
  <c r="J18" i="17"/>
  <c r="G40" i="17"/>
  <c r="H6" i="17"/>
  <c r="H25" i="17"/>
  <c r="K18" i="17"/>
  <c r="J25" i="17"/>
  <c r="I18" i="17"/>
  <c r="E18" i="17"/>
  <c r="J40" i="17"/>
  <c r="G6" i="17"/>
  <c r="G25" i="17"/>
  <c r="H18" i="17"/>
  <c r="I40" i="17"/>
  <c r="E40" i="17"/>
  <c r="J6" i="17"/>
  <c r="K40" i="17"/>
  <c r="C6" i="17"/>
  <c r="I25" i="17"/>
  <c r="G18" i="17"/>
  <c r="H40" i="17"/>
  <c r="I6" i="17"/>
  <c r="D16" i="14"/>
  <c r="D41" i="17" s="1"/>
  <c r="C16" i="14"/>
  <c r="C41" i="17" s="1"/>
  <c r="M6" i="17" l="1"/>
  <c r="I64" i="17"/>
  <c r="G64" i="17"/>
  <c r="G66" i="17" s="1"/>
  <c r="J64" i="17"/>
  <c r="H64" i="17"/>
  <c r="H66" i="17" s="1"/>
  <c r="A7" i="14"/>
  <c r="A8" i="14" s="1"/>
  <c r="A9" i="14" s="1"/>
  <c r="A10" i="14" s="1"/>
  <c r="A11" i="14" s="1"/>
  <c r="A12" i="14" s="1"/>
  <c r="A13" i="14" s="1"/>
  <c r="A14" i="14" s="1"/>
  <c r="A15" i="14" s="1"/>
  <c r="A17" i="14" s="1"/>
  <c r="A18" i="14" s="1"/>
  <c r="A19" i="14" s="1"/>
  <c r="A20" i="14" s="1"/>
  <c r="A21" i="14" s="1"/>
  <c r="A22" i="14" s="1"/>
  <c r="A23" i="14" s="1"/>
  <c r="A24"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7" i="14" s="1"/>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K64" i="17" l="1"/>
  <c r="I39" i="14"/>
  <c r="I71" i="14"/>
  <c r="K67" i="14"/>
  <c r="H67" i="14"/>
  <c r="I67" i="14"/>
  <c r="J67" i="14"/>
  <c r="G67" i="14"/>
  <c r="K61" i="14"/>
  <c r="H61" i="14"/>
  <c r="I61" i="14"/>
  <c r="J61" i="14"/>
  <c r="G61" i="14"/>
  <c r="K58" i="14"/>
  <c r="H58" i="14"/>
  <c r="I58" i="14"/>
  <c r="J58" i="14"/>
  <c r="G58" i="14"/>
  <c r="K48" i="14"/>
  <c r="H48" i="14"/>
  <c r="I48" i="14"/>
  <c r="J48" i="14"/>
  <c r="G48" i="14"/>
  <c r="K39" i="14"/>
  <c r="H39" i="14"/>
  <c r="J39" i="14"/>
  <c r="G39" i="14"/>
  <c r="H36" i="14"/>
  <c r="K31" i="14"/>
  <c r="H31" i="14"/>
  <c r="I31" i="14"/>
  <c r="G31" i="14"/>
  <c r="I71" i="13"/>
  <c r="D67" i="14"/>
  <c r="C67" i="14"/>
  <c r="D72" i="14"/>
  <c r="D26" i="17" s="1"/>
  <c r="C72" i="14"/>
  <c r="C26" i="17" s="1"/>
  <c r="D40" i="14"/>
  <c r="C40" i="14"/>
  <c r="D17" i="14"/>
  <c r="C17" i="14"/>
  <c r="H75" i="14" l="1"/>
  <c r="H77" i="14" s="1"/>
  <c r="I75" i="14"/>
  <c r="J75" i="14"/>
  <c r="D71" i="14"/>
  <c r="C71" i="14"/>
  <c r="D58" i="14"/>
  <c r="C58" i="14"/>
  <c r="D48" i="14"/>
  <c r="C48" i="14"/>
  <c r="D39" i="14"/>
  <c r="D37" i="17" s="1"/>
  <c r="D31" i="17" s="1"/>
  <c r="C39" i="14"/>
  <c r="C37" i="17" s="1"/>
  <c r="C31" i="17" s="1"/>
  <c r="M31" i="17" s="1"/>
  <c r="D36" i="14"/>
  <c r="D59" i="17" s="1"/>
  <c r="C36" i="14"/>
  <c r="C59" i="17" s="1"/>
  <c r="D31" i="14"/>
  <c r="D23" i="17" s="1"/>
  <c r="D18" i="17" s="1"/>
  <c r="C31" i="14"/>
  <c r="C23" i="17" s="1"/>
  <c r="C18" i="17" s="1"/>
  <c r="M18" i="17" s="1"/>
  <c r="D29" i="14"/>
  <c r="D62" i="17" s="1"/>
  <c r="C29" i="14"/>
  <c r="C62" i="17" s="1"/>
  <c r="D15" i="14"/>
  <c r="C15" i="14"/>
  <c r="D11" i="14"/>
  <c r="D29" i="17" s="1"/>
  <c r="D25" i="17" s="1"/>
  <c r="C11" i="14"/>
  <c r="C29" i="17" s="1"/>
  <c r="C25" i="17" s="1"/>
  <c r="M25" i="17" s="1"/>
  <c r="D9" i="14"/>
  <c r="D61" i="17" s="1"/>
  <c r="C9" i="14"/>
  <c r="C61" i="17" s="1"/>
  <c r="G6" i="14"/>
  <c r="G75" i="14" s="1"/>
  <c r="C40" i="17" l="1"/>
  <c r="D40" i="17"/>
  <c r="D64" i="17" s="1"/>
  <c r="G77" i="14"/>
  <c r="C75" i="14"/>
  <c r="E75" i="14" s="1"/>
  <c r="D75" i="14"/>
  <c r="E119" i="9"/>
  <c r="E120" i="9"/>
  <c r="F120" i="9"/>
  <c r="F119" i="9"/>
  <c r="C119" i="9"/>
  <c r="C120" i="9"/>
  <c r="B120" i="9"/>
  <c r="B119" i="9"/>
  <c r="F171" i="9"/>
  <c r="E171" i="9"/>
  <c r="C171" i="9"/>
  <c r="B171" i="9"/>
  <c r="C35" i="12"/>
  <c r="B35" i="12"/>
  <c r="C33" i="12"/>
  <c r="C34" i="12"/>
  <c r="B34" i="12"/>
  <c r="B33" i="12"/>
  <c r="F30" i="13"/>
  <c r="E30" i="13"/>
  <c r="E42" i="13"/>
  <c r="E135" i="1"/>
  <c r="C64" i="17" l="1"/>
  <c r="E64" i="17" s="1"/>
  <c r="M40" i="17"/>
  <c r="C6" i="10"/>
  <c r="M64" i="17" l="1"/>
  <c r="N64" i="17" s="1"/>
  <c r="N40" i="17"/>
  <c r="F44" i="13"/>
  <c r="N31" i="17" l="1"/>
  <c r="N6" i="17"/>
  <c r="N25" i="17"/>
  <c r="N18" i="17"/>
  <c r="E80" i="1"/>
  <c r="E86" i="1" l="1"/>
  <c r="F10" i="13" l="1"/>
  <c r="E65" i="12" l="1"/>
  <c r="F10" i="1" l="1"/>
  <c r="E10" i="1"/>
  <c r="E93" i="13"/>
  <c r="F93" i="13"/>
  <c r="B40" i="13"/>
  <c r="E38" i="13"/>
  <c r="F38" i="13"/>
  <c r="E125" i="9"/>
  <c r="E126" i="9"/>
  <c r="F126" i="9"/>
  <c r="F125" i="9"/>
  <c r="B126" i="9"/>
  <c r="B125" i="9"/>
  <c r="C126" i="9"/>
  <c r="C125" i="9"/>
  <c r="E131" i="1" l="1"/>
  <c r="F83" i="9" l="1"/>
  <c r="C83" i="9"/>
  <c r="B83" i="9"/>
  <c r="F23" i="9" l="1"/>
  <c r="C23" i="9"/>
  <c r="E88" i="1"/>
  <c r="E44" i="9"/>
  <c r="F19" i="9"/>
  <c r="C19" i="9"/>
  <c r="D115" i="9" l="1"/>
  <c r="F52" i="13" l="1"/>
  <c r="E52" i="13"/>
  <c r="E26" i="13"/>
  <c r="F26" i="13"/>
  <c r="F65" i="13" l="1"/>
  <c r="E65" i="13"/>
  <c r="F43" i="13" l="1"/>
  <c r="F42" i="13" s="1"/>
  <c r="F9" i="13" l="1"/>
  <c r="E70" i="13"/>
  <c r="F70" i="13"/>
  <c r="F63" i="13"/>
  <c r="E63" i="13"/>
  <c r="E62" i="13" s="1"/>
  <c r="F28" i="13"/>
  <c r="E28" i="13"/>
  <c r="E18" i="13"/>
  <c r="F18" i="13"/>
  <c r="E22" i="13"/>
  <c r="F22" i="13"/>
  <c r="F16" i="13"/>
  <c r="E14" i="13"/>
  <c r="F14" i="13"/>
  <c r="E12" i="13"/>
  <c r="F12" i="13"/>
  <c r="E9" i="13"/>
  <c r="F81" i="13"/>
  <c r="E81" i="13"/>
  <c r="E17" i="13"/>
  <c r="E16" i="13" s="1"/>
  <c r="F49" i="13"/>
  <c r="F48" i="13" s="1"/>
  <c r="E49" i="13"/>
  <c r="E48" i="13" s="1"/>
  <c r="F62" i="13" l="1"/>
  <c r="E8" i="13"/>
  <c r="F8" i="13"/>
  <c r="E7" i="13"/>
  <c r="E5" i="13" s="1"/>
  <c r="F124" i="9"/>
  <c r="C124" i="9"/>
  <c r="B124" i="9"/>
  <c r="F97" i="13" l="1"/>
  <c r="F7" i="13"/>
  <c r="F5" i="13" s="1"/>
  <c r="F98" i="13"/>
  <c r="E97" i="13"/>
  <c r="E98" i="13"/>
  <c r="E101" i="1"/>
  <c r="B117" i="9" l="1"/>
  <c r="C117" i="9"/>
  <c r="E117" i="9"/>
  <c r="F117" i="9"/>
  <c r="E100" i="1"/>
  <c r="E85" i="1"/>
  <c r="C82" i="9" l="1"/>
  <c r="C97" i="9"/>
  <c r="F96" i="9" l="1"/>
  <c r="C96" i="9"/>
  <c r="E94" i="1"/>
  <c r="E95" i="9" s="1"/>
  <c r="F54" i="9" l="1"/>
  <c r="C54" i="9"/>
  <c r="F170" i="9" l="1"/>
  <c r="E170" i="9"/>
  <c r="C170" i="9"/>
  <c r="B170" i="9"/>
  <c r="F81" i="9"/>
  <c r="E81" i="9"/>
  <c r="C81" i="9"/>
  <c r="B81" i="9"/>
  <c r="F88" i="9" l="1"/>
  <c r="E88" i="9"/>
  <c r="C88" i="9"/>
  <c r="B88" i="9"/>
  <c r="C115" i="9" l="1"/>
  <c r="E115" i="9"/>
  <c r="F115" i="9"/>
  <c r="B115" i="9"/>
  <c r="C200" i="9" l="1"/>
  <c r="F101" i="9" l="1"/>
  <c r="E101" i="9"/>
  <c r="C101" i="9"/>
  <c r="B101" i="9"/>
  <c r="F110" i="1" l="1"/>
  <c r="E110" i="1"/>
  <c r="F35" i="11"/>
  <c r="E35" i="11"/>
  <c r="F42" i="9" l="1"/>
  <c r="C42" i="9"/>
  <c r="E97" i="1"/>
  <c r="E41" i="9" l="1"/>
  <c r="F41" i="9"/>
  <c r="C41" i="9"/>
  <c r="E93" i="1" l="1"/>
  <c r="F53" i="9" l="1"/>
  <c r="C53" i="9"/>
  <c r="E33" i="9" l="1"/>
  <c r="F77" i="1" l="1"/>
  <c r="F80" i="9" l="1"/>
  <c r="E80" i="9"/>
  <c r="C80" i="9"/>
  <c r="B80" i="9"/>
  <c r="E92" i="1" l="1"/>
  <c r="E111" i="9" s="1"/>
  <c r="E37" i="12" l="1"/>
  <c r="B34" i="9" l="1"/>
  <c r="F34" i="9"/>
  <c r="F33" i="9" s="1"/>
  <c r="C34" i="9"/>
  <c r="F79" i="9" l="1"/>
  <c r="C79" i="9"/>
  <c r="B79" i="9"/>
  <c r="F95" i="9"/>
  <c r="F94" i="9"/>
  <c r="E94" i="9"/>
  <c r="C94" i="9"/>
  <c r="C95" i="9"/>
  <c r="B95" i="9"/>
  <c r="B94" i="9"/>
  <c r="F113" i="9" l="1"/>
  <c r="E113" i="9"/>
  <c r="C113" i="9"/>
  <c r="B113" i="9"/>
  <c r="F12" i="11" l="1"/>
  <c r="F52" i="9" l="1"/>
  <c r="C52" i="9"/>
  <c r="C111" i="9" l="1"/>
  <c r="F111" i="9"/>
  <c r="B111" i="9"/>
  <c r="F28" i="1" l="1"/>
  <c r="E143" i="1" s="1"/>
  <c r="E28" i="1"/>
  <c r="E134" i="1" l="1"/>
  <c r="F198" i="9"/>
  <c r="E198" i="9"/>
  <c r="F11" i="11"/>
  <c r="E20" i="9" l="1"/>
  <c r="E65" i="11" l="1"/>
  <c r="F65" i="11"/>
  <c r="C18" i="9" l="1"/>
  <c r="F18" i="9"/>
  <c r="F56" i="11" l="1"/>
  <c r="E56" i="11"/>
  <c r="E52" i="12"/>
  <c r="F87" i="9" l="1"/>
  <c r="E91" i="1"/>
  <c r="E109" i="9" s="1"/>
  <c r="E108" i="9" s="1"/>
  <c r="C48" i="9" l="1"/>
  <c r="F74" i="9" l="1"/>
  <c r="C74" i="9"/>
  <c r="E82" i="1"/>
  <c r="E81" i="1"/>
  <c r="F169" i="9" l="1"/>
  <c r="C169" i="9"/>
  <c r="C87" i="9" l="1"/>
  <c r="F109" i="9" l="1"/>
  <c r="F108" i="9" s="1"/>
  <c r="C109" i="9"/>
  <c r="B109" i="9"/>
  <c r="E16" i="11" l="1"/>
  <c r="E10" i="12" l="1"/>
  <c r="E12" i="12"/>
  <c r="E13" i="12"/>
  <c r="E8" i="12"/>
  <c r="E7" i="12" s="1"/>
  <c r="E6" i="12" l="1"/>
  <c r="F66" i="9"/>
  <c r="C66" i="9"/>
  <c r="E89" i="1"/>
  <c r="E136" i="1" s="1"/>
  <c r="E101" i="13" l="1"/>
  <c r="E102" i="13"/>
  <c r="E65" i="9"/>
  <c r="F168" i="9"/>
  <c r="C168" i="9"/>
  <c r="F65" i="9"/>
  <c r="C65" i="9"/>
  <c r="F51" i="9" l="1"/>
  <c r="C51" i="9"/>
  <c r="F41" i="11" l="1"/>
  <c r="E41" i="11"/>
  <c r="F50" i="9" l="1"/>
  <c r="C50" i="9"/>
  <c r="E162" i="9" l="1"/>
  <c r="E78" i="9" l="1"/>
  <c r="F78" i="9"/>
  <c r="C78" i="9"/>
  <c r="B78" i="9"/>
  <c r="E156" i="9" l="1"/>
  <c r="E155" i="9" s="1"/>
  <c r="F86" i="9"/>
  <c r="C86" i="9"/>
  <c r="F162" i="9"/>
  <c r="C162" i="9"/>
  <c r="C77" i="9"/>
  <c r="B77" i="9"/>
  <c r="F77" i="9"/>
  <c r="F76" i="9"/>
  <c r="C76" i="9"/>
  <c r="F22" i="9"/>
  <c r="F20" i="9"/>
  <c r="C22" i="9"/>
  <c r="C20" i="9"/>
  <c r="F9" i="11" l="1"/>
  <c r="E9" i="11"/>
  <c r="E8" i="11" s="1"/>
  <c r="E69" i="11" s="1"/>
  <c r="E73" i="11" s="1"/>
  <c r="F8" i="11" l="1"/>
  <c r="E68" i="11"/>
  <c r="E72" i="11" s="1"/>
  <c r="E7" i="11"/>
  <c r="E5" i="11" s="1"/>
  <c r="F156" i="9"/>
  <c r="F155" i="9" s="1"/>
  <c r="C156" i="9"/>
  <c r="F69" i="11" l="1"/>
  <c r="F68" i="11"/>
  <c r="F7" i="11"/>
  <c r="F5" i="11" s="1"/>
  <c r="E84" i="1"/>
  <c r="E190" i="9" s="1"/>
  <c r="F130" i="9" l="1"/>
  <c r="C130" i="9"/>
  <c r="E75" i="9" l="1"/>
  <c r="E71" i="9" s="1"/>
  <c r="F75" i="9"/>
  <c r="C75" i="9"/>
  <c r="B75" i="9"/>
  <c r="B190" i="9" l="1"/>
  <c r="F190" i="9"/>
  <c r="C190" i="9"/>
  <c r="C57" i="9" l="1"/>
  <c r="F57" i="9"/>
  <c r="E57" i="9"/>
  <c r="F188" i="9" l="1"/>
  <c r="C188" i="9"/>
  <c r="E187" i="9" l="1"/>
  <c r="E186" i="9" s="1"/>
  <c r="F16" i="9"/>
  <c r="C16" i="9"/>
  <c r="F49" i="9" l="1"/>
  <c r="C49" i="9"/>
  <c r="F58" i="9" l="1"/>
  <c r="C58" i="9"/>
  <c r="F48" i="9"/>
  <c r="E20" i="1"/>
  <c r="F15" i="9"/>
  <c r="C15" i="9"/>
  <c r="E83" i="1" l="1"/>
  <c r="E14" i="1"/>
  <c r="E15" i="9"/>
  <c r="F47" i="9"/>
  <c r="C47" i="9"/>
  <c r="E133" i="1" l="1"/>
  <c r="E132" i="1"/>
  <c r="E140" i="1" s="1"/>
  <c r="E77" i="1"/>
  <c r="E16" i="9"/>
  <c r="F14" i="1"/>
  <c r="H155" i="9" l="1"/>
  <c r="E138" i="1"/>
  <c r="F76" i="1"/>
  <c r="G155" i="9" s="1"/>
  <c r="F11" i="1"/>
  <c r="G64" i="1" s="1"/>
  <c r="F56" i="9"/>
  <c r="E56" i="9"/>
  <c r="H56" i="9" l="1"/>
  <c r="G147" i="9"/>
  <c r="H33" i="9"/>
  <c r="G56" i="9"/>
  <c r="H143" i="9"/>
  <c r="H147" i="9"/>
  <c r="G33" i="9"/>
  <c r="H108" i="9"/>
  <c r="H151" i="9"/>
  <c r="G143" i="9"/>
  <c r="G151" i="9"/>
  <c r="G108" i="9"/>
  <c r="G76" i="1"/>
  <c r="G71" i="9"/>
  <c r="G44" i="9"/>
  <c r="F73" i="9"/>
  <c r="C73" i="9"/>
  <c r="F45" i="9"/>
  <c r="C45" i="9"/>
  <c r="F46" i="9"/>
  <c r="C46" i="9"/>
  <c r="F187" i="9"/>
  <c r="F186" i="9" s="1"/>
  <c r="C187" i="9"/>
  <c r="F44" i="9" l="1"/>
  <c r="H186" i="9"/>
  <c r="F12" i="1" l="1"/>
  <c r="H12" i="1" s="1"/>
  <c r="F13" i="1"/>
  <c r="G101" i="1" s="1"/>
  <c r="G186" i="9"/>
  <c r="F72" i="9"/>
  <c r="F71" i="9" s="1"/>
  <c r="H71" i="9" s="1"/>
  <c r="C72" i="9"/>
  <c r="E141" i="1" l="1"/>
  <c r="G109" i="1"/>
  <c r="E92" i="9"/>
  <c r="G92" i="9" s="1"/>
  <c r="F203" i="9" l="1"/>
  <c r="E203" i="9"/>
  <c r="F40" i="9" l="1"/>
  <c r="H40" i="9" s="1"/>
  <c r="E40" i="9"/>
  <c r="G40" i="9" s="1"/>
  <c r="F6" i="9"/>
  <c r="E179" i="9" l="1"/>
  <c r="G179" i="9" s="1"/>
  <c r="E123" i="9" l="1"/>
  <c r="G123" i="9" s="1"/>
  <c r="F123" i="9" l="1"/>
  <c r="H123" i="9" s="1"/>
  <c r="F92" i="9" l="1"/>
  <c r="H92" i="9" s="1"/>
  <c r="F85" i="9" l="1"/>
  <c r="H85" i="9" s="1"/>
  <c r="E85" i="9"/>
  <c r="G85" i="9" s="1"/>
  <c r="H44" i="9" l="1"/>
  <c r="F175" i="9" l="1"/>
  <c r="H175" i="9" s="1"/>
  <c r="E175" i="9"/>
  <c r="G175" i="9" s="1"/>
  <c r="F63" i="9" l="1"/>
  <c r="H63" i="9" s="1"/>
  <c r="E129" i="9" l="1"/>
  <c r="G129" i="9" s="1"/>
  <c r="E10" i="9" l="1"/>
  <c r="E6" i="9" l="1"/>
  <c r="F136" i="9"/>
  <c r="H136" i="9" s="1"/>
  <c r="E136" i="9"/>
  <c r="G136" i="9" s="1"/>
  <c r="F14" i="9" l="1"/>
  <c r="H14" i="9" s="1"/>
  <c r="E14" i="9"/>
  <c r="G14" i="9" s="1"/>
  <c r="F129" i="9"/>
  <c r="H129" i="9" s="1"/>
  <c r="F100" i="9"/>
  <c r="H100" i="9" s="1"/>
  <c r="E100" i="9"/>
  <c r="G100" i="9" s="1"/>
  <c r="F179" i="9"/>
  <c r="H179" i="9" s="1"/>
  <c r="F197" i="9"/>
  <c r="H197" i="9" s="1"/>
  <c r="E197" i="9"/>
  <c r="G197" i="9" s="1"/>
  <c r="E63" i="9"/>
  <c r="G63" i="9" s="1"/>
  <c r="E5" i="9" l="1"/>
  <c r="F5" i="9"/>
  <c r="C3" i="10"/>
  <c r="C7" i="10" s="1"/>
  <c r="D7" i="10" s="1"/>
  <c r="C11" i="10" l="1"/>
  <c r="B3" i="10"/>
  <c r="B12" i="10"/>
  <c r="B10" i="10"/>
  <c r="C8" i="10" l="1"/>
  <c r="C212" i="9"/>
  <c r="C213" i="9"/>
  <c r="C214" i="9"/>
  <c r="F125" i="1" l="1"/>
  <c r="G5" i="9" l="1"/>
  <c r="G36" i="9"/>
  <c r="H36" i="9"/>
  <c r="G211" i="9"/>
  <c r="H6" i="9"/>
  <c r="H29" i="9"/>
  <c r="H211" i="9"/>
  <c r="G6" i="9"/>
  <c r="G193" i="9"/>
  <c r="G207" i="9"/>
  <c r="H207" i="9"/>
  <c r="G203" i="9"/>
  <c r="H25" i="9"/>
  <c r="G10" i="9"/>
  <c r="G29" i="9"/>
  <c r="G25" i="9"/>
  <c r="H193" i="9"/>
  <c r="H5" i="9"/>
  <c r="H203" i="9"/>
  <c r="C9" i="10"/>
  <c r="C10" i="10" s="1"/>
  <c r="E109" i="1"/>
  <c r="E125" i="1" s="1"/>
  <c r="E139" i="1" s="1"/>
  <c r="C12" i="10" l="1"/>
  <c r="D12" i="10" s="1"/>
  <c r="D10" i="10"/>
  <c r="H10" i="9"/>
</calcChain>
</file>

<file path=xl/comments1.xml><?xml version="1.0" encoding="utf-8"?>
<comments xmlns="http://schemas.openxmlformats.org/spreadsheetml/2006/main">
  <authors>
    <author>Dace Siņkovska</author>
  </authors>
  <commentList>
    <comment ref="D67" authorId="0" shapeId="0">
      <text>
        <r>
          <rPr>
            <b/>
            <sz val="9"/>
            <color indexed="81"/>
            <rFont val="Tahoma"/>
            <family val="2"/>
            <charset val="186"/>
          </rPr>
          <t>Dace Siņkovska:</t>
        </r>
        <r>
          <rPr>
            <sz val="9"/>
            <color indexed="81"/>
            <rFont val="Tahoma"/>
            <family val="2"/>
            <charset val="186"/>
          </rPr>
          <t xml:space="preserve">
divi tiesas spriedumi</t>
        </r>
      </text>
    </comment>
  </commentList>
</comments>
</file>

<file path=xl/comments2.xml><?xml version="1.0" encoding="utf-8"?>
<comments xmlns="http://schemas.openxmlformats.org/spreadsheetml/2006/main">
  <authors>
    <author>Dace Siņkovska</author>
  </authors>
  <commentList>
    <comment ref="D82" authorId="0" shapeId="0">
      <text>
        <r>
          <rPr>
            <b/>
            <sz val="9"/>
            <color indexed="81"/>
            <rFont val="Tahoma"/>
            <family val="2"/>
            <charset val="186"/>
          </rPr>
          <t>Dace Siņkovska:</t>
        </r>
        <r>
          <rPr>
            <sz val="9"/>
            <color indexed="81"/>
            <rFont val="Tahoma"/>
            <family val="2"/>
            <charset val="186"/>
          </rPr>
          <t xml:space="preserve">
divi tiesas spriedumi</t>
        </r>
      </text>
    </comment>
  </commentList>
</comments>
</file>

<file path=xl/sharedStrings.xml><?xml version="1.0" encoding="utf-8"?>
<sst xmlns="http://schemas.openxmlformats.org/spreadsheetml/2006/main" count="1491" uniqueCount="556">
  <si>
    <t>Ministrija,  centrālā     valsts iestāde</t>
  </si>
  <si>
    <t xml:space="preserve">MK lēmuma numurs,  datums </t>
  </si>
  <si>
    <t xml:space="preserve">FM rīkojuma  numurs,  datums </t>
  </si>
  <si>
    <t> Pasākums</t>
  </si>
  <si>
    <t>Saskaņā ar MK lēmumu piešķirtā summa</t>
  </si>
  <si>
    <t>Saskaņā ar FM rīkojumu pārdalītā summa</t>
  </si>
  <si>
    <t xml:space="preserve"> </t>
  </si>
  <si>
    <t>Euro</t>
  </si>
  <si>
    <t>Atlikums ņemot vērā: "1. Pārdalīts saskaņā ar FM rīkojumiem"</t>
  </si>
  <si>
    <t>Atlikums ņemot vērā: "1. Pārdalīts saskaņā ar FM rīkojumiem", "2. Akceptēts MK"</t>
  </si>
  <si>
    <t>Atlikums ņemot vērā: "1. Pārdalīts saskaņā ar FM rīkojumiem", "2. Akceptēts MK", "3. Projekti, kuri iesniegti saskaņošanai"</t>
  </si>
  <si>
    <t xml:space="preserve">01. Valsts prezidenta kanceleja </t>
  </si>
  <si>
    <t xml:space="preserve">02. Saeima </t>
  </si>
  <si>
    <t xml:space="preserve">03. Ministru kabinets </t>
  </si>
  <si>
    <t xml:space="preserve">04. Korupcijas novēršanas un apkarošanas birojs </t>
  </si>
  <si>
    <t xml:space="preserve">05. Tiesībsarga birojs </t>
  </si>
  <si>
    <t xml:space="preserve">08. Sabiedrības integrācijas fonds </t>
  </si>
  <si>
    <t xml:space="preserve">09.  Sabiedrisko pakalpojumu regulēšanas komisija </t>
  </si>
  <si>
    <t xml:space="preserve">10. Aizsardzības ministrija </t>
  </si>
  <si>
    <t xml:space="preserve">11. Ārlietu ministrija </t>
  </si>
  <si>
    <t xml:space="preserve">13. Finanšu ministrija </t>
  </si>
  <si>
    <t>14. Iekšlietu ministrija</t>
  </si>
  <si>
    <t xml:space="preserve">15. Izglītības un zinātnes ministrija </t>
  </si>
  <si>
    <t xml:space="preserve">16. Zemkopības ministrija </t>
  </si>
  <si>
    <t xml:space="preserve">17. Satiksmes ministrija </t>
  </si>
  <si>
    <t xml:space="preserve">18. Labklājības ministrija </t>
  </si>
  <si>
    <t xml:space="preserve">19. Tieslietu ministrija </t>
  </si>
  <si>
    <t xml:space="preserve">21. Vides aizsardzības un reģionālās attīstības ministrija </t>
  </si>
  <si>
    <t>22. Kultūras ministrija</t>
  </si>
  <si>
    <t xml:space="preserve">24. Valsts kontrole </t>
  </si>
  <si>
    <t>25. Pārresoru koordinācijas centrs</t>
  </si>
  <si>
    <t>28. Augstākā tiesa</t>
  </si>
  <si>
    <t>29. Veselības ministrija</t>
  </si>
  <si>
    <t>30. Satversmes tiesa</t>
  </si>
  <si>
    <t>32. Prokuratūra</t>
  </si>
  <si>
    <t>35. Centrālā vēlēšanu komisija</t>
  </si>
  <si>
    <t>37.  Centrālā zemes komisija</t>
  </si>
  <si>
    <t>47. Radio un televīzija</t>
  </si>
  <si>
    <t>62. Mērķdotācijas pašvaldībām</t>
  </si>
  <si>
    <t>64. Dotācijas pašvaldībām</t>
  </si>
  <si>
    <t>74. Gadskārtējā valsts budžeta izpildes procesā pārdalāmais finansējums</t>
  </si>
  <si>
    <t>Kopā</t>
  </si>
  <si>
    <t xml:space="preserve">1. Pārdalīts saskaņā ar FM rīkojumiem </t>
  </si>
  <si>
    <t xml:space="preserve">2. Akceptēts Ministru kabinetā </t>
  </si>
  <si>
    <t>3. Projekti, kuri iesniegti saskaņošanai pirms izskatīšanas Ministru kabinetā</t>
  </si>
  <si>
    <t>Iekšlietu ministrija</t>
  </si>
  <si>
    <t>tests</t>
  </si>
  <si>
    <r>
      <t xml:space="preserve">1. Pārdalīts </t>
    </r>
    <r>
      <rPr>
        <sz val="10"/>
        <color theme="1"/>
        <rFont val="Times New Roman"/>
        <family val="1"/>
        <charset val="186"/>
      </rPr>
      <t>saskaņā ar FM rīkojumiem (atbilstoši MK pieņemtajiem lēmumiem):</t>
    </r>
  </si>
  <si>
    <r>
      <t xml:space="preserve">2. Akceptēts Ministru kabinetā </t>
    </r>
    <r>
      <rPr>
        <sz val="10"/>
        <color theme="1"/>
        <rFont val="Times New Roman"/>
        <family val="1"/>
        <charset val="186"/>
      </rPr>
      <t>(tiek gatavots FM rīkojuma projekts):</t>
    </r>
  </si>
  <si>
    <r>
      <t xml:space="preserve">3. Projekti, kuri iesniegti saskaņošanai </t>
    </r>
    <r>
      <rPr>
        <sz val="10"/>
        <color theme="1"/>
        <rFont val="Times New Roman"/>
        <family val="1"/>
        <charset val="186"/>
      </rPr>
      <t>pirms izskatīšanas Ministru kabinetā:</t>
    </r>
  </si>
  <si>
    <t>Saeima</t>
  </si>
  <si>
    <t xml:space="preserve">Korupcijas novēršanas un apkarošanas birojs </t>
  </si>
  <si>
    <t xml:space="preserve">Tiesībsarga birojs </t>
  </si>
  <si>
    <t xml:space="preserve"> Sabiedrības integrācijas fonds </t>
  </si>
  <si>
    <t>Piešķirt Iekšlietu ministrijai (Valsts policijai) 46 088 euro, lai nodrošinātu Valsts policijas amatpersonas ar speciālo dienesta pakāpi dalību Eiropas Savienības novērošanas misijā Gruzijā (EUMM Georgia)</t>
  </si>
  <si>
    <t>Nr.488 
07.10.2019.
 (prot. Nr.44 38.§)</t>
  </si>
  <si>
    <t>Piešķirt Iekšlietu ministrijai finansējumu, kas nepārsniedz 50 000 euro, kas nepieciešams humānās palīdzības sniegšanā izlietoto valsts materiālo rezervju atjaunošanai un transportēšanas izdevumu segšanai</t>
  </si>
  <si>
    <t>Piešķirt Iekšlietu ministrijai finansējumu, kas nepārsniedz 50 000 euro, kas nepieciešams Albānijas Republikai humānās palīdzības sniegšanā izlietoto valsts materiālo rezervju atjaunošanai un transportēšanas izdevumu segšanai</t>
  </si>
  <si>
    <t>Centrālā vēlēšanu komisija</t>
  </si>
  <si>
    <t>Ārlietu ministrija</t>
  </si>
  <si>
    <t>Klasificēts.</t>
  </si>
  <si>
    <t>10.12.2019.
(prot. Nr.57 102.§)</t>
  </si>
  <si>
    <t>Piešķirt Ārlietu ministrijai 2 000 euro izmaksāšanai Kerijai Andersenai pēc Eiropas Cilvēktiesību tiesas 2019.gada 19.septembra sprieduma lietā "Andersena pret Latviju" spēkā stāšanās</t>
  </si>
  <si>
    <t>Izglītības un zinātnes ministrija</t>
  </si>
  <si>
    <t>Piešķirt Centrālajai vēlēšanu komisijai finansējumu, kas nepārsniedz 914 870 euro, lai nodrošinātu parakstu vākšanu tautas nobalsošanas ierosināšanai par apturētajiem likumiem</t>
  </si>
  <si>
    <t>Piešķirt Ārlietu ministrijai 50 000 euro palīdzības sniegšanai Austrālijas Savienībai</t>
  </si>
  <si>
    <t>Nr.2
07.01.2020.
(prot. Nr.1 41.§)</t>
  </si>
  <si>
    <t>Nr.628 
11.12.2019.
(prot. Nr.57 63.§)</t>
  </si>
  <si>
    <t>Nr.13
07.01.2020.
(prot. Nr.1 39.§)</t>
  </si>
  <si>
    <t xml:space="preserve">Piešķirt Ārlietu ministrijai 21 212 euro civilā eksperta darbības nodrošināšanai </t>
  </si>
  <si>
    <t xml:space="preserve">Vides aizsardzības un reģionālās attīstības ministrija </t>
  </si>
  <si>
    <t>Nr.14
14.01.2020.
(prot. Nr.2 16.§)</t>
  </si>
  <si>
    <t>Ekonomikas ministrija</t>
  </si>
  <si>
    <t xml:space="preserve">12. Ekonomikas ministrija </t>
  </si>
  <si>
    <t>Valsts kanceleja</t>
  </si>
  <si>
    <t>Nr.14
17.01.2020</t>
  </si>
  <si>
    <t>Nr.17
20.01.2020</t>
  </si>
  <si>
    <t>Nr.28
23.01.2020.
(prot. Nr.31 31.§)</t>
  </si>
  <si>
    <t>Piešķirt Vides aizsardzības un reģionālās attīstības ministrijai  287 542 euro pārskaitīšanai pašvaldībām, lai segtu faktiskos izdevumus, kas pašvaldībām radušies 2019. gadā, sniedzot atskurbināšanas pakalpojumus diennakts režīmā personām, kuras alkohola reibumā atrodas bezpalīdzības stāvoklī, par katru atskurbšanas telpā ievietoto personu piešķirot līdz 15 euro</t>
  </si>
  <si>
    <t>Finanšu ministrija</t>
  </si>
  <si>
    <t>Zemkopības ministrija</t>
  </si>
  <si>
    <t>Piešķirt Zemkopības ministrijai 1 522 euro, lai atbilstoši Ministru kabineta 2005.gada 15.marta noteikumiem Nr.177 “Kārtība, kādā piešķir un dzīvnieku īpašnieks saņem kompensāciju par zaudējumiem, kas radušies valsts uzraudzībā esošās dzīvnieku infekcijas slimības vai epizootijas uzliesmojuma laikā” Lauku atbalsta dienests nodrošinātu kompensāciju izmaksu dzīvnieku īpašniekam par zaudējumiem, kas radušies valsts uzraudzībā esošas dzīvnieku infekcijas slimības – putnu salmonelozes – apkarošanas laikā</t>
  </si>
  <si>
    <t>Piešķirt Vides aizsardzības un reģionālās attīstības ministrijai 12 305 euro pārskaitīšanai pašvaldībām, lai segtu izdevumus, kas pašvaldībām radušies 2019. gadā, apglabājot mirušās personas, kuru personība nav noskaidrota, tai skaitā:
1. Jūrmalas pilsētas domei – 1 585 euro,
2. Liepājas pilsētas domei – 453 euro,
3. Rēzeknes pilsētas domei – 246 euro,
4. Rīgas pilsētas domei – 7 395 euro,
5. Ventspils pilsētas domei – 270 euro,
6. Gulbenes novada pašvaldībai – 150 euro,
7. Ludzas novada pašvaldībai – 810 euro,
8. Mālpils novada pašvaldībai – 405 euro,
9. Ropažu novada pašvaldībai – 285 euro,
10. Rugāju novada pašvaldībai – 90 euro,
11. Siguldas novada pašvaldībai – 500 euro,
12. Tukuma novada pašvaldībai – 116 euro.</t>
  </si>
  <si>
    <t>Nr.31
05.02.2020</t>
  </si>
  <si>
    <t>03.12.2019.
(prot. Nr.56 52.§)</t>
  </si>
  <si>
    <t>Klasificēts</t>
  </si>
  <si>
    <t>Nr.39
12.02.2020</t>
  </si>
  <si>
    <t>Piešķirt Finanšu ministrijai 54 443 euro, lai Valsts kase veiktu kompensācijas izmaksu nepamatoti represētās personas mantiniekam, pamatojoties uz saņemto Rojas novada domes 2020.gada 21.janvāra lēmumu Nr.21</t>
  </si>
  <si>
    <t>Nr.40
12.02.2020</t>
  </si>
  <si>
    <t>Piešķirt Ekonomikas ministrijai 50 000 euro konsultanta AS “KPMG Baltics” piesaistei</t>
  </si>
  <si>
    <t>Nr.55
11.02.2020.
(prot. Nr.6 48.§)</t>
  </si>
  <si>
    <t>Veselības ministrija</t>
  </si>
  <si>
    <t>Piešķirt Veselības ministrijai 17 485 euro, tai skaitā:
1.  14 339 euro, lai Nacionālajam veselības dienestam segtu izdevumus, kas radušies laikposmā no 2019.gada 1.janvāra līdz 2019.gada 31.decembrim saistībā ar patvēruma meklētāju ārstēšanu Latvijas ārstniecības iestādēs. 
2.  3 146 euro, lai Neatliekamās medicīniskās palīdzības dienestam segtu izdevumus, kas radušies laikposmā no 2019.gada 1.janvāra līdz 2019.gada 31.decembrim saistībā ar 23 izsaukumiem pie patvēruma meklētājiem.</t>
  </si>
  <si>
    <t>04.02.2020.
(prot. Nr.5 35.§)</t>
  </si>
  <si>
    <t>Piešķirt Ārlietu ministrijai 21 212 euro, lai segtu izdevumus, kas saistīti ar civilā eksperta dalības nodrošināšanu Eiropas Savienības Padomdevēja misijā civilā drošības sektora reformām Ukrainā</t>
  </si>
  <si>
    <t>Piešķirt Ārlietu ministrijai 1414 euro, lai segtu izdevumus, kas saistīti ar civilā eksperta darbības nodrošināšanu Eiropas Drošības un sadarbības organizācijas Speciālajā novērošanas misijā Ukrainā no 2020. gada 1. janvāra līdz 2020. gada 30. novembrim</t>
  </si>
  <si>
    <t xml:space="preserve">Piešķirt Centrālajai vēlēšanu komisijai 571 582 euro, lai nodrošinātu  Rīgas domes ārkārtas vēlēšans </t>
  </si>
  <si>
    <t>Nr.57
19.02.2020.
(prot. Nr.7 1.§)</t>
  </si>
  <si>
    <t>Nr.47
21.02.2020</t>
  </si>
  <si>
    <t>Nr.53
26.02.2020</t>
  </si>
  <si>
    <t>Nr.66
26.02.2020.
(prot. Nr.8 26.§)</t>
  </si>
  <si>
    <t>Piešķirt Ekonomikas ministrijai finansējumu, kas nepārsniedz 50 000 euro konsultanta AS “KPMG Baltics” piesaistei</t>
  </si>
  <si>
    <t>Nr.72
26.02.2020.
(prot. Nr.8 19.§)</t>
  </si>
  <si>
    <t>Piešķirt Veselības ministrijai finansējumu, kas nepārsniedz 1 742 420 euro, lai segtu izdevumus, kas radušies saistībā ar koronavīrusa “Covid-19” uzliesmojumu, t.sk.:
-  Neatliekamās medicīniskās palīdzības dienestam finansējumu, kas nepārsniedz 1 176 230 euro;
- Nacionālajam veselības dienestam finansējumu, kas nepārsniedz 566 190 euro.</t>
  </si>
  <si>
    <t>Radio un televīzija</t>
  </si>
  <si>
    <t>Nr.56
27.02.2020</t>
  </si>
  <si>
    <t>Nr.55
27.02.2020</t>
  </si>
  <si>
    <t>Piešķirt Centrālajai vēlēšanu komisijai finansējumu, kas nepārsniedz 571 582 euro, lai nodrošinātu  Rīgas domes ārkārtas vēlēšanas 
(Daļa finansējuma jau pārdalīta ar FM 27.02.2020. rīk. Nr. 55)</t>
  </si>
  <si>
    <t>Piešķirt Iekšlietu ministrijai (Pilsonības un migrācijas lietu pārvaldei)  189 442 euro Rīgas domes ārkārtas vēlēšanu nodrošināšanai</t>
  </si>
  <si>
    <t>Nr.59
02.03.2020</t>
  </si>
  <si>
    <t>Nr.79
03.03.2020.
(prot. Nr.9 27.§)</t>
  </si>
  <si>
    <t>Nr.90
04.03.2020.
(prot. Nr.9 20.§)</t>
  </si>
  <si>
    <t>Nr.62
06.03.2020</t>
  </si>
  <si>
    <t>Piešķirt Zemkopības ministrijai 43 543 euro, lai atbilstoši Ministru kabineta 2005. gada 15. marta noteikumiem Nr. 177 "Kārtība, kādā piešķir un dzīvnieku īpašnieks saņem kompensāciju par zaudējumiem, kas radušies valsts uzraudzībā esošās dzīvnieku infekcijas slimības vai epizootijas uzliesmojuma laikā" Lauku atbalsta dienests nodrošinātu kompensāciju izmaksu dzīvnieku īpašniekiem par zaudējumiem, kas radušies valsts uzraudzībā esošas dzīvnieku infekcijas slimības – putnu salmonelozes – apkarošanas laikā.</t>
  </si>
  <si>
    <t>Nr.67
09.03.2020</t>
  </si>
  <si>
    <t>Informācija par līdzekļu piešķiršanu no valsts budžeta programmas 02.00.00 "Līdzekļi neparedzētiem gadījumiem" 2020.gadā</t>
  </si>
  <si>
    <t xml:space="preserve">Informācija par līdzekļu piešķiršanu no valsts budžeta programmas 02.00.00 "Līdzekļi neparedzētiem gadījumiem" 2020.gadā
</t>
  </si>
  <si>
    <t>Likumā "Par valsts budžetu 2020.gadam" apstiprinātā apropriācija programmā 02.00.00 "Līdzekļi neparedzētiem gadījumiem"</t>
  </si>
  <si>
    <t>Nr.100
10.03.2020.
(prot. Nr.10 15.§)</t>
  </si>
  <si>
    <t>Piešķirt Ārlietu ministrijai finansējumu 3 381 euro apmērā, lai segtu izdevumus, kas saistīti ar civilo ekspertu darbības nodrošināšanu</t>
  </si>
  <si>
    <t>Piešķirt Ārlietu ministrijai finansējumu 38 611 euro apmērā, lai segtu izdevumus, kas saistīti ar civilo ekspertu darbības nodrošināšanu</t>
  </si>
  <si>
    <r>
      <t xml:space="preserve">Informācija par līdzekļu piešķiršanu no valsts budžeta programmas 02.00.00 „Līdzekļi neparedzētiem gadījumiem” 2020.gadā
 </t>
    </r>
    <r>
      <rPr>
        <sz val="12"/>
        <color theme="1"/>
        <rFont val="Times New Roman"/>
        <family val="1"/>
        <charset val="186"/>
      </rPr>
      <t xml:space="preserve">(uz 04.01.2016.) </t>
    </r>
  </si>
  <si>
    <t>Nr.118
20.03.2020.
(prot. Nr. 16 1.§)</t>
  </si>
  <si>
    <t>Piešķirt Iekšlietu ministrijai (Nodrošinājuma valsts aģentūrai) finansējumu, kas nepārsniedz 474 025 euro, lai segtu izdevumus, kas Covid-19 uzliesmojuma laikā radušies Iekšlietu ministrijas sistēmas iestādēm (Iekšlietu ministrijas Informācijas centram,Valsts policijai, Valsts ugunsdzēsības un glābšanas dienestam,Valsts drošības dienestam, Valsts robežsardzei, Pilsonības un migrācijas lietu pārvaldei, Nodrošinājuma valsts aģentūrai, Iekšējās drošības birojam) un valsts sabiedrībai ar ierobežo tuatbildību "Iekšlietu ministrijas poliklīnika" saistībā ar vienreizējo individuālo aizsardzības līdzekļu un dezinfekcijas līdzekļu iegādi un to transportēšanu.</t>
  </si>
  <si>
    <t>Piešķirt Veselības ministrijai finansējumu, kas nepārsniedz 10 000 000 euro, lai segtu izdevumus, kas radušies saistībā ar Covid-19 uzliesmojumu un tā seku novēršanu.  Pilnvarot veselības ministru lemt par finansējuma izlietojumu atbilstoši faktiskajai nepieciešamībai.</t>
  </si>
  <si>
    <t>Nr.79
18.03.2020</t>
  </si>
  <si>
    <t>Nr.117
19.03.2020.
(prot. Nr. 16 8.§)</t>
  </si>
  <si>
    <t>Piešķirt Izglītības un zinātnes ministrijai finansējumu 203 160 euro, lai nodrošinātu attālināta mācību procesam nepieciešamo viedtālruņu un planšetu iegādi pašvaldību vispārējās pamata un vidējās izglītības iestāžu izglītojamiem saistībā ar Covid-19 izplatības ierobežošanai visā valsts teritorijā izsludināto ārkārtējo situāciju.</t>
  </si>
  <si>
    <t>Tieslietu ministrija</t>
  </si>
  <si>
    <t>Radio un Televīzija</t>
  </si>
  <si>
    <r>
      <t>Piešķirt Nacionālajai elektronisko plašsaziņas līdzekļu padomei 262 710 euro, t.sk.
1. 25 674 euro – pārskaitīšanai valsts sabiedrībai ar ierobežotu atbildību „Latvijas Radio”,</t>
    </r>
    <r>
      <rPr>
        <sz val="10"/>
        <color rgb="FFFF0000"/>
        <rFont val="Times New Roman"/>
        <family val="1"/>
        <charset val="186"/>
      </rPr>
      <t xml:space="preserve"> lai nodrošinātu iespējami plašu Latvijas iedzīvotāju apziņošanu un efektīvu sabiedrības informēšanu un izglītošanu par aktualitātēm saistībā ar Covid-19;</t>
    </r>
    <r>
      <rPr>
        <sz val="10"/>
        <color theme="1"/>
        <rFont val="Times New Roman"/>
        <family val="1"/>
        <charset val="186"/>
      </rPr>
      <t xml:space="preserve">
2. 158 587 euro – pārskaitīšanai valsts sabiedrībai ar ierobežotu atbildību „Latvijas Televīzija”, </t>
    </r>
    <r>
      <rPr>
        <sz val="10"/>
        <color rgb="FFFF0000"/>
        <rFont val="Times New Roman"/>
        <family val="1"/>
        <charset val="186"/>
      </rPr>
      <t>lai nodrošinātu iespējami plašu Latvijas iedzīvotāju apziņošanu un efektīvu sabiedrības informēšanu un izglītošanu par aktualitātēm saistībā ar Covid-19;</t>
    </r>
    <r>
      <rPr>
        <sz val="10"/>
        <color theme="1"/>
        <rFont val="Times New Roman"/>
        <family val="1"/>
        <charset val="186"/>
      </rPr>
      <t xml:space="preserve">
3.</t>
    </r>
    <r>
      <rPr>
        <sz val="10"/>
        <rFont val="Times New Roman"/>
        <family val="1"/>
        <charset val="186"/>
      </rPr>
      <t xml:space="preserve"> 3 449 euro – pilnvērtīga priekšvēlēšanu aģitācijas perioda monitoringa veikšanai;</t>
    </r>
    <r>
      <rPr>
        <sz val="10"/>
        <color theme="1"/>
        <rFont val="Times New Roman"/>
        <family val="1"/>
        <charset val="186"/>
      </rPr>
      <t xml:space="preserve">
4. 75 000 euro – </t>
    </r>
    <r>
      <rPr>
        <sz val="10"/>
        <color rgb="FFFF0000"/>
        <rFont val="Times New Roman"/>
        <family val="1"/>
        <charset val="186"/>
      </rPr>
      <t>lai nodrošinātu komerciālajos elektroniskajos plašsaziņas līdzekļos iespējami plašu Latvijas iedzīvotāju apziņošanu un efektīvu sabiedrības informēšanu un izglītošanu par aktualitātēm saistībā ar Covid-19;</t>
    </r>
  </si>
  <si>
    <t xml:space="preserve">Piešķirt Iekšlietu ministrijai 29 euro (izdevumi sociāla rakstura maksājumiem un kompensācijām), lai saskaņā ar Valsts pārvaldes iestāžu nodarīto zaudējumu atlīdzināšanas likumu nodrošinātu privātpersonai zaudējuma atlīdzināšanu, kas nodarīts ar valsts pārvaldes iestādes prettiesisku faktisko rīcību.  </t>
  </si>
  <si>
    <r>
      <t>Piešķirt Nacionālajai elektronisko plašsaziņas līdzekļu padomei 262 710 euro, t.sk.
1. 25 674 euro – pārskaitīšanai valsts sabiedrībai ar ierobežotu atbildību „Latvijas Radio”, lai nodrošinātu iespējami plašu Latvijas iedzīvotāju apziņošanu un efektīvu sabiedrības informēšanu un izglītošanu par aktualitātēm saistībā ar Covid-19;
2. 158 587 euro – pārskaitīšanai valsts sabiedrībai ar ierobežotu atbildību „Latvijas Televīzija”, lai nodrošinātu iespējami plašu Latvijas iedzīvotāju apziņošanu un efektīvu sabiedrības informēšanu un izglītošanu par aktualitātēm saistībā ar Covid-19;
3.</t>
    </r>
    <r>
      <rPr>
        <sz val="10"/>
        <color rgb="FFFF0000"/>
        <rFont val="Times New Roman"/>
        <family val="1"/>
        <charset val="186"/>
      </rPr>
      <t xml:space="preserve"> 3 449 euro – pilnvērtīga priekšvēlēšanu aģitācijas perioda monitoringa veikšanai  (nav saistīts ar Covid-19);</t>
    </r>
    <r>
      <rPr>
        <sz val="10"/>
        <color theme="1"/>
        <rFont val="Times New Roman"/>
        <family val="1"/>
        <charset val="186"/>
      </rPr>
      <t xml:space="preserve">
4. 75 000 euro – lai nodrošinātu komerciālajos elektroniskajos plašsaziņas līdzekļos iespējami plašu Latvijas iedzīvotāju apziņošanu un efektīvu sabiedrības informēšanu un izglītošanu par aktualitātēm saistībā ar Covid-19;</t>
    </r>
  </si>
  <si>
    <t>Informācija par līdzekļu piešķiršanu saistībā ar Covid-19 izplatības ierobežošanai visā valsts teritorijā izsludināto ārkārtējo situāciju</t>
  </si>
  <si>
    <t>PAVISAM - KOPĀ</t>
  </si>
  <si>
    <t>II.</t>
  </si>
  <si>
    <t>Nr.80
03.03.2020.
(prot. Nr. 9 28.§)</t>
  </si>
  <si>
    <t>Finanšu ministrijai atbilstoši Likuma par budžetu un finanšu vadību 9. panta deviņpadsmitajai daļai palielināt dotāciju no vispārējiem ieņēmumiem un apropriāciju Veselības ministrijas budžeta apakšprogrammā 33.17.00 "Neatliekamās medicīniskās palīdzības nodrošināšana stacionārās ārstniecības iestādēs" finansēšanas kategorijā "Akcijas un cita līdzdalība pašu kapitālā", nepārsniedzot 885 805 euro. Par minēto summu ar finanšu ieguldījumu palielināt pamatkapitālu sabiedrībai ar ierobežotu atbildību "Rīgas Austrumu klīniskā universitātes slimnīca", lai segtu izdevumus, kas radušies saistībā arkoronavīrusa "Covid-19" uzliesmojumu, tai skaitā:
1.1. polimerāzes ķēdes reakcijas (PĶR) reālā laika iekārtu iegādei - nepārsniedzot 110 300 euro;
1.2. ekstrakorporālās membrānu oksigenācijas iekārtu, vidējās ārstēšanas setu (ECMO), mākslīgās plaušu ventilācijas iekārtu un neinvazīvās ventilācijas iekārtu iegādei - nepārsniedzot 775 505 euro.</t>
  </si>
  <si>
    <t>KOPĀ - pamatkapitāla palielināšanai</t>
  </si>
  <si>
    <t>19.03.2020.
(prot. Nr.16 5.§)</t>
  </si>
  <si>
    <t>Nr.83
23.03.2020</t>
  </si>
  <si>
    <t>Nr.84
23.03.2020</t>
  </si>
  <si>
    <t>Piešķirt Veselības ministrijai (Neatliekamās medicīniskās palīdzības dienestam) 36 381 euro, lai atbilstoši rīkojuma 1.1.3.apakšpunktam Neatliekamās medicīniskās palīdzības dienests segtu izdevumus par medicīnas aprīkojuma, vienreizējo individuālo aizsardzības līdzekļu, medikamentu un vienreizējo materiālu iegādi, kas radušies saistībā ar konoravīrusa “Covid-19” uzliesmojumu.</t>
  </si>
  <si>
    <t>Nr.85
23.03.2020</t>
  </si>
  <si>
    <t>Nr.86
23.03.2020</t>
  </si>
  <si>
    <t>Nr.87
24.03.2020.</t>
  </si>
  <si>
    <r>
      <t xml:space="preserve">Piešķirt Vides aizsardzības un reģionālās attīstības ministrijai (Dabas aizsardzības pārvaldei) 597 370 euro, lai nodrošinātu normatīvajos aktos noteikto kompensāciju izmaksu par īpaši aizsargājamo nemedījamo sugu un migrējošo sugu dzīvnieku nodarītajiem postījumiem un par saimnieciskās darbības ierobežojumiem īpaši aizsargājamās dabas teritorijās un mikroliegumos 2019. gadā
</t>
    </r>
    <r>
      <rPr>
        <b/>
        <sz val="10"/>
        <color rgb="FFFF0000"/>
        <rFont val="Times New Roman"/>
        <family val="1"/>
        <charset val="186"/>
      </rPr>
      <t>FM neatbalsta līdzekļu pārdali no LNG</t>
    </r>
  </si>
  <si>
    <t>Labklājības ministrija</t>
  </si>
  <si>
    <t>Atbilstoši likuma "Par valsts apdraudējuma un tā seku novēršanas un pārvarēšanas pasākumiem sakarā ar Covid-19 izplatību" 23. pantam atļaut finanšu ministram palielināt apropriāciju budžeta resora "74. Gadskārtējā valsts budžeta izpildes procesā pārdalāmais finansējums" programmā 02.00.00 "Līdzekļi neparedzētiem gadījumiem" 300 000 000 euro apmērā, lai nodrošinātu finansējumu Covid-19 seku novēršanas un pārvarēšanas pasākumiem.</t>
  </si>
  <si>
    <t>Nr.121
25.03.2020.
(prot. Nr.17 36.§)</t>
  </si>
  <si>
    <t>Likumā "Par valsts budžetu 2020.gadam" programmas 02.00.00 ”Līdzekļi neparedzētiem gadījumiem” precizētais finansējums - KOPĀ</t>
  </si>
  <si>
    <t>Piešķirt Iekšlietu ministrijai līdz 126 299 euro, tai skaitā Valsts policijai – 91 542 euro un Valsts robežsardzei – 34 757 euro, lai nodrošinātu Valsts robežsardzes amatpersonas ar speciālo dienesta pakāpi dalību Eiropas Savienības novērošanas misijā Gruzijā (EUMM Georgia)</t>
  </si>
  <si>
    <t>Nr.89
25.03.2020</t>
  </si>
  <si>
    <t>Nr.90
25.03.2020</t>
  </si>
  <si>
    <t>Nr.92
25.03.2020</t>
  </si>
  <si>
    <t>Nr.129
25.03.2020.
(prot. Nr. 17 8.§)</t>
  </si>
  <si>
    <t>Nr.126
25.03.2020.
(prot. Nr. 17 17.§)</t>
  </si>
  <si>
    <t>Nr.122
25.03.2020.</t>
  </si>
  <si>
    <t>Pamatojoties uz Ministru kabineta 2020.gada 25.marta rīkojuma Nr.122 "Par rezerves kapitāla palielināšanu" 2.punktu, palielināt apropriāciju Ekonomikas ministrijas budžeta programmā 35.00.00 “Valsts atbalsta programmas” 2020.gadā 100 000 000 euro apmērā resursiem no dotācijas no vispārējiem ieņēmumiem un izdevumiem subsīdijām un dotācijām ieskaitīšanai akciju sabiedrības "Attīstības finanšu institūcija Altum" rezerves kapitālā krīzes garantiju programmas finansēšanai un krīzes aizdevumu programmas finansēšanai.</t>
  </si>
  <si>
    <t>I.I.</t>
  </si>
  <si>
    <t>I.II.</t>
  </si>
  <si>
    <t>Piešķirt Finanšu ministrijai, lai nodrošinātu dīkstāves pabalsta izmaksu Covid-19 krīzes radīto negatīvo seku mazināšanai skarto nozaru darbiniekiem</t>
  </si>
  <si>
    <t>I.</t>
  </si>
  <si>
    <t xml:space="preserve">Satiksmes ministrija </t>
  </si>
  <si>
    <t>Nr.120
25.03.2020.
(prot. Nr. 17 28. §)</t>
  </si>
  <si>
    <t>Pamatojoties uz likuma “Par valsts apdraudējuma un tā seku novēršanas un pārvarēšanas pasākumiem sakarā ar Covid-19 izplatību” 22.pantu, palielināt apropriāciju Satiksmes ministrijas programmā 97.00.00 "Nozaru vadība un politikas plānošana" šā rīkojuma 1. punktā minētajā apmērā resursiem no dotācijas no vispārējiem ieņēmumiem un paredzēt apropriāciju kategorijā "Akcijas un cita līdzdalība komersantu pašu kapitālā" sabiedrības pamatkapitāla palielināšanai.</t>
  </si>
  <si>
    <t>Satiksmes ministrija</t>
  </si>
  <si>
    <t>Pamatojoties uz likuma “Par valsts apdraudējuma un tā seku novēršanas un pārvarēšanas pasākumiem sakarā ar Covid-19 izplatību” 22.pantu, Finanšu ministrijai palielināt apropriāciju Satiksmes ministrijas programmā 48.00.00 “Akciju sabiedrības “Air Baltic Corporation” pamatkapitāla palielināšana”  36 140 944 EUR apmērā resursiem no dotācijas no vispārējiem ieņēmumiem un paredzēt apropriāciju kategorijā "Akcijas un cita līdzdalība komersantu pašu kapitālā" akciju sabiedrības “Air Baltic Corporation” pamatkapitāla palielināšanai</t>
  </si>
  <si>
    <t>piešķirt Ārlietu ministrijai finansējumu 900 euro, lai segtu izdevumus, kas saistīti ar civilo ekspertu darbības nodrošināšanu</t>
  </si>
  <si>
    <t>Piešķirt Ārlietu ministrijai finanšu līdzekļus 1 000 euro apmērā Eiropas Cilvēktiesību tiesas (turpmāk – Tiesa) 2020.gada 13.februāra spriedumā lietā „Klopcovs pret Latviju” (iesniegums nr.26902/13) piešķirtās atlīdzības izmaksai iesniedzējam</t>
  </si>
  <si>
    <t>Piešķirt Iekšlietu ministrijai finansējumu, kas nepārsniedz 2 590 703 euro, lai nodrošinātu piemaksas no 2020.gada 12.marta līdz 2020.gada 31.maijam Iekšlietu ministrijas padotības iestāžu amatpersonām par darbu paaugstināta riska un slodzes apstākļos ārkārtas sabiedrības veselības apdraudējumā saistībā ar  “Covid-19” uzliesmojumu un seku novēršanu</t>
  </si>
  <si>
    <t>Lai nodrošinātu finansējumu Covid-19 seku novēršanas un pārvarēšanas pasākumiem, atļaut finanšu ministram atbilstoši likuma "Par valsts apdraudējuma un tā seku novēršanas un pārvarēšanas pasākumiem sakarā ar Covid-19 izplatību" 22. pantam veikt apropriācijas pārdali 1 493 511 euro apmērā no ministriju un citu centrālo valsts iestāžu budžetos valsts pamatfunkciju īstenošanai paredzētajiem izdevumiem mācību, darba un dienesta komandējumiem un darba braucieniem uz budžeta resora "74. Gadskārtējā valsts budžeta izpildes procesā pārdalāmais finansējums" programmu 02.00.00 "Līdzekļi neparedzētiem gadījumiem"</t>
  </si>
  <si>
    <t>Nr.133
27.03.2020.
(prot. Nr.18 5.§)</t>
  </si>
  <si>
    <t>Nr.137
27.03.2020.
(prot. Nr.18 8.§)</t>
  </si>
  <si>
    <t>Nr.136
27.03.2020.
(prot. Nr.18 6.§)</t>
  </si>
  <si>
    <t>Nr.95
27.03.2020</t>
  </si>
  <si>
    <t>Nr.97
27.03.2020</t>
  </si>
  <si>
    <t>Viedtālruņu un planšetu iegādei pašvaldību vispārējās pamata un vidējās izglītības iestāžu izglītojamiem</t>
  </si>
  <si>
    <t>Medicīnas aprīkojuma, vienreizējo individuālo aizsardzības līdzekļu, medikamentu,  vienreizējo materiālu iegādei un citiem izdevumiem.</t>
  </si>
  <si>
    <t>Iekšlietu ministrijas sistēmas iestādēm saistībā ar vienreizējo individuālo aizsardzības līdzekļu un dezinfekcijas līdzekļu iegādi un to transportēšanu.</t>
  </si>
  <si>
    <t>Lai segtu SIA "Tet" izmaksas, kas saistītas ar saziņas nodrošināšanu un tīmekļa vietnes izveidei</t>
  </si>
  <si>
    <t xml:space="preserve">Dīkstāves pabalsta izmaksai </t>
  </si>
  <si>
    <t>Piemaksām no 2020.gada 1.marta līdz 2020.gada 31.maijam atbildīgo institūciju ārstniecības personām un nodarbinātajiem</t>
  </si>
  <si>
    <t>Atbalstīts pamatkapitāla palielināšanai</t>
  </si>
  <si>
    <t>SIA  "Rīgas Austrumu klīniskā universitātes slimnīca" pamatkapitāla palielināšanai, lai segtu izdevumus iekārtu iegādei</t>
  </si>
  <si>
    <t>ALTUM rezerves kapitālā krīzes garantiju programmas finansēšanai un krīzes aizdevumu programmas finansēšanai.</t>
  </si>
  <si>
    <t>Pasākums</t>
  </si>
  <si>
    <t>Mnistrija</t>
  </si>
  <si>
    <t>Piešķirt Valsts kancelejai finansējumu, kas nepārsniedz 50 000 euro, lai segtu sabiedrības ar ierobežotu atbildību "Tet" izmaksas, kas saistītas ar saziņas nodrošināšanu par valsts apdraudējuma un tā seku novēršanas un pārvarēšanas pasākumiem ārkārtējās situācijas laikā</t>
  </si>
  <si>
    <t>Piešķirt Valsts kancelejai finansējumu, kas nepārsniedz 13 000 euro, lai segtu izmaksas, kas saistītas ar tīmekļvietnes izveidi personu informēšanai par valsts apdraudējuma un tā seku novēršanas un pārvarēšanas pasākumiem ārkārtējās situācijas laikā</t>
  </si>
  <si>
    <t>Piešķirt Veselības ministrijai  (Neatliekamās medicīniskās palīdzības dienestam) 136 929 euro, lai atbilstoši rīkojuma 1.punktam Neatliekamās medicīniskās palīdzības dienests segtu izdevumus par vienreizējo individuālo aizsardzības līdzekļu un dezinfekcijas līdzekļu iegādi, kas radušies saistībā ar koronavīrusa “Covid-19” uzliesmojumu.</t>
  </si>
  <si>
    <t>Nr.99
30.03.2020</t>
  </si>
  <si>
    <t>piešķirt Veselības ministrijai (Neatliekamās medicīniskās palīdzības dienestam) no valsts budžeta programmas 02.00.00 “Līdzekļi neparedzētiem gadījumiem” 15 425 euro, lai atbilstoši rīkojuma 1.1.1.apakšpunktam Neatliekamās medicīniskās palīdzības dienests saistībā ar koronavīrusa “Covid-19” uzliesmojumu nodrošinātu valsts materiālo rezervju atjaunošanu - individuālo aizsardzības līdzekļu un pretinfekcijas līdzekļu iegādi</t>
  </si>
  <si>
    <t>Nr.101
30.03.2020</t>
  </si>
  <si>
    <t>Piešķirt Izglītības un zinātnes ministrijai 365 208 euro, lai saistībā ar ārkārtējo situāciju, kas izsludināta visā valsts teritorijā koronavīrusa izraisītās slimības Covid-19 izplatības ierobežošanai (Ministru kabineta 2020. gada 12. marta rīkojums Nr. 103 “Par ārkārtējās situācijas izsludināšanu”), nodrošinātu attālinātam mācību procesam paredzētā audiovizuālā satura radīšanu un izplatīšanu (tai skaitā izplatīšanu ar bezmaksas televīzijas programmu starpniecību).</t>
  </si>
  <si>
    <t>Piešķirt Satiksmes ministrijai 14 225 226 euro, lai nodrošinātu normatīvajos aktos noteikto izdevumu kompensēšanu par valsts publiskās lietošanas dzelzceļa infrastruktūras izmantošanu pasažieru pārvadājumiem</t>
  </si>
  <si>
    <t>Nr.139
31.03.2020.
(prot. Nr.17 29.§)</t>
  </si>
  <si>
    <t>Nr.103
31.03.2020</t>
  </si>
  <si>
    <t>Nr.104
31.03.2020</t>
  </si>
  <si>
    <t>Nr.106
31.03.2020</t>
  </si>
  <si>
    <t>Nr.141
01.04.2020.
(prot. Nr.20 39.§)</t>
  </si>
  <si>
    <t>Nr.142
01.04.2020.
(prot. Nr.20 46.§)</t>
  </si>
  <si>
    <t>Nr.156
01.04.2020.
(prot. Nr.20 17.§)</t>
  </si>
  <si>
    <t>Piešķirt  Nacionālajai elektronisko plašsaziņas līdzekļu padomei 1 000 000 euro, lai nodrošinātu sabiedrībai iespēju saņemt daudzpusīgu informāciju un viedokļus COVID-19 krīzes pārvarēšanā un valsts informatīvās telpas drošības nodrošināšanā komerciālajos elektroniskajos plašsaziņas līdzekļos</t>
  </si>
  <si>
    <t>Kultūras ministrija</t>
  </si>
  <si>
    <t>Piešķirt Labklājības ministrijai finansējumu, kas nepārsniedz 2 160 000 euro, lai atbilstoši Sociālo pakalpojumu un sociālās palīdzības likuma pārejas noteikumu 37. punktam laikā, kamēr visā valstī ir izsludināta ārkārtējā situācija sakarā ar Covid-19 izplatību, un vienu kalendāra mēnesi pēc ārkārtējās situācijas beigām segtu pašvaldībām izdevumus 50 procentu apmērā no ģimenei (personai) izmaksātā pabalsta krīzes situācijā, bet ne vairāk kā 40 euro mēnesī vienai personai triju mēnešu periodā.</t>
  </si>
  <si>
    <t>Piešķirt Iekšlietu ministrijai finansējumu, kas nepārsniedz 10 000 euro, lai segtu izdevumus, kas saistīti ar Miķeļa Valtera kapavietas labiekārtošanu, kā arī piemiņas vietas ierīkošanu un pieminekļa uzstādīšanu.</t>
  </si>
  <si>
    <t>Piešķirt  Ārlietu ministrijai finansējumu, kas nepārsniedz 8 000 euro, lai segtu izdevumus, kas saistīti ar Miķeļa Valtera mirstīgo atlieku ekshumāciju un pārvešanu no Francijas uz Latviju, kā arī pārapbedīšanas ceremonijas rīkošanu Latvijā.</t>
  </si>
  <si>
    <t>Piešķirt Iekšlietu ministrijai (Nodrošinājuma valsts aģentūrai) finansējumu 26 102 euro apmērā, lai izpildītu Rīgas apgabaltiesas Civillietu tiesas kolēģijas 2019. gada 28. oktobra spriedumu lietā Nr. C30598118 (stājies spēkā 2020. gada 31. martā)</t>
  </si>
  <si>
    <t>Piešķirt Veselības  ministrijai finansējumu 8 000 000 euro apmērā, lai nodrošinātu piemaksas no 2020.gada 1.marta līdz 2020.gada 31.maijam atbildīgo institūciju ārstniecības personām un nodarbinātajiem par darbu paaugstināta riska un slodzes apstākļos ārkārtas sabiedrības veselības apdraudējumā saistībā ar  “Covid-19” uzliesmojumu un seku novēršanu</t>
  </si>
  <si>
    <t>Nr.110
03.04.2020</t>
  </si>
  <si>
    <t>Nr.111
03.04.2020</t>
  </si>
  <si>
    <t>III.</t>
  </si>
  <si>
    <t>Iekšējās pārdales (Covid-19 pasākumu nodrošināšanai)</t>
  </si>
  <si>
    <t xml:space="preserve">Pārdale no Izglītības un zinātnes ministrijas pamatbudžeta apakšprogrammas 01.07.00 „Dotācija brīvpusdienu nodrošināšanai 1., 2., 3. un 4. klases izglītojamiem” uz </t>
  </si>
  <si>
    <r>
      <t xml:space="preserve">pamatbudžeta apakšprogrammu 97.01.00 „Ministrijas centrālā aparāta darbības nodrošināšana”  233 572 euro apmērā, </t>
    </r>
    <r>
      <rPr>
        <u/>
        <sz val="10"/>
        <color theme="1"/>
        <rFont val="Times New Roman"/>
        <family val="1"/>
        <charset val="186"/>
      </rPr>
      <t>lai nodrošinātu attālināta mācību procesam nepieciešamo iekārtu (viedtālruņu un planšetu) iegādi pašvaldību vispārējās pamata un vidējās izglītības iestāžu izglītojamiem saistībā ar Covid-19 izplatības ierobežošanai visā valsts teritorijā izsludināto ārkārtējo situāciju</t>
    </r>
  </si>
  <si>
    <r>
      <rPr>
        <u/>
        <sz val="10"/>
        <color theme="1"/>
        <rFont val="Times New Roman"/>
        <family val="1"/>
        <charset val="186"/>
      </rPr>
      <t xml:space="preserve">Lai nodrošinātu finansējumu Covid-19 seku novēršanas un pārvarēšanas pasākumiem atbilstoši likuma "Par valsts apdraudējuma un tā seku novēršanas un pārvarēšanas pasākumiem sakarā ar Covid-19 izplatību" 22. pantam </t>
    </r>
    <r>
      <rPr>
        <sz val="10"/>
        <color theme="1"/>
        <rFont val="Times New Roman"/>
        <family val="1"/>
        <charset val="186"/>
      </rPr>
      <t>veikta apropriācijas pārdale 1 493 511 euro apmērā uz budžeta resora “74. Gadskārtējā valsts budžeta izpildes procesā pārdalāmais finansējums” programmu 02.00.00 “Līdzekļi neparedzētiem gadījumiem” no ministriju un citu centrālo valsts iestāžu budžetos valsts pamatfunkciju īstenošanai paredzētajiem izdevumiem mācību, darba un dienesta komandējumiem un darba braucieniem, tai skaitā:</t>
    </r>
  </si>
  <si>
    <t>1.1. Valsts prezidenta kancelejas – 31 975 euro;
1.2. Saeimas – 50 700 euro;
1.3. Ministru kabineta – 22 542 euro;
1.4. Korupcijas novēršanas un apkarošanas biroja – 3 800 euro;
1.5. Tiesībsarga biroja – 5 400 euro;
1.6. Sabiedrības integrācijas fonda – 3 214 euro;
1.7. Aizsardzības ministrijas – 489 192 euro;
1.8. Ārlietu ministrijas – 200 914 euro;
1.9. Ekonomikas ministrijas – 84 322 euro;
1.10. Finanšu ministrijas – 100 900 euro;
1.11. Iekšlietu ministrijas – 134 804 euro;
1.12. Izglītības un zinātnes ministrijas – 61 932 euro;
1.13. Zemkopības ministrijas – 51 737 euro;</t>
  </si>
  <si>
    <t>1.14. Satiksmes ministrijas – 20 473 euro;
1.15. Labklājības ministrijas – 26 212 euro;
1.16. Tieslietu ministrijas – 44 451 euro;
1.17. Vides aizsardzības un reģionālās attīstības ministrijas – 45 790 euro;
1.18. Kultūras ministrijas – 46 833 euro;
1.19. Valsts kontroles – 9 085 euro;
1.20. Pārresoru koordinācijas centra – 3 800 euro;
1.21. Augstākās tiesas – 4 015 euro;
1.22. Veselības ministrijas – 34 453 euro;
1.23. Satversmes tiesas – 3 112 euro;
1.24. Prokuratūras – 8 500 euro;
1.25. Centrālās vēlēšanu komisijas – 1 400 euro;
1.26. budžeta resora “47. Radio un televīzija” – 3 955 euro.</t>
  </si>
  <si>
    <t>*Informācijai (no palielinātās apropriācijas tiek nodrošināts finansējums no līdzekļiem neparedzētiem gadījumiem pieprasītajiem Covid-19 seku novēršanas un pārvarēšanas pasākumiem)</t>
  </si>
  <si>
    <t>Piešķirts no LNG*</t>
  </si>
  <si>
    <t>KOPĀ - pārdales (Covid-19 pasākumu nodrošināšanai)</t>
  </si>
  <si>
    <t>Piešķirt Veselības ministrijai (Neatliekamās medicīniskās palīdzības dienestam)  9 720 euro, lai atbilstoši rīkojuma 1.1.1.apakšpunktam Neatliekamās medicīniskās palīdzības dienests saistībā ar koronavīrusa “Covid-19” uzliesmojumu nodrošinātu valsts materiālo rezervju atjaunošanu – pretinfekcijas  līdzekļu iegādi</t>
  </si>
  <si>
    <t>Nr.112
06.04.2020</t>
  </si>
  <si>
    <t>Piešķirt Veselības ministrijai finansējumu, kas nepārsniedz 1 742 420 euro, lai segtu izdevumus, kas radušies saistībā ar koronavīrusa “Covid-19” uzliesmojumu, t.sk.:
-  Neatliekamās medicīniskās palīdzības dienestam finansējumu, kas nepārsniedz 1 176 230 euro;
- Nacionālajam veselības dienestam finansējumu, kas nepārsniedz 566 190 euro.
 (daļa pārdalīta ar FM rīk. Nr.85, Nr.101, Nr.112)</t>
  </si>
  <si>
    <t>Piešķirt Veselības ministrijai 1 317 786 euro, lai atbilstoši rīkojuma 1.punktam saistībā ar koronavīrusa “Covid-19” uzliesmojumu un tā seku novēršanu nodrošinātu stacionārajām ārstniecības iestādēm un ģimenes ārstu praksēm vienreizējo individuālo aizsardzības līdzekļu iegādi, tai skaitā 5 626 euro aizsargbriļļu iegādei, 271 960 euro cimdu iegādei un 1 040 200 euro ķirurģisko masku un respiratoru iegādei.</t>
  </si>
  <si>
    <t>Nr.115
06.04.2020</t>
  </si>
  <si>
    <t>Piešķirt Labklājības ministrijai (Valsts sociālās apdrošināšanas aģentūrai) finansējumu, kas nepārsniedz 6 323 033 euro, lai atbilstoši likuma “Par maternitātes un slimības apdrošināšanu” pārejas noteikumu 43.punktam personām, kurām piešķirts vecāku pabalsts, nodrošinātu piešķirtā vecāku pabalsta turpinājuma izmaksu pēc tam, kad bērns sasniedz viena gada vai pusotra gada vecumu, par periodu no 2020.gada 12.marta līdz dienai, kad persona sāk gūt ienākumus kā darba ņēmējs vai pašnodarbinātais, bet ne ilgāk kā līdz sakarā ar Covid-19 izsludinātās ārkārtējās situācijas beigām.</t>
  </si>
  <si>
    <t>Nr.159
07.04.2020.
(prot. Nr.22 41.§)</t>
  </si>
  <si>
    <t>Lai nodrošinātu finansējumu Covid-19 seku novēršanas un pārvarēšanas pasākumiem, atļaut finanšu ministram atbilstoši likuma "Par valsts apdraudējuma un tā seku novēršanas un pārvarēšanas pasākumiem sakarā ar Covid-19 izplatību" 22. pantam veikt apropriācijas pārdali Kultūras ministrijas budžeta ietvaros, samazinot dotāciju no vispārējiem ieņēmumiem un uzturēšanas izdevumu transfertus 154 912 euro apmērā apakšprogrammā 26.02.00 "Diasporas pasākumu īstenošana"</t>
  </si>
  <si>
    <t>attiecīgi palielinot dotāciju no vispārējiem ieņēmumiem un uzturēšanas izdevumu transfertiem programmā 27.00.00 "Mediju politikas īstenošana" Mediju atbalsta fonda darbības nodrošināšanai</t>
  </si>
  <si>
    <t>Nr.160
07.04.2020.
(prot. Nr.22 42.§)</t>
  </si>
  <si>
    <t>Atbilstoši likuma “Par valsts apdraudējuma un tā seku novēršanas un pārvarēšanas pasākumiem sakarā ar Covid – 19 izplatību” 22.pantam palielināt dotāciju no vispārējiem ieņēmumiem un apropriāciju Veselības ministrijas budžeta apakšprogrammā 33.17.00 “Neatliekamās medicīniskās palīdzības nodrošināšana stacionārās ārstniecības iestādēs” finansēšanas kategorijā “Akcijas un cita līdzdalība pašu kapitālā”  14 108  837 euro apmērā. Par minēto summu ar finanšu ieguldījumu palielināt pamatkapitālu valsts sabiedrībai ar  ierobežotu atbildību “Bērnu klīniskā universitātes slimnīca”,  valsts sabiedrībai ar ierobežotu atbildību “Paula Stradiņa klīniskā universitātes slimnīca” un sabiedrībai ar ierobežotu atbildību “Rīgas Austrumu klīniskā universitātes slimnīca”, lai segtu izdevumus, kas radušies saistībā ar koronavīrusa “Covid-19” uzliesmojumu</t>
  </si>
  <si>
    <t>AS “Air Baltic Corporation” pamatkapitāla palielināšana</t>
  </si>
  <si>
    <t>Latvijas Gaisa satiksmes pamatkapitāla palielināšanai</t>
  </si>
  <si>
    <t xml:space="preserve">1.piešķirts MK  </t>
  </si>
  <si>
    <t>2. Projekti, kuri iesniegti saskaņošanai pirms izskatīšanas Ministru kabinetā:</t>
  </si>
  <si>
    <t>KOPĀ - palielinātā apropriācija programmā 02.00.00 "Līdzekļi neparedzētiem gdījumiem"</t>
  </si>
  <si>
    <t>Atlikums no Covid-19 palielinātās apropriācijas (ar MK un FM rīk.)</t>
  </si>
  <si>
    <t>KOPĀ - piešķirts no LNG un projekti, kuri iesniegti saskaņošanai pirms izskatīšanas Ministru kabinetā*</t>
  </si>
  <si>
    <t>Nr.117
08.04.2020</t>
  </si>
  <si>
    <t>Nr.116
08.04.2020</t>
  </si>
  <si>
    <t>Nr.118
08.04.2020</t>
  </si>
  <si>
    <r>
      <t xml:space="preserve">4. Piešķirt Nacionālajai elektronisko plašsaziņas līdzekļu padomei </t>
    </r>
    <r>
      <rPr>
        <sz val="10"/>
        <rFont val="Times New Roman"/>
        <family val="1"/>
        <charset val="186"/>
      </rPr>
      <t xml:space="preserve">3 449 euro – pilnvērtīga priekšvēlēšanu aģitācijas perioda monitoringa veikšanai. </t>
    </r>
  </si>
  <si>
    <r>
      <t>Piešķirt Nacionālajai elektronisko plašsaziņas līdzekļu padomei 262 710 euro, t.sk.
1. 25 674 euro – pārskaitīšanai valsts sabiedrībai ar ierobežotu atbildību „Latvijas Radio”,</t>
    </r>
    <r>
      <rPr>
        <sz val="10"/>
        <color rgb="FFFF0000"/>
        <rFont val="Times New Roman"/>
        <family val="1"/>
        <charset val="186"/>
      </rPr>
      <t xml:space="preserve"> lai nodrošinātu iespējami plašu Latvijas iedzīvotāju apziņošanu un efektīvu sabiedrības informēšanu un izglītošanu par aktualitātēm saistībā ar Covid-19;</t>
    </r>
    <r>
      <rPr>
        <sz val="10"/>
        <color theme="1"/>
        <rFont val="Times New Roman"/>
        <family val="1"/>
        <charset val="186"/>
      </rPr>
      <t xml:space="preserve">
2. 158 587 euro – pārskaitīšanai valsts sabiedrībai ar ierobežotu atbildību „Latvijas Televīzija”, </t>
    </r>
    <r>
      <rPr>
        <sz val="10"/>
        <color rgb="FFFF0000"/>
        <rFont val="Times New Roman"/>
        <family val="1"/>
        <charset val="186"/>
      </rPr>
      <t>lai nodrošinātu iespējami plašu Latvijas iedzīvotāju apziņošanu un efektīvu sabiedrības informēšanu un izglītošanu par aktualitātēm saistībā ar Covid-19;</t>
    </r>
    <r>
      <rPr>
        <sz val="10"/>
        <color theme="1"/>
        <rFont val="Times New Roman"/>
        <family val="1"/>
        <charset val="186"/>
      </rPr>
      <t xml:space="preserve">
3. 75 000 euro – </t>
    </r>
    <r>
      <rPr>
        <sz val="10"/>
        <color rgb="FFFF0000"/>
        <rFont val="Times New Roman"/>
        <family val="1"/>
        <charset val="186"/>
      </rPr>
      <t>lai nodrošinātu komerciālajos elektroniskajos plašsaziņas līdzekļos iespējami plašu Latvijas iedzīvotāju apziņošanu un efektīvu sabiedrības informēšanu un izglītošanu par aktualitātēm saistībā ar Covid-19;</t>
    </r>
  </si>
  <si>
    <t>Nr.176
09.04.2020
(prot. Nr.23 7.§)</t>
  </si>
  <si>
    <t>Nr.175
09.04.2020.
(prot. Nr.23 4.§)</t>
  </si>
  <si>
    <t xml:space="preserve">Piešķirt Labklājības ministrijai (Valsts sociālās apdrošināšanas aģentūrai) finansējumu, kas nepārsniedz 2 908 280 euro, lai nodrošinātu darbiniekam, kurš saņem dīkstāves pabalstu, piemaksu 50 euro apmērā par katru apgādībā esošu bērnu vecumā līdz 24 gadiem, par kuru darbiniekam uz dīkstāves pabalsta piešķiršanas dienu tiek piemērots iedzīvotāju ienākuma nodokļa atvieglojums. </t>
  </si>
  <si>
    <t>Nr.171
07.04.2020.
(prot. Nr.22 1.§)</t>
  </si>
  <si>
    <t>Piešķirt piešķirt Veselības ministrijai (Nacionālajam veselības dienestam) 95 000 euro, lai atbilstoši rīkojuma 1.punktam segtu kravas pārvadāšanas izdevumus saistībā ar vienreizējo individuālo aizsardzības līdzekļu iegādi, kas radušies saistībā ar koronavīrusa “Covid-19” uzliesmojumu un tā seku novēršanu</t>
  </si>
  <si>
    <t xml:space="preserve">Nr.90, Nr.115, Nr.122
</t>
  </si>
  <si>
    <t>Nr.122
14.04.2020</t>
  </si>
  <si>
    <t>Aizsardzības ministrija</t>
  </si>
  <si>
    <r>
      <rPr>
        <sz val="10"/>
        <rFont val="Times New Roman"/>
        <family val="1"/>
        <charset val="186"/>
      </rPr>
      <t xml:space="preserve">Piešķirt Aizsardzības ministrijai finansējumu 45 734 760 </t>
    </r>
    <r>
      <rPr>
        <i/>
        <sz val="10"/>
        <rFont val="Times New Roman"/>
        <family val="1"/>
        <charset val="186"/>
      </rPr>
      <t>euro</t>
    </r>
    <r>
      <rPr>
        <sz val="10"/>
        <rFont val="Times New Roman"/>
        <family val="1"/>
        <charset val="186"/>
      </rPr>
      <t>, lai saistībā ar ārkārtējo situāciju, kas izsludināta Covid-19 izplatības ierobežošanai, nodrošinātu institūciju un pašvaldību prioritāro un vajadzību sarakstā noteikto individuālo aizsarglīdzekļu un dezinfekcijas līdzekļu preču iegādes un transportēšanas izdevumu segšanu</t>
    </r>
  </si>
  <si>
    <t xml:space="preserve">Sabiedrības integrācijas fonds </t>
  </si>
  <si>
    <r>
      <t>Piešķirt 2</t>
    </r>
    <r>
      <rPr>
        <sz val="10"/>
        <rFont val="Times New Roman"/>
        <family val="1"/>
        <charset val="186"/>
      </rPr>
      <t>. Sabiedrības integrācijas fondam</t>
    </r>
    <r>
      <rPr>
        <sz val="10"/>
        <color theme="1"/>
        <rFont val="Times New Roman"/>
        <family val="1"/>
        <charset val="186"/>
      </rPr>
      <t xml:space="preserve"> 1 040 928 euro Mediju atbalsta fonda īstenošanai, lai nodrošinātu sabiedrībai iespēju saņemt informāciju un viedokļus Covid-19 krīzes pārvarēšanā un valsts informatīvās telpas drošības nodrošināšanā drukātajā presē un komerciālajos interneta ziņu portālos, sniegtu atbalstu abonēto preses izdevumu piegādes izmaksām, kuru veic valsts akciju sabiedrība „Latvijas Pasts”, un elektronisko plašsaziņas līdzekļu programmu apraides izmaksām, tai skaitā:
1. 599 492 euro atbalstam drukātajiem medijiem un komerciālajiem interneta ziņu portāliem;
2. 223 737 euro atbalstam abonētās preses izdevumu mēneša piegādes izmaksām ārkārtējās situācijas laikā;
3. 217 699 euro atbalstam elektronisko plašsaziņas līdzekļu programmu mēneša apraides izmaksām ārkārtējās situācijas laikā</t>
    </r>
  </si>
  <si>
    <t>Piešķirt Labklājības ministrijai (Valsts sociālās apdrošināšanas aģentūrai) finansējumu, kas nepārsniedz 1 580 758 euro, lai atbilstoši likuma “Par maternitātes un slimības apdrošināšanu” pārejas noteikumu 43.punktam personām, kurām piešķirts vecāku pabalsts, nodrošinātu piešķirtā vecāku pabalsta turpinājuma izmaksu pēc tam, kad bērns sasniedz viena gada vai pusotra gada vecumu, par periodu no 2020.gada 12.marta līdz dienai, kad persona sāk gūt ienākumus kā darba ņēmējs vai pašnodarbinātais, bet ne ilgāk kā līdz sakarā ar Covid-19 izsludinātās ārkārtējās situācijas beigām.</t>
  </si>
  <si>
    <t>Nr.124
15.04.2020</t>
  </si>
  <si>
    <t>„Latvijas Radio”,  „Latvijas Televīzija” un komerciālajiem plašaziņas līdzekļiem, lai nodrošinātu iespējami plašu Latvijas iedzīvotāju apziņošanu un efektīvu sabiedrības informēšanu un izglītošanu par aktualitātēm saistībā ar Covid-19;</t>
  </si>
  <si>
    <t>Piešķirt Iekšlietu ministrijai (Valsts robežsardzei) 11 442 euro, lai nodrošinātu Valsts robežsardzes amatpersonas ar speciālo dienesta pakāpi dalību Eiropas Savienības novērošanas misijā Gruzijā (EUMM Georgia)</t>
  </si>
  <si>
    <t>Nr.177
14.04.2020.
(prot. Nr.24 59.§)
Nr.160
07.04.2020.
(prot. Nr.22 42.§)</t>
  </si>
  <si>
    <t>Piešķirt Iekšlietu ministrijai (Valsts ugunsdzēsības un glābšanas dienestam) 15 375 euro, lai izpildītu Rīgas pilsētas Latgales priekšpilsētas tiesas 2020.gada 19.februāra spriedumu lietā Nr.C29 4735 15</t>
  </si>
  <si>
    <t>Nr.181
16.04.2020.
(prot. Nr.25 4.§)</t>
  </si>
  <si>
    <t>Nr.180
16.04.2020.
(prot. Nr.25 2.§)</t>
  </si>
  <si>
    <t>Lai nodrošinātu Latvijas atbalstu ANO Humānās palīdzības koordinācijas biroja un Pasaules Veselības organizācijas Globālā humānās palīdzības plāna cīņai ar Covid-19 darbībai, Ārlietu ministrijai 2020. gadā no valsts budžeta programmas 02.00.00 "Iemaksas starptautiskajās organizācijās" līdzekļiem</t>
  </si>
  <si>
    <t>Nr.194
14.04.2020.
(prot. Nr.24 31.§)</t>
  </si>
  <si>
    <t>Nr.192
14.04.2020.
(prot. Nr.24 29.§)</t>
  </si>
  <si>
    <t>Nr.127
17.04.2020</t>
  </si>
  <si>
    <t>Nr.200
17.04.2020.
(prot. Nr.24 61.§)</t>
  </si>
  <si>
    <t>Piešķirt Labklājības ministrijai (Valsts sociālās apdrošināšanas aģentūrai) finansējumu, kas nepārsniedz 6 323 033 euro, lai atbilstoši likuma "Par maternitātes un slimības apdrošināšanu" pārejas noteikumu 43.punktam personām, kurām piešķirts vecāku pabalsts, nodrošinātu piešķirtā vecāku pabalsta izmaksas turpināšanu pēc tam, kad bērns sasniedzis viena gada vai pusotra gada vecumu, par periodu no 2020. gada 12. marta līdz dienai, kad persona sāk gūt ienākumus kā darba ņēmējs vai pašnodarbinātais, bet ne ilgāk kā līdz ārkārtējās situācijas beigām, kas izsludināta sakarā ar Covid-19 izplatību.
(Daļa pārdalīta ar FM 15.04.2020.rīk.Nr.124)</t>
  </si>
  <si>
    <t>Piešķirt Labklājības ministrijai (Valsts sociālās apdrošināšanas aģentūrai) finansējumu, kas nepārsniedz 6 323 033 euro, lai atbilstoši likuma "Par maternitātes un slimības apdrošināšanu" pārejas noteikumu 43.punktam personām, kurām piešķirts vecāku pabalsts, nodrošinātu piešķirtā vecāku pabalsta izmaksas turpināšanu pēc tam, kad bērns sasniedzis viena gada vai pusotra gada vecumu, par periodu no 2020. gada 12. marta līdz dienai, kad persona sāk gūt ienākumus kā darba ņēmējs vai pašnodarbinātais, bet ne ilgāk kā līdz ārkārtējās situācijas beigām, kas izsludināta sakarā ar Covid-19 izplatību.</t>
  </si>
  <si>
    <t>Nr.178
16.04.2020.
(prot. Nr.24 60.§)</t>
  </si>
  <si>
    <t>Piešķirt Labklājības ministrijai (Valsts sociālās apdrošināšanas aģentūrai) finansējumu, kas nepārsniedz 2 908 280 euro, lai nodrošinātu darbiniekiem, kuri saņem dīkstāves pabalstu, piemaksu 50 euro apmērā par katru apgādībā esošu bērnu vecumā līdz 24 gadiem, par kuru attiecīgajam darbiniekam uz dīkstāves pabalsta piešķiršanas dienu tiek piemērots iedzīvotāju ienākuma nodokļa atvieglojums.</t>
  </si>
  <si>
    <t>Nr.199
16.04.2020.
(prot. Nr.24 7.§)</t>
  </si>
  <si>
    <t>veikt iemaksu ANO Humānās palīdzības koordinācijas biroja un Pasaules Veselības organizācijas Globālā humānās palīdzības plāna cīņai ar Covid-19 budžetā 100 000 euro apmērā (palīdzības sniegšanai ārvalstīs)</t>
  </si>
  <si>
    <t>Piešķirt Zemkopības ministrijai finansējumu, kas nepārsniedz 45 500 000 euro, tai skaitā:
1. atbalstam ražotājiem un citiem uzņēmumiem lauksaimniecības un pārtikas nozarē saistībā ar Covid-19 izplatības ietekmi uz tautsaimniecību – finansējumu, kas nepārsniedz 35 500 000 euro; 
2. lauku saimniecību riska pārvaldībai un nepārtrauktas pārejas nodrošināšanai uz 2021.–2027. gada plānošanas periodu – finansējumu, kas nepārsniedz 5 000 000 euro;
3. uzņēmumu likviditātes un naudas plūsmas saglabāšanai, Latvijas Lauku attīstības programmā 2014.–2020. gadam uzsākto investīciju projektu īste¬nošanai un finansiālā sloga mazināšanai lauku saimniecībām un uzņēmumiem – finansējumu, kas nepārsniedz 5 000 000 euro.</t>
  </si>
  <si>
    <t>Nr.136
21.04.2020</t>
  </si>
  <si>
    <t>Nr.132
21.04.2020</t>
  </si>
  <si>
    <t>Nr.133
21.04.2020</t>
  </si>
  <si>
    <t>Nr.134
21.04.2020</t>
  </si>
  <si>
    <t>Piešķirt Labklājības ministrijai finansējumu, kas nepārsniedz 2 160 000 euro, lai atbilstoši Sociālo pakalpojumu un sociālās palīdzības likuma pārejas noteikumu 37. punktam laikā, kamēr visā valstī ir izsludināta ārkārtējā situācija sakarā ar Covid-19 izplatību, un vienu kalendāra mēnesi pēc ārkārtējās situācijas beigām segtu pašvaldībām izdevumus 50 procentu apmērā no ģimenei (personai) izmaksātā pabalsta krīzes situācijā, bet ne vairāk kā 40 euro mēnesī vienai personai triju mēnešu periodā.
(Daļa pārdalīta ar FM 03.04.2020 rīk.Nr.110)</t>
  </si>
  <si>
    <t>Piešķirt Labklājības ministrijai (Valsts sociālās apdrošināšanas aģentūrai) finansējumu, kas nepārsniedz 2 908 280 euro, lai nodrošinātu darbiniekiem, kuri saņem dīkstāves pabalstu, piemaksu 50 euro apmērā par katru apgādībā esošu bērnu vecumā līdz 24 gadiem, par kuru attiecīgajam darbiniekam uz dīkstāves pabalsta piešķiršanas dienu tiek piemērots iedzīvotāju ienākuma nodokļa atvieglojums.
(Daļa pārdalīta ar FM 21.04.2020.rīk.Nr.132)</t>
  </si>
  <si>
    <t>Piešķirt Veselības ministrijai (Nacionālajam veselības dienestam) finansējumu, kas nepārsniedz 1 323 563 euro, lai nodrošinātu funkciju īstenošanu un veselības aprūpes pakalpojumu sniegšanas nepārtrauktību, no tiem:
1. sabiedrībai ar ierobežotu atbildību “Rīgas Austrumu klīniskā universitātes slimnīca” stacionāra “Latvijas Onkoloģijas centrs” ūdensapgādes sistēmas atjaunošanai – finansējumu, kas nepārsniedz 659 342 euro;
2. valsts sabiedrībai ar ierobežotu atbildību SIA “Paula Stradiņa klīniskā universitātes slimnīca” 15.korpusa jumta seguma un balkonu nesošās konstrukcijas nomaiņai – finansējumu, kas nepārsniedz 664 221 euro.</t>
  </si>
  <si>
    <t>Piešķirt Satiksmes ministrijai finansējumu, kas nepārsniedz 75 000 000 euro projektu īstenošanai autoceļu jomā</t>
  </si>
  <si>
    <t>Piešķirt Aizsardzības ministrijai finansējumu 45 734 760 euro, lai saistībā ar ārkārtējo situāciju, kas izsludināta Covid-19 izplatības ierobežošanai, nodrošinātu institūciju un pašvaldību prioritāro un vajadzību sarakstā noteikto individuālo aizsarglīdzekļu un dezinfekcijas līdzekļu preču iegādes un transportēšanas izdevumu segšanu</t>
  </si>
  <si>
    <t>Veikt VAS "Starptautiskā lidosta "Rīga"" pamatkapitāla palielināšanu, ieguldot tajā finanšu līdzekļus 49 912 210 euro apmērā, lai nodrošinātu ekonomiskās krīzes pārvarēšanu un ekonomiskās situācijas stabilizēšanu nozarē</t>
  </si>
  <si>
    <t>Nr.137
23.04.2020</t>
  </si>
  <si>
    <r>
      <t xml:space="preserve">Atlikums no Covid-19 palielinātās apropriācijas (ar MK un FM rīk. </t>
    </r>
    <r>
      <rPr>
        <b/>
        <sz val="12"/>
        <color rgb="FFFF0000"/>
        <rFont val="Times New Roman"/>
        <family val="1"/>
        <charset val="186"/>
      </rPr>
      <t>un projektiem)</t>
    </r>
  </si>
  <si>
    <t xml:space="preserve">Nr.219 
23.04.2020
(prot. Nr.27 5.§)
</t>
  </si>
  <si>
    <t>Piešķirt Labklājības ministrijai finansējumu, kas nepārsniedz 2 152 800 euro, lai atbilstoši Sociālo pakalpojumu un sociālās palīdzības likuma pārejas noteikumu 37. un 39.punktam laikā, kamēr visā valstī ir izsludināta ārkārtējā situācija sakarā ar Covid-19 izplatību, un vienu kalendāra mēnesi pēc ārkārtējās situācijas beigām segtu pašvaldībām izdevumus 50 procentu apmērā no ģimenei (personai) izmaksātā pabalsta krīzes situācijā, bet ne vairāk kā 40 euro mēnesī vienai personai, un nodrošinātu mērķdotāciju, ko valsts kompensē pašvaldībām 100 procentu apmērā, par piemaksu pabalstam krīzes situācijā par apgādībā esošu bērnu 50 euro apmērā</t>
  </si>
  <si>
    <t>Nr.220
 27.04.2020.
(prot. Nr.26 40.§)</t>
  </si>
  <si>
    <t>Nr.220 
27.04.2020.
(prot. Nr.26 40.§)</t>
  </si>
  <si>
    <t>Piešķirt Labklājības ministrijai (Valsts sociālās apdrošināšanas aģentūrai) finansējumu, kas nepārsniedz 30 250 893 euro, tai skaitā:
1. 30 217 860 euro, lai atbilstoši likuma “Par apdrošināšanu bezdarba gadījumam” pārejas noteikumu 23. un 24.punktam nodrošinātu bezdarbnieka palīdzības pabalsta izmaksu 180 euro apmērā personām, kurām piešķirtā bezdarbnieka pabalsta izmaksas periods beidzas 2020. gada 12. martā vai vēlāk un kura sakarā ar Covid-19 izsludinātās ārkārtējās situācijas radītajiem apstākļiem turpina būt bezdarbnieka statusā;
2. 33 033 euro apmērā, lai segtu izdevumus informācijas sistēmas SAIS funkcionalitātes nodrošināšanai.</t>
  </si>
  <si>
    <t>Nr.140
27.04.2020</t>
  </si>
  <si>
    <t>Nr.141
27.04.2020</t>
  </si>
  <si>
    <t>Nr.222
29.04.2020
(prot. Nr.28 52.§)</t>
  </si>
  <si>
    <t>Nr.144
29.04.2020</t>
  </si>
  <si>
    <r>
      <t xml:space="preserve">Piešķirt Aizsardzības ministrijai finansējumu 45 734 760 </t>
    </r>
    <r>
      <rPr>
        <i/>
        <sz val="10"/>
        <rFont val="Times New Roman"/>
        <family val="1"/>
        <charset val="186"/>
      </rPr>
      <t>euro</t>
    </r>
    <r>
      <rPr>
        <sz val="10"/>
        <rFont val="Times New Roman"/>
        <family val="1"/>
        <charset val="186"/>
      </rPr>
      <t>, lai saistībā ar ārkārtējo situāciju, kas izsludināta Covid-19 izplatības ierobežošanai, nodrošinātu institūciju un pašvaldību prioritāro un vajadzību sarakstā noteikto individuālo aizsarglīdzekļu un dezinfekcijas līdzekļu preču iegādes un transportēšanas izdevumu segšanu.
(Daļa pārdalīta ar FM 29.04.20. rīk.Nr.144)</t>
    </r>
  </si>
  <si>
    <t>Piešķirt Izglītības un zinātnes ministrijai līdz 5 000 000 euro apmērā valsts pētījumu programmas izveidei pētniecības iesaistei Covid-19 seku mazināšanai pētījumiem veselības, inženiertehnisko risinājumu, sabiedrības un tautsaimniecības jomās ar mērķi nodrošināt informācijas un komunikāciju tehnoloģiju jomu horizontālo ietekmi un sniegt ieguldījumu tautsaimniecības pārstrukturizēšanā un atjaunošanā</t>
  </si>
  <si>
    <t>šeit ir visi Covid, arī pirms 25.03.2020.</t>
  </si>
  <si>
    <r>
      <t>Atlikums no budžetā apstiprinātās apropriācijas</t>
    </r>
    <r>
      <rPr>
        <b/>
        <sz val="10"/>
        <color rgb="FFFF0000"/>
        <rFont val="Times New Roman"/>
        <family val="1"/>
        <charset val="186"/>
      </rPr>
      <t xml:space="preserve"> </t>
    </r>
    <r>
      <rPr>
        <b/>
        <sz val="10"/>
        <color rgb="FF00B0F0"/>
        <rFont val="Times New Roman"/>
        <family val="1"/>
        <charset val="186"/>
      </rPr>
      <t>(ar FM rīk.)</t>
    </r>
  </si>
  <si>
    <r>
      <t>Atlikums no budžetā apstiprinātās apropriācijas</t>
    </r>
    <r>
      <rPr>
        <b/>
        <sz val="10"/>
        <color rgb="FFFF0000"/>
        <rFont val="Times New Roman"/>
        <family val="1"/>
        <charset val="186"/>
      </rPr>
      <t xml:space="preserve"> (ar MK un </t>
    </r>
    <r>
      <rPr>
        <b/>
        <sz val="10"/>
        <color rgb="FF00B0F0"/>
        <rFont val="Times New Roman"/>
        <family val="1"/>
        <charset val="186"/>
      </rPr>
      <t>FM rīk.</t>
    </r>
    <r>
      <rPr>
        <b/>
        <sz val="10"/>
        <color rgb="FFFF0000"/>
        <rFont val="Times New Roman"/>
        <family val="1"/>
        <charset val="186"/>
      </rPr>
      <t>)</t>
    </r>
  </si>
  <si>
    <r>
      <t>Atlikums no budžetā apstiprinātās apropriācijas</t>
    </r>
    <r>
      <rPr>
        <b/>
        <sz val="10"/>
        <color rgb="FFFF0000"/>
        <rFont val="Times New Roman"/>
        <family val="1"/>
        <charset val="186"/>
      </rPr>
      <t xml:space="preserve"> (ar MK, </t>
    </r>
    <r>
      <rPr>
        <b/>
        <sz val="10"/>
        <color rgb="FF00B0F0"/>
        <rFont val="Times New Roman"/>
        <family val="1"/>
        <charset val="186"/>
      </rPr>
      <t>FM rīk.</t>
    </r>
    <r>
      <rPr>
        <b/>
        <sz val="10"/>
        <color rgb="FFFF0000"/>
        <rFont val="Times New Roman"/>
        <family val="1"/>
        <charset val="186"/>
      </rPr>
      <t xml:space="preserve"> </t>
    </r>
    <r>
      <rPr>
        <b/>
        <u/>
        <sz val="10"/>
        <color rgb="FFFF0000"/>
        <rFont val="Times New Roman"/>
        <family val="1"/>
        <charset val="186"/>
      </rPr>
      <t xml:space="preserve">un </t>
    </r>
    <r>
      <rPr>
        <b/>
        <u/>
        <sz val="10"/>
        <color rgb="FF00B050"/>
        <rFont val="Times New Roman"/>
        <family val="1"/>
        <charset val="186"/>
      </rPr>
      <t>projektiem</t>
    </r>
    <r>
      <rPr>
        <b/>
        <sz val="10"/>
        <color rgb="FFFF0000"/>
        <rFont val="Times New Roman"/>
        <family val="1"/>
        <charset val="186"/>
      </rPr>
      <t>)</t>
    </r>
  </si>
  <si>
    <r>
      <t xml:space="preserve">Atlikums no Covid-19 palielinātās apropriācijas </t>
    </r>
    <r>
      <rPr>
        <b/>
        <sz val="10"/>
        <color rgb="FF00B0F0"/>
        <rFont val="Times New Roman"/>
        <family val="1"/>
        <charset val="186"/>
      </rPr>
      <t>(ar FM rīk.)</t>
    </r>
  </si>
  <si>
    <r>
      <t xml:space="preserve">Atlikums no Covid-19 palielinātās apropriācijas </t>
    </r>
    <r>
      <rPr>
        <b/>
        <sz val="10"/>
        <color rgb="FFFF0000"/>
        <rFont val="Times New Roman"/>
        <family val="1"/>
        <charset val="186"/>
      </rPr>
      <t xml:space="preserve">(ar MK un </t>
    </r>
    <r>
      <rPr>
        <b/>
        <sz val="10"/>
        <color rgb="FF00B0F0"/>
        <rFont val="Times New Roman"/>
        <family val="1"/>
        <charset val="186"/>
      </rPr>
      <t>FM rīk.</t>
    </r>
    <r>
      <rPr>
        <b/>
        <sz val="10"/>
        <color rgb="FFFF0000"/>
        <rFont val="Times New Roman"/>
        <family val="1"/>
        <charset val="186"/>
      </rPr>
      <t>)</t>
    </r>
  </si>
  <si>
    <r>
      <t>Atlikums no Covid-19 palielinātās apropriācijas</t>
    </r>
    <r>
      <rPr>
        <b/>
        <sz val="10"/>
        <color rgb="FFFF0000"/>
        <rFont val="Times New Roman"/>
        <family val="1"/>
        <charset val="186"/>
      </rPr>
      <t xml:space="preserve"> (ar MK,</t>
    </r>
    <r>
      <rPr>
        <b/>
        <sz val="10"/>
        <color rgb="FF00B0F0"/>
        <rFont val="Times New Roman"/>
        <family val="1"/>
        <charset val="186"/>
      </rPr>
      <t xml:space="preserve"> FM rīk.</t>
    </r>
    <r>
      <rPr>
        <b/>
        <sz val="10"/>
        <color rgb="FFFF0000"/>
        <rFont val="Times New Roman"/>
        <family val="1"/>
        <charset val="186"/>
      </rPr>
      <t xml:space="preserve"> </t>
    </r>
    <r>
      <rPr>
        <b/>
        <u/>
        <sz val="10"/>
        <color rgb="FFFF0000"/>
        <rFont val="Times New Roman"/>
        <family val="1"/>
        <charset val="186"/>
      </rPr>
      <t xml:space="preserve">un </t>
    </r>
    <r>
      <rPr>
        <b/>
        <u/>
        <sz val="10"/>
        <color rgb="FF00B050"/>
        <rFont val="Times New Roman"/>
        <family val="1"/>
        <charset val="186"/>
      </rPr>
      <t>projektiem</t>
    </r>
    <r>
      <rPr>
        <b/>
        <sz val="10"/>
        <color rgb="FFFF0000"/>
        <rFont val="Times New Roman"/>
        <family val="1"/>
        <charset val="186"/>
      </rPr>
      <t>)</t>
    </r>
  </si>
  <si>
    <t>Nr.236
30.04.2020.
(prot. Nr.29 5.§)</t>
  </si>
  <si>
    <t>Piešķirt Labklājības ministrijai (Valsts sociālās apdrošināšanas aģentūrai) finansējumu, kas nepārsniedz 3 353 748 euro, tai skaitā:
1. 3 344 310 euro, lai izmaksātu dīkstāves palīdzības pabalstu un piemaksu pie dīkstāves palīdzības pabalsta 50 euro apmērā par katru apgādībā esošu bērnu vecumā līdz 24 gadiem, par kuru darbiniekam tiek piemērots iedzīvotājuienākuma nodokļa atvieglojums;
2. 9 438 euro apmērā, lai segtu sociālās apdrošināšanasinformācijas sistēmas (SAIS) funkcionalitātes nodrošināšanas izdevumus.</t>
  </si>
  <si>
    <t>28.04.2020
(prot. Nr.28 37.§)</t>
  </si>
  <si>
    <t>Nr.148
05.05.2020</t>
  </si>
  <si>
    <t>Nr.237
05.05.2020
(prot. Nr.30 42.§)</t>
  </si>
  <si>
    <t>Nr.238
05.05.2020
(prot. Nr.29 4.§)</t>
  </si>
  <si>
    <t>Nr.239
05.05.2020
(prot. Nr.29 12.§)</t>
  </si>
  <si>
    <t>Piešķirt Tieslietu ministrijai finansējumu 24 955 euro apmērā pārskaitīšanai Latvijas Zvērinātu notāru padomei servera iegādei, lai nodrošinātu e-apostille reģistra turpmāku darbību, mazinot ar Covid-19 izplatību radītās grūtības notariātā</t>
  </si>
  <si>
    <r>
      <t xml:space="preserve">Piešķirt Tieslietu ministrijai (Ieslodzījuma vietu pārvaldei) finansējumu, kas nepārsniedz 518 730 euro, lai Tieslietu ministrijas Ieslodzījuma vietu pārvaldes nodarbinātajiem, kuri ir bijuši tieši iesaistīti Covid-19 seku novēršanā, nodrošinātu piemaksas no 2020. gada 1. aprīļa līdz 2020.  gada 31. maijam par darbu paaugstināta riska un slodzes apstākļos sabiedrības veselības apdraudējuma situācijā saistībā ar Covid-19 uzliesmojumu un tā seku novēršanu
</t>
    </r>
    <r>
      <rPr>
        <b/>
        <sz val="10"/>
        <color rgb="FFFF0000"/>
        <rFont val="Times New Roman"/>
        <family val="1"/>
        <charset val="186"/>
      </rPr>
      <t>FM neatbalsta līdzekļu pārdali no LNG</t>
    </r>
  </si>
  <si>
    <t>Piešķirt Zemkopības ministrijai 239 euro, lai atbilstoši Ministru kabineta 2005. gada 15. marta noteikumiem Nr. 177 "Kārtība, kādā piešķir un dzīvnieku īpašnieks saņem kompensāciju par zaudējumiem, kas radušies valsts uzraudzībā esošās dzīvnieku infekcijas slimības vai epizootijas uzliesmojuma laikā" Lauku atbalsta dienests nodrošinātu kompensāciju izmaksu dzīvnieku īpašniekiem par zaudējumiem, valsts uzraudzībā esošas dzīvnieku infekcijas slimības vai epizootijas apkarošanas laikā.</t>
  </si>
  <si>
    <t>Nr.242
05.05.2020
(prot. Nr.30 9.§)</t>
  </si>
  <si>
    <t>Piešķirt Iekšlietu ministrijai (Valsts policijai)  400 euro, lai saskaņā ar Valsts pārvaldes iestāžu nodarīto zaudējumu atlīdzināšanas likumu nodrošinātu privātpersonām zaudējuma atlīdzināšanu, kas nodarīts ar valsts pārvaldes iestādes prettiesisku faktisko rīcību</t>
  </si>
  <si>
    <t>Piešķirt Veselības ministrijai 21 289 euro, lai atbilstoši rīkojuma 1.1.1.apakšpunktam Neatliekamās medicīniskās palīdzības dienests saistībā ar koronavīrusa “Covid-19” uzliesmojumu nodrošinātu valsts materiālo rezervju atjaunošanu - individuālo aizsardzības līdzekļu un pretinfekcijas līdzekļu iegādi.</t>
  </si>
  <si>
    <t>Nr.150
06.05.2020</t>
  </si>
  <si>
    <t>Piešķirt Veselības ministrijai finansējumu, kas nepārsniedz 1 742 420 euro, lai segtu izdevumus, kas radušies saistībā ar koronavīrusa “Covid-19” uzliesmojumu, t.sk.:
-  Neatliekamās medicīniskās palīdzības dienestam finansējumu, kas nepārsniedz 1 176 230 euro;
- Nacionālajam veselības dienestam finansējumu, kas nepārsniedz 566 190 euro.
 (daļa pārdalīta ar FM rīk. Nr.85, Nr.101, Nr.112, Nr.118, Nr.150)</t>
  </si>
  <si>
    <t>Nr.85, Nr.101, Nr.112, Nr.118, Nr.150</t>
  </si>
  <si>
    <t>Nr.149
06.05.2020</t>
  </si>
  <si>
    <t>Piešķirt Labklājības ministrijai (Valsts sociālās apdrošināšanas aģentūrai) finansējumu, kas nepārsniedz 3 353 748 euro, tai skaitā:
1. 3 344 310 euro, lai izmaksātu dīkstāves palīdzības pabalstu un piemaksu pie dīkstāves palīdzības pabalsta 50 euro apmērā par katru apgādībā esošu bērnu vecumā līdz 24 gadiem, par kuru darbiniekam tiek piemērots iedzīvotājuienākuma nodokļa atvieglojums;
2. 9 438 euro apmērā, lai segtu sociālās apdrošināšanasinformācijas sistēmas (SAIS) funkcionalitātes nodrošināšanas izdevumus.
(Daļa finansējuma pārdalīta ar FM 06.05.2020. rīk.Nr.151)</t>
  </si>
  <si>
    <t>Nr.151
06.05.2020</t>
  </si>
  <si>
    <t>Izskata
07.05.2020
(prot. Nr.31 __.§)</t>
  </si>
  <si>
    <t>Valsts kanceleja kopā</t>
  </si>
  <si>
    <t>Sabiedrības integrācijas fonds kopā</t>
  </si>
  <si>
    <t>Aizsardzības ministrija kopā</t>
  </si>
  <si>
    <t>Finanšu ministrija kopā</t>
  </si>
  <si>
    <t>Izglītības un zinātnes ministrija kopā</t>
  </si>
  <si>
    <t>Iekšlietu ministrija kopā</t>
  </si>
  <si>
    <t>Zemkopības ministrija kopā</t>
  </si>
  <si>
    <t>Satiksmes ministrija kopā</t>
  </si>
  <si>
    <t>Labklājības ministrija kopā</t>
  </si>
  <si>
    <t>Tieslietu ministrija kopā</t>
  </si>
  <si>
    <t>Veselības ministrija kopā</t>
  </si>
  <si>
    <t>Radio un Televīzija kopā</t>
  </si>
  <si>
    <t>Ekonomikas ministrija kopā</t>
  </si>
  <si>
    <t>Satiksmes ministrija  kopā</t>
  </si>
  <si>
    <t>Piešķirt Zemkopības ministrijai (valsts zinātniskajam institūtam “Pārtikas drošības, dzīvnieku veselības un vides zinātniskais institūts “BIOR””) 124 621,88 euro, lai veiktu valsts zinātniskā institūta “Pārtikas drošības, dzīvnieku veselības un vides zinātniskais institūts “BIOR”” zivju audzētavas “Tome” filiāles “Kārļi” un nodaļas “Brasla” aizsprostu remontu to avārijas seku likvidēšanai un iespējamā avārijas riska novēršanai</t>
  </si>
  <si>
    <t>Nr.128
17.04.2020</t>
  </si>
  <si>
    <t>starpiba FM rīkojumiem ar Covid 19 šītu</t>
  </si>
  <si>
    <t>Pamatojoties uz likuma “Par valsts apdraudējuma un tā seku novēršanas un pārvarēšanas pasākumiem sakarā ar Covid-19 izplatību” 22.pantu, palielināt apropriāciju Satiksmes ministrijas programmā 97.00.00 "Nozaru vadība un politikas plānošana" šā rīkojuma 1. punktā minētajā apmērā resursiem no dotācijas no vispārējiem ieņēmumiem un paredzēt apropriāciju kategorijā "Akcijas un cita līdzdalība komersantu pašu kapitālā" valsts akciju sabiedrības "Latvijas gaisa satiksme" pamatkapitāla palielināšanai.</t>
  </si>
  <si>
    <r>
      <t xml:space="preserve">Piešķirt </t>
    </r>
    <r>
      <rPr>
        <sz val="10"/>
        <rFont val="Times New Roman"/>
        <family val="1"/>
        <charset val="186"/>
      </rPr>
      <t>Sabiedrības integrācijas fondam</t>
    </r>
    <r>
      <rPr>
        <sz val="10"/>
        <color theme="1"/>
        <rFont val="Times New Roman"/>
        <family val="1"/>
        <charset val="186"/>
      </rPr>
      <t xml:space="preserve"> 1 040 928 euro Mediju atbalsta fonda īstenošanai, lai nodrošinātu sabiedrībai iespēju saņemt informāciju un viedokļus Covid-19 krīzes pārvarēšanā un valsts informatīvās telpas drošības nodrošināšanā drukātajā presē un komerciālajos interneta ziņu portālos, sniegtu atbalstu abonēto preses izdevumu piegādes izmaksām, kuru veic valsts akciju sabiedrība „Latvijas Pasts”, un elektronisko plašsaziņas līdzekļu programmu apraides izmaksām, tai skaitā:
1. 599 492 euro atbalstam drukātajiem medijiem un komerciālajiem interneta ziņu portāliem;
2. 223 737 euro atbalstam abonētās preses izdevumu mēneša piegādes izmaksām ārkārtējās situācijas laikā;
3. 217 699 euro atbalstam elektronisko plašsaziņas līdzekļu programmu mēneša apraides izmaksām ārkārtējās situācijas laikā</t>
    </r>
  </si>
  <si>
    <t>Piešķirt Finanšu ministrijai finansējumu, kas nepārsniedz 101 789 800 euro, lai nodrošinātu dīkstāves pabalsta izmaksu Covid-19 krīzes radīto negatīvo seku mazināšanai skarto nozaru darbiniekiem</t>
  </si>
  <si>
    <t>Veikt  AS "Air Baltic Corporation" pamatkapitāla palielināšanu, ieguldot tajā finanšu līdzekļus 250 000 000 euro apmērā</t>
  </si>
  <si>
    <t>Piešķirt Vides aizsardzības un reģionālās attīstības ministrijai 20 031 euro pārskaitīšanai pašvaldībām, lai kompensētu faktiskos izdevumus, kas radušies, sniedzot finansiālo un materiālo palīdzību bēgļu un personu ar alternatīvo statusu uzņemšanas un sociālekonomiskās iekļaušanas pasākumiem 2019. gadā, tai skaitā:
1. Jelgavas pilsētas pašvaldībai – 1 784 euro,
2. Rīgas pilsētas pašvaldībai – 14 709 euro,
3. Ropažu novada pašvaldībai – 3 538 euro.</t>
  </si>
  <si>
    <t>Piešķirt Zemkopības ministrijai 125 220 euro, lai nodrošinātu Ukrainas izcelsmes olu un olu produktu kontroli un uzraudzību, tai skaitā: 
1.  105 165 euro zinātniskajam institūtam “Pārtikas drošības, dzīvnieku veselības un vides zinātniskais institūts “BIOR””;
2.  20 055 euro Pārtikas un veterinārajam dienestam.</t>
  </si>
  <si>
    <t>Nr.255
08.05.2020
(prot. Nr.31 7.§)</t>
  </si>
  <si>
    <t>Nr.256
08.05.2020
(prot. Nr.31 10.§)</t>
  </si>
  <si>
    <t>Nr.153
08.05.2020</t>
  </si>
  <si>
    <t>Piešķirt Veselības ministrijai finansējumu, kas nepārsniedz 10 000 000 euro, lai segtu izdevumus, kas radušies saistībā ar Covid-19 uzliesmojumu un tā seku novēršanu.  Pilnvarot veselības ministru lemt par finansējuma izlietojumu atbilstoši faktiskajai nepieciešamībai.
 (daļa pārdalīta ar FM rīk. Nr.90, Nr.115, Nr.122, 153)</t>
  </si>
  <si>
    <t>Piešķirt Labklājības ministrijai (Valsts sociālās apdrošināšanas aģentūrai) finansējumu, kas nepārsniedz 30 250 893 euro, tai skaitā:
1. 30 217 860 euro, lai atbilstoši likuma “Par apdrošināšanu bezdarba gadījumam” pārejas noteikumu 23. un 24.punktam nodrošinātu bezdarbnieka palīdzības pabalsta izmaksu 180 euro apmērā personām, kurām piešķirtā bezdarbnieka pabalsta izmaksas periods beidzas 2020. gada 12. martā vai vēlāk un kuras sakarā ar Covid-19 izsludinātās ārkārtējās situācijas radītajiem apstākļiem turpina būt bezdarbnieka statusā;
2. 33 033 euro apmērā, lai segtu sociālās apdrošināšanas informācijas sistēmas (SAIS) funkcionalitātes nodrošināšanas izdevumus.</t>
  </si>
  <si>
    <t>Piešķirt Labklājības ministrijai (Valsts sociālās apdrošināšanas aģentūrai) finansējumu, kas nepārsniedz 30 250 893 euro, tai skaitā:
1. 30 217 860 euro, lai atbilstoši likuma “Par apdrošināšanu bezdarba gadījumam” pārejas noteikumu 23. un 24.punktam nodrošinātu bezdarbnieka palīdzības pabalsta izmaksu 180 euro apmērā personām, kurām piešķirtā bezdarbnieka pabalsta izmaksas periods beidzas 2020. gada 12. martā vai vēlāk un kuras sakarā ar Covid-19 izsludinātās ārkārtējās situācijas radītajiem apstākļiem turpina būt bezdarbnieka statusā;
2. 33 033 euro apmērā, lai segtu sociālās apdrošināšanas informācijas sistēmas (SAIS) funkcionalitātes nodrošināšanas izdevumus.
(Daļa finansējuma pārdalīta ar FM 06.05.2020. rīk.Nr.149)</t>
  </si>
  <si>
    <t>Piešķirt Labklājības ministrijai (Valsts sociālās apdrošināšanas aģentūrai) finansējumu, kas nepārsniedz 30 250 893 euro, tai skaitā:
1. 30 217 860 euro, lai atbilstoši likuma “Par apdrošināšanu bezdarba gadījumam” pārejas noteikumu 23. un 24.punktam nodrošinātu bezdarbnieka palīdzības pabalsta izmaksu 180 euro apmērā personām, kurām piešķirtā bezdarbnieka pabalsta izmaksas periods beidzas 2020. gada 12. martā vai vēlāk un kuras sakarā ar Covid-19 izsludinātās ārkārtējās situācijas radītajiem apstākļiem turpina būt bezdarbnieka statusā;
2. 33 033 euro apmērā, lai segtu sociālās apdrošināšanasinformācijas sistēmas (SAIS) funkcionalitātes nodrošināšanas izdevumus.</t>
  </si>
  <si>
    <t>Piešķirt Tieslietu ministrijai finansējumu 236 400 euro apmērā pārskaitīšanai reliģiskajām savienībām (baznīcām), lai nodrošinātu šo reliģisko savienību (baznīcu) garīgajam un kalpojošajam personālam krīzes pabalstu un mazinātu ar Covid-19 izplatību radītos zaudējumus, tai skaitā:
• "Latvijas Baptistu draudžu savienībai" 3 600 euro, 
• "Latvijas evaņģēliski luteriskajai Baznīcai" 72 000 euro, 
• "Latvijas Jaunapustuliskajai Baznīcai" 600 euro, 
• "Latvijas Pareizticīgajai Baznīcai" 98 400 euro,
• "Latvijas Vecticībnieku Pomoras Baznīcai" 6 000 euro,
• "Septītās dienas Adventistu Latvijas Draudžu Savienībai" 20 400 euro,
• "Rīgas Metropolijas Romas katoļu Kūrijai" 35 400 euro.</t>
  </si>
  <si>
    <t>Piešķirt Nacionālajai elektronisko plašsaziņas līdzekļu padomei 1 861 663 euro pārskaitīšanai valsts sabiedrībai ar ierobežotu atbildību „Latvijas Televīzija” Programmu izlaides kompleksa (PIK) iegādei 2020.gadā.</t>
  </si>
  <si>
    <t>Nr.158
12.05.2020</t>
  </si>
  <si>
    <t>Nr.156
12.05.2020</t>
  </si>
  <si>
    <t>Piešķirt Tieslietu ministrijai (Ieslodzījuma vietu pārvaldei) finansējumu, kas nepārsniedz 518 730 euro, lai Tieslietu ministrijas Ieslodzījuma vietu pārvaldes nodarbinātajiem, kuri ir bijuši tieši iesaistīti Covid-19 seku novēršanā, nodrošinātu piemaksas no 2020. gada 1. aprīļa līdz 2020.  gada 31. maijam par darbu paaugstināta riska un slodzes apstākļos sabiedrības veselības apdraudējuma situācijā saistībā ar Covid-19 uzliesmojumu un tā seku novēršanu
FM neatbalsta līdzekļu pārdali no LNG</t>
  </si>
  <si>
    <t>Atbilstoši likuma "Par valsts apdraudējuma un tā seku novēršanas un pārvarēšanas pasākumiem sakarā ar Covid-19 izplatību" 23. pantam atļaut finanšu ministram palielināt apropriāciju budžeta resora "74. Gadskārtējā valsts budžeta izpildes procesā pārdalāmais finansējums" programmā 02.00.00 "Līdzekļi neparedzētiem gadījumiem" 300 000 000 euro apmērā, lai nodrošinātu finansējumu Covid-19 seku novēršanas un pārvarēšanas pasākumiem</t>
  </si>
  <si>
    <t xml:space="preserve">Piešķirt Tieslietu ministrijai (Ieslodzījuma vietu pārvaldei) finansējumu, kas nepārsniedz 518 730 euro, lai Tieslietu ministrijas Ieslodzījuma vietu pārvaldes nodarbinātajiem, kuri ir bijuši tieši iesaistīti Covid-19 seku novēršanā, nodrošinātu piemaksas no 2020. gada 1. aprīļa līdz 2020.  gada 31. maijam par darbu paaugstināta riska un slodzes apstākļos sabiedrības veselības apdraudējuma situācijā saistībā ar Covid-19 uzliesmojumu un tā seku novēršanu
</t>
  </si>
  <si>
    <t>Piešķirt Labklājības ministrijai (Valsts sociālās apdrošināšanas aģentūrai) finansējumu  23 595 euro, lai segtu sociālās apdrošināšanas informācijas sistēmas (SAIS) funkcionalitātes nodrošināšanas izdevumus saistībā ar vienreizējās piemaksas par bērnu ar invaliditāti izmaksu 150 euro apmērā nodrošināšanu.</t>
  </si>
  <si>
    <t>Piešķirt Labklājības ministrijai (Valsts sociālās apdrošināšanas aģentūrai) finansējumu, kas nepārsniedz 4 324 233 euro, tai skaitā:
1. 4 291 200 euro, lai atbilstoši Ministru kabineta 2009.gada 22.decembra noteikumu Nr.1609 "Noteikumi par bērna kopšanas pabalsta un piemaksas pie bērna kopšanas pabalsta un vecāku pabalsta par dvīņiem vai vairākiem vienās dzemdībās dzimušiem bērniem apmēru, tā pārskatīšanas kārtību un pabalsta un piemaksas piešķiršanas un izmaksas kārtību" 16.⁷ punktam laikā, kamēr visā valstī ir izsludināta ārkārtējā situācija sakarā ar Covid-19 izplatību, nodrošinātu bērna kopšanas pabalsta izmaksu 171 euro apmērā mēnesī personai, kura kopj bērnu vecumā no pusotra gada līdz diviem gadiem, un piemaksu pie bērna kopšanas pabalsta 171 euro apmērā mēnesī personai, kura kopj dvīņus vai vairākus vienās dzemdībās dzimušus bērnus vecumā no pusotra gada līdz diviem gadiem;
2. 33 033 euro, lai segtu sociālās apdrošināšanas informācijas sistēmas (SAIS) funkcionalitātes nodrošināšanas izdevumus.</t>
  </si>
  <si>
    <t>Piešķirt Veselības ministrijai finansējumu 2 192 204 euro apmērā, lai segtu izdevumus, kas radušies saistībā ar “Covid-19” uzliesmojumu un seku novēršanu, t.sk.: 
- ambulatorajiem un stacionārajiem veselības aprūpes pakalpojumiem, laboratorisko izmeklējumu organizēšanai un veikšanai - 672 139 euro,
- analīžu paņemšanas mobilo punktu izveidei - 91 984 euro, 
- SIA RAKUS izdevumu segšanai (reaģentu komplektu iegādei, video intubācijas komplekta iegādei, būvdarbiem,  pacientu asins paraugu paņemšanas, transportēšanas piederumu un ārstniecības preču iegādei) - 1 428 081 euro.</t>
  </si>
  <si>
    <t>Nr.161
14.05.2020</t>
  </si>
  <si>
    <t>Nr.116
08.04.2020
Nr.161
14.05.2020</t>
  </si>
  <si>
    <t>Nr.116
08.04.2020
Nr.127
17.04.2020
Nr.161
14.05.2020</t>
  </si>
  <si>
    <t>Nr.162
14.05.2020</t>
  </si>
  <si>
    <t>Nr.259
14.05.2020
(prot. Nr.32 32.§)</t>
  </si>
  <si>
    <t>Nr.260
14.05.2020
(prot. Nr.32 41.§)</t>
  </si>
  <si>
    <t>Nr.261
14.05.2020
(prot. Nr.32 42.§)</t>
  </si>
  <si>
    <t>Nr.163
14.05.2020</t>
  </si>
  <si>
    <t>Nr.266
14.05.2020
(prot. Nr.32 17.§)</t>
  </si>
  <si>
    <t>Kultūras ministrijai</t>
  </si>
  <si>
    <t>Piešķirt Kultūras ministrijai 32 147 397 euro, tai skaitā:
1. 2 300 000 euro, lai Nacionālais kino centrs nodrošinātu jaunu filmu, tajā skaitā daudzsēriju  radīšanu un veicinātu Latvijas kino filmu izrādīšanu;
2. 6 484 383 euro, lai stabilizētu finanšu situāciju valsts kapitālsabiedrībās, kurās Kultūras ministrija ir kapitāla daļu turētāja;
3. 3 051 988 euro, lai stabilizētu finanšu situāciju Latvijas Nacionālajā bibliotēkā, Latvijas Nacionālajā arhīvā un Kultūras ministrijas padotībā esošajos muzejos;
4. 20 311 026 euro Valsts kultūrkapitāla fondam, tai skaitā:
4.1. 8 200 000 euro mērķprogrammas “COVID – 19 ietekmēto kultūras institūciju ilgtspēja” īstenošanai;
4.2. 5 000 000 euro mērķprogrammas „Jaunrades veicināšanas radošo stipendiju mērķprogramma”  un “Radošo personu dīkstāves atbalsts” īstenošanai;
4.3. 7 000 000 euro mērķprogrammas  “Valsts pasūtījums kultūras nākotnei” īstenošanai;
4.4. 110 026 euro  administratīvās kapacitātes stiprināšanai, lai nodrošinātu projektu administrēšanu.</t>
  </si>
  <si>
    <t>Piešķirt Nacionālajai elektronisko plašsaziņas līdzekļu padomei 100 000 euro pārskaitīšanai valsts sabiedrībai ar ierobežotu atbildību „Latvijas Televīzija”, lai nodrošinātu Latvijas filmu nozares audiovizuālās produkcijas licenču iegādi</t>
  </si>
  <si>
    <t>Piešķirt Centrālajai vēlēšanu komisijai finansējumu, kas nepārsniedz 914 870 euro, lai nodrošinātu parakstu vākšanu tautas nobalsošanas ierosināšanai par apturētajiem likumiem
(Daļa no finansējuma pārdalīta ar FM rīkojumu Nr.56 un Nr.137), (Atbilstoši CVK informācijai finansējums 432 976 euro apmērā netiks pieprasīts)</t>
  </si>
  <si>
    <t xml:space="preserve">Piešķirt Iekšlietu ministrijai (Nodrošinājuma valsts aģentūrai) finansējumu, kas nepārsniedz 265 248 euro, lai segtu izdevumus kas saistīti ar Covid-19 izplatības mazināšanu laika periodā no 2020. gada 30. marta līdz 2020. gada 9.jūnijam – telpu uzkopšanu un papildu drošības pasākumiem (aizsargbarjeru, aizsargstiklu un piekļuves kontroles sistēmu uzstādīšanu). </t>
  </si>
  <si>
    <t>Piešķirt  Ekonomikas ministrijai finansējumu 800 000 euro apmērā, lai nodrošinātu  repatriācijas izmaksu segšanu tūrisma operatoriem</t>
  </si>
  <si>
    <t>Nr.166
18.05.2020</t>
  </si>
  <si>
    <t>Nr.170
18.05.2020</t>
  </si>
  <si>
    <t xml:space="preserve">Nr.90, Nr.115, Nr.122, 153, 170
</t>
  </si>
  <si>
    <t>Nr.85, Nr.90, Nr.101, Nr.112, Nr.115, Nr.118, Nr.122, Nr.150, Nr.170</t>
  </si>
  <si>
    <t>Nr.169
18.05.2020</t>
  </si>
  <si>
    <t>Nr.167
18.05.2020</t>
  </si>
  <si>
    <t>Piešķirt Vides aizsardzības un reģionālās attīstības ministrijai 6 629 euro pārskaitīšanai Bauskas novada pašvaldībai, lai kompensētu faktiskos izdevumus, kas tai radušies, nodrošinot Bulgārijas valsts piederīgo uzturēšanu karantīnas režīmā laika periodā no 2020. gada 5. aprīļa līdz 21. aprīlim Mežotnes internātvidusskolā, Garoza, Mežotnes pagasts, Bauskas novads.</t>
  </si>
  <si>
    <t>Vides aizsardzības un reģionālās attīstības ministrija</t>
  </si>
  <si>
    <t>Izskatīts 
19.05.2020.
(prot. Nr.34 __.§)</t>
  </si>
  <si>
    <t xml:space="preserve"> MK 05.05.2020. (prot. Nr.30 43.§)</t>
  </si>
  <si>
    <r>
      <t>18.</t>
    </r>
    <r>
      <rPr>
        <vertAlign val="superscript"/>
        <sz val="10"/>
        <color theme="1"/>
        <rFont val="Times New Roman"/>
        <family val="1"/>
        <charset val="186"/>
      </rPr>
      <t>2</t>
    </r>
    <r>
      <rPr>
        <sz val="10"/>
        <color theme="1"/>
        <rFont val="Times New Roman"/>
        <family val="1"/>
        <charset val="186"/>
      </rPr>
      <t xml:space="preserve"> Par laikposmu, kad valstī sakarā ar Covid-19 izplatību ir izsludināta ārkārtējā situācija, Valsts sociālās apdrošināšanas aģentūra </t>
    </r>
    <r>
      <rPr>
        <b/>
        <sz val="10"/>
        <color theme="1"/>
        <rFont val="Times New Roman"/>
        <family val="1"/>
        <charset val="186"/>
      </rPr>
      <t>izmaksā pabalstu par bērnu līdz septiņu gadu vecuma sasniegšanai – 161,25 euro mēnesī un par bērnu vecumā no septiņiem gadiem – 193,50 euro mēnesī</t>
    </r>
    <r>
      <rPr>
        <sz val="10"/>
        <color theme="1"/>
        <rFont val="Times New Roman"/>
        <family val="1"/>
        <charset val="186"/>
      </rPr>
      <t>. Valsts sociālās apdrošināšanas aģentūra pabalsta apmēru aprēķina par laikposmu no 2020. gada 12. marta un izmaksā to līdz 2020. gada 30. jūnijam.</t>
    </r>
  </si>
  <si>
    <t xml:space="preserve"> MK 19.05.2020. (prot. Nr.34 __.§)</t>
  </si>
  <si>
    <r>
      <t xml:space="preserve">32. Par laikposmu, kamēr valstī ir izsludināta ārkārtējā situācija sakarā ar Covid-19 izplatību, </t>
    </r>
    <r>
      <rPr>
        <b/>
        <sz val="10"/>
        <rFont val="Times New Roman"/>
        <family val="1"/>
        <charset val="186"/>
      </rPr>
      <t>personām, kurām šajā periodā ir tiesības uz šo noteikumu 3.punktā minēto piemaksu pie ģimenes valsts pabalsta par bērnu invalīdu,</t>
    </r>
    <r>
      <rPr>
        <sz val="10"/>
        <rFont val="Times New Roman"/>
        <family val="1"/>
        <charset val="186"/>
      </rPr>
      <t xml:space="preserve"> Valsts sociālās apdrošināšanas aģentūra līdz 2020. gada 30. jūnijam</t>
    </r>
    <r>
      <rPr>
        <b/>
        <sz val="10"/>
        <rFont val="Times New Roman"/>
        <family val="1"/>
        <charset val="186"/>
      </rPr>
      <t xml:space="preserve"> izmaksā vienreizējo piemaksu 150 euro apmērā.</t>
    </r>
    <r>
      <rPr>
        <sz val="10"/>
        <rFont val="Times New Roman"/>
        <family val="1"/>
        <charset val="186"/>
      </rPr>
      <t xml:space="preserve"> Ja bērnam invaliditāte noteikta ārkārtējās situācijas laikā, bet informācija no Veselības un darbspēju ekspertīzes valsts komisijas par invaliditātes noteikšanu bērnam Valsts sociālās apdrošināšanas aģentūrā saņemta pēc 2020. gada 30. jūnija, lēmumu par vienreizējās piemaksas piešķiršanu Valsts sociālās apdrošināšanas aģentūra pieņem 10 darbdienu laikā pēc informācijas saņemšanas.</t>
    </r>
  </si>
  <si>
    <r>
      <rPr>
        <b/>
        <sz val="10"/>
        <color theme="1"/>
        <rFont val="Times New Roman"/>
        <family val="1"/>
        <charset val="186"/>
      </rPr>
      <t xml:space="preserve">Pasākuma īstenošanu LM nodrošinās piešķirto līdzekļu ietvaros </t>
    </r>
    <r>
      <rPr>
        <sz val="10"/>
        <color theme="1"/>
        <rFont val="Times New Roman"/>
        <family val="1"/>
        <charset val="186"/>
      </rPr>
      <t>(LM pamatbudžeta apakšprogrammas 20.01.00 “Valsts sociālie pabalsti” ietvaros). Pasākuma nodrošināšnai novirzīts pabalsta aizbildnim par bērna uzturēšanu izmaksu nodrošināšanai LM 2020.gadā prognozētais finanšu līdzekļu ietaupījums.
Līdz šim pabalsts aizbildnim par bērna uzturēšanu par bērnu līdz septiņu gadu vecuma sasniegšanai – 107,50 euro mēnesī un par bērnu vecumā no septiņiem gadiem - 129 euro mēnesī.</t>
    </r>
  </si>
  <si>
    <r>
      <rPr>
        <b/>
        <sz val="10"/>
        <color theme="1"/>
        <rFont val="Times New Roman"/>
        <family val="1"/>
        <charset val="186"/>
      </rPr>
      <t xml:space="preserve">Pasākuma īstenošanu LM nodrošinās piešķirto līdzekļu ietvaros </t>
    </r>
    <r>
      <rPr>
        <sz val="10"/>
        <color theme="1"/>
        <rFont val="Times New Roman"/>
        <family val="1"/>
        <charset val="186"/>
      </rPr>
      <t xml:space="preserve">(LM pamatbudžeta apakšprogrammas 20.01.00 “Valsts sociālie pabalsti” ietvaros). Pasākuma nodrošināšnai novirzīts pabalstam personai ar invaliditāti, kurai nepieciešama īpaša kopšana, LM plānotais finanšu līdzekļu ietaupījums. </t>
    </r>
  </si>
  <si>
    <t>Citi avoti</t>
  </si>
  <si>
    <t>Cilvēkkapitāls EM, IZM, LM</t>
  </si>
  <si>
    <t>Kultūras atbalsts KM</t>
  </si>
  <si>
    <t>Tūrisms</t>
  </si>
  <si>
    <t>Sporta nozare</t>
  </si>
  <si>
    <t>Pasažieru pārvadājumi</t>
  </si>
  <si>
    <t>Finanšu līdzsvaram</t>
  </si>
  <si>
    <t>Pamatkapitāls</t>
  </si>
  <si>
    <t>Sabiedriskajam transportam dēļ COVID</t>
  </si>
  <si>
    <t>Atlikums</t>
  </si>
  <si>
    <t>Faktiski piešķirtā summa</t>
  </si>
  <si>
    <t>tajā skaitā pamatkapitāla palielināšana</t>
  </si>
  <si>
    <t>Kredītu garantiju programma</t>
  </si>
  <si>
    <t>Apgrozāmo līdzekļu aizdevumi</t>
  </si>
  <si>
    <t>Budžeta līdzekļi</t>
  </si>
  <si>
    <t>Prognozētais kumulatīvais efekts ar privāto kapitālu</t>
  </si>
  <si>
    <t>Ieguldījumu fonds (ALTUM)</t>
  </si>
  <si>
    <t>Finanšu instruments lielo komersantu atbalstam (ALTUM)</t>
  </si>
  <si>
    <t>Starptautiskai konkurētspējai (ERAF)</t>
  </si>
  <si>
    <t>LM Pagaidu nodarbinātības pasākumi un soc. Pak. (ESF)</t>
  </si>
  <si>
    <t>Nodarbināto pārkvalifikācijai un izglītības infrastruktūrai, starp. Sadarbībai P&amp;I (ESF/ERAF)</t>
  </si>
  <si>
    <t>Bioloģiski noārdāmo atkritumu pasākumiem; reģionālām investīcijām; IKT projekti (ERAF)</t>
  </si>
  <si>
    <t>Slimnīcu infrastruktūra un medicīniskā personāla piesaiste Rīgā</t>
  </si>
  <si>
    <t>Jaunam pasākumam finanšu instrumentu veidā (ALTUM)</t>
  </si>
  <si>
    <t xml:space="preserve">Subsidētā nodarbinātība (sadarbībā ar darba devējiem) </t>
  </si>
  <si>
    <t>Pašvaldību  energoefektivitātes pasākumi 2020.gada projektiem</t>
  </si>
  <si>
    <t>Priekšlikumi diskusijai 2020-2021</t>
  </si>
  <si>
    <t>MK atbalstītie pasākumi 2020.</t>
  </si>
  <si>
    <t>Nodarbināto pārkvalifikācijai (sadarbībā ar darba devējiem)</t>
  </si>
  <si>
    <t>Kohēzijas fonda projekti</t>
  </si>
  <si>
    <t>Latvijas Dzelzceļš:</t>
  </si>
  <si>
    <t>Jaunā cietuma celtniecība</t>
  </si>
  <si>
    <t>Virssaistības ZM ES fondiem</t>
  </si>
  <si>
    <t>Pašvaldību aizdevumu programma</t>
  </si>
  <si>
    <t>Jauna akustiskā koncertzāle</t>
  </si>
  <si>
    <t>Finanšu resursi</t>
  </si>
  <si>
    <t>Rezervētā summa</t>
  </si>
  <si>
    <t>ES fondu virs-saistības</t>
  </si>
  <si>
    <t>ES fondu pārdales</t>
  </si>
  <si>
    <t>Valdības atbalstītie pasākumi Covid-19 krīzes pārvarēšanai un priekšlikumi investīcijām ekonomikas atlabšanai</t>
  </si>
  <si>
    <t>tajā skaitā pirmskolas Izglītības iestāžu būvniecībai</t>
  </si>
  <si>
    <t xml:space="preserve"> vecāku pabalsta izmaksas turpināšana pēc tam, kad bērns sasniedzis viena gada vai pusotra gada vecumu</t>
  </si>
  <si>
    <t>piemaksa 50 euro apmērā par katru apgādībā esošu bērnu darbiniekiem, kuri saņem dīkstāves pabalstu</t>
  </si>
  <si>
    <t>dīkstāves palīdzības pabalsts 50 euro apmērā par katru bērnu vecumā līdz 24 gadiem;</t>
  </si>
  <si>
    <t>bērna kopšanas pabalsta izmaksai 171 euro apmērā mēnesī personai, kura kopj bērnu vecumā no pusotra gada līdz diviem gadiem</t>
  </si>
  <si>
    <t>tajā skaitā bezdarbnieka palīdzības pabalsts  līdz 180 eiro</t>
  </si>
  <si>
    <t>Dīkstāves pabalsti</t>
  </si>
  <si>
    <t>Pamatkapitāla palielināšana (ALTUM)</t>
  </si>
  <si>
    <t>Vienreizējs pabalsts ģimenēm ar bērniem (NA)</t>
  </si>
  <si>
    <t>Ēku siltināšana</t>
  </si>
  <si>
    <t>Modernizācija</t>
  </si>
  <si>
    <t>Izglītība un zinātne</t>
  </si>
  <si>
    <t>Veselība</t>
  </si>
  <si>
    <t>Infrastruktūra</t>
  </si>
  <si>
    <t>Dīkstāves pabalsti (EM)</t>
  </si>
  <si>
    <t>Apgrozāmo līdzekļu aizdevumi (EM)</t>
  </si>
  <si>
    <t>Ieguldījumu fonds (ALTUM, EM)</t>
  </si>
  <si>
    <t>Tūrisms (EM)</t>
  </si>
  <si>
    <t>Ēku siltināšana (EM)</t>
  </si>
  <si>
    <t>Nodarbināto pārkvalifikācijai un izglītības infrastruktūrai, starp. Sadarbībai P&amp;I (ESF/ERAF) (IZM)</t>
  </si>
  <si>
    <t>Nodarbināto pārkvalifikācijai (sadarbībā ar darba devējiem) (IZM)</t>
  </si>
  <si>
    <t>Sporta nozare (IZM)</t>
  </si>
  <si>
    <t>Kohēzijas fonda projekti (SM)</t>
  </si>
  <si>
    <t>Subsidētā nodarbinātība (sadarbībā ar darba devējiem) (LM)</t>
  </si>
  <si>
    <t>Jaunā cietuma celtniecība(TM )</t>
  </si>
  <si>
    <t>Bioloģiski noārdāmo atkritumu pasākumiem; reģionālām investīcijām; IKT projekti (ERAF) (VARAM)</t>
  </si>
  <si>
    <t>Pašvaldību  energoefektivitātes pasākumi 2020.gada projektiem (VARAM)</t>
  </si>
  <si>
    <t>Pārējie</t>
  </si>
  <si>
    <t>Veselība pārējā</t>
  </si>
  <si>
    <t>Autoceļu projekti</t>
  </si>
  <si>
    <t>Aizsarglīdzekļu iegāde (AM)</t>
  </si>
  <si>
    <t>pirmskolas Izglītības iestāžu būvniecībai</t>
  </si>
  <si>
    <t>Iekšlietu ministrija - papildu piemaksas</t>
  </si>
  <si>
    <t>Pamatkapitāla palielināšana SM kapitālsabiedrībām</t>
  </si>
  <si>
    <t>Bezdarbnieka palīdzības pabalsts  līdz 180 eiro (LM)</t>
  </si>
  <si>
    <t xml:space="preserve"> Vecāku pabalsta izmaksas turpināšana pēc tam, kad bērns sasniedzis viena gada vai pusotra gada vecumu (LM)</t>
  </si>
  <si>
    <t>Piemaksa 50 euro apmērā par katru apgādībā esošu bērnu darbiniekiem, kuri saņem dīkstāves pabalstu (LM)</t>
  </si>
  <si>
    <t>Dīkstāves palīdzības pabalsts 50 euro apmērā par katru bērnu vecumā līdz 24 gadiem (LM)</t>
  </si>
  <si>
    <t>Bērna kopšanas pabalsta izmaksai 171 euro apmērā mēnesī personai, kura kopj bērnu vecumā no pusotra gada līdz diviem gadiem (LM)</t>
  </si>
  <si>
    <t>Pārējie LM pasākumi</t>
  </si>
  <si>
    <t>Zemkopības ministrija - krīzes seku pārvarēšanas pasākumi</t>
  </si>
  <si>
    <t>Ieslodzījuma vietu darbiniekiem - papildus piemaksas</t>
  </si>
  <si>
    <t>Pabalsti, esošās situācijas saglabāšana</t>
  </si>
  <si>
    <t>tajā skaitā: Kredītu garantiju programma (EM)</t>
  </si>
  <si>
    <t>Pamatkapitāla palielināšana ALTUM (EM))</t>
  </si>
  <si>
    <t>AP</t>
  </si>
  <si>
    <t>NA</t>
  </si>
  <si>
    <t>Priekšlikumi investīcijām ekonomikas atlabšanai (2020.-2021.gads)</t>
  </si>
  <si>
    <t>JKP</t>
  </si>
  <si>
    <t>JV</t>
  </si>
  <si>
    <t>KPLV</t>
  </si>
  <si>
    <t>KOPĀ</t>
  </si>
  <si>
    <t>Izglītība un zinātne / modernizācija</t>
  </si>
  <si>
    <t>tajā skaitā: Valsts galvoto studiju un studējošo kredītu skaita palielināšana par 500 2020.g.</t>
  </si>
  <si>
    <t xml:space="preserve">IKT bakalauru un maģistra studiju organizācijas izmaiņas Universitātēs IKT absolventu skaita pieaugumam (vienotas IKT studiju bāzes izveide, studentu atbalsta centra darbība, zemākā līmeņa pasniedzēju un ārvalstu pasniedzēju piesaiste, lielāka apjoma kursi, pasniedzēju apmācība un iesaiste studiju procesā) </t>
  </si>
  <si>
    <t>Atbalsts Jaunajiem speciālistiem - profesionālo skolu un augstskolu absolventiem (vecumā līdz 29 gadiem), kuriem nav pietiekama darba pieredze bezdarbnieka pabalsta ieguvei:</t>
  </si>
  <si>
    <t>Tirgus orientēto pētījumu programma 2021.gadam (VPP ietvaros iegūto zināšanu komercializācijai) - zinātniskās institūcijas sadarbībā ar uzņēmumiem</t>
  </si>
  <si>
    <t>Augstākās izglītības digitalizācija (2.5 milj. EUR 2020.g., 2.5 milj. EUR 2021.g.)</t>
  </si>
  <si>
    <t>Zinātnes bāzes finansējuma palielinājums specializācijas stiprināšanai (2021.gadā 10 milj.EUR)</t>
  </si>
  <si>
    <t xml:space="preserve">Vispārējās izglītības satura digitalizācija </t>
  </si>
  <si>
    <t>Zinātne</t>
  </si>
  <si>
    <t>Zemkopības nozarē modernizācijai</t>
  </si>
  <si>
    <t>Gatavie ceļu infrastruktūras uzlabojumu projekti, kopsolī ar ATR skolu tīkla optimizācijas plānu</t>
  </si>
  <si>
    <r>
      <t>Platjoslu infrastruktūras (</t>
    </r>
    <r>
      <rPr>
        <i/>
        <sz val="12"/>
        <color theme="1"/>
        <rFont val="Calibri"/>
        <family val="2"/>
        <charset val="186"/>
        <scheme val="minor"/>
      </rPr>
      <t>broadband</t>
    </r>
    <r>
      <rPr>
        <sz val="12"/>
        <color theme="1"/>
        <rFont val="Calibri"/>
        <family val="2"/>
        <charset val="186"/>
        <scheme val="minor"/>
      </rPr>
      <t>) “vidējā jūdze”, internets skolām, mācību satura digitalizācija</t>
    </r>
  </si>
  <si>
    <t>Kultūras infrastruktūra</t>
  </si>
  <si>
    <t>Atbalsts sporta nozarei (valsts k-sab.; SIA “Olimp.sporta centrs”; reģionālie olimp.sporta centri; tautas un jaunatnes sporta pr-ma; sporta izcilības pr-ma; tehniskā pr-ma olimpiskajiem sporta veidiem; sporta federācijas, paralimpiskais sports; sporta pasākumi)</t>
  </si>
  <si>
    <t>Kultūra - attīstības plānam trīs mēnešiem</t>
  </si>
  <si>
    <t>Demogrāfija (ģimenei ar bērniem atbalsta pasākumi)</t>
  </si>
  <si>
    <t>IEM informācijas centrs (IEM)</t>
  </si>
  <si>
    <t>Rezerve</t>
  </si>
  <si>
    <t>Virssaistības</t>
  </si>
  <si>
    <t>Ieguldījumu veselības aprūpes jomā:
– ieguldījumi veselības aprūpes infrastruktūrā;
– vienreizēji ieguldījumi pēcCOVID papildu pieprasījuma pēc veselības aprūpes pakalpojumiem segšanai (medikamentu kompensācijas, līdzmaksājumu samazināšana u.c.).
(Precīzs sadalījums pa pozīcijām tiks sagatavots nākamās nedēļas sākumā)</t>
  </si>
  <si>
    <t>Izglītība un zinātne / modernizācija kopā</t>
  </si>
  <si>
    <t>Atbalsts tūrismam (EM):
- Grants nodarbinātības veicināšanai 300 EUR mēnesī un repartriācijai
- Bezprocentu nenodrošināts aizdevums izmitināšanai un sabiedriskās ēdināšanas uzņēmumiem</t>
  </si>
  <si>
    <t>Formastērpu iegāde robežsardzei, ugunsdzēsējiem (IEM)</t>
  </si>
  <si>
    <t>Cilvēkkapitāls (LM)</t>
  </si>
  <si>
    <r>
      <t xml:space="preserve">Stipendiju apmēra palielināšana </t>
    </r>
    <r>
      <rPr>
        <b/>
        <i/>
        <sz val="12"/>
        <color rgb="FF000000"/>
        <rFont val="Calibri"/>
        <family val="2"/>
        <charset val="186"/>
        <scheme val="minor"/>
      </rPr>
      <t xml:space="preserve">5000 </t>
    </r>
    <r>
      <rPr>
        <i/>
        <sz val="12"/>
        <color rgb="FF000000"/>
        <rFont val="Calibri"/>
        <family val="2"/>
        <charset val="186"/>
        <scheme val="minor"/>
      </rPr>
      <t>studējošiem bakalauriem un maģistrantiem no 99.6 euro uz 200 eur, lai dotu iespējas pabeigt studijas (2.6 milj. 2020.g.rudens + 6.5 milj. 2021.g.)</t>
    </r>
  </si>
  <si>
    <t>Tenure profesori – 100 amata vietas – akadēmiskās karjeras sistēmas reformas ieviešanai un zinātnes un inovācijas lomas palielināšanai augstskolās (100t eur algai, pamatizdevumiem  16 mēn.= 14 milj.)</t>
  </si>
  <si>
    <t>Valsts pētījumu programma Covid-19 izpētei 2021.gadam (2020.gadam ir apstiprināti 6 milj.EUR)</t>
  </si>
  <si>
    <t>Dīkstāves pabalsti (EM), Subsidētās darba vietas, tajā skaitā atbalsts tūrisma nozarei</t>
  </si>
  <si>
    <t>Veselības pakalpojumu pieejamība (tajā skaitā mazaizsargātajām iedzīvotāju kategorijām)</t>
  </si>
  <si>
    <t>Latvijas Dzelzceļš, u.c.  pārvadātājiem (pasažieru pārvadājumiem, finanšu līdzsvaram, pamatkapitāla palielināšanai, sabiedriskajam transportam dēļ COVID)</t>
  </si>
  <si>
    <t>Pamatkapitāla palielināšana kapitālsabiedrībās</t>
  </si>
  <si>
    <t>Atbalsts sporta nozarei</t>
  </si>
  <si>
    <t>tajā skaitā: PSKUS A2 korpusa pilnas funkcionalitātes nodrošināšana</t>
  </si>
  <si>
    <t>Latvijas onkoloģiskais centra būvniecība un funkcionalitātes nodrošināšana</t>
  </si>
  <si>
    <t>PSKUS 15., 4., 24., 25. korpusu renovācija</t>
  </si>
  <si>
    <t>BKUS ambulatorais korpuss ar uzņemšanu un observācijas nodaļu</t>
  </si>
  <si>
    <t>Daugavpils, Valmieras, Liepājas, Rēzeknes, Ventspils reģionālo slimnīcu intensīvo terapijas nodaļu paplašināšanai, izolācijas boksu izveidei, pacientu plūsmu nodalīšanai</t>
  </si>
  <si>
    <t>Aizsarglīdzekļu un dezinfekcijas līdzekļu iegāde (AiM)</t>
  </si>
  <si>
    <t>Piemaksa 50 euro apmērā par katru apgādībā esošu bērnu vecumā līdz 24 gadiem darbiniekiem, kuri saņem dīkstāves pabalstu (LM)</t>
  </si>
  <si>
    <t>Dīkstāves palīdzības pabalsts un piemaksa pie dīkstāves palīdzības pabalsta 50 euro apmērā par katru bērnu vecumā līdz 24 gadiem (LM)</t>
  </si>
  <si>
    <t>Bērna kopšanas pabalsta izmaksai 171 euro apmērā mēnesī personai, kura kopj bērnu vecumā no pusotra gada līdz diviem gadiem, un piemaksas pie bērna kopšanas pabalsta izmaksai 171 euro apmērā mēnesī personai, kura kopj dvīņus vai vairākus vienās dzemdībās dzimušus bērnus vecumā no pusotra gada līdz diviem gadiem (LM)</t>
  </si>
  <si>
    <t>Atbalsts Mediju nozarei (KM)</t>
  </si>
  <si>
    <t>Iekšlietu ministrija - papildu piemaksas IeM padotības iestāžu amatpersonām, aizsardzības un dezinfekcijas līdzekļu iegāde</t>
  </si>
  <si>
    <t>MK atbalstītie pasākumi 2020</t>
  </si>
  <si>
    <t>Pasākumi 2020-2021</t>
  </si>
  <si>
    <t>Pielikums
Informatīvajam ziņojumam “Par pasākumiem Covid-19 krīzes pārvarēšanai un ekonomikas atlabšanai”</t>
  </si>
  <si>
    <t>Finanšu ministrs</t>
  </si>
  <si>
    <t>J. Reirs</t>
  </si>
  <si>
    <t>Tieslietu ministrija - papildu piemaksas Ieslodzījuma vietu darbiniekiem, atbalsts Zvērinātu notāru padomei  IS reģistra darbībai, krīzes pabalsts reliģisko savienību kalpojošajam personālam</t>
  </si>
  <si>
    <t>Nr. 
p.k.</t>
  </si>
  <si>
    <t>Demogrāfija</t>
  </si>
  <si>
    <t>NMPD automašīnu iegāde</t>
  </si>
  <si>
    <t>Kultūra - attīstības plānam</t>
  </si>
  <si>
    <t>Bezdarbnieka palīdzības pabalsts  līdz 180 euro (LM)</t>
  </si>
  <si>
    <t>Adijāne, 67095437</t>
  </si>
  <si>
    <t>Zane.Adijane@fm.gov.lv</t>
  </si>
  <si>
    <r>
      <t>Faktiski piešķirtā summa</t>
    </r>
    <r>
      <rPr>
        <sz val="11"/>
        <color theme="1"/>
        <rFont val="Times New Roman"/>
        <family val="1"/>
        <charset val="186"/>
      </rPr>
      <t xml:space="preserve">  (līdz 31.05.20.)</t>
    </r>
  </si>
  <si>
    <r>
      <t>Izglītība un zinātne - kopā</t>
    </r>
    <r>
      <rPr>
        <b/>
        <sz val="11"/>
        <color theme="9" tint="-0.499984740745262"/>
        <rFont val="Times New Roman"/>
        <family val="1"/>
        <charset val="186"/>
      </rPr>
      <t xml:space="preserve"> </t>
    </r>
  </si>
  <si>
    <r>
      <rPr>
        <b/>
        <i/>
        <sz val="11"/>
        <color theme="1"/>
        <rFont val="Times New Roman"/>
        <family val="1"/>
        <charset val="186"/>
      </rPr>
      <t>Tirgus orientēto pētījumu programma</t>
    </r>
    <r>
      <rPr>
        <i/>
        <sz val="11"/>
        <color theme="1"/>
        <rFont val="Times New Roman"/>
        <family val="1"/>
        <charset val="186"/>
      </rPr>
      <t xml:space="preserve"> 2021.gadam (VPP ietvaros iegūto zināšanu komercializācijai) - zinātniskās institūcijas sadarbībā ar uzņēmumiem</t>
    </r>
  </si>
  <si>
    <r>
      <rPr>
        <b/>
        <i/>
        <sz val="11"/>
        <color rgb="FF000000"/>
        <rFont val="Times New Roman"/>
        <family val="1"/>
        <charset val="186"/>
      </rPr>
      <t>Papildu finansējums zinātnei, augstskolām un citiem IZM vienreizējiem, terminētiem pasākumiem</t>
    </r>
    <r>
      <rPr>
        <i/>
        <sz val="11"/>
        <color rgb="FF000000"/>
        <rFont val="Times New Roman"/>
        <family val="1"/>
        <charset val="186"/>
      </rPr>
      <t xml:space="preserve"> (rezervēts budžeta resorā 74. “Gadskārtējā valsts budžeta izstrādes procesā pārdalāmais finansējums” ,tiek sadalīts pa pasākumiem atbilstoši MK lēmumam). </t>
    </r>
  </si>
  <si>
    <r>
      <rPr>
        <b/>
        <sz val="11"/>
        <color theme="1"/>
        <rFont val="Times New Roman"/>
        <family val="1"/>
        <charset val="186"/>
      </rPr>
      <t>Cilvēkkapitāls</t>
    </r>
    <r>
      <rPr>
        <sz val="11"/>
        <color theme="1"/>
        <rFont val="Times New Roman"/>
        <family val="1"/>
        <charset val="186"/>
      </rPr>
      <t xml:space="preserve"> (EM, LM, IZM)</t>
    </r>
  </si>
  <si>
    <r>
      <t>Platjoslu infrastruktūras (</t>
    </r>
    <r>
      <rPr>
        <i/>
        <sz val="11"/>
        <rFont val="Times New Roman"/>
        <family val="1"/>
        <charset val="186"/>
      </rPr>
      <t>broadband</t>
    </r>
    <r>
      <rPr>
        <sz val="11"/>
        <rFont val="Times New Roman"/>
        <family val="1"/>
        <charset val="186"/>
      </rPr>
      <t>) “vidējā jūdze”, internets skolām,</t>
    </r>
    <r>
      <rPr>
        <b/>
        <sz val="11"/>
        <rFont val="Times New Roman"/>
        <family val="1"/>
        <charset val="186"/>
      </rPr>
      <t xml:space="preserve"> mācību satura digitalizācija (IZM)</t>
    </r>
  </si>
  <si>
    <r>
      <t xml:space="preserve">Valdības atbalstītie pasākumi Covid-19 krīzes pārvarēšanai un ekonomikas atlabšanai, </t>
    </r>
    <r>
      <rPr>
        <b/>
        <i/>
        <sz val="11"/>
        <color theme="1"/>
        <rFont val="Times New Roman"/>
        <family val="1"/>
        <charset val="186"/>
      </rPr>
      <t>milj. euro</t>
    </r>
  </si>
  <si>
    <r>
      <t xml:space="preserve">tajā skaitā: </t>
    </r>
    <r>
      <rPr>
        <b/>
        <i/>
        <sz val="11"/>
        <color rgb="FF000000"/>
        <rFont val="Times New Roman"/>
        <family val="1"/>
        <charset val="186"/>
      </rPr>
      <t xml:space="preserve">Valsts pētījumu programma Covid-19 izpētei </t>
    </r>
    <r>
      <rPr>
        <i/>
        <sz val="11"/>
        <color rgb="FF000000"/>
        <rFont val="Times New Roman"/>
        <family val="1"/>
        <charset val="186"/>
      </rPr>
      <t xml:space="preserve">2021.gadam (2020.gadam ir apstiprināti </t>
    </r>
    <r>
      <rPr>
        <b/>
        <i/>
        <sz val="11"/>
        <rFont val="Times New Roman"/>
        <family val="1"/>
        <charset val="186"/>
      </rPr>
      <t>5</t>
    </r>
    <r>
      <rPr>
        <i/>
        <sz val="11"/>
        <rFont val="Times New Roman"/>
        <family val="1"/>
        <charset val="186"/>
      </rPr>
      <t xml:space="preserve"> </t>
    </r>
    <r>
      <rPr>
        <i/>
        <sz val="11"/>
        <color rgb="FF000000"/>
        <rFont val="Times New Roman"/>
        <family val="1"/>
        <charset val="186"/>
      </rPr>
      <t>milj.EUR)</t>
    </r>
  </si>
  <si>
    <r>
      <rPr>
        <b/>
        <i/>
        <sz val="11"/>
        <color rgb="FF000000"/>
        <rFont val="Times New Roman"/>
        <family val="1"/>
        <charset val="186"/>
      </rPr>
      <t>Augstākās izglītības digitalizācija</t>
    </r>
    <r>
      <rPr>
        <i/>
        <sz val="11"/>
        <color rgb="FF000000"/>
        <rFont val="Times New Roman"/>
        <family val="1"/>
        <charset val="186"/>
      </rPr>
      <t xml:space="preserve"> (2.5 milj. EUR 2020.g., 2.5 milj. EUR 2021.g.)</t>
    </r>
  </si>
  <si>
    <t>ES fondu virs-saistības *</t>
  </si>
  <si>
    <t>Veselības infrastruktūra  *</t>
  </si>
  <si>
    <t>* Finansējuma sadalījums starp Budžeta līdzekļiem un ES fondu virssaistībām indikatīvs, FM sadarbībā ar nozaru ministrijām sadalījumu precizēs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</si>
</sst>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98" x14ac:knownFonts="1">
    <font>
      <sz val="10"/>
      <color theme="1"/>
      <name val="Arial"/>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b/>
      <sz val="12"/>
      <color theme="1"/>
      <name val="Times New Roman"/>
      <family val="1"/>
      <charset val="186"/>
    </font>
    <font>
      <sz val="12"/>
      <color theme="1"/>
      <name val="Times New Roman"/>
      <family val="1"/>
      <charset val="186"/>
    </font>
    <font>
      <sz val="10"/>
      <name val="Arial"/>
      <family val="2"/>
    </font>
    <font>
      <sz val="10"/>
      <name val="Arial"/>
      <family val="2"/>
      <charset val="186"/>
    </font>
    <font>
      <sz val="10"/>
      <color indexed="8"/>
      <name val="Times New Roman"/>
      <family val="1"/>
      <charset val="186"/>
    </font>
    <font>
      <b/>
      <sz val="10"/>
      <color theme="1"/>
      <name val="Times New Roman"/>
      <family val="1"/>
      <charset val="186"/>
    </font>
    <font>
      <sz val="10"/>
      <color theme="1"/>
      <name val="Times New Roman"/>
      <family val="1"/>
      <charset val="186"/>
    </font>
    <font>
      <sz val="10"/>
      <name val="Times New Roman"/>
      <family val="1"/>
      <charset val="186"/>
    </font>
    <font>
      <b/>
      <sz val="10"/>
      <name val="Times New Roman"/>
      <family val="1"/>
      <charset val="186"/>
    </font>
    <font>
      <i/>
      <sz val="10"/>
      <color theme="1"/>
      <name val="Times New Roman"/>
      <family val="1"/>
      <charset val="186"/>
    </font>
    <font>
      <b/>
      <sz val="16"/>
      <color theme="1"/>
      <name val="Times New Roman"/>
      <family val="1"/>
      <charset val="186"/>
    </font>
    <font>
      <b/>
      <sz val="12"/>
      <name val="Times New Roman"/>
      <family val="1"/>
      <charset val="186"/>
    </font>
    <font>
      <sz val="12"/>
      <name val="Times New Roman"/>
      <family val="1"/>
      <charset val="186"/>
    </font>
    <font>
      <sz val="10"/>
      <color theme="0" tint="-0.14999847407452621"/>
      <name val="Times New Roman"/>
      <family val="1"/>
      <charset val="186"/>
    </font>
    <font>
      <sz val="11"/>
      <color theme="1"/>
      <name val="Calibri"/>
      <family val="2"/>
      <charset val="186"/>
      <scheme val="minor"/>
    </font>
    <font>
      <b/>
      <sz val="10"/>
      <color rgb="FFFF0000"/>
      <name val="Times New Roman"/>
      <family val="1"/>
      <charset val="186"/>
    </font>
    <font>
      <sz val="10"/>
      <color rgb="FFFF0000"/>
      <name val="Times New Roman"/>
      <family val="1"/>
      <charset val="186"/>
    </font>
    <font>
      <sz val="10"/>
      <color rgb="FF000000"/>
      <name val="Times New Roman"/>
      <family val="1"/>
      <charset val="186"/>
    </font>
    <font>
      <b/>
      <i/>
      <sz val="12"/>
      <color theme="1"/>
      <name val="Times New Roman"/>
      <family val="1"/>
      <charset val="186"/>
    </font>
    <font>
      <sz val="14"/>
      <color rgb="FF000000"/>
      <name val="Times New Roman"/>
      <family val="1"/>
      <charset val="186"/>
    </font>
    <font>
      <sz val="10"/>
      <color theme="0" tint="-0.34998626667073579"/>
      <name val="Times New Roman"/>
      <family val="1"/>
      <charset val="186"/>
    </font>
    <font>
      <sz val="9"/>
      <color theme="1"/>
      <name val="Times New Roman"/>
      <family val="1"/>
      <charset val="186"/>
    </font>
    <font>
      <sz val="9"/>
      <name val="Times New Roman"/>
      <family val="1"/>
      <charset val="186"/>
    </font>
    <font>
      <sz val="12"/>
      <color theme="0" tint="-0.14999847407452621"/>
      <name val="Times New Roman"/>
      <family val="1"/>
      <charset val="186"/>
    </font>
    <font>
      <b/>
      <sz val="12"/>
      <color theme="0" tint="-0.14999847407452621"/>
      <name val="Times New Roman"/>
      <family val="1"/>
      <charset val="186"/>
    </font>
    <font>
      <sz val="10"/>
      <color theme="0" tint="-0.249977111117893"/>
      <name val="Times New Roman"/>
      <family val="1"/>
      <charset val="186"/>
    </font>
    <font>
      <u/>
      <sz val="10"/>
      <color theme="1"/>
      <name val="Times New Roman"/>
      <family val="1"/>
      <charset val="186"/>
    </font>
    <font>
      <i/>
      <sz val="12"/>
      <color theme="1"/>
      <name val="Times New Roman"/>
      <family val="1"/>
      <charset val="186"/>
    </font>
    <font>
      <b/>
      <sz val="12"/>
      <color rgb="FFFF0000"/>
      <name val="Times New Roman"/>
      <family val="1"/>
      <charset val="186"/>
    </font>
    <font>
      <b/>
      <u/>
      <sz val="10"/>
      <color rgb="FFFF0000"/>
      <name val="Times New Roman"/>
      <family val="1"/>
      <charset val="186"/>
    </font>
    <font>
      <i/>
      <sz val="10"/>
      <name val="Times New Roman"/>
      <family val="1"/>
      <charset val="186"/>
    </font>
    <font>
      <b/>
      <sz val="10"/>
      <color rgb="FF00B0F0"/>
      <name val="Times New Roman"/>
      <family val="1"/>
      <charset val="186"/>
    </font>
    <font>
      <b/>
      <u/>
      <sz val="10"/>
      <color rgb="FF00B050"/>
      <name val="Times New Roman"/>
      <family val="1"/>
      <charset val="186"/>
    </font>
    <font>
      <sz val="9"/>
      <color indexed="81"/>
      <name val="Tahoma"/>
      <family val="2"/>
      <charset val="186"/>
    </font>
    <font>
      <b/>
      <sz val="9"/>
      <color indexed="81"/>
      <name val="Tahoma"/>
      <family val="2"/>
      <charset val="186"/>
    </font>
    <font>
      <vertAlign val="superscript"/>
      <sz val="10"/>
      <color theme="1"/>
      <name val="Times New Roman"/>
      <family val="1"/>
      <charset val="186"/>
    </font>
    <font>
      <b/>
      <sz val="10"/>
      <color theme="1"/>
      <name val="Arial"/>
      <family val="2"/>
      <charset val="186"/>
    </font>
    <font>
      <b/>
      <sz val="10"/>
      <color theme="1"/>
      <name val="Calibri"/>
      <family val="2"/>
      <scheme val="minor"/>
    </font>
    <font>
      <i/>
      <sz val="10"/>
      <color theme="1"/>
      <name val="Arial"/>
      <family val="2"/>
      <charset val="186"/>
    </font>
    <font>
      <b/>
      <sz val="12"/>
      <color theme="1"/>
      <name val="Arial"/>
      <family val="2"/>
      <charset val="186"/>
    </font>
    <font>
      <b/>
      <i/>
      <sz val="10"/>
      <color theme="1"/>
      <name val="Arial"/>
      <family val="2"/>
      <charset val="186"/>
    </font>
    <font>
      <sz val="10"/>
      <color theme="1"/>
      <name val="Arial"/>
      <family val="2"/>
      <charset val="186"/>
    </font>
    <font>
      <sz val="4"/>
      <color theme="1"/>
      <name val="Arial"/>
      <family val="2"/>
      <charset val="186"/>
    </font>
    <font>
      <i/>
      <sz val="4"/>
      <color theme="1"/>
      <name val="Arial"/>
      <family val="2"/>
      <charset val="186"/>
    </font>
    <font>
      <b/>
      <sz val="4"/>
      <color theme="1"/>
      <name val="Arial"/>
      <family val="2"/>
      <charset val="186"/>
    </font>
    <font>
      <sz val="11"/>
      <color theme="1"/>
      <name val="Arial"/>
      <family val="2"/>
      <charset val="186"/>
    </font>
    <font>
      <i/>
      <sz val="11"/>
      <color theme="1"/>
      <name val="Arial"/>
      <family val="2"/>
      <charset val="186"/>
    </font>
    <font>
      <b/>
      <sz val="11"/>
      <color theme="1"/>
      <name val="Arial"/>
      <family val="2"/>
      <charset val="186"/>
    </font>
    <font>
      <sz val="11"/>
      <color rgb="FF000000"/>
      <name val="Arial"/>
      <family val="2"/>
      <charset val="186"/>
    </font>
    <font>
      <u/>
      <sz val="11"/>
      <color theme="1"/>
      <name val="Arial"/>
      <family val="2"/>
      <charset val="186"/>
    </font>
    <font>
      <u/>
      <sz val="11"/>
      <color theme="1"/>
      <name val="Calibri"/>
      <family val="2"/>
      <charset val="186"/>
      <scheme val="minor"/>
    </font>
    <font>
      <i/>
      <u/>
      <sz val="11"/>
      <color theme="1"/>
      <name val="Calibri"/>
      <family val="2"/>
      <charset val="186"/>
      <scheme val="minor"/>
    </font>
    <font>
      <i/>
      <sz val="11"/>
      <color theme="1"/>
      <name val="Calibri"/>
      <family val="2"/>
      <scheme val="minor"/>
    </font>
    <font>
      <i/>
      <sz val="11"/>
      <name val="Arial"/>
      <family val="2"/>
      <charset val="186"/>
    </font>
    <font>
      <b/>
      <i/>
      <sz val="11"/>
      <color theme="1"/>
      <name val="Arial"/>
      <family val="2"/>
      <charset val="186"/>
    </font>
    <font>
      <b/>
      <sz val="11"/>
      <color rgb="FFC00000"/>
      <name val="Arial"/>
      <family val="2"/>
      <charset val="186"/>
    </font>
    <font>
      <sz val="12"/>
      <color theme="1"/>
      <name val="Calibri"/>
      <family val="2"/>
      <charset val="186"/>
      <scheme val="minor"/>
    </font>
    <font>
      <b/>
      <sz val="12"/>
      <color theme="1"/>
      <name val="Calibri"/>
      <family val="2"/>
      <charset val="186"/>
      <scheme val="minor"/>
    </font>
    <font>
      <b/>
      <sz val="14"/>
      <color theme="1"/>
      <name val="Calibri"/>
      <family val="2"/>
      <charset val="186"/>
      <scheme val="minor"/>
    </font>
    <font>
      <sz val="12"/>
      <color rgb="FF000000"/>
      <name val="Calibri"/>
      <family val="2"/>
      <charset val="186"/>
      <scheme val="minor"/>
    </font>
    <font>
      <i/>
      <sz val="12"/>
      <color rgb="FF000000"/>
      <name val="Calibri"/>
      <family val="2"/>
      <charset val="186"/>
      <scheme val="minor"/>
    </font>
    <font>
      <i/>
      <sz val="12"/>
      <color theme="1"/>
      <name val="Calibri"/>
      <family val="2"/>
      <charset val="186"/>
      <scheme val="minor"/>
    </font>
    <font>
      <sz val="14"/>
      <color theme="1"/>
      <name val="Calibri"/>
      <family val="2"/>
      <charset val="186"/>
      <scheme val="minor"/>
    </font>
    <font>
      <sz val="9"/>
      <color theme="1"/>
      <name val="Calibri Light"/>
      <family val="2"/>
      <charset val="186"/>
    </font>
    <font>
      <b/>
      <sz val="12"/>
      <color theme="0"/>
      <name val="Calibri"/>
      <family val="2"/>
      <charset val="186"/>
      <scheme val="minor"/>
    </font>
    <font>
      <b/>
      <i/>
      <sz val="12"/>
      <color rgb="FF000000"/>
      <name val="Calibri"/>
      <family val="2"/>
      <charset val="186"/>
      <scheme val="minor"/>
    </font>
    <font>
      <sz val="12"/>
      <color theme="1"/>
      <name val="Calibri"/>
      <family val="2"/>
      <charset val="186"/>
    </font>
    <font>
      <u/>
      <sz val="10"/>
      <color theme="10"/>
      <name val="Arial"/>
      <family val="2"/>
      <charset val="186"/>
    </font>
    <font>
      <sz val="11"/>
      <color theme="1"/>
      <name val="Times New Roman"/>
      <family val="1"/>
      <charset val="186"/>
    </font>
    <font>
      <b/>
      <sz val="11"/>
      <color theme="1"/>
      <name val="Times New Roman"/>
      <family val="1"/>
      <charset val="186"/>
    </font>
    <font>
      <b/>
      <sz val="11"/>
      <name val="Times New Roman"/>
      <family val="1"/>
      <charset val="186"/>
    </font>
    <font>
      <sz val="11"/>
      <name val="Times New Roman"/>
      <family val="1"/>
      <charset val="186"/>
    </font>
    <font>
      <b/>
      <sz val="11"/>
      <color rgb="FFC00000"/>
      <name val="Times New Roman"/>
      <family val="1"/>
      <charset val="186"/>
    </font>
    <font>
      <i/>
      <sz val="11"/>
      <color theme="1"/>
      <name val="Times New Roman"/>
      <family val="1"/>
      <charset val="186"/>
    </font>
    <font>
      <i/>
      <sz val="11"/>
      <name val="Times New Roman"/>
      <family val="1"/>
      <charset val="186"/>
    </font>
    <font>
      <b/>
      <sz val="11"/>
      <color theme="9" tint="-0.499984740745262"/>
      <name val="Times New Roman"/>
      <family val="1"/>
      <charset val="186"/>
    </font>
    <font>
      <b/>
      <i/>
      <sz val="11"/>
      <color theme="1"/>
      <name val="Times New Roman"/>
      <family val="1"/>
      <charset val="186"/>
    </font>
    <font>
      <i/>
      <sz val="11"/>
      <color rgb="FF000000"/>
      <name val="Times New Roman"/>
      <family val="1"/>
      <charset val="186"/>
    </font>
    <font>
      <b/>
      <i/>
      <sz val="11"/>
      <color rgb="FF000000"/>
      <name val="Times New Roman"/>
      <family val="1"/>
      <charset val="186"/>
    </font>
    <font>
      <b/>
      <sz val="11"/>
      <color rgb="FF7030A0"/>
      <name val="Times New Roman"/>
      <family val="1"/>
      <charset val="186"/>
    </font>
    <font>
      <sz val="11"/>
      <color rgb="FF000000"/>
      <name val="Times New Roman"/>
      <family val="1"/>
      <charset val="186"/>
    </font>
    <font>
      <u/>
      <sz val="10"/>
      <color theme="10"/>
      <name val="Times New Roman"/>
      <family val="1"/>
      <charset val="186"/>
    </font>
    <font>
      <b/>
      <i/>
      <sz val="11"/>
      <name val="Times New Roman"/>
      <family val="1"/>
      <charset val="186"/>
    </font>
  </fonts>
  <fills count="26">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DCE6F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rgb="FFFFFFCC"/>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2"/>
        <bgColor indexed="64"/>
      </patternFill>
    </fill>
    <fill>
      <patternFill patternType="solid">
        <fgColor rgb="FF1AE604"/>
        <bgColor indexed="64"/>
      </patternFill>
    </fill>
    <fill>
      <patternFill patternType="solid">
        <fgColor rgb="FF291FF1"/>
        <bgColor indexed="64"/>
      </patternFill>
    </fill>
    <fill>
      <patternFill patternType="solid">
        <fgColor rgb="FFFF0000"/>
        <bgColor indexed="64"/>
      </patternFill>
    </fill>
    <fill>
      <patternFill patternType="solid">
        <fgColor rgb="FF00B0F0"/>
        <bgColor indexed="64"/>
      </patternFill>
    </fill>
    <fill>
      <patternFill patternType="solid">
        <fgColor rgb="FFF5FECE"/>
        <bgColor indexed="64"/>
      </patternFill>
    </fill>
    <fill>
      <patternFill patternType="solid">
        <fgColor rgb="FFFFFF66"/>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9225">
    <xf numFmtId="0" fontId="0" fillId="0" borderId="0"/>
    <xf numFmtId="0" fontId="14" fillId="0" borderId="0"/>
    <xf numFmtId="0" fontId="14" fillId="0" borderId="0"/>
    <xf numFmtId="0" fontId="17" fillId="0" borderId="0"/>
    <xf numFmtId="0" fontId="18" fillId="0" borderId="0"/>
    <xf numFmtId="0" fontId="18" fillId="0" borderId="0"/>
    <xf numFmtId="4" fontId="19" fillId="0" borderId="0" applyNumberFormat="0" applyProtection="0">
      <alignment horizontal="right"/>
    </xf>
    <xf numFmtId="0" fontId="13" fillId="0" borderId="0"/>
    <xf numFmtId="0" fontId="13"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56" fillId="0" borderId="0" applyFont="0" applyFill="0" applyBorder="0" applyAlignment="0" applyProtection="0"/>
    <xf numFmtId="0" fontId="77" fillId="0" borderId="0"/>
    <xf numFmtId="0" fontId="82" fillId="0" borderId="0" applyNumberFormat="0" applyFill="0" applyBorder="0" applyAlignment="0" applyProtection="0"/>
  </cellStyleXfs>
  <cellXfs count="636">
    <xf numFmtId="0" fontId="0" fillId="0" borderId="0" xfId="0"/>
    <xf numFmtId="0" fontId="15" fillId="2" borderId="1" xfId="0" applyFont="1" applyFill="1" applyBorder="1" applyAlignment="1">
      <alignment horizontal="center" vertical="center" wrapText="1"/>
    </xf>
    <xf numFmtId="0" fontId="15" fillId="2" borderId="1" xfId="0" applyFont="1" applyFill="1" applyBorder="1" applyAlignment="1">
      <alignment vertical="center" wrapText="1"/>
    </xf>
    <xf numFmtId="0" fontId="20" fillId="0" borderId="1" xfId="0" applyFont="1" applyFill="1" applyBorder="1" applyAlignment="1">
      <alignment vertical="center" wrapText="1"/>
    </xf>
    <xf numFmtId="0" fontId="21" fillId="0" borderId="0" xfId="0" applyFont="1" applyAlignment="1">
      <alignment vertical="center" wrapText="1"/>
    </xf>
    <xf numFmtId="0" fontId="21" fillId="0" borderId="0" xfId="0" applyFont="1" applyAlignment="1">
      <alignment vertical="top" wrapText="1"/>
    </xf>
    <xf numFmtId="0" fontId="21" fillId="0" borderId="0" xfId="0" applyFont="1" applyAlignment="1">
      <alignment horizontal="right" vertical="center" wrapText="1"/>
    </xf>
    <xf numFmtId="0" fontId="21" fillId="0" borderId="0" xfId="0" applyFont="1" applyAlignment="1">
      <alignment horizontal="center" vertical="center" wrapText="1"/>
    </xf>
    <xf numFmtId="3" fontId="21" fillId="0" borderId="0" xfId="0" applyNumberFormat="1" applyFont="1" applyAlignment="1">
      <alignment horizontal="right" wrapText="1"/>
    </xf>
    <xf numFmtId="0" fontId="21" fillId="0" borderId="0" xfId="0" applyFont="1" applyFill="1" applyAlignment="1">
      <alignment vertical="top" wrapText="1"/>
    </xf>
    <xf numFmtId="3" fontId="15" fillId="2" borderId="1" xfId="0" applyNumberFormat="1" applyFont="1" applyFill="1" applyBorder="1" applyAlignment="1">
      <alignment vertical="center" wrapText="1"/>
    </xf>
    <xf numFmtId="0" fontId="21" fillId="0" borderId="1" xfId="0" applyFont="1" applyFill="1" applyBorder="1" applyAlignment="1">
      <alignment vertical="top" wrapText="1"/>
    </xf>
    <xf numFmtId="0" fontId="20" fillId="0" borderId="1" xfId="0" applyFont="1" applyFill="1" applyBorder="1" applyAlignment="1">
      <alignment horizontal="center" vertical="center" wrapText="1"/>
    </xf>
    <xf numFmtId="3" fontId="20" fillId="0" borderId="1" xfId="0" applyNumberFormat="1" applyFont="1" applyFill="1" applyBorder="1" applyAlignment="1">
      <alignment horizontal="center" vertical="center" wrapText="1"/>
    </xf>
    <xf numFmtId="3" fontId="24" fillId="0" borderId="0" xfId="0" applyNumberFormat="1" applyFont="1" applyAlignment="1">
      <alignment horizontal="right"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3" fontId="15" fillId="0" borderId="1" xfId="0" applyNumberFormat="1" applyFont="1" applyFill="1" applyBorder="1" applyAlignment="1">
      <alignment vertical="center" wrapText="1"/>
    </xf>
    <xf numFmtId="0" fontId="20" fillId="4" borderId="1" xfId="0" applyFont="1" applyFill="1" applyBorder="1" applyAlignment="1">
      <alignment horizontal="center" vertical="center" wrapText="1"/>
    </xf>
    <xf numFmtId="3" fontId="20" fillId="4" borderId="1" xfId="0" applyNumberFormat="1" applyFont="1" applyFill="1" applyBorder="1" applyAlignment="1">
      <alignment horizontal="center" vertical="center" wrapText="1"/>
    </xf>
    <xf numFmtId="0" fontId="25" fillId="4" borderId="1" xfId="0" applyFont="1" applyFill="1" applyBorder="1" applyAlignment="1">
      <alignment vertical="center" wrapText="1"/>
    </xf>
    <xf numFmtId="0" fontId="15" fillId="0" borderId="0" xfId="0" applyFont="1" applyFill="1" applyAlignment="1">
      <alignment horizontal="center" vertical="top" wrapText="1"/>
    </xf>
    <xf numFmtId="0" fontId="15" fillId="2" borderId="2" xfId="0" applyFont="1" applyFill="1" applyBorder="1" applyAlignment="1">
      <alignment vertical="center" wrapText="1"/>
    </xf>
    <xf numFmtId="3" fontId="26" fillId="2" borderId="2" xfId="0" applyNumberFormat="1" applyFont="1" applyFill="1" applyBorder="1" applyAlignment="1">
      <alignment vertical="center"/>
    </xf>
    <xf numFmtId="0" fontId="16" fillId="0" borderId="3" xfId="0" applyFont="1" applyFill="1" applyBorder="1" applyAlignment="1">
      <alignment horizontal="right" vertical="center" wrapText="1"/>
    </xf>
    <xf numFmtId="3" fontId="27" fillId="0" borderId="3" xfId="0" applyNumberFormat="1" applyFont="1" applyFill="1" applyBorder="1" applyAlignment="1">
      <alignment vertical="center"/>
    </xf>
    <xf numFmtId="0" fontId="15" fillId="2" borderId="3" xfId="0" applyFont="1" applyFill="1" applyBorder="1" applyAlignment="1">
      <alignment vertical="center" wrapText="1"/>
    </xf>
    <xf numFmtId="3" fontId="26" fillId="2" borderId="3" xfId="0" applyNumberFormat="1" applyFont="1" applyFill="1" applyBorder="1" applyAlignment="1">
      <alignment vertical="center"/>
    </xf>
    <xf numFmtId="0" fontId="15" fillId="2" borderId="4" xfId="0" applyFont="1" applyFill="1" applyBorder="1" applyAlignment="1">
      <alignment vertical="center" wrapText="1"/>
    </xf>
    <xf numFmtId="3" fontId="26" fillId="2" borderId="4" xfId="0" applyNumberFormat="1" applyFont="1" applyFill="1" applyBorder="1" applyAlignment="1">
      <alignment vertical="center"/>
    </xf>
    <xf numFmtId="0" fontId="16" fillId="0" borderId="0" xfId="0" applyFont="1" applyAlignment="1">
      <alignment horizontal="justify" vertical="center"/>
    </xf>
    <xf numFmtId="0" fontId="16" fillId="0" borderId="0" xfId="0" applyFont="1" applyAlignment="1">
      <alignment vertical="center" wrapText="1"/>
    </xf>
    <xf numFmtId="3" fontId="21" fillId="0" borderId="0" xfId="0" applyNumberFormat="1" applyFont="1" applyAlignment="1">
      <alignment vertical="top" wrapText="1"/>
    </xf>
    <xf numFmtId="0" fontId="20" fillId="0" borderId="1" xfId="0" applyFont="1" applyFill="1" applyBorder="1" applyAlignment="1">
      <alignment vertical="center" wrapText="1"/>
    </xf>
    <xf numFmtId="3" fontId="22" fillId="0" borderId="1" xfId="0" applyNumberFormat="1" applyFont="1" applyFill="1" applyBorder="1" applyAlignment="1">
      <alignment vertical="center"/>
    </xf>
    <xf numFmtId="0" fontId="21" fillId="0" borderId="1" xfId="0" applyFont="1" applyFill="1" applyBorder="1" applyAlignment="1">
      <alignment vertical="center" wrapText="1"/>
    </xf>
    <xf numFmtId="0" fontId="21" fillId="0" borderId="0" xfId="0" applyFont="1" applyAlignment="1">
      <alignment vertical="top" wrapText="1"/>
    </xf>
    <xf numFmtId="0" fontId="22"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vertical="center" wrapText="1"/>
    </xf>
    <xf numFmtId="3" fontId="22" fillId="0" borderId="1" xfId="0" applyNumberFormat="1" applyFont="1" applyFill="1" applyBorder="1" applyAlignment="1">
      <alignment vertical="center" wrapText="1"/>
    </xf>
    <xf numFmtId="0" fontId="21" fillId="0" borderId="1" xfId="0" applyFont="1" applyFill="1" applyBorder="1" applyAlignment="1">
      <alignment wrapText="1"/>
    </xf>
    <xf numFmtId="3" fontId="21" fillId="0" borderId="0" xfId="0" applyNumberFormat="1" applyFont="1" applyFill="1" applyAlignment="1">
      <alignment vertical="top" wrapText="1"/>
    </xf>
    <xf numFmtId="0" fontId="22" fillId="0" borderId="0" xfId="0" applyFont="1" applyFill="1" applyAlignment="1">
      <alignment vertical="top" wrapText="1"/>
    </xf>
    <xf numFmtId="3" fontId="22" fillId="0" borderId="1" xfId="0" applyNumberFormat="1" applyFont="1" applyFill="1" applyBorder="1" applyAlignment="1">
      <alignment horizontal="right"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center" vertical="center" wrapText="1"/>
    </xf>
    <xf numFmtId="3" fontId="16" fillId="0" borderId="1" xfId="0" applyNumberFormat="1" applyFont="1" applyFill="1" applyBorder="1" applyAlignment="1">
      <alignment vertical="center" wrapText="1"/>
    </xf>
    <xf numFmtId="3" fontId="31" fillId="0" borderId="0" xfId="0" applyNumberFormat="1" applyFont="1" applyFill="1" applyAlignment="1">
      <alignment vertical="top" wrapText="1"/>
    </xf>
    <xf numFmtId="0" fontId="32" fillId="0" borderId="1" xfId="0" applyFont="1" applyFill="1" applyBorder="1" applyAlignment="1">
      <alignment vertical="center" wrapText="1"/>
    </xf>
    <xf numFmtId="0" fontId="22" fillId="0" borderId="1" xfId="0" applyFont="1" applyBorder="1" applyAlignment="1">
      <alignment horizontal="center" vertical="center" wrapText="1"/>
    </xf>
    <xf numFmtId="0" fontId="33"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0" fillId="2" borderId="1" xfId="0" applyFont="1" applyFill="1" applyBorder="1" applyAlignment="1">
      <alignment vertical="center" wrapText="1"/>
    </xf>
    <xf numFmtId="0" fontId="20" fillId="2" borderId="1" xfId="0" applyFont="1" applyFill="1" applyBorder="1" applyAlignment="1">
      <alignment horizontal="center" vertical="center" wrapText="1"/>
    </xf>
    <xf numFmtId="3" fontId="20" fillId="2" borderId="1" xfId="0" applyNumberFormat="1" applyFont="1" applyFill="1" applyBorder="1" applyAlignment="1">
      <alignment vertical="center" wrapText="1"/>
    </xf>
    <xf numFmtId="0" fontId="20" fillId="6" borderId="1" xfId="0" applyFont="1" applyFill="1" applyBorder="1" applyAlignment="1">
      <alignment vertical="center" wrapText="1"/>
    </xf>
    <xf numFmtId="0" fontId="20" fillId="6" borderId="1" xfId="0" applyFont="1" applyFill="1" applyBorder="1" applyAlignment="1">
      <alignment horizontal="center" vertical="center" wrapText="1"/>
    </xf>
    <xf numFmtId="0" fontId="23" fillId="6" borderId="1" xfId="0" applyFont="1" applyFill="1" applyBorder="1" applyAlignment="1">
      <alignment vertical="center" wrapText="1"/>
    </xf>
    <xf numFmtId="3" fontId="20" fillId="6" borderId="1" xfId="0" applyNumberFormat="1" applyFont="1" applyFill="1" applyBorder="1" applyAlignment="1">
      <alignment vertical="center" wrapText="1"/>
    </xf>
    <xf numFmtId="3" fontId="30" fillId="6" borderId="1" xfId="0" applyNumberFormat="1" applyFont="1" applyFill="1" applyBorder="1" applyAlignment="1">
      <alignment vertical="center" wrapText="1"/>
    </xf>
    <xf numFmtId="0" fontId="21" fillId="5" borderId="1" xfId="0" applyFont="1" applyFill="1" applyBorder="1" applyAlignment="1">
      <alignment vertical="center" wrapText="1"/>
    </xf>
    <xf numFmtId="0" fontId="24" fillId="5" borderId="1" xfId="0" applyFont="1" applyFill="1" applyBorder="1" applyAlignment="1">
      <alignment horizontal="center" vertical="center" wrapText="1"/>
    </xf>
    <xf numFmtId="0" fontId="20" fillId="5" borderId="1" xfId="0" applyFont="1" applyFill="1" applyBorder="1" applyAlignment="1">
      <alignment vertical="center" wrapText="1"/>
    </xf>
    <xf numFmtId="3" fontId="20" fillId="5" borderId="1" xfId="0" applyNumberFormat="1" applyFont="1" applyFill="1" applyBorder="1" applyAlignment="1">
      <alignment vertical="center" wrapText="1"/>
    </xf>
    <xf numFmtId="3" fontId="20" fillId="0" borderId="1" xfId="0" applyNumberFormat="1" applyFont="1" applyFill="1" applyBorder="1" applyAlignment="1">
      <alignment vertical="center" wrapText="1"/>
    </xf>
    <xf numFmtId="3" fontId="21" fillId="0" borderId="1" xfId="0" applyNumberFormat="1" applyFont="1" applyFill="1" applyBorder="1" applyAlignment="1">
      <alignment vertical="center" wrapText="1"/>
    </xf>
    <xf numFmtId="0" fontId="30" fillId="3" borderId="1" xfId="0" applyFont="1" applyFill="1" applyBorder="1" applyAlignment="1">
      <alignment vertical="center" wrapText="1"/>
    </xf>
    <xf numFmtId="0" fontId="31" fillId="3" borderId="1" xfId="0" applyFont="1" applyFill="1" applyBorder="1" applyAlignment="1">
      <alignment horizontal="center" vertical="center" wrapText="1"/>
    </xf>
    <xf numFmtId="3" fontId="31" fillId="3" borderId="1" xfId="0" applyNumberFormat="1" applyFont="1" applyFill="1" applyBorder="1" applyAlignment="1">
      <alignment horizontal="center" vertical="center" wrapText="1"/>
    </xf>
    <xf numFmtId="3" fontId="30" fillId="3" borderId="1" xfId="0" applyNumberFormat="1" applyFont="1" applyFill="1" applyBorder="1" applyAlignment="1">
      <alignment vertical="center" wrapText="1"/>
    </xf>
    <xf numFmtId="3" fontId="30" fillId="3" borderId="1" xfId="0" applyNumberFormat="1" applyFont="1" applyFill="1" applyBorder="1" applyAlignment="1">
      <alignment vertical="center"/>
    </xf>
    <xf numFmtId="0" fontId="24" fillId="0" borderId="1" xfId="0" applyFont="1" applyFill="1" applyBorder="1" applyAlignment="1">
      <alignment horizontal="center" vertical="center" wrapText="1"/>
    </xf>
    <xf numFmtId="3" fontId="15" fillId="7" borderId="1" xfId="0" applyNumberFormat="1" applyFont="1" applyFill="1" applyBorder="1" applyAlignment="1">
      <alignment vertical="center" wrapText="1"/>
    </xf>
    <xf numFmtId="3" fontId="31" fillId="0" borderId="0" xfId="0" applyNumberFormat="1" applyFont="1" applyAlignment="1">
      <alignment vertical="top" wrapText="1"/>
    </xf>
    <xf numFmtId="3" fontId="31" fillId="0" borderId="0" xfId="0" applyNumberFormat="1" applyFont="1" applyAlignment="1">
      <alignment vertical="top"/>
    </xf>
    <xf numFmtId="3" fontId="30" fillId="7" borderId="0" xfId="0" applyNumberFormat="1" applyFont="1" applyFill="1" applyAlignment="1">
      <alignment vertical="top" wrapText="1"/>
    </xf>
    <xf numFmtId="3" fontId="30" fillId="7" borderId="0" xfId="0" applyNumberFormat="1" applyFont="1" applyFill="1" applyAlignment="1">
      <alignment vertical="top"/>
    </xf>
    <xf numFmtId="3" fontId="31" fillId="0" borderId="0" xfId="0" applyNumberFormat="1" applyFont="1" applyFill="1" applyAlignment="1">
      <alignment vertical="top"/>
    </xf>
    <xf numFmtId="3" fontId="31" fillId="4" borderId="0" xfId="0" applyNumberFormat="1" applyFont="1" applyFill="1" applyAlignment="1">
      <alignment vertical="top" wrapText="1"/>
    </xf>
    <xf numFmtId="3" fontId="22" fillId="0" borderId="1" xfId="0" applyNumberFormat="1" applyFont="1" applyFill="1" applyBorder="1" applyAlignment="1">
      <alignment horizontal="center" vertical="center" wrapText="1"/>
    </xf>
    <xf numFmtId="0" fontId="22" fillId="0" borderId="1" xfId="0" applyFont="1" applyFill="1" applyBorder="1" applyAlignment="1">
      <alignment horizontal="right" vertical="center" wrapText="1"/>
    </xf>
    <xf numFmtId="0" fontId="22" fillId="0" borderId="1" xfId="0" applyFont="1" applyFill="1" applyBorder="1" applyAlignment="1">
      <alignment horizontal="left" vertical="center" wrapText="1"/>
    </xf>
    <xf numFmtId="0" fontId="22" fillId="0" borderId="5" xfId="0" applyFont="1" applyFill="1" applyBorder="1" applyAlignment="1">
      <alignment horizontal="center" vertical="center" wrapText="1"/>
    </xf>
    <xf numFmtId="3" fontId="21" fillId="0" borderId="1" xfId="0" applyNumberFormat="1" applyFont="1" applyFill="1" applyBorder="1" applyAlignment="1">
      <alignment vertical="top" wrapText="1"/>
    </xf>
    <xf numFmtId="0" fontId="21" fillId="0" borderId="0" xfId="0" applyFont="1" applyBorder="1" applyAlignment="1">
      <alignment vertical="center" wrapText="1"/>
    </xf>
    <xf numFmtId="0" fontId="21" fillId="0" borderId="0" xfId="0" applyFont="1" applyBorder="1" applyAlignment="1">
      <alignment horizontal="center" vertical="center" wrapText="1"/>
    </xf>
    <xf numFmtId="3" fontId="21" fillId="0" borderId="0" xfId="0" applyNumberFormat="1" applyFont="1" applyBorder="1" applyAlignment="1">
      <alignment horizontal="right" wrapText="1"/>
    </xf>
    <xf numFmtId="0" fontId="28" fillId="0" borderId="0" xfId="0" applyFont="1" applyBorder="1" applyAlignment="1">
      <alignment vertical="top" wrapText="1"/>
    </xf>
    <xf numFmtId="0" fontId="21" fillId="0" borderId="0" xfId="0" applyFont="1" applyFill="1" applyBorder="1" applyAlignment="1">
      <alignment vertical="top" wrapText="1"/>
    </xf>
    <xf numFmtId="0" fontId="21" fillId="0" borderId="0" xfId="0" applyFont="1" applyBorder="1" applyAlignment="1">
      <alignment horizontal="right" vertical="center" wrapText="1"/>
    </xf>
    <xf numFmtId="3" fontId="24" fillId="0" borderId="0" xfId="0" applyNumberFormat="1" applyFont="1" applyBorder="1" applyAlignment="1">
      <alignment horizontal="right" wrapText="1"/>
    </xf>
    <xf numFmtId="3" fontId="21" fillId="0" borderId="0" xfId="0" applyNumberFormat="1" applyFont="1" applyFill="1" applyBorder="1" applyAlignment="1">
      <alignment vertical="top" wrapText="1"/>
    </xf>
    <xf numFmtId="0" fontId="34" fillId="0" borderId="0" xfId="0" applyFont="1" applyAlignment="1">
      <alignment horizontal="justify" vertical="center"/>
    </xf>
    <xf numFmtId="0" fontId="34" fillId="0" borderId="1" xfId="0" applyFont="1" applyBorder="1" applyAlignment="1">
      <alignment horizontal="justify" vertical="center"/>
    </xf>
    <xf numFmtId="0" fontId="34" fillId="3" borderId="1" xfId="0" applyFont="1" applyFill="1" applyBorder="1" applyAlignment="1">
      <alignment horizontal="justify" vertical="center"/>
    </xf>
    <xf numFmtId="0" fontId="35" fillId="0" borderId="0" xfId="0" applyFont="1" applyAlignment="1">
      <alignment vertical="top" wrapText="1"/>
    </xf>
    <xf numFmtId="3" fontId="35" fillId="0" borderId="0" xfId="0" applyNumberFormat="1" applyFont="1" applyAlignment="1">
      <alignment vertical="top" wrapText="1"/>
    </xf>
    <xf numFmtId="3" fontId="22" fillId="0" borderId="1" xfId="0" applyNumberFormat="1" applyFont="1" applyFill="1" applyBorder="1" applyAlignment="1">
      <alignment vertical="center"/>
    </xf>
    <xf numFmtId="0" fontId="21" fillId="0" borderId="1" xfId="0" applyFont="1" applyFill="1" applyBorder="1" applyAlignment="1">
      <alignment vertical="center" wrapText="1"/>
    </xf>
    <xf numFmtId="0" fontId="36"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31" fillId="0" borderId="1" xfId="0" applyFont="1" applyFill="1" applyBorder="1" applyAlignment="1">
      <alignment horizontal="center" vertical="center" wrapText="1"/>
    </xf>
    <xf numFmtId="3" fontId="21" fillId="0" borderId="1" xfId="0" applyNumberFormat="1" applyFont="1" applyBorder="1" applyAlignment="1">
      <alignment horizontal="right" wrapText="1"/>
    </xf>
    <xf numFmtId="0" fontId="38" fillId="0" borderId="0" xfId="0" applyFont="1" applyBorder="1" applyAlignment="1">
      <alignment vertical="top" wrapText="1"/>
    </xf>
    <xf numFmtId="0" fontId="16" fillId="0" borderId="0" xfId="0" applyFont="1" applyFill="1" applyBorder="1" applyAlignment="1">
      <alignment vertical="top" wrapText="1"/>
    </xf>
    <xf numFmtId="0" fontId="16" fillId="0" borderId="0" xfId="0" applyFont="1" applyAlignment="1">
      <alignment vertical="top" wrapText="1"/>
    </xf>
    <xf numFmtId="0" fontId="39" fillId="0" borderId="0" xfId="0" applyFont="1" applyBorder="1" applyAlignment="1">
      <alignment vertical="top" wrapText="1"/>
    </xf>
    <xf numFmtId="0" fontId="15" fillId="0" borderId="0" xfId="0" applyFont="1" applyFill="1" applyBorder="1" applyAlignment="1">
      <alignment vertical="top" wrapText="1"/>
    </xf>
    <xf numFmtId="0" fontId="15" fillId="0" borderId="0" xfId="0" applyFont="1" applyAlignment="1">
      <alignment vertical="top" wrapText="1"/>
    </xf>
    <xf numFmtId="0" fontId="15" fillId="8" borderId="1" xfId="0" applyFont="1" applyFill="1" applyBorder="1" applyAlignment="1">
      <alignment vertical="center" wrapText="1"/>
    </xf>
    <xf numFmtId="0" fontId="15" fillId="8" borderId="1" xfId="0" applyFont="1" applyFill="1" applyBorder="1" applyAlignment="1">
      <alignment horizontal="center" vertical="center" wrapText="1"/>
    </xf>
    <xf numFmtId="3" fontId="15" fillId="8" borderId="1" xfId="0" applyNumberFormat="1" applyFont="1" applyFill="1" applyBorder="1" applyAlignment="1">
      <alignment horizontal="right" wrapText="1"/>
    </xf>
    <xf numFmtId="0" fontId="15" fillId="9"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5" fillId="9" borderId="1" xfId="0" applyFont="1" applyFill="1" applyBorder="1" applyAlignment="1">
      <alignment horizontal="justify" vertical="center"/>
    </xf>
    <xf numFmtId="3" fontId="15" fillId="9" borderId="1" xfId="0" applyNumberFormat="1" applyFont="1" applyFill="1" applyBorder="1" applyAlignment="1">
      <alignment horizontal="right" wrapText="1"/>
    </xf>
    <xf numFmtId="0" fontId="16" fillId="0" borderId="3" xfId="0" applyFont="1" applyFill="1" applyBorder="1" applyAlignment="1">
      <alignment horizontal="left" vertical="center" wrapText="1"/>
    </xf>
    <xf numFmtId="0" fontId="40" fillId="0" borderId="0" xfId="0" applyFont="1" applyBorder="1" applyAlignment="1">
      <alignment vertical="top" wrapText="1"/>
    </xf>
    <xf numFmtId="0" fontId="40" fillId="0" borderId="0" xfId="0" applyFont="1" applyFill="1" applyBorder="1" applyAlignment="1">
      <alignment vertical="top" wrapText="1"/>
    </xf>
    <xf numFmtId="3" fontId="40" fillId="0" borderId="0" xfId="0" applyNumberFormat="1" applyFont="1" applyBorder="1" applyAlignment="1">
      <alignment vertical="top" wrapText="1"/>
    </xf>
    <xf numFmtId="3" fontId="40" fillId="0" borderId="0" xfId="0" applyNumberFormat="1" applyFont="1" applyFill="1" applyBorder="1" applyAlignment="1">
      <alignment vertical="top" wrapText="1"/>
    </xf>
    <xf numFmtId="0" fontId="21"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3" fontId="22" fillId="0" borderId="0" xfId="0" applyNumberFormat="1" applyFont="1" applyFill="1" applyBorder="1" applyAlignment="1">
      <alignment vertical="center"/>
    </xf>
    <xf numFmtId="0" fontId="39" fillId="0" borderId="0" xfId="0" applyFont="1" applyFill="1" applyBorder="1" applyAlignment="1">
      <alignment vertical="top"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3" fontId="15" fillId="0" borderId="0" xfId="0" applyNumberFormat="1" applyFont="1" applyFill="1" applyBorder="1" applyAlignment="1">
      <alignment horizontal="right" wrapText="1"/>
    </xf>
    <xf numFmtId="0" fontId="15" fillId="10" borderId="1" xfId="0" applyFont="1" applyFill="1" applyBorder="1" applyAlignment="1">
      <alignment vertical="center" wrapText="1"/>
    </xf>
    <xf numFmtId="0" fontId="15" fillId="10" borderId="1" xfId="0" applyFont="1" applyFill="1" applyBorder="1" applyAlignment="1">
      <alignment horizontal="center" vertical="center" wrapText="1"/>
    </xf>
    <xf numFmtId="3" fontId="15" fillId="10" borderId="1" xfId="0" applyNumberFormat="1" applyFont="1" applyFill="1" applyBorder="1" applyAlignment="1">
      <alignment horizontal="right" wrapText="1"/>
    </xf>
    <xf numFmtId="3" fontId="15" fillId="0" borderId="0" xfId="0" applyNumberFormat="1" applyFont="1" applyAlignment="1">
      <alignment vertical="top" wrapText="1"/>
    </xf>
    <xf numFmtId="3" fontId="15" fillId="0" borderId="0" xfId="0" applyNumberFormat="1" applyFont="1" applyFill="1" applyBorder="1" applyAlignment="1">
      <alignment vertical="top" wrapText="1"/>
    </xf>
    <xf numFmtId="0" fontId="15" fillId="0" borderId="0" xfId="0" applyFont="1" applyBorder="1" applyAlignment="1">
      <alignment horizontal="center" vertical="center" wrapText="1"/>
    </xf>
    <xf numFmtId="0" fontId="16" fillId="10" borderId="1" xfId="0" applyFont="1" applyFill="1" applyBorder="1" applyAlignment="1">
      <alignment horizontal="center" vertical="center" wrapText="1"/>
    </xf>
    <xf numFmtId="0" fontId="15" fillId="10" borderId="1" xfId="0" applyFont="1" applyFill="1" applyBorder="1" applyAlignment="1">
      <alignment horizontal="justify" vertical="center"/>
    </xf>
    <xf numFmtId="0" fontId="21" fillId="0" borderId="6" xfId="0" applyFont="1" applyFill="1" applyBorder="1" applyAlignment="1">
      <alignment vertical="center" wrapText="1"/>
    </xf>
    <xf numFmtId="0" fontId="21" fillId="0" borderId="6" xfId="0" applyFont="1" applyFill="1" applyBorder="1" applyAlignment="1">
      <alignment horizontal="center" vertical="center" wrapText="1"/>
    </xf>
    <xf numFmtId="3" fontId="21" fillId="0" borderId="1" xfId="0" applyNumberFormat="1" applyFont="1" applyBorder="1" applyAlignment="1">
      <alignment wrapText="1"/>
    </xf>
    <xf numFmtId="0" fontId="21" fillId="0" borderId="5" xfId="0" applyFont="1" applyFill="1" applyBorder="1" applyAlignment="1">
      <alignment vertical="center" wrapText="1"/>
    </xf>
    <xf numFmtId="0" fontId="21" fillId="0" borderId="5" xfId="0" applyFont="1" applyFill="1" applyBorder="1" applyAlignment="1">
      <alignment horizontal="center" vertical="center" wrapText="1"/>
    </xf>
    <xf numFmtId="0" fontId="21" fillId="0" borderId="6" xfId="0" applyFont="1" applyFill="1" applyBorder="1" applyAlignment="1">
      <alignment horizontal="justify" vertical="center"/>
    </xf>
    <xf numFmtId="3" fontId="21" fillId="0" borderId="6" xfId="0" applyNumberFormat="1" applyFont="1" applyFill="1" applyBorder="1" applyAlignment="1">
      <alignment horizontal="right" wrapText="1"/>
    </xf>
    <xf numFmtId="0" fontId="20" fillId="0" borderId="7"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2" fillId="0" borderId="7" xfId="0" applyFont="1" applyFill="1" applyBorder="1" applyAlignment="1">
      <alignment horizontal="justify" vertical="center" wrapText="1"/>
    </xf>
    <xf numFmtId="3" fontId="23" fillId="0" borderId="6" xfId="0" applyNumberFormat="1" applyFont="1" applyFill="1" applyBorder="1" applyAlignment="1">
      <alignment horizontal="right" wrapText="1"/>
    </xf>
    <xf numFmtId="0" fontId="21" fillId="0" borderId="5" xfId="0" applyFont="1" applyBorder="1" applyAlignment="1">
      <alignment vertical="center" wrapText="1"/>
    </xf>
    <xf numFmtId="0" fontId="21" fillId="0" borderId="5" xfId="0" applyFont="1" applyBorder="1" applyAlignment="1">
      <alignment horizontal="center" vertical="center" wrapText="1"/>
    </xf>
    <xf numFmtId="0" fontId="22" fillId="0" borderId="5" xfId="0" applyFont="1" applyBorder="1" applyAlignment="1">
      <alignment vertical="center" wrapText="1"/>
    </xf>
    <xf numFmtId="3" fontId="22" fillId="0" borderId="5" xfId="0" applyNumberFormat="1" applyFont="1" applyBorder="1" applyAlignment="1">
      <alignment horizontal="right" vertical="top" wrapText="1"/>
    </xf>
    <xf numFmtId="0" fontId="22" fillId="0" borderId="0" xfId="0" applyFont="1" applyBorder="1" applyAlignment="1">
      <alignment vertical="center" wrapText="1"/>
    </xf>
    <xf numFmtId="3" fontId="22" fillId="0" borderId="0" xfId="0" applyNumberFormat="1" applyFont="1" applyBorder="1" applyAlignment="1">
      <alignment horizontal="right" vertical="top" wrapText="1"/>
    </xf>
    <xf numFmtId="0" fontId="22" fillId="0" borderId="6" xfId="0" applyFont="1" applyBorder="1" applyAlignment="1">
      <alignment vertical="center" wrapText="1"/>
    </xf>
    <xf numFmtId="3" fontId="22" fillId="0" borderId="6" xfId="0" applyNumberFormat="1" applyFont="1" applyBorder="1" applyAlignment="1">
      <alignment horizontal="right" vertical="top" wrapText="1"/>
    </xf>
    <xf numFmtId="0" fontId="22" fillId="0" borderId="6" xfId="0" applyFont="1" applyFill="1" applyBorder="1" applyAlignment="1">
      <alignment horizontal="center" vertical="center" wrapText="1"/>
    </xf>
    <xf numFmtId="0" fontId="21" fillId="0" borderId="7" xfId="0" applyFont="1" applyBorder="1" applyAlignment="1">
      <alignment vertical="center" wrapText="1"/>
    </xf>
    <xf numFmtId="0" fontId="21" fillId="0" borderId="7" xfId="0" applyFont="1" applyBorder="1" applyAlignment="1">
      <alignment horizontal="center" vertical="center" wrapText="1"/>
    </xf>
    <xf numFmtId="0" fontId="22" fillId="0" borderId="7" xfId="0" applyFont="1" applyBorder="1" applyAlignment="1">
      <alignment vertical="center" wrapText="1"/>
    </xf>
    <xf numFmtId="3" fontId="22" fillId="0" borderId="7" xfId="0" applyNumberFormat="1" applyFont="1" applyBorder="1" applyAlignment="1">
      <alignment horizontal="right" vertical="top" wrapText="1"/>
    </xf>
    <xf numFmtId="0" fontId="15" fillId="5" borderId="1" xfId="0" applyFont="1" applyFill="1" applyBorder="1" applyAlignment="1">
      <alignment horizontal="center" vertical="center" wrapText="1"/>
    </xf>
    <xf numFmtId="0" fontId="42" fillId="5" borderId="1" xfId="0" applyFont="1" applyFill="1" applyBorder="1" applyAlignment="1">
      <alignment horizontal="center" vertical="center" wrapText="1"/>
    </xf>
    <xf numFmtId="0" fontId="15" fillId="5" borderId="1" xfId="0" applyFont="1" applyFill="1" applyBorder="1" applyAlignment="1">
      <alignment vertical="center" wrapText="1"/>
    </xf>
    <xf numFmtId="3" fontId="15" fillId="5" borderId="1" xfId="0" applyNumberFormat="1" applyFont="1" applyFill="1" applyBorder="1" applyAlignment="1">
      <alignment vertical="center" wrapText="1"/>
    </xf>
    <xf numFmtId="3" fontId="21" fillId="11" borderId="0" xfId="0" applyNumberFormat="1" applyFont="1" applyFill="1" applyBorder="1" applyAlignment="1">
      <alignment horizontal="right" wrapText="1"/>
    </xf>
    <xf numFmtId="0" fontId="15" fillId="9" borderId="1" xfId="0" applyFont="1" applyFill="1" applyBorder="1" applyAlignment="1">
      <alignment vertical="center" wrapText="1"/>
    </xf>
    <xf numFmtId="0" fontId="16" fillId="5" borderId="1" xfId="0" applyFont="1" applyFill="1" applyBorder="1" applyAlignment="1">
      <alignment horizontal="center" vertical="center" wrapText="1"/>
    </xf>
    <xf numFmtId="0" fontId="15" fillId="5" borderId="1" xfId="0" applyFont="1" applyFill="1" applyBorder="1" applyAlignment="1">
      <alignment horizontal="justify" vertical="center"/>
    </xf>
    <xf numFmtId="3" fontId="15" fillId="5" borderId="1" xfId="0" applyNumberFormat="1" applyFont="1" applyFill="1" applyBorder="1" applyAlignment="1">
      <alignment horizontal="right" wrapText="1"/>
    </xf>
    <xf numFmtId="0" fontId="24" fillId="9" borderId="1" xfId="0" applyFont="1" applyFill="1" applyBorder="1" applyAlignment="1">
      <alignment horizontal="left" vertical="center" wrapText="1"/>
    </xf>
    <xf numFmtId="0" fontId="20" fillId="9" borderId="1" xfId="0" applyFont="1" applyFill="1" applyBorder="1" applyAlignment="1">
      <alignment horizontal="left" vertical="center" wrapText="1"/>
    </xf>
    <xf numFmtId="3" fontId="20" fillId="9" borderId="1" xfId="0" applyNumberFormat="1" applyFont="1" applyFill="1" applyBorder="1" applyAlignment="1">
      <alignment horizontal="right" vertical="center" wrapText="1"/>
    </xf>
    <xf numFmtId="0" fontId="40" fillId="5" borderId="0" xfId="0" applyFont="1" applyFill="1" applyBorder="1" applyAlignment="1">
      <alignment vertical="top" wrapText="1"/>
    </xf>
    <xf numFmtId="0" fontId="22" fillId="0" borderId="6" xfId="0" applyFont="1" applyBorder="1" applyAlignment="1">
      <alignment horizontal="center" vertical="center" wrapText="1"/>
    </xf>
    <xf numFmtId="0" fontId="22" fillId="0" borderId="5" xfId="0" applyFont="1" applyBorder="1" applyAlignment="1">
      <alignment horizontal="center" vertical="center" wrapText="1"/>
    </xf>
    <xf numFmtId="3" fontId="22" fillId="0" borderId="1" xfId="0" applyNumberFormat="1" applyFont="1" applyBorder="1" applyAlignment="1">
      <alignment horizontal="right" vertical="top" wrapText="1"/>
    </xf>
    <xf numFmtId="0" fontId="20" fillId="11" borderId="0" xfId="0" applyFont="1" applyFill="1" applyBorder="1" applyAlignment="1">
      <alignment vertical="center" wrapText="1"/>
    </xf>
    <xf numFmtId="0" fontId="21" fillId="0" borderId="0" xfId="0" applyFont="1" applyFill="1" applyBorder="1" applyAlignment="1">
      <alignment horizontal="center" vertical="center" wrapText="1"/>
    </xf>
    <xf numFmtId="3" fontId="21" fillId="0" borderId="0" xfId="0" applyNumberFormat="1" applyFont="1" applyFill="1" applyBorder="1" applyAlignment="1">
      <alignment horizontal="right" wrapText="1"/>
    </xf>
    <xf numFmtId="0" fontId="22" fillId="0" borderId="1" xfId="0" applyFont="1" applyBorder="1" applyAlignment="1">
      <alignment vertical="center" wrapText="1"/>
    </xf>
    <xf numFmtId="3" fontId="22" fillId="0" borderId="1" xfId="0" applyNumberFormat="1" applyFont="1" applyBorder="1" applyAlignment="1">
      <alignment horizontal="right" wrapText="1"/>
    </xf>
    <xf numFmtId="14" fontId="22" fillId="0" borderId="1" xfId="0" applyNumberFormat="1" applyFont="1" applyBorder="1" applyAlignment="1">
      <alignment horizontal="center" vertical="center" wrapText="1"/>
    </xf>
    <xf numFmtId="0" fontId="31" fillId="0" borderId="5" xfId="0" applyFont="1" applyFill="1" applyBorder="1" applyAlignment="1">
      <alignment horizontal="center" vertical="center" wrapText="1"/>
    </xf>
    <xf numFmtId="0" fontId="43" fillId="0" borderId="1" xfId="0" applyFont="1" applyFill="1" applyBorder="1" applyAlignment="1">
      <alignment vertical="center" wrapText="1"/>
    </xf>
    <xf numFmtId="0" fontId="31" fillId="0" borderId="5" xfId="0" applyFont="1" applyFill="1" applyBorder="1" applyAlignment="1">
      <alignment vertical="center" wrapText="1"/>
    </xf>
    <xf numFmtId="3" fontId="31" fillId="0" borderId="1" xfId="0" applyNumberFormat="1" applyFont="1" applyBorder="1" applyAlignment="1">
      <alignment horizontal="right" vertical="center"/>
    </xf>
    <xf numFmtId="3" fontId="40" fillId="0" borderId="0" xfId="0" applyNumberFormat="1" applyFont="1" applyBorder="1" applyAlignment="1">
      <alignment horizontal="right" wrapText="1"/>
    </xf>
    <xf numFmtId="0" fontId="26" fillId="9" borderId="1" xfId="0" applyFont="1" applyFill="1" applyBorder="1" applyAlignment="1">
      <alignment vertical="center" wrapText="1"/>
    </xf>
    <xf numFmtId="3" fontId="26" fillId="9" borderId="1" xfId="0" applyNumberFormat="1" applyFont="1" applyFill="1" applyBorder="1" applyAlignment="1">
      <alignment horizontal="right" vertical="center" wrapText="1"/>
    </xf>
    <xf numFmtId="0" fontId="31" fillId="0" borderId="6" xfId="0" applyFont="1" applyFill="1" applyBorder="1" applyAlignment="1">
      <alignment vertical="center" wrapText="1"/>
    </xf>
    <xf numFmtId="0" fontId="31" fillId="0" borderId="5" xfId="0" applyFont="1" applyFill="1" applyBorder="1" applyAlignment="1">
      <alignment horizontal="center" vertical="center" wrapText="1"/>
    </xf>
    <xf numFmtId="0" fontId="22" fillId="0" borderId="0" xfId="0" applyFont="1" applyBorder="1" applyAlignment="1">
      <alignment horizontal="center" vertical="center" wrapText="1"/>
    </xf>
    <xf numFmtId="3" fontId="22" fillId="0" borderId="1" xfId="0" applyNumberFormat="1" applyFont="1" applyFill="1" applyBorder="1" applyAlignment="1">
      <alignment horizontal="right" vertical="top" wrapText="1"/>
    </xf>
    <xf numFmtId="0" fontId="28" fillId="0" borderId="0" xfId="0" applyFont="1" applyFill="1" applyBorder="1" applyAlignment="1">
      <alignment vertical="top" wrapText="1"/>
    </xf>
    <xf numFmtId="0" fontId="22" fillId="0" borderId="6" xfId="0" applyFont="1" applyFill="1" applyBorder="1" applyAlignment="1">
      <alignment vertical="center" wrapText="1"/>
    </xf>
    <xf numFmtId="0" fontId="21" fillId="0" borderId="5" xfId="0" applyFont="1" applyFill="1" applyBorder="1" applyAlignment="1">
      <alignment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3" fontId="40" fillId="5" borderId="0" xfId="0" applyNumberFormat="1" applyFont="1" applyFill="1" applyBorder="1" applyAlignment="1">
      <alignment vertical="top"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2" fillId="0" borderId="1" xfId="0" applyFont="1" applyFill="1" applyBorder="1" applyAlignment="1">
      <alignment horizontal="center" vertical="center" wrapText="1"/>
    </xf>
    <xf numFmtId="3" fontId="15" fillId="12" borderId="1" xfId="0" applyNumberFormat="1" applyFont="1" applyFill="1" applyBorder="1" applyAlignment="1">
      <alignment horizontal="right" wrapText="1"/>
    </xf>
    <xf numFmtId="0" fontId="15" fillId="12" borderId="1" xfId="0" applyFont="1" applyFill="1" applyBorder="1" applyAlignment="1">
      <alignment horizontal="right" vertical="center" wrapText="1"/>
    </xf>
    <xf numFmtId="0" fontId="16" fillId="12" borderId="1" xfId="0" applyFont="1" applyFill="1" applyBorder="1" applyAlignment="1">
      <alignment horizontal="right" vertical="center" wrapText="1"/>
    </xf>
    <xf numFmtId="0" fontId="15" fillId="12" borderId="1" xfId="0" applyFont="1" applyFill="1" applyBorder="1" applyAlignment="1">
      <alignment horizontal="right" vertical="center"/>
    </xf>
    <xf numFmtId="0" fontId="22" fillId="0" borderId="1" xfId="0" applyFont="1" applyFill="1" applyBorder="1" applyAlignment="1">
      <alignment horizontal="center" vertical="center" wrapText="1"/>
    </xf>
    <xf numFmtId="164" fontId="21" fillId="0" borderId="0" xfId="0" applyNumberFormat="1" applyFont="1" applyAlignment="1">
      <alignment vertical="top"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1" fillId="0" borderId="7" xfId="0" applyFont="1" applyFill="1" applyBorder="1" applyAlignment="1">
      <alignmen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1" fillId="0" borderId="6" xfId="0" applyFont="1" applyFill="1" applyBorder="1" applyAlignment="1">
      <alignment horizontal="left" vertical="top" wrapText="1"/>
    </xf>
    <xf numFmtId="3" fontId="22" fillId="0" borderId="6" xfId="0" applyNumberFormat="1" applyFont="1" applyFill="1" applyBorder="1" applyAlignment="1">
      <alignment horizontal="right" vertical="top" wrapText="1"/>
    </xf>
    <xf numFmtId="3" fontId="22" fillId="0" borderId="5" xfId="0" applyNumberFormat="1" applyFont="1" applyFill="1" applyBorder="1" applyAlignment="1">
      <alignment horizontal="right" vertical="top" wrapText="1"/>
    </xf>
    <xf numFmtId="0" fontId="21" fillId="0" borderId="5" xfId="0" applyFont="1" applyFill="1" applyBorder="1" applyAlignment="1">
      <alignment vertical="top" wrapText="1"/>
    </xf>
    <xf numFmtId="0" fontId="22" fillId="0" borderId="6" xfId="0" applyFont="1" applyFill="1" applyBorder="1" applyAlignment="1">
      <alignment horizontal="left" vertical="top" wrapText="1"/>
    </xf>
    <xf numFmtId="3" fontId="22" fillId="0" borderId="6" xfId="0" applyNumberFormat="1" applyFont="1" applyFill="1" applyBorder="1" applyAlignment="1">
      <alignment horizontal="right"/>
    </xf>
    <xf numFmtId="3" fontId="22" fillId="0" borderId="6" xfId="0" applyNumberFormat="1" applyFont="1" applyFill="1" applyBorder="1" applyAlignment="1">
      <alignment horizontal="right" wrapText="1"/>
    </xf>
    <xf numFmtId="3" fontId="51" fillId="8" borderId="1" xfId="0" applyNumberFormat="1" applyFont="1" applyFill="1" applyBorder="1" applyAlignment="1">
      <alignment horizontal="center" vertical="center" wrapText="1"/>
    </xf>
    <xf numFmtId="0" fontId="0" fillId="0" borderId="0" xfId="0" applyAlignment="1">
      <alignment horizontal="center" vertical="center"/>
    </xf>
    <xf numFmtId="0" fontId="0" fillId="15" borderId="1" xfId="0" applyFont="1" applyFill="1" applyBorder="1" applyAlignment="1">
      <alignment horizontal="center" vertical="center" wrapText="1"/>
    </xf>
    <xf numFmtId="0" fontId="51" fillId="8" borderId="1" xfId="0" applyFont="1" applyFill="1" applyBorder="1" applyAlignment="1">
      <alignment horizontal="center" vertical="center" wrapText="1"/>
    </xf>
    <xf numFmtId="0" fontId="0" fillId="13" borderId="0" xfId="0" applyFont="1" applyFill="1" applyBorder="1" applyAlignment="1">
      <alignment horizontal="center" vertical="center" wrapText="1"/>
    </xf>
    <xf numFmtId="0" fontId="0" fillId="13" borderId="11" xfId="0" applyFont="1" applyFill="1" applyBorder="1" applyAlignment="1">
      <alignment horizontal="center" vertical="center"/>
    </xf>
    <xf numFmtId="0" fontId="53" fillId="8" borderId="1" xfId="0" applyFont="1" applyFill="1" applyBorder="1" applyAlignment="1">
      <alignment horizontal="center" vertical="center" wrapText="1"/>
    </xf>
    <xf numFmtId="0" fontId="53" fillId="15" borderId="1" xfId="0" applyFont="1" applyFill="1" applyBorder="1" applyAlignment="1">
      <alignment horizontal="center" vertical="center" wrapText="1"/>
    </xf>
    <xf numFmtId="0" fontId="0" fillId="13" borderId="1" xfId="0" applyFill="1" applyBorder="1" applyAlignment="1">
      <alignment horizontal="center" vertical="center"/>
    </xf>
    <xf numFmtId="0" fontId="57" fillId="0" borderId="0" xfId="0" applyFont="1"/>
    <xf numFmtId="0" fontId="59" fillId="13" borderId="11" xfId="0" applyFont="1" applyFill="1" applyBorder="1" applyAlignment="1">
      <alignment horizontal="left" vertical="center"/>
    </xf>
    <xf numFmtId="0" fontId="0" fillId="13" borderId="0" xfId="0" applyFill="1" applyAlignment="1">
      <alignment vertical="center"/>
    </xf>
    <xf numFmtId="0" fontId="0" fillId="13" borderId="1" xfId="0" applyFill="1" applyBorder="1" applyAlignment="1">
      <alignment vertical="center"/>
    </xf>
    <xf numFmtId="0" fontId="51" fillId="13" borderId="11" xfId="0" applyFont="1" applyFill="1" applyBorder="1" applyAlignment="1">
      <alignment horizontal="center" vertical="center" wrapText="1"/>
    </xf>
    <xf numFmtId="0" fontId="52" fillId="0" borderId="0" xfId="0" applyFont="1" applyBorder="1" applyAlignment="1">
      <alignment horizontal="center" vertical="center" wrapText="1"/>
    </xf>
    <xf numFmtId="0" fontId="57" fillId="13" borderId="1" xfId="0" applyFont="1" applyFill="1" applyBorder="1" applyAlignment="1">
      <alignment vertical="center"/>
    </xf>
    <xf numFmtId="0" fontId="57" fillId="13" borderId="11" xfId="0" applyFont="1" applyFill="1" applyBorder="1" applyAlignment="1">
      <alignment vertical="center"/>
    </xf>
    <xf numFmtId="0" fontId="57" fillId="0" borderId="1" xfId="0" applyFont="1" applyBorder="1" applyAlignment="1">
      <alignment vertical="center"/>
    </xf>
    <xf numFmtId="0" fontId="58" fillId="0" borderId="1" xfId="0" applyFont="1" applyBorder="1" applyAlignment="1">
      <alignment vertical="center"/>
    </xf>
    <xf numFmtId="0" fontId="57" fillId="0" borderId="0" xfId="0" applyFont="1" applyBorder="1" applyAlignment="1">
      <alignment vertical="center"/>
    </xf>
    <xf numFmtId="0" fontId="57" fillId="0" borderId="1" xfId="0" applyFont="1" applyBorder="1" applyAlignment="1">
      <alignment horizontal="right" vertical="center" wrapText="1"/>
    </xf>
    <xf numFmtId="0" fontId="58" fillId="0" borderId="1" xfId="0" applyFont="1" applyBorder="1" applyAlignment="1">
      <alignment horizontal="right" vertical="center" wrapText="1"/>
    </xf>
    <xf numFmtId="0" fontId="57" fillId="13" borderId="1" xfId="0" applyFont="1" applyFill="1" applyBorder="1" applyAlignment="1">
      <alignment horizontal="center" vertical="center"/>
    </xf>
    <xf numFmtId="4" fontId="57" fillId="0" borderId="1" xfId="0" applyNumberFormat="1" applyFont="1" applyBorder="1" applyAlignment="1">
      <alignment vertical="center"/>
    </xf>
    <xf numFmtId="4" fontId="57" fillId="13" borderId="1" xfId="0" applyNumberFormat="1" applyFont="1" applyFill="1" applyBorder="1" applyAlignment="1">
      <alignment vertical="center"/>
    </xf>
    <xf numFmtId="0" fontId="58" fillId="13" borderId="1" xfId="0" applyFont="1" applyFill="1" applyBorder="1" applyAlignment="1">
      <alignment vertical="center"/>
    </xf>
    <xf numFmtId="0" fontId="57" fillId="13" borderId="0" xfId="0" applyFont="1" applyFill="1" applyBorder="1" applyAlignment="1">
      <alignment vertical="center"/>
    </xf>
    <xf numFmtId="0" fontId="57" fillId="13" borderId="1" xfId="0" applyFont="1" applyFill="1" applyBorder="1" applyAlignment="1">
      <alignment horizontal="right" vertical="center" wrapText="1"/>
    </xf>
    <xf numFmtId="0" fontId="58" fillId="13" borderId="1" xfId="0" applyFont="1" applyFill="1" applyBorder="1" applyAlignment="1">
      <alignment horizontal="right" vertical="center" wrapText="1"/>
    </xf>
    <xf numFmtId="0" fontId="57" fillId="13" borderId="11" xfId="0" applyFont="1" applyFill="1" applyBorder="1" applyAlignment="1">
      <alignment horizontal="right" vertical="center" wrapText="1"/>
    </xf>
    <xf numFmtId="4" fontId="57" fillId="0" borderId="1" xfId="0" applyNumberFormat="1" applyFont="1" applyBorder="1" applyAlignment="1">
      <alignment horizontal="right" vertical="center" wrapText="1"/>
    </xf>
    <xf numFmtId="0" fontId="57" fillId="0" borderId="0" xfId="0" applyFont="1" applyBorder="1" applyAlignment="1">
      <alignment horizontal="right" vertical="center" wrapText="1"/>
    </xf>
    <xf numFmtId="4" fontId="57" fillId="0" borderId="1" xfId="0" applyNumberFormat="1" applyFont="1" applyFill="1" applyBorder="1" applyAlignment="1">
      <alignment horizontal="right" vertical="center" wrapText="1"/>
    </xf>
    <xf numFmtId="0" fontId="58" fillId="0" borderId="1" xfId="0" applyFont="1" applyFill="1" applyBorder="1" applyAlignment="1">
      <alignment horizontal="right" vertical="center" wrapText="1"/>
    </xf>
    <xf numFmtId="0" fontId="57" fillId="0" borderId="0" xfId="0" applyFont="1" applyFill="1" applyBorder="1" applyAlignment="1">
      <alignment horizontal="right" vertical="center" wrapText="1"/>
    </xf>
    <xf numFmtId="0" fontId="51" fillId="13" borderId="0" xfId="0" applyFont="1" applyFill="1" applyAlignment="1">
      <alignment vertical="center"/>
    </xf>
    <xf numFmtId="4" fontId="51" fillId="0" borderId="0" xfId="0" applyNumberFormat="1" applyFont="1" applyAlignment="1">
      <alignment vertical="center"/>
    </xf>
    <xf numFmtId="0" fontId="55" fillId="0" borderId="0" xfId="0" applyFont="1" applyAlignment="1">
      <alignment vertical="center"/>
    </xf>
    <xf numFmtId="0" fontId="51" fillId="0" borderId="0" xfId="0" applyFont="1" applyBorder="1" applyAlignment="1">
      <alignment vertical="center"/>
    </xf>
    <xf numFmtId="0" fontId="51" fillId="0" borderId="0" xfId="0" applyFont="1" applyAlignment="1">
      <alignment vertical="center"/>
    </xf>
    <xf numFmtId="0" fontId="0" fillId="13" borderId="0" xfId="0" applyFont="1" applyFill="1" applyAlignment="1">
      <alignment vertical="center"/>
    </xf>
    <xf numFmtId="0" fontId="0" fillId="0" borderId="0" xfId="0" applyFont="1" applyAlignment="1">
      <alignment vertical="center"/>
    </xf>
    <xf numFmtId="0" fontId="53" fillId="0" borderId="0" xfId="0" applyFont="1" applyAlignment="1">
      <alignment vertical="center"/>
    </xf>
    <xf numFmtId="0" fontId="60" fillId="13" borderId="1" xfId="0" applyFont="1" applyFill="1" applyBorder="1" applyAlignment="1">
      <alignment horizontal="center" vertical="center"/>
    </xf>
    <xf numFmtId="0" fontId="60" fillId="13" borderId="11" xfId="0" applyFont="1" applyFill="1" applyBorder="1" applyAlignment="1">
      <alignment horizontal="left" vertical="center" wrapText="1"/>
    </xf>
    <xf numFmtId="4" fontId="60" fillId="0" borderId="1" xfId="0" applyNumberFormat="1" applyFont="1" applyBorder="1" applyAlignment="1">
      <alignment horizontal="right" vertical="center" wrapText="1"/>
    </xf>
    <xf numFmtId="0" fontId="61" fillId="0" borderId="1" xfId="0" applyFont="1" applyBorder="1" applyAlignment="1">
      <alignment horizontal="right" vertical="center" wrapText="1"/>
    </xf>
    <xf numFmtId="0" fontId="60" fillId="0" borderId="0" xfId="0" applyFont="1" applyBorder="1" applyAlignment="1">
      <alignment horizontal="right" vertical="center" wrapText="1"/>
    </xf>
    <xf numFmtId="0" fontId="60" fillId="0" borderId="1" xfId="0" applyFont="1" applyBorder="1" applyAlignment="1">
      <alignment horizontal="right" vertical="center" wrapText="1"/>
    </xf>
    <xf numFmtId="0" fontId="60" fillId="0" borderId="1" xfId="0" applyFont="1" applyBorder="1" applyAlignment="1">
      <alignment vertical="center"/>
    </xf>
    <xf numFmtId="0" fontId="60" fillId="0" borderId="0" xfId="0" applyFont="1"/>
    <xf numFmtId="4" fontId="60" fillId="0" borderId="1" xfId="0" applyNumberFormat="1" applyFont="1" applyBorder="1" applyAlignment="1">
      <alignment vertical="center"/>
    </xf>
    <xf numFmtId="0" fontId="61" fillId="0" borderId="1" xfId="0" applyFont="1" applyBorder="1" applyAlignment="1">
      <alignment vertical="center"/>
    </xf>
    <xf numFmtId="0" fontId="60" fillId="0" borderId="0" xfId="0" applyFont="1" applyBorder="1" applyAlignment="1">
      <alignment vertical="center"/>
    </xf>
    <xf numFmtId="0" fontId="62" fillId="14" borderId="11" xfId="0" applyFont="1" applyFill="1" applyBorder="1" applyAlignment="1">
      <alignment horizontal="left" vertical="center"/>
    </xf>
    <xf numFmtId="4" fontId="60" fillId="14" borderId="1" xfId="0" applyNumberFormat="1" applyFont="1" applyFill="1" applyBorder="1" applyAlignment="1">
      <alignment vertical="center"/>
    </xf>
    <xf numFmtId="0" fontId="61" fillId="14" borderId="1" xfId="0" applyFont="1" applyFill="1" applyBorder="1" applyAlignment="1">
      <alignment vertical="center"/>
    </xf>
    <xf numFmtId="0" fontId="60" fillId="14" borderId="0" xfId="0" applyFont="1" applyFill="1" applyBorder="1" applyAlignment="1">
      <alignment vertical="center"/>
    </xf>
    <xf numFmtId="0" fontId="60" fillId="14" borderId="1" xfId="0" applyFont="1" applyFill="1" applyBorder="1" applyAlignment="1">
      <alignment horizontal="right" vertical="center" wrapText="1"/>
    </xf>
    <xf numFmtId="0" fontId="61" fillId="14" borderId="1" xfId="0" applyFont="1" applyFill="1" applyBorder="1" applyAlignment="1">
      <alignment horizontal="right" vertical="center" wrapText="1"/>
    </xf>
    <xf numFmtId="0" fontId="61" fillId="13" borderId="11" xfId="0" applyFont="1" applyFill="1" applyBorder="1" applyAlignment="1">
      <alignment horizontal="left" vertical="center"/>
    </xf>
    <xf numFmtId="4" fontId="60" fillId="13" borderId="1" xfId="0" applyNumberFormat="1" applyFont="1" applyFill="1" applyBorder="1" applyAlignment="1">
      <alignment vertical="center"/>
    </xf>
    <xf numFmtId="0" fontId="61" fillId="13" borderId="1" xfId="0" applyFont="1" applyFill="1" applyBorder="1" applyAlignment="1">
      <alignment vertical="center"/>
    </xf>
    <xf numFmtId="0" fontId="60" fillId="13" borderId="0" xfId="0" applyFont="1" applyFill="1" applyBorder="1" applyAlignment="1">
      <alignment vertical="center"/>
    </xf>
    <xf numFmtId="0" fontId="60" fillId="13" borderId="1" xfId="0" applyFont="1" applyFill="1" applyBorder="1" applyAlignment="1">
      <alignment horizontal="right" vertical="center" wrapText="1"/>
    </xf>
    <xf numFmtId="0" fontId="61" fillId="13" borderId="1" xfId="0" applyFont="1" applyFill="1" applyBorder="1" applyAlignment="1">
      <alignment horizontal="right" vertical="center" wrapText="1"/>
    </xf>
    <xf numFmtId="4" fontId="61" fillId="0" borderId="1" xfId="0" applyNumberFormat="1" applyFont="1" applyBorder="1" applyAlignment="1">
      <alignment vertical="center"/>
    </xf>
    <xf numFmtId="0" fontId="60" fillId="13" borderId="11" xfId="0" applyFont="1" applyFill="1" applyBorder="1" applyAlignment="1">
      <alignment vertical="center" wrapText="1"/>
    </xf>
    <xf numFmtId="0" fontId="62" fillId="14" borderId="11" xfId="0" applyFont="1" applyFill="1" applyBorder="1" applyAlignment="1">
      <alignment horizontal="left" vertical="center" wrapText="1"/>
    </xf>
    <xf numFmtId="4" fontId="60" fillId="14" borderId="1" xfId="0" applyNumberFormat="1" applyFont="1" applyFill="1" applyBorder="1" applyAlignment="1">
      <alignment horizontal="right" vertical="center" wrapText="1"/>
    </xf>
    <xf numFmtId="0" fontId="60" fillId="14" borderId="0" xfId="0" applyFont="1" applyFill="1" applyBorder="1" applyAlignment="1">
      <alignment horizontal="right" vertical="center" wrapText="1"/>
    </xf>
    <xf numFmtId="0" fontId="63" fillId="0" borderId="11" xfId="0" applyFont="1" applyBorder="1" applyAlignment="1">
      <alignment vertical="center" wrapText="1"/>
    </xf>
    <xf numFmtId="4" fontId="60" fillId="0" borderId="1" xfId="0" applyNumberFormat="1" applyFont="1" applyFill="1" applyBorder="1" applyAlignment="1">
      <alignment horizontal="right" vertical="center" wrapText="1"/>
    </xf>
    <xf numFmtId="0" fontId="61" fillId="0" borderId="1" xfId="0" applyFont="1" applyFill="1" applyBorder="1" applyAlignment="1">
      <alignment horizontal="right" vertical="center" wrapText="1"/>
    </xf>
    <xf numFmtId="0" fontId="60" fillId="0" borderId="0" xfId="0" applyFont="1" applyFill="1" applyBorder="1" applyAlignment="1">
      <alignment horizontal="right" vertical="center" wrapText="1"/>
    </xf>
    <xf numFmtId="4" fontId="61" fillId="0" borderId="1" xfId="0" applyNumberFormat="1" applyFont="1" applyBorder="1" applyAlignment="1">
      <alignment horizontal="right" vertical="center" wrapText="1"/>
    </xf>
    <xf numFmtId="0" fontId="64" fillId="13" borderId="11" xfId="0" applyFont="1" applyFill="1" applyBorder="1" applyAlignment="1">
      <alignment horizontal="left" vertical="center" wrapText="1"/>
    </xf>
    <xf numFmtId="4" fontId="65" fillId="0" borderId="1" xfId="0" applyNumberFormat="1" applyFont="1" applyBorder="1" applyAlignment="1">
      <alignment horizontal="right" vertical="center" wrapText="1"/>
    </xf>
    <xf numFmtId="0" fontId="66" fillId="0" borderId="1" xfId="0" applyFont="1" applyBorder="1" applyAlignment="1">
      <alignment horizontal="right" vertical="center" wrapText="1"/>
    </xf>
    <xf numFmtId="0" fontId="65" fillId="0" borderId="0" xfId="0" applyFont="1" applyBorder="1" applyAlignment="1">
      <alignment horizontal="right" vertical="center" wrapText="1"/>
    </xf>
    <xf numFmtId="0" fontId="61" fillId="13" borderId="11" xfId="0" applyFont="1" applyFill="1" applyBorder="1" applyAlignment="1">
      <alignment horizontal="left" vertical="center" wrapText="1"/>
    </xf>
    <xf numFmtId="4" fontId="67" fillId="0" borderId="1" xfId="0" applyNumberFormat="1" applyFont="1" applyBorder="1" applyAlignment="1">
      <alignment horizontal="right" vertical="center" wrapText="1"/>
    </xf>
    <xf numFmtId="0" fontId="67" fillId="0" borderId="1" xfId="0" applyFont="1" applyBorder="1" applyAlignment="1">
      <alignment horizontal="right" vertical="center" wrapText="1"/>
    </xf>
    <xf numFmtId="0" fontId="67" fillId="0" borderId="0" xfId="0" applyFont="1" applyBorder="1" applyAlignment="1">
      <alignment horizontal="right" vertical="center" wrapText="1"/>
    </xf>
    <xf numFmtId="0" fontId="61" fillId="13" borderId="1" xfId="0" applyFont="1" applyFill="1" applyBorder="1" applyAlignment="1">
      <alignment horizontal="left" vertical="center" wrapText="1"/>
    </xf>
    <xf numFmtId="4" fontId="61" fillId="13" borderId="1" xfId="0" applyNumberFormat="1" applyFont="1" applyFill="1" applyBorder="1" applyAlignment="1">
      <alignment horizontal="right" vertical="center" wrapText="1"/>
    </xf>
    <xf numFmtId="0" fontId="61" fillId="13" borderId="0" xfId="0" applyFont="1" applyFill="1" applyBorder="1" applyAlignment="1">
      <alignment horizontal="right" vertical="center" wrapText="1"/>
    </xf>
    <xf numFmtId="0" fontId="61" fillId="0" borderId="0" xfId="0" applyFont="1"/>
    <xf numFmtId="4" fontId="68" fillId="13" borderId="1" xfId="0" applyNumberFormat="1" applyFont="1" applyFill="1" applyBorder="1" applyAlignment="1">
      <alignment vertical="center"/>
    </xf>
    <xf numFmtId="0" fontId="60" fillId="13" borderId="0" xfId="0" applyFont="1" applyFill="1" applyBorder="1" applyAlignment="1">
      <alignment horizontal="right" vertical="center" wrapText="1"/>
    </xf>
    <xf numFmtId="0" fontId="60" fillId="13" borderId="0" xfId="0" applyFont="1" applyFill="1"/>
    <xf numFmtId="0" fontId="68" fillId="13" borderId="1" xfId="0" applyFont="1" applyFill="1" applyBorder="1" applyAlignment="1">
      <alignment horizontal="left" vertical="center" wrapText="1"/>
    </xf>
    <xf numFmtId="0" fontId="61" fillId="0" borderId="1" xfId="0" applyFont="1" applyBorder="1" applyAlignment="1">
      <alignment vertical="center" wrapText="1"/>
    </xf>
    <xf numFmtId="0" fontId="60" fillId="13" borderId="1" xfId="0" applyFont="1" applyFill="1" applyBorder="1" applyAlignment="1">
      <alignment horizontal="left" vertical="center" wrapText="1"/>
    </xf>
    <xf numFmtId="0" fontId="60" fillId="14" borderId="1" xfId="0" applyFont="1" applyFill="1" applyBorder="1" applyAlignment="1">
      <alignment vertical="center"/>
    </xf>
    <xf numFmtId="4" fontId="60" fillId="13" borderId="1" xfId="0" applyNumberFormat="1" applyFont="1" applyFill="1" applyBorder="1" applyAlignment="1">
      <alignment horizontal="right" vertical="center" wrapText="1"/>
    </xf>
    <xf numFmtId="0" fontId="61" fillId="13" borderId="11" xfId="0" applyFont="1" applyFill="1" applyBorder="1" applyAlignment="1">
      <alignment vertical="center"/>
    </xf>
    <xf numFmtId="0" fontId="62" fillId="13" borderId="1" xfId="0" applyFont="1" applyFill="1" applyBorder="1" applyAlignment="1">
      <alignment horizontal="center" vertical="center"/>
    </xf>
    <xf numFmtId="4" fontId="62" fillId="0" borderId="1" xfId="0" applyNumberFormat="1" applyFont="1" applyBorder="1" applyAlignment="1">
      <alignment vertical="center"/>
    </xf>
    <xf numFmtId="4" fontId="69" fillId="0" borderId="1" xfId="0" applyNumberFormat="1" applyFont="1" applyBorder="1" applyAlignment="1">
      <alignment vertical="center"/>
    </xf>
    <xf numFmtId="0" fontId="62" fillId="0" borderId="1" xfId="0" applyFont="1" applyBorder="1" applyAlignment="1">
      <alignment horizontal="right" vertical="center"/>
    </xf>
    <xf numFmtId="0" fontId="69" fillId="0" borderId="1" xfId="0" applyFont="1" applyBorder="1" applyAlignment="1">
      <alignment horizontal="right" vertical="center"/>
    </xf>
    <xf numFmtId="0" fontId="62" fillId="0" borderId="1" xfId="0" applyFont="1" applyFill="1" applyBorder="1" applyAlignment="1">
      <alignment horizontal="right" vertical="center" wrapText="1"/>
    </xf>
    <xf numFmtId="0" fontId="62" fillId="0" borderId="1" xfId="0" applyFont="1" applyBorder="1" applyAlignment="1">
      <alignment vertical="center"/>
    </xf>
    <xf numFmtId="0" fontId="69" fillId="0" borderId="1" xfId="0" applyFont="1" applyFill="1" applyBorder="1" applyAlignment="1">
      <alignment horizontal="right" vertical="center" wrapText="1"/>
    </xf>
    <xf numFmtId="4" fontId="52" fillId="0" borderId="0" xfId="0" applyNumberFormat="1" applyFont="1" applyBorder="1" applyAlignment="1">
      <alignment horizontal="center" vertical="center" wrapText="1"/>
    </xf>
    <xf numFmtId="4" fontId="51" fillId="8" borderId="1" xfId="0" applyNumberFormat="1" applyFont="1" applyFill="1" applyBorder="1" applyAlignment="1">
      <alignment horizontal="center" vertical="center" wrapText="1"/>
    </xf>
    <xf numFmtId="4" fontId="53" fillId="8" borderId="1" xfId="0" applyNumberFormat="1" applyFont="1" applyFill="1" applyBorder="1" applyAlignment="1">
      <alignment horizontal="center" vertical="center" wrapText="1"/>
    </xf>
    <xf numFmtId="4" fontId="0" fillId="13" borderId="0" xfId="0" applyNumberFormat="1" applyFont="1" applyFill="1" applyBorder="1" applyAlignment="1">
      <alignment horizontal="center" vertical="center" wrapText="1"/>
    </xf>
    <xf numFmtId="4" fontId="0" fillId="15" borderId="1" xfId="0" applyNumberFormat="1" applyFont="1" applyFill="1" applyBorder="1" applyAlignment="1">
      <alignment horizontal="center" vertical="center" wrapText="1"/>
    </xf>
    <xf numFmtId="4" fontId="53" fillId="15" borderId="1" xfId="0" applyNumberFormat="1" applyFont="1" applyFill="1" applyBorder="1" applyAlignment="1">
      <alignment horizontal="center" vertical="center" wrapText="1"/>
    </xf>
    <xf numFmtId="4" fontId="60" fillId="13" borderId="1" xfId="0" applyNumberFormat="1" applyFont="1" applyFill="1" applyBorder="1" applyAlignment="1">
      <alignment horizontal="center" vertical="center"/>
    </xf>
    <xf numFmtId="4" fontId="61" fillId="13" borderId="1" xfId="0" applyNumberFormat="1" applyFont="1" applyFill="1" applyBorder="1" applyAlignment="1">
      <alignment horizontal="center" vertical="center"/>
    </xf>
    <xf numFmtId="4" fontId="60" fillId="13" borderId="0" xfId="0" applyNumberFormat="1" applyFont="1" applyFill="1" applyBorder="1" applyAlignment="1">
      <alignment horizontal="center" vertical="center"/>
    </xf>
    <xf numFmtId="4" fontId="60" fillId="13" borderId="1" xfId="0" applyNumberFormat="1" applyFont="1" applyFill="1" applyBorder="1" applyAlignment="1">
      <alignment horizontal="center" vertical="center" wrapText="1"/>
    </xf>
    <xf numFmtId="4" fontId="61" fillId="13" borderId="1" xfId="0" applyNumberFormat="1" applyFont="1" applyFill="1" applyBorder="1" applyAlignment="1">
      <alignment horizontal="center" vertical="center" wrapText="1"/>
    </xf>
    <xf numFmtId="4" fontId="60" fillId="13" borderId="11" xfId="0" applyNumberFormat="1" applyFont="1" applyFill="1" applyBorder="1" applyAlignment="1">
      <alignment horizontal="center" vertical="center" wrapText="1"/>
    </xf>
    <xf numFmtId="4" fontId="60" fillId="13" borderId="11" xfId="0" applyNumberFormat="1" applyFont="1" applyFill="1" applyBorder="1" applyAlignment="1">
      <alignment horizontal="center" vertical="center"/>
    </xf>
    <xf numFmtId="4" fontId="62" fillId="13" borderId="11" xfId="0" applyNumberFormat="1" applyFont="1" applyFill="1" applyBorder="1" applyAlignment="1">
      <alignment horizontal="center" vertical="center"/>
    </xf>
    <xf numFmtId="4" fontId="62" fillId="13" borderId="0" xfId="0" applyNumberFormat="1" applyFont="1" applyFill="1" applyBorder="1" applyAlignment="1">
      <alignment horizontal="center" vertical="center"/>
    </xf>
    <xf numFmtId="4" fontId="61" fillId="13" borderId="11" xfId="0" applyNumberFormat="1" applyFont="1" applyFill="1" applyBorder="1" applyAlignment="1">
      <alignment horizontal="center" vertical="center"/>
    </xf>
    <xf numFmtId="4" fontId="60" fillId="13" borderId="0" xfId="0" applyNumberFormat="1" applyFont="1" applyFill="1" applyBorder="1" applyAlignment="1">
      <alignment horizontal="center" vertical="center" wrapText="1"/>
    </xf>
    <xf numFmtId="4" fontId="62" fillId="13" borderId="11" xfId="0" applyNumberFormat="1" applyFont="1" applyFill="1" applyBorder="1" applyAlignment="1">
      <alignment horizontal="center" vertical="center" wrapText="1"/>
    </xf>
    <xf numFmtId="4" fontId="63" fillId="13" borderId="11" xfId="0" applyNumberFormat="1" applyFont="1" applyFill="1" applyBorder="1" applyAlignment="1">
      <alignment horizontal="center" vertical="center" wrapText="1"/>
    </xf>
    <xf numFmtId="4" fontId="61" fillId="13" borderId="11" xfId="0" applyNumberFormat="1" applyFont="1" applyFill="1" applyBorder="1" applyAlignment="1">
      <alignment horizontal="center" vertical="center" wrapText="1"/>
    </xf>
    <xf numFmtId="4" fontId="0" fillId="0" borderId="0" xfId="0" applyNumberFormat="1" applyFont="1" applyAlignment="1">
      <alignment horizontal="center" vertical="center"/>
    </xf>
    <xf numFmtId="4" fontId="53" fillId="0" borderId="0" xfId="0" applyNumberFormat="1" applyFont="1" applyAlignment="1">
      <alignment horizontal="center" vertical="center"/>
    </xf>
    <xf numFmtId="4" fontId="70" fillId="16" borderId="1" xfId="0" applyNumberFormat="1" applyFont="1" applyFill="1" applyBorder="1" applyAlignment="1">
      <alignment horizontal="center" vertical="center" wrapText="1"/>
    </xf>
    <xf numFmtId="4" fontId="70" fillId="16" borderId="0" xfId="0" applyNumberFormat="1" applyFont="1" applyFill="1" applyBorder="1" applyAlignment="1">
      <alignment horizontal="center" vertical="center" wrapText="1"/>
    </xf>
    <xf numFmtId="4" fontId="70" fillId="16" borderId="1" xfId="0" applyNumberFormat="1" applyFont="1" applyFill="1" applyBorder="1" applyAlignment="1">
      <alignment horizontal="center" vertical="center"/>
    </xf>
    <xf numFmtId="4" fontId="70" fillId="16" borderId="0" xfId="0" applyNumberFormat="1" applyFont="1" applyFill="1" applyBorder="1" applyAlignment="1">
      <alignment horizontal="center" vertical="center"/>
    </xf>
    <xf numFmtId="0" fontId="62" fillId="13" borderId="1" xfId="0" applyFont="1" applyFill="1" applyBorder="1" applyAlignment="1">
      <alignment horizontal="center" vertical="center" wrapText="1"/>
    </xf>
    <xf numFmtId="0" fontId="0" fillId="13" borderId="0" xfId="0" applyFont="1" applyFill="1" applyAlignment="1">
      <alignment vertical="center" wrapText="1"/>
    </xf>
    <xf numFmtId="0" fontId="51" fillId="0" borderId="0" xfId="0" applyFont="1" applyAlignment="1">
      <alignment vertical="top"/>
    </xf>
    <xf numFmtId="0" fontId="59" fillId="0" borderId="1" xfId="0" applyFont="1" applyBorder="1" applyAlignment="1">
      <alignment vertical="top"/>
    </xf>
    <xf numFmtId="0" fontId="62" fillId="0" borderId="0" xfId="0" applyFont="1" applyAlignment="1">
      <alignment vertical="top"/>
    </xf>
    <xf numFmtId="0" fontId="60" fillId="13" borderId="0" xfId="0" applyFont="1" applyFill="1" applyBorder="1" applyAlignment="1">
      <alignment horizontal="center" vertical="center"/>
    </xf>
    <xf numFmtId="0" fontId="0" fillId="13" borderId="0" xfId="0" applyFill="1" applyBorder="1" applyAlignment="1">
      <alignment vertical="center"/>
    </xf>
    <xf numFmtId="0" fontId="0" fillId="13" borderId="0" xfId="0" applyFill="1" applyBorder="1" applyAlignment="1">
      <alignment horizontal="center" vertical="center"/>
    </xf>
    <xf numFmtId="0" fontId="60" fillId="13" borderId="16" xfId="0" applyFont="1" applyFill="1" applyBorder="1" applyAlignment="1">
      <alignment horizontal="center" vertical="center"/>
    </xf>
    <xf numFmtId="4" fontId="51" fillId="8" borderId="11" xfId="0" applyNumberFormat="1" applyFont="1" applyFill="1" applyBorder="1" applyAlignment="1">
      <alignment horizontal="center" vertical="center" wrapText="1"/>
    </xf>
    <xf numFmtId="4" fontId="70" fillId="16" borderId="11" xfId="0" applyNumberFormat="1" applyFont="1" applyFill="1" applyBorder="1" applyAlignment="1">
      <alignment horizontal="center" vertical="center" wrapText="1"/>
    </xf>
    <xf numFmtId="4" fontId="70" fillId="16" borderId="11" xfId="0" applyNumberFormat="1" applyFont="1" applyFill="1" applyBorder="1" applyAlignment="1">
      <alignment horizontal="center" vertical="center"/>
    </xf>
    <xf numFmtId="0" fontId="62" fillId="0" borderId="11" xfId="0" applyFont="1" applyBorder="1" applyAlignment="1">
      <alignment horizontal="right" vertical="center"/>
    </xf>
    <xf numFmtId="0" fontId="51" fillId="13" borderId="1" xfId="0" applyFont="1" applyFill="1" applyBorder="1" applyAlignment="1">
      <alignment horizontal="center" vertical="center" wrapText="1"/>
    </xf>
    <xf numFmtId="0" fontId="0" fillId="13" borderId="1" xfId="0" applyFont="1" applyFill="1" applyBorder="1" applyAlignment="1">
      <alignment horizontal="center" vertical="center" wrapText="1"/>
    </xf>
    <xf numFmtId="0" fontId="60" fillId="13" borderId="1" xfId="0" applyFont="1" applyFill="1" applyBorder="1" applyAlignment="1">
      <alignment vertical="center" wrapText="1"/>
    </xf>
    <xf numFmtId="0" fontId="70" fillId="16" borderId="1" xfId="0" applyFont="1" applyFill="1" applyBorder="1" applyAlignment="1">
      <alignment horizontal="center" vertical="center" wrapText="1"/>
    </xf>
    <xf numFmtId="0" fontId="62" fillId="13" borderId="1" xfId="0" applyFont="1" applyFill="1" applyBorder="1" applyAlignment="1">
      <alignment horizontal="left" vertical="center" wrapText="1"/>
    </xf>
    <xf numFmtId="0" fontId="63" fillId="13" borderId="1" xfId="0" applyFont="1" applyFill="1" applyBorder="1" applyAlignment="1">
      <alignment vertical="center" wrapText="1"/>
    </xf>
    <xf numFmtId="0" fontId="62" fillId="16" borderId="1" xfId="0" applyFont="1" applyFill="1" applyBorder="1" applyAlignment="1">
      <alignment horizontal="center" vertical="center" wrapText="1"/>
    </xf>
    <xf numFmtId="4" fontId="62" fillId="16" borderId="11" xfId="0" applyNumberFormat="1" applyFont="1" applyFill="1" applyBorder="1" applyAlignment="1">
      <alignment horizontal="center" vertical="center"/>
    </xf>
    <xf numFmtId="4" fontId="62" fillId="16" borderId="1" xfId="0" applyNumberFormat="1" applyFont="1" applyFill="1" applyBorder="1" applyAlignment="1">
      <alignment horizontal="center" vertical="center"/>
    </xf>
    <xf numFmtId="0" fontId="57" fillId="16" borderId="0" xfId="0" applyFont="1" applyFill="1"/>
    <xf numFmtId="4" fontId="62" fillId="16" borderId="1" xfId="0" applyNumberFormat="1" applyFont="1" applyFill="1" applyBorder="1" applyAlignment="1">
      <alignment vertical="top"/>
    </xf>
    <xf numFmtId="9" fontId="62" fillId="16" borderId="1" xfId="9222" applyFont="1" applyFill="1" applyBorder="1" applyAlignment="1">
      <alignment vertical="top"/>
    </xf>
    <xf numFmtId="0" fontId="61" fillId="13" borderId="1" xfId="0" applyFont="1" applyFill="1" applyBorder="1" applyAlignment="1">
      <alignment horizontal="right" vertical="center" wrapText="1" indent="1"/>
    </xf>
    <xf numFmtId="0" fontId="60" fillId="13" borderId="1" xfId="0" applyFont="1" applyFill="1" applyBorder="1" applyAlignment="1">
      <alignment horizontal="right" vertical="center" wrapText="1" indent="1"/>
    </xf>
    <xf numFmtId="0" fontId="60" fillId="13" borderId="1" xfId="0" applyFont="1" applyFill="1" applyBorder="1" applyAlignment="1">
      <alignment horizontal="center" vertical="center" wrapText="1"/>
    </xf>
    <xf numFmtId="0" fontId="0" fillId="0" borderId="0" xfId="0" applyAlignment="1">
      <alignment horizontal="center"/>
    </xf>
    <xf numFmtId="0" fontId="71" fillId="0" borderId="0" xfId="0" applyFont="1"/>
    <xf numFmtId="0" fontId="71" fillId="17" borderId="1" xfId="0" applyFont="1" applyFill="1" applyBorder="1"/>
    <xf numFmtId="0" fontId="72" fillId="10" borderId="1" xfId="0" applyFont="1" applyFill="1" applyBorder="1" applyAlignment="1">
      <alignment horizontal="center"/>
    </xf>
    <xf numFmtId="0" fontId="72" fillId="18" borderId="1" xfId="0" applyFont="1" applyFill="1" applyBorder="1"/>
    <xf numFmtId="0" fontId="71" fillId="0" borderId="1" xfId="0" applyFont="1" applyBorder="1"/>
    <xf numFmtId="0" fontId="72" fillId="13" borderId="1" xfId="0" applyFont="1" applyFill="1" applyBorder="1"/>
    <xf numFmtId="0" fontId="74" fillId="13" borderId="1" xfId="0" applyFont="1" applyFill="1" applyBorder="1"/>
    <xf numFmtId="0" fontId="71" fillId="13" borderId="1" xfId="0" applyFont="1" applyFill="1" applyBorder="1"/>
    <xf numFmtId="0" fontId="71" fillId="13" borderId="1" xfId="0" applyFont="1" applyFill="1" applyBorder="1" applyAlignment="1">
      <alignment horizontal="left" vertical="center" wrapText="1"/>
    </xf>
    <xf numFmtId="0" fontId="71" fillId="0" borderId="1" xfId="0" applyFont="1" applyBorder="1" applyAlignment="1">
      <alignment horizontal="justify" vertical="center" wrapText="1"/>
    </xf>
    <xf numFmtId="0" fontId="71" fillId="13" borderId="1" xfId="0" applyFont="1" applyFill="1" applyBorder="1" applyAlignment="1">
      <alignment vertical="center"/>
    </xf>
    <xf numFmtId="0" fontId="71" fillId="13" borderId="1" xfId="0" applyFont="1" applyFill="1" applyBorder="1" applyAlignment="1">
      <alignment wrapText="1"/>
    </xf>
    <xf numFmtId="0" fontId="72" fillId="18" borderId="1" xfId="0" applyFont="1" applyFill="1" applyBorder="1" applyAlignment="1">
      <alignment vertical="center"/>
    </xf>
    <xf numFmtId="0" fontId="74" fillId="13" borderId="1" xfId="0" applyFont="1" applyFill="1" applyBorder="1" applyAlignment="1">
      <alignment wrapText="1"/>
    </xf>
    <xf numFmtId="4" fontId="71" fillId="11" borderId="0" xfId="0" applyNumberFormat="1" applyFont="1" applyFill="1" applyAlignment="1">
      <alignment horizontal="center"/>
    </xf>
    <xf numFmtId="0" fontId="0" fillId="13" borderId="0" xfId="0" applyFill="1"/>
    <xf numFmtId="2" fontId="78" fillId="13" borderId="1" xfId="9223" applyNumberFormat="1" applyFont="1" applyFill="1" applyBorder="1" applyAlignment="1">
      <alignment horizontal="center" vertical="center" wrapText="1"/>
    </xf>
    <xf numFmtId="0" fontId="75" fillId="13" borderId="1" xfId="0" applyFont="1" applyFill="1" applyBorder="1" applyAlignment="1">
      <alignment horizontal="left" vertical="center" wrapText="1" indent="2"/>
    </xf>
    <xf numFmtId="0" fontId="81" fillId="0" borderId="1" xfId="0" applyFont="1" applyBorder="1" applyAlignment="1">
      <alignment horizontal="justify" vertical="center" wrapText="1"/>
    </xf>
    <xf numFmtId="4" fontId="71" fillId="0" borderId="0" xfId="0" applyNumberFormat="1" applyFont="1" applyAlignment="1">
      <alignment horizontal="center" vertical="center"/>
    </xf>
    <xf numFmtId="4" fontId="79" fillId="21" borderId="1" xfId="0" applyNumberFormat="1" applyFont="1" applyFill="1" applyBorder="1" applyAlignment="1">
      <alignment horizontal="center" vertical="center"/>
    </xf>
    <xf numFmtId="4" fontId="72" fillId="23" borderId="1" xfId="0" applyNumberFormat="1" applyFont="1" applyFill="1" applyBorder="1" applyAlignment="1">
      <alignment horizontal="center" vertical="center"/>
    </xf>
    <xf numFmtId="4" fontId="72" fillId="22" borderId="1" xfId="0" applyNumberFormat="1" applyFont="1" applyFill="1" applyBorder="1" applyAlignment="1">
      <alignment horizontal="center" vertical="center"/>
    </xf>
    <xf numFmtId="4" fontId="72" fillId="2" borderId="1" xfId="0" applyNumberFormat="1" applyFont="1" applyFill="1" applyBorder="1" applyAlignment="1">
      <alignment horizontal="center" vertical="center"/>
    </xf>
    <xf numFmtId="4" fontId="72" fillId="20" borderId="1" xfId="0" applyNumberFormat="1" applyFont="1" applyFill="1" applyBorder="1" applyAlignment="1">
      <alignment horizontal="center" vertical="center"/>
    </xf>
    <xf numFmtId="4" fontId="72" fillId="19" borderId="1" xfId="0" applyNumberFormat="1" applyFont="1" applyFill="1" applyBorder="1" applyAlignment="1">
      <alignment horizontal="center" vertical="center"/>
    </xf>
    <xf numFmtId="4" fontId="72" fillId="10" borderId="1" xfId="0" applyNumberFormat="1" applyFont="1" applyFill="1" applyBorder="1" applyAlignment="1">
      <alignment horizontal="center" vertical="center"/>
    </xf>
    <xf numFmtId="4" fontId="73" fillId="10" borderId="1" xfId="0" applyNumberFormat="1" applyFont="1" applyFill="1" applyBorder="1" applyAlignment="1">
      <alignment horizontal="center" vertical="center"/>
    </xf>
    <xf numFmtId="4" fontId="72" fillId="18" borderId="1" xfId="0" applyNumberFormat="1" applyFont="1" applyFill="1" applyBorder="1" applyAlignment="1">
      <alignment horizontal="center" vertical="center"/>
    </xf>
    <xf numFmtId="4" fontId="71" fillId="0" borderId="1" xfId="0" applyNumberFormat="1" applyFont="1" applyBorder="1" applyAlignment="1">
      <alignment horizontal="center" vertical="center"/>
    </xf>
    <xf numFmtId="4" fontId="71" fillId="11" borderId="1" xfId="0" applyNumberFormat="1" applyFont="1" applyFill="1" applyBorder="1" applyAlignment="1">
      <alignment horizontal="center" vertical="center"/>
    </xf>
    <xf numFmtId="4" fontId="72" fillId="13" borderId="1" xfId="0" applyNumberFormat="1" applyFont="1" applyFill="1" applyBorder="1" applyAlignment="1">
      <alignment horizontal="center" vertical="center"/>
    </xf>
    <xf numFmtId="4" fontId="71" fillId="11" borderId="0" xfId="0" applyNumberFormat="1" applyFont="1" applyFill="1" applyAlignment="1">
      <alignment horizontal="center" vertical="center"/>
    </xf>
    <xf numFmtId="4" fontId="73" fillId="18" borderId="1" xfId="0" applyNumberFormat="1" applyFont="1" applyFill="1" applyBorder="1" applyAlignment="1">
      <alignment horizontal="center" vertical="center"/>
    </xf>
    <xf numFmtId="0" fontId="0" fillId="0" borderId="1" xfId="0" applyBorder="1" applyAlignment="1">
      <alignment horizontal="center" vertical="center"/>
    </xf>
    <xf numFmtId="4" fontId="76" fillId="0" borderId="1" xfId="0" applyNumberFormat="1" applyFont="1" applyBorder="1" applyAlignment="1">
      <alignment horizontal="center" vertical="center"/>
    </xf>
    <xf numFmtId="4" fontId="73" fillId="13" borderId="1" xfId="0" applyNumberFormat="1" applyFont="1" applyFill="1" applyBorder="1" applyAlignment="1">
      <alignment horizontal="center" vertical="center"/>
    </xf>
    <xf numFmtId="4" fontId="71" fillId="13" borderId="1" xfId="0" applyNumberFormat="1" applyFont="1" applyFill="1" applyBorder="1" applyAlignment="1">
      <alignment horizontal="center" vertical="center"/>
    </xf>
    <xf numFmtId="0" fontId="83" fillId="13" borderId="0" xfId="0" applyFont="1" applyFill="1" applyAlignment="1">
      <alignment vertical="center"/>
    </xf>
    <xf numFmtId="0" fontId="83" fillId="13" borderId="0" xfId="0" applyFont="1" applyFill="1" applyAlignment="1">
      <alignment vertical="center" wrapText="1"/>
    </xf>
    <xf numFmtId="4" fontId="83" fillId="0" borderId="0" xfId="0" applyNumberFormat="1" applyFont="1" applyAlignment="1">
      <alignment horizontal="center" vertical="center"/>
    </xf>
    <xf numFmtId="0" fontId="83" fillId="0" borderId="0" xfId="0" applyFont="1" applyAlignment="1">
      <alignment vertical="center"/>
    </xf>
    <xf numFmtId="4" fontId="84" fillId="0" borderId="0" xfId="0" applyNumberFormat="1" applyFont="1" applyBorder="1" applyAlignment="1">
      <alignment horizontal="center" vertical="center" wrapText="1"/>
    </xf>
    <xf numFmtId="4" fontId="84" fillId="24" borderId="1" xfId="0" applyNumberFormat="1" applyFont="1" applyFill="1" applyBorder="1" applyAlignment="1">
      <alignment horizontal="center" vertical="center" wrapText="1"/>
    </xf>
    <xf numFmtId="4" fontId="83" fillId="24" borderId="1" xfId="0" applyNumberFormat="1" applyFont="1" applyFill="1" applyBorder="1" applyAlignment="1">
      <alignment horizontal="center" vertical="center" wrapText="1"/>
    </xf>
    <xf numFmtId="4" fontId="83" fillId="13" borderId="0" xfId="0" applyNumberFormat="1" applyFont="1" applyFill="1" applyBorder="1" applyAlignment="1">
      <alignment horizontal="center" vertical="center" wrapText="1"/>
    </xf>
    <xf numFmtId="4" fontId="86" fillId="25" borderId="5" xfId="0" applyNumberFormat="1" applyFont="1" applyFill="1" applyBorder="1" applyAlignment="1">
      <alignment horizontal="center" vertical="center" wrapText="1"/>
    </xf>
    <xf numFmtId="0" fontId="83" fillId="13" borderId="0" xfId="0" applyFont="1" applyFill="1" applyAlignment="1">
      <alignment horizontal="center" vertical="center"/>
    </xf>
    <xf numFmtId="0" fontId="83" fillId="0" borderId="0" xfId="0" applyFont="1" applyAlignment="1">
      <alignment horizontal="center" vertical="center"/>
    </xf>
    <xf numFmtId="0" fontId="83" fillId="13" borderId="1" xfId="0" applyFont="1" applyFill="1" applyBorder="1" applyAlignment="1">
      <alignment vertical="center"/>
    </xf>
    <xf numFmtId="0" fontId="83" fillId="13" borderId="1" xfId="0" applyFont="1" applyFill="1" applyBorder="1" applyAlignment="1">
      <alignment vertical="center" wrapText="1"/>
    </xf>
    <xf numFmtId="4" fontId="83" fillId="13" borderId="1" xfId="0" applyNumberFormat="1" applyFont="1" applyFill="1" applyBorder="1" applyAlignment="1">
      <alignment horizontal="center" vertical="center"/>
    </xf>
    <xf numFmtId="4" fontId="83" fillId="13" borderId="1" xfId="0" applyNumberFormat="1" applyFont="1" applyFill="1" applyBorder="1" applyAlignment="1">
      <alignment horizontal="center" vertical="center" wrapText="1"/>
    </xf>
    <xf numFmtId="4" fontId="83" fillId="13" borderId="0" xfId="0" applyNumberFormat="1" applyFont="1" applyFill="1" applyBorder="1" applyAlignment="1">
      <alignment horizontal="center" vertical="center"/>
    </xf>
    <xf numFmtId="0" fontId="86" fillId="0" borderId="1" xfId="0" applyFont="1" applyBorder="1" applyAlignment="1">
      <alignment vertical="center"/>
    </xf>
    <xf numFmtId="4" fontId="86" fillId="13" borderId="1" xfId="0" applyNumberFormat="1" applyFont="1" applyFill="1" applyBorder="1" applyAlignment="1">
      <alignment horizontal="center" vertical="center" wrapText="1"/>
    </xf>
    <xf numFmtId="0" fontId="84" fillId="0" borderId="1" xfId="0" applyFont="1" applyBorder="1" applyAlignment="1">
      <alignment vertical="center"/>
    </xf>
    <xf numFmtId="0" fontId="83" fillId="13" borderId="1" xfId="0" applyFont="1" applyFill="1" applyBorder="1" applyAlignment="1">
      <alignment horizontal="center" vertical="center"/>
    </xf>
    <xf numFmtId="0" fontId="87" fillId="16" borderId="1" xfId="0" applyFont="1" applyFill="1" applyBorder="1" applyAlignment="1">
      <alignment horizontal="center" vertical="center" wrapText="1"/>
    </xf>
    <xf numFmtId="4" fontId="87" fillId="16" borderId="1" xfId="0" applyNumberFormat="1" applyFont="1" applyFill="1" applyBorder="1" applyAlignment="1">
      <alignment horizontal="center" vertical="center" wrapText="1"/>
    </xf>
    <xf numFmtId="4" fontId="87" fillId="16" borderId="0" xfId="0" applyNumberFormat="1" applyFont="1" applyFill="1" applyBorder="1" applyAlignment="1">
      <alignment horizontal="center" vertical="center" wrapText="1"/>
    </xf>
    <xf numFmtId="4" fontId="85" fillId="16" borderId="1" xfId="0" applyNumberFormat="1" applyFont="1" applyFill="1" applyBorder="1" applyAlignment="1">
      <alignment horizontal="center" vertical="center" wrapText="1"/>
    </xf>
    <xf numFmtId="4" fontId="84" fillId="0" borderId="6" xfId="0" applyNumberFormat="1" applyFont="1" applyBorder="1" applyAlignment="1">
      <alignment vertical="center"/>
    </xf>
    <xf numFmtId="165" fontId="84" fillId="0" borderId="6" xfId="9222" applyNumberFormat="1" applyFont="1" applyBorder="1" applyAlignment="1">
      <alignment vertical="center"/>
    </xf>
    <xf numFmtId="0" fontId="83" fillId="0" borderId="1" xfId="0" applyFont="1" applyFill="1" applyBorder="1" applyAlignment="1">
      <alignment horizontal="left" vertical="center" wrapText="1"/>
    </xf>
    <xf numFmtId="4" fontId="83" fillId="0" borderId="1" xfId="0" applyNumberFormat="1" applyFont="1" applyFill="1" applyBorder="1" applyAlignment="1">
      <alignment horizontal="center" vertical="center" wrapText="1"/>
    </xf>
    <xf numFmtId="4" fontId="83" fillId="0" borderId="11" xfId="0" applyNumberFormat="1" applyFont="1" applyFill="1" applyBorder="1" applyAlignment="1">
      <alignment horizontal="center" vertical="center" wrapText="1"/>
    </xf>
    <xf numFmtId="0" fontId="86" fillId="0" borderId="1" xfId="0" applyFont="1" applyFill="1" applyBorder="1" applyAlignment="1">
      <alignment vertical="center"/>
    </xf>
    <xf numFmtId="4" fontId="86" fillId="0" borderId="11" xfId="0" applyNumberFormat="1" applyFont="1" applyFill="1" applyBorder="1" applyAlignment="1">
      <alignment horizontal="center" vertical="center" wrapText="1"/>
    </xf>
    <xf numFmtId="4" fontId="84" fillId="0" borderId="7" xfId="0" applyNumberFormat="1" applyFont="1" applyBorder="1" applyAlignment="1">
      <alignment vertical="center"/>
    </xf>
    <xf numFmtId="165" fontId="84" fillId="0" borderId="7" xfId="9222" applyNumberFormat="1" applyFont="1" applyBorder="1" applyAlignment="1">
      <alignment vertical="center"/>
    </xf>
    <xf numFmtId="0" fontId="88" fillId="0" borderId="1" xfId="0" applyFont="1" applyFill="1" applyBorder="1" applyAlignment="1">
      <alignment horizontal="right" vertical="center" wrapText="1"/>
    </xf>
    <xf numFmtId="4" fontId="88" fillId="0" borderId="1" xfId="0" applyNumberFormat="1" applyFont="1" applyFill="1" applyBorder="1" applyAlignment="1">
      <alignment horizontal="center" vertical="center"/>
    </xf>
    <xf numFmtId="4" fontId="83" fillId="0" borderId="1" xfId="0" applyNumberFormat="1" applyFont="1" applyFill="1" applyBorder="1" applyAlignment="1">
      <alignment horizontal="center" vertical="center"/>
    </xf>
    <xf numFmtId="4" fontId="83" fillId="0" borderId="11" xfId="0" applyNumberFormat="1" applyFont="1" applyFill="1" applyBorder="1" applyAlignment="1">
      <alignment horizontal="center" vertical="center"/>
    </xf>
    <xf numFmtId="4" fontId="86" fillId="0" borderId="11" xfId="0" applyNumberFormat="1" applyFont="1" applyFill="1" applyBorder="1" applyAlignment="1">
      <alignment horizontal="center" vertical="center"/>
    </xf>
    <xf numFmtId="0" fontId="83" fillId="0" borderId="1" xfId="0" applyFont="1" applyFill="1" applyBorder="1" applyAlignment="1">
      <alignment vertical="center" wrapText="1"/>
    </xf>
    <xf numFmtId="4" fontId="85" fillId="0" borderId="11" xfId="0" applyNumberFormat="1" applyFont="1" applyFill="1" applyBorder="1" applyAlignment="1">
      <alignment horizontal="center" vertical="center"/>
    </xf>
    <xf numFmtId="0" fontId="83" fillId="0" borderId="1" xfId="0" applyFont="1" applyFill="1" applyBorder="1" applyAlignment="1">
      <alignment vertical="center"/>
    </xf>
    <xf numFmtId="4" fontId="84" fillId="0" borderId="1" xfId="0" applyNumberFormat="1" applyFont="1" applyFill="1" applyBorder="1" applyAlignment="1">
      <alignment horizontal="center" vertical="center"/>
    </xf>
    <xf numFmtId="4" fontId="84" fillId="0" borderId="11" xfId="0" applyNumberFormat="1" applyFont="1" applyFill="1" applyBorder="1" applyAlignment="1">
      <alignment horizontal="center" vertical="center"/>
    </xf>
    <xf numFmtId="4" fontId="85" fillId="0" borderId="1" xfId="0" applyNumberFormat="1" applyFont="1" applyFill="1" applyBorder="1" applyAlignment="1">
      <alignment horizontal="center" vertical="center"/>
    </xf>
    <xf numFmtId="4" fontId="87" fillId="16" borderId="1" xfId="0" applyNumberFormat="1" applyFont="1" applyFill="1" applyBorder="1" applyAlignment="1">
      <alignment horizontal="center" vertical="center"/>
    </xf>
    <xf numFmtId="4" fontId="87" fillId="16" borderId="0" xfId="0" applyNumberFormat="1" applyFont="1" applyFill="1" applyBorder="1" applyAlignment="1">
      <alignment horizontal="center" vertical="center"/>
    </xf>
    <xf numFmtId="4" fontId="85" fillId="16" borderId="1" xfId="0" applyNumberFormat="1" applyFont="1" applyFill="1" applyBorder="1" applyAlignment="1">
      <alignment horizontal="center" vertical="center"/>
    </xf>
    <xf numFmtId="4" fontId="88" fillId="0" borderId="11" xfId="0" applyNumberFormat="1" applyFont="1" applyFill="1" applyBorder="1" applyAlignment="1">
      <alignment horizontal="center" vertical="center"/>
    </xf>
    <xf numFmtId="4" fontId="89" fillId="0" borderId="11" xfId="0" applyNumberFormat="1" applyFont="1" applyFill="1" applyBorder="1" applyAlignment="1">
      <alignment horizontal="center" vertical="center"/>
    </xf>
    <xf numFmtId="4" fontId="83" fillId="0" borderId="0" xfId="0" applyNumberFormat="1" applyFont="1" applyFill="1" applyBorder="1" applyAlignment="1">
      <alignment horizontal="center" vertical="center"/>
    </xf>
    <xf numFmtId="4" fontId="86" fillId="0" borderId="1" xfId="0" applyNumberFormat="1" applyFont="1" applyFill="1" applyBorder="1" applyAlignment="1">
      <alignment horizontal="center" vertical="center" wrapText="1"/>
    </xf>
    <xf numFmtId="0" fontId="84" fillId="0" borderId="1" xfId="0" applyFont="1" applyFill="1" applyBorder="1" applyAlignment="1">
      <alignment vertical="center" wrapText="1"/>
    </xf>
    <xf numFmtId="4" fontId="91" fillId="0" borderId="1" xfId="0" applyNumberFormat="1" applyFont="1" applyFill="1" applyBorder="1" applyAlignment="1">
      <alignment horizontal="center" vertical="center"/>
    </xf>
    <xf numFmtId="0" fontId="88" fillId="0" borderId="1" xfId="0" applyFont="1" applyFill="1" applyBorder="1" applyAlignment="1">
      <alignment horizontal="left" vertical="center" wrapText="1" indent="2"/>
    </xf>
    <xf numFmtId="0" fontId="92" fillId="0" borderId="1" xfId="0" applyFont="1" applyFill="1" applyBorder="1" applyAlignment="1">
      <alignment horizontal="left" vertical="center" wrapText="1" indent="2"/>
    </xf>
    <xf numFmtId="4" fontId="84" fillId="0" borderId="1" xfId="0" applyNumberFormat="1" applyFont="1" applyFill="1" applyBorder="1" applyAlignment="1">
      <alignment horizontal="center" vertical="center" wrapText="1"/>
    </xf>
    <xf numFmtId="4" fontId="84" fillId="0" borderId="0" xfId="0" applyNumberFormat="1" applyFont="1" applyFill="1" applyBorder="1" applyAlignment="1">
      <alignment horizontal="center" vertical="center"/>
    </xf>
    <xf numFmtId="4" fontId="83" fillId="13" borderId="11" xfId="0" applyNumberFormat="1" applyFont="1" applyFill="1" applyBorder="1" applyAlignment="1">
      <alignment horizontal="center" vertical="center" wrapText="1"/>
    </xf>
    <xf numFmtId="0" fontId="86" fillId="13" borderId="1" xfId="0" applyFont="1" applyFill="1" applyBorder="1" applyAlignment="1">
      <alignment vertical="center"/>
    </xf>
    <xf numFmtId="4" fontId="86" fillId="13" borderId="11" xfId="0" applyNumberFormat="1" applyFont="1" applyFill="1" applyBorder="1" applyAlignment="1">
      <alignment horizontal="center" vertical="center" wrapText="1"/>
    </xf>
    <xf numFmtId="0" fontId="83" fillId="13" borderId="1" xfId="0" applyFont="1" applyFill="1" applyBorder="1" applyAlignment="1">
      <alignment horizontal="left" vertical="center" wrapText="1"/>
    </xf>
    <xf numFmtId="0" fontId="83" fillId="0" borderId="1" xfId="0" applyFont="1" applyBorder="1" applyAlignment="1">
      <alignment horizontal="justify" vertical="center" wrapText="1"/>
    </xf>
    <xf numFmtId="4" fontId="94" fillId="13" borderId="1" xfId="0" applyNumberFormat="1" applyFont="1" applyFill="1" applyBorder="1" applyAlignment="1">
      <alignment horizontal="center" vertical="center" wrapText="1"/>
    </xf>
    <xf numFmtId="4" fontId="84" fillId="0" borderId="5" xfId="0" applyNumberFormat="1" applyFont="1" applyBorder="1" applyAlignment="1">
      <alignment vertical="center"/>
    </xf>
    <xf numFmtId="165" fontId="84" fillId="0" borderId="5" xfId="9222" applyNumberFormat="1" applyFont="1" applyBorder="1" applyAlignment="1">
      <alignment vertical="center"/>
    </xf>
    <xf numFmtId="4" fontId="84" fillId="0" borderId="11" xfId="0" applyNumberFormat="1" applyFont="1" applyFill="1" applyBorder="1" applyAlignment="1">
      <alignment horizontal="center" vertical="center" wrapText="1"/>
    </xf>
    <xf numFmtId="4" fontId="95" fillId="0" borderId="11" xfId="0" applyNumberFormat="1" applyFont="1" applyFill="1" applyBorder="1" applyAlignment="1">
      <alignment horizontal="center" vertical="center" wrapText="1"/>
    </xf>
    <xf numFmtId="4" fontId="95" fillId="0" borderId="1" xfId="0" applyNumberFormat="1" applyFont="1" applyFill="1" applyBorder="1" applyAlignment="1">
      <alignment horizontal="center" vertical="center" wrapText="1"/>
    </xf>
    <xf numFmtId="4" fontId="83" fillId="0" borderId="0" xfId="0" applyNumberFormat="1" applyFont="1" applyFill="1" applyBorder="1" applyAlignment="1">
      <alignment horizontal="center" vertical="center" wrapText="1"/>
    </xf>
    <xf numFmtId="0" fontId="86" fillId="0" borderId="1" xfId="0" applyFont="1" applyFill="1" applyBorder="1" applyAlignment="1">
      <alignment vertical="center" wrapText="1"/>
    </xf>
    <xf numFmtId="0" fontId="92" fillId="0" borderId="1" xfId="0" applyFont="1" applyFill="1" applyBorder="1" applyAlignment="1">
      <alignment horizontal="left" vertical="center" wrapText="1" indent="1"/>
    </xf>
    <xf numFmtId="0" fontId="88" fillId="0" borderId="1" xfId="0" applyFont="1" applyFill="1" applyBorder="1" applyAlignment="1">
      <alignment horizontal="left" vertical="center" wrapText="1" indent="1"/>
    </xf>
    <xf numFmtId="0" fontId="92" fillId="0" borderId="1" xfId="0" applyFont="1" applyBorder="1" applyAlignment="1">
      <alignment horizontal="left" wrapText="1" indent="1"/>
    </xf>
    <xf numFmtId="4" fontId="84" fillId="13" borderId="11" xfId="0" applyNumberFormat="1" applyFont="1" applyFill="1" applyBorder="1" applyAlignment="1">
      <alignment horizontal="center" vertical="center"/>
    </xf>
    <xf numFmtId="4" fontId="84" fillId="13" borderId="1" xfId="0" applyNumberFormat="1" applyFont="1" applyFill="1" applyBorder="1" applyAlignment="1">
      <alignment horizontal="center" vertical="center"/>
    </xf>
    <xf numFmtId="4" fontId="84" fillId="13" borderId="0" xfId="0" applyNumberFormat="1" applyFont="1" applyFill="1" applyBorder="1" applyAlignment="1">
      <alignment horizontal="center" vertical="center"/>
    </xf>
    <xf numFmtId="4" fontId="85" fillId="13" borderId="1" xfId="0" applyNumberFormat="1" applyFont="1" applyFill="1" applyBorder="1" applyAlignment="1">
      <alignment horizontal="center" vertical="center"/>
    </xf>
    <xf numFmtId="0" fontId="86" fillId="0" borderId="1" xfId="0" applyFont="1" applyFill="1" applyBorder="1" applyAlignment="1">
      <alignment horizontal="left" vertical="center" wrapText="1"/>
    </xf>
    <xf numFmtId="4" fontId="87" fillId="0" borderId="1" xfId="0" applyNumberFormat="1" applyFont="1" applyFill="1" applyBorder="1" applyAlignment="1">
      <alignment horizontal="center" vertical="center" wrapText="1"/>
    </xf>
    <xf numFmtId="4" fontId="87" fillId="0" borderId="0" xfId="0" applyNumberFormat="1" applyFont="1" applyFill="1" applyBorder="1" applyAlignment="1">
      <alignment horizontal="center" vertical="center" wrapText="1"/>
    </xf>
    <xf numFmtId="4" fontId="85" fillId="0" borderId="1" xfId="0" applyNumberFormat="1" applyFont="1" applyFill="1" applyBorder="1" applyAlignment="1">
      <alignment horizontal="center" vertical="center" wrapText="1"/>
    </xf>
    <xf numFmtId="4" fontId="85" fillId="13" borderId="11" xfId="0" applyNumberFormat="1" applyFont="1" applyFill="1" applyBorder="1" applyAlignment="1">
      <alignment horizontal="center" vertical="center" wrapText="1"/>
    </xf>
    <xf numFmtId="4" fontId="89" fillId="13" borderId="11" xfId="0" applyNumberFormat="1" applyFont="1" applyFill="1" applyBorder="1" applyAlignment="1">
      <alignment horizontal="center" vertical="center"/>
    </xf>
    <xf numFmtId="0" fontId="89" fillId="0" borderId="1" xfId="0" applyFont="1" applyFill="1" applyBorder="1" applyAlignment="1">
      <alignment vertical="center"/>
    </xf>
    <xf numFmtId="0" fontId="88" fillId="13" borderId="0" xfId="0" applyFont="1" applyFill="1" applyAlignment="1">
      <alignment vertical="center"/>
    </xf>
    <xf numFmtId="0" fontId="88" fillId="0" borderId="0" xfId="0" applyFont="1" applyAlignment="1">
      <alignment vertical="center"/>
    </xf>
    <xf numFmtId="4" fontId="88" fillId="0" borderId="1" xfId="0" applyNumberFormat="1" applyFont="1" applyFill="1" applyBorder="1" applyAlignment="1">
      <alignment horizontal="center" vertical="center" wrapText="1"/>
    </xf>
    <xf numFmtId="0" fontId="95" fillId="0" borderId="1" xfId="0" applyFont="1" applyFill="1" applyBorder="1" applyAlignment="1">
      <alignment vertical="center" wrapText="1"/>
    </xf>
    <xf numFmtId="0" fontId="87" fillId="16" borderId="1" xfId="0" applyFont="1" applyFill="1" applyBorder="1" applyAlignment="1">
      <alignment horizontal="left" vertical="center" wrapText="1"/>
    </xf>
    <xf numFmtId="0" fontId="87" fillId="13" borderId="0" xfId="0" applyFont="1" applyFill="1" applyAlignment="1">
      <alignment vertical="center"/>
    </xf>
    <xf numFmtId="0" fontId="84" fillId="16" borderId="1" xfId="0" applyFont="1" applyFill="1" applyBorder="1" applyAlignment="1">
      <alignment horizontal="center" vertical="center" wrapText="1"/>
    </xf>
    <xf numFmtId="4" fontId="84" fillId="16" borderId="1" xfId="0" applyNumberFormat="1" applyFont="1" applyFill="1" applyBorder="1" applyAlignment="1">
      <alignment horizontal="center" vertical="center"/>
    </xf>
    <xf numFmtId="4" fontId="84" fillId="16" borderId="11" xfId="0" applyNumberFormat="1" applyFont="1" applyFill="1" applyBorder="1" applyAlignment="1">
      <alignment horizontal="center" vertical="center"/>
    </xf>
    <xf numFmtId="4" fontId="84" fillId="16" borderId="1" xfId="0" applyNumberFormat="1" applyFont="1" applyFill="1" applyBorder="1" applyAlignment="1">
      <alignment vertical="center"/>
    </xf>
    <xf numFmtId="9" fontId="84" fillId="16" borderId="1" xfId="9222" applyFont="1" applyFill="1" applyBorder="1" applyAlignment="1">
      <alignment vertical="center"/>
    </xf>
    <xf numFmtId="0" fontId="84" fillId="13" borderId="1" xfId="0" applyFont="1" applyFill="1" applyBorder="1" applyAlignment="1">
      <alignment horizontal="center" vertical="center" wrapText="1"/>
    </xf>
    <xf numFmtId="0" fontId="84" fillId="0" borderId="1" xfId="0" applyFont="1" applyBorder="1" applyAlignment="1">
      <alignment horizontal="right" vertical="center"/>
    </xf>
    <xf numFmtId="0" fontId="84" fillId="0" borderId="11" xfId="0" applyFont="1" applyBorder="1" applyAlignment="1">
      <alignment horizontal="right" vertical="center"/>
    </xf>
    <xf numFmtId="0" fontId="85" fillId="0" borderId="1" xfId="0" applyFont="1" applyFill="1" applyBorder="1" applyAlignment="1">
      <alignment horizontal="right" vertical="center" wrapText="1"/>
    </xf>
    <xf numFmtId="0" fontId="85" fillId="0" borderId="1" xfId="0" applyFont="1" applyBorder="1" applyAlignment="1">
      <alignment vertical="center"/>
    </xf>
    <xf numFmtId="0" fontId="84" fillId="0" borderId="0" xfId="0" applyFont="1" applyAlignment="1">
      <alignment vertical="center"/>
    </xf>
    <xf numFmtId="0" fontId="83" fillId="13" borderId="0" xfId="0" applyFont="1" applyFill="1" applyBorder="1" applyAlignment="1">
      <alignment horizontal="center" vertical="center"/>
    </xf>
    <xf numFmtId="0" fontId="86" fillId="0" borderId="0" xfId="0" applyFont="1" applyAlignment="1">
      <alignment vertical="center"/>
    </xf>
    <xf numFmtId="4" fontId="86" fillId="0" borderId="0" xfId="0" applyNumberFormat="1" applyFont="1" applyAlignment="1">
      <alignment horizontal="center" vertical="center"/>
    </xf>
    <xf numFmtId="4" fontId="89" fillId="0" borderId="0" xfId="0" applyNumberFormat="1" applyFont="1" applyAlignment="1">
      <alignment horizontal="center" vertical="center"/>
    </xf>
    <xf numFmtId="4" fontId="86" fillId="0" borderId="0" xfId="0" applyNumberFormat="1" applyFont="1" applyAlignment="1">
      <alignment vertical="center"/>
    </xf>
    <xf numFmtId="0" fontId="96" fillId="13" borderId="0" xfId="9224" applyFont="1" applyFill="1" applyAlignment="1">
      <alignment vertical="center" wrapText="1"/>
    </xf>
    <xf numFmtId="0" fontId="84" fillId="0" borderId="0" xfId="0" applyFont="1" applyFill="1" applyAlignment="1">
      <alignment horizontal="center" vertical="center"/>
    </xf>
    <xf numFmtId="0" fontId="21" fillId="13" borderId="0" xfId="0" applyFont="1" applyFill="1" applyAlignment="1">
      <alignment vertical="center" wrapText="1"/>
    </xf>
    <xf numFmtId="0" fontId="52" fillId="15" borderId="1" xfId="0" applyFont="1" applyFill="1" applyBorder="1" applyAlignment="1">
      <alignment horizontal="center" vertical="center" wrapText="1"/>
    </xf>
    <xf numFmtId="0" fontId="52" fillId="8" borderId="1" xfId="0" applyFont="1" applyFill="1" applyBorder="1" applyAlignment="1">
      <alignment horizontal="center" vertical="center" wrapText="1"/>
    </xf>
    <xf numFmtId="0" fontId="54" fillId="13" borderId="0" xfId="0" applyFont="1" applyFill="1" applyAlignment="1">
      <alignment horizontal="center" vertical="center"/>
    </xf>
    <xf numFmtId="0" fontId="83" fillId="13" borderId="9" xfId="0" applyFont="1" applyFill="1" applyBorder="1" applyAlignment="1">
      <alignment horizontal="left" vertical="center" wrapText="1"/>
    </xf>
    <xf numFmtId="0" fontId="83" fillId="13" borderId="10" xfId="0" applyFont="1" applyFill="1" applyBorder="1" applyAlignment="1">
      <alignment horizontal="left" vertical="center" wrapText="1"/>
    </xf>
    <xf numFmtId="0" fontId="83" fillId="13" borderId="11" xfId="0" applyFont="1" applyFill="1" applyBorder="1" applyAlignment="1">
      <alignment horizontal="left" vertical="center" wrapText="1"/>
    </xf>
    <xf numFmtId="0" fontId="84" fillId="13" borderId="6" xfId="0" applyFont="1" applyFill="1" applyBorder="1" applyAlignment="1">
      <alignment horizontal="center" vertical="center" wrapText="1"/>
    </xf>
    <xf numFmtId="0" fontId="84" fillId="13" borderId="5" xfId="0" applyFont="1" applyFill="1" applyBorder="1" applyAlignment="1">
      <alignment horizontal="center" vertical="center" wrapText="1"/>
    </xf>
    <xf numFmtId="0" fontId="83" fillId="13" borderId="6" xfId="0" applyFont="1" applyFill="1" applyBorder="1" applyAlignment="1">
      <alignment horizontal="center" vertical="center" wrapText="1"/>
    </xf>
    <xf numFmtId="0" fontId="83" fillId="13" borderId="5" xfId="0" applyFont="1" applyFill="1" applyBorder="1" applyAlignment="1">
      <alignment horizontal="center" vertical="center"/>
    </xf>
    <xf numFmtId="0" fontId="83" fillId="0" borderId="0" xfId="0" applyFont="1" applyAlignment="1">
      <alignment horizontal="right" vertical="center" wrapText="1"/>
    </xf>
    <xf numFmtId="0" fontId="84" fillId="0" borderId="0" xfId="0" applyFont="1" applyFill="1" applyAlignment="1">
      <alignment horizontal="center" vertical="center"/>
    </xf>
    <xf numFmtId="4" fontId="84" fillId="24" borderId="1" xfId="0" applyNumberFormat="1" applyFont="1" applyFill="1" applyBorder="1" applyAlignment="1">
      <alignment horizontal="center" vertical="center" wrapText="1"/>
    </xf>
    <xf numFmtId="4" fontId="85" fillId="25" borderId="9" xfId="0" applyNumberFormat="1" applyFont="1" applyFill="1" applyBorder="1" applyAlignment="1">
      <alignment horizontal="center" vertical="center" wrapText="1"/>
    </xf>
    <xf numFmtId="4" fontId="85" fillId="25" borderId="10" xfId="0" applyNumberFormat="1" applyFont="1" applyFill="1" applyBorder="1" applyAlignment="1">
      <alignment horizontal="center" vertical="center" wrapText="1"/>
    </xf>
    <xf numFmtId="4" fontId="85" fillId="25" borderId="11" xfId="0" applyNumberFormat="1" applyFont="1" applyFill="1" applyBorder="1" applyAlignment="1">
      <alignment horizontal="center" vertical="center" wrapText="1"/>
    </xf>
    <xf numFmtId="0" fontId="84" fillId="25" borderId="12" xfId="0" applyFont="1" applyFill="1" applyBorder="1" applyAlignment="1">
      <alignment horizontal="center" vertical="center"/>
    </xf>
    <xf numFmtId="0" fontId="84" fillId="25" borderId="13" xfId="0" applyFont="1" applyFill="1" applyBorder="1" applyAlignment="1">
      <alignment horizontal="center" vertical="center"/>
    </xf>
    <xf numFmtId="0" fontId="84" fillId="25" borderId="14" xfId="0" applyFont="1" applyFill="1" applyBorder="1" applyAlignment="1">
      <alignment horizontal="center" vertical="center"/>
    </xf>
    <xf numFmtId="0" fontId="84" fillId="25" borderId="15" xfId="0" applyFont="1" applyFill="1" applyBorder="1" applyAlignment="1">
      <alignment horizontal="center" vertical="center"/>
    </xf>
    <xf numFmtId="4" fontId="62" fillId="0" borderId="6" xfId="0" applyNumberFormat="1" applyFont="1" applyBorder="1" applyAlignment="1">
      <alignment horizontal="center" vertical="top"/>
    </xf>
    <xf numFmtId="4" fontId="62" fillId="0" borderId="7" xfId="0" applyNumberFormat="1" applyFont="1" applyBorder="1" applyAlignment="1">
      <alignment horizontal="center" vertical="top"/>
    </xf>
    <xf numFmtId="4" fontId="62" fillId="0" borderId="5" xfId="0" applyNumberFormat="1" applyFont="1" applyBorder="1" applyAlignment="1">
      <alignment horizontal="center" vertical="top"/>
    </xf>
    <xf numFmtId="165" fontId="62" fillId="0" borderId="6" xfId="9222" applyNumberFormat="1" applyFont="1" applyBorder="1" applyAlignment="1">
      <alignment horizontal="center" vertical="top"/>
    </xf>
    <xf numFmtId="165" fontId="62" fillId="0" borderId="7" xfId="9222" applyNumberFormat="1" applyFont="1" applyBorder="1" applyAlignment="1">
      <alignment horizontal="center" vertical="top"/>
    </xf>
    <xf numFmtId="165" fontId="62" fillId="0" borderId="5" xfId="9222" applyNumberFormat="1" applyFont="1" applyBorder="1" applyAlignment="1">
      <alignment horizontal="center" vertical="top"/>
    </xf>
    <xf numFmtId="0" fontId="51" fillId="5" borderId="12" xfId="0" applyFont="1" applyFill="1" applyBorder="1" applyAlignment="1">
      <alignment horizontal="center" vertical="center"/>
    </xf>
    <xf numFmtId="0" fontId="51" fillId="5" borderId="13" xfId="0" applyFont="1" applyFill="1" applyBorder="1" applyAlignment="1">
      <alignment horizontal="center" vertical="center"/>
    </xf>
    <xf numFmtId="0" fontId="51" fillId="5" borderId="14" xfId="0" applyFont="1" applyFill="1" applyBorder="1" applyAlignment="1">
      <alignment horizontal="center" vertical="center"/>
    </xf>
    <xf numFmtId="0" fontId="51" fillId="5" borderId="15" xfId="0" applyFont="1" applyFill="1" applyBorder="1" applyAlignment="1">
      <alignment horizontal="center" vertical="center"/>
    </xf>
    <xf numFmtId="4" fontId="52" fillId="8" borderId="11" xfId="0" applyNumberFormat="1" applyFont="1" applyFill="1" applyBorder="1" applyAlignment="1">
      <alignment horizontal="center" vertical="center" wrapText="1"/>
    </xf>
    <xf numFmtId="4" fontId="52" fillId="8" borderId="1" xfId="0" applyNumberFormat="1" applyFont="1" applyFill="1" applyBorder="1" applyAlignment="1">
      <alignment horizontal="center" vertical="center" wrapText="1"/>
    </xf>
    <xf numFmtId="4" fontId="52" fillId="15" borderId="1"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5" fillId="0" borderId="0" xfId="0" applyFont="1" applyFill="1" applyAlignment="1">
      <alignment horizontal="center" vertical="top" wrapText="1"/>
    </xf>
    <xf numFmtId="0" fontId="21" fillId="0" borderId="6"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24" fillId="0" borderId="0" xfId="0" applyFont="1" applyBorder="1" applyAlignment="1">
      <alignment horizontal="left" vertical="center" wrapText="1"/>
    </xf>
    <xf numFmtId="0" fontId="22" fillId="0" borderId="1" xfId="0" applyFont="1" applyFill="1" applyBorder="1" applyAlignment="1">
      <alignment horizontal="center" vertical="center" wrapText="1"/>
    </xf>
    <xf numFmtId="0" fontId="15" fillId="5" borderId="9" xfId="0" applyFont="1" applyFill="1" applyBorder="1" applyAlignment="1">
      <alignment horizontal="right" vertical="center" wrapText="1"/>
    </xf>
    <xf numFmtId="0" fontId="15" fillId="5" borderId="10" xfId="0" applyFont="1" applyFill="1" applyBorder="1" applyAlignment="1">
      <alignment horizontal="right" vertical="center" wrapText="1"/>
    </xf>
    <xf numFmtId="0" fontId="15" fillId="5" borderId="11" xfId="0" applyFont="1" applyFill="1" applyBorder="1" applyAlignment="1">
      <alignment horizontal="right" vertical="center" wrapText="1"/>
    </xf>
    <xf numFmtId="0" fontId="22" fillId="0" borderId="6"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4" fillId="0" borderId="8" xfId="0" applyFont="1" applyBorder="1" applyAlignment="1">
      <alignment horizontal="left" vertical="center" wrapText="1"/>
    </xf>
  </cellXfs>
  <cellStyles count="9225">
    <cellStyle name="Hyperlink" xfId="9224" builtinId="8"/>
    <cellStyle name="Normal" xfId="0" builtinId="0"/>
    <cellStyle name="Normal 2" xfId="1"/>
    <cellStyle name="Normal 2 10" xfId="262"/>
    <cellStyle name="Normal 2 10 2" xfId="1030"/>
    <cellStyle name="Normal 2 10 2 2" xfId="3334"/>
    <cellStyle name="Normal 2 10 2 2 2" xfId="7942"/>
    <cellStyle name="Normal 2 10 2 3" xfId="5638"/>
    <cellStyle name="Normal 2 10 3" xfId="1798"/>
    <cellStyle name="Normal 2 10 3 2" xfId="4102"/>
    <cellStyle name="Normal 2 10 3 2 2" xfId="8710"/>
    <cellStyle name="Normal 2 10 3 3" xfId="6406"/>
    <cellStyle name="Normal 2 10 4" xfId="2566"/>
    <cellStyle name="Normal 2 10 4 2" xfId="7174"/>
    <cellStyle name="Normal 2 10 5" xfId="4870"/>
    <cellStyle name="Normal 2 11" xfId="518"/>
    <cellStyle name="Normal 2 11 2" xfId="1286"/>
    <cellStyle name="Normal 2 11 2 2" xfId="3590"/>
    <cellStyle name="Normal 2 11 2 2 2" xfId="8198"/>
    <cellStyle name="Normal 2 11 2 3" xfId="5894"/>
    <cellStyle name="Normal 2 11 3" xfId="2054"/>
    <cellStyle name="Normal 2 11 3 2" xfId="4358"/>
    <cellStyle name="Normal 2 11 3 2 2" xfId="8966"/>
    <cellStyle name="Normal 2 11 3 3" xfId="6662"/>
    <cellStyle name="Normal 2 11 4" xfId="2822"/>
    <cellStyle name="Normal 2 11 4 2" xfId="7430"/>
    <cellStyle name="Normal 2 11 5" xfId="5126"/>
    <cellStyle name="Normal 2 12" xfId="774"/>
    <cellStyle name="Normal 2 12 2" xfId="3078"/>
    <cellStyle name="Normal 2 12 2 2" xfId="7686"/>
    <cellStyle name="Normal 2 12 3" xfId="5382"/>
    <cellStyle name="Normal 2 13" xfId="1542"/>
    <cellStyle name="Normal 2 13 2" xfId="3846"/>
    <cellStyle name="Normal 2 13 2 2" xfId="8454"/>
    <cellStyle name="Normal 2 13 3" xfId="6150"/>
    <cellStyle name="Normal 2 14" xfId="2310"/>
    <cellStyle name="Normal 2 14 2" xfId="6918"/>
    <cellStyle name="Normal 2 15" xfId="4614"/>
    <cellStyle name="Normal 2 2" xfId="2"/>
    <cellStyle name="Normal 2 2 10" xfId="519"/>
    <cellStyle name="Normal 2 2 10 2" xfId="1287"/>
    <cellStyle name="Normal 2 2 10 2 2" xfId="3591"/>
    <cellStyle name="Normal 2 2 10 2 2 2" xfId="8199"/>
    <cellStyle name="Normal 2 2 10 2 3" xfId="5895"/>
    <cellStyle name="Normal 2 2 10 3" xfId="2055"/>
    <cellStyle name="Normal 2 2 10 3 2" xfId="4359"/>
    <cellStyle name="Normal 2 2 10 3 2 2" xfId="8967"/>
    <cellStyle name="Normal 2 2 10 3 3" xfId="6663"/>
    <cellStyle name="Normal 2 2 10 4" xfId="2823"/>
    <cellStyle name="Normal 2 2 10 4 2" xfId="7431"/>
    <cellStyle name="Normal 2 2 10 5" xfId="5127"/>
    <cellStyle name="Normal 2 2 11" xfId="775"/>
    <cellStyle name="Normal 2 2 11 2" xfId="3079"/>
    <cellStyle name="Normal 2 2 11 2 2" xfId="7687"/>
    <cellStyle name="Normal 2 2 11 3" xfId="5383"/>
    <cellStyle name="Normal 2 2 12" xfId="1543"/>
    <cellStyle name="Normal 2 2 12 2" xfId="3847"/>
    <cellStyle name="Normal 2 2 12 2 2" xfId="8455"/>
    <cellStyle name="Normal 2 2 12 3" xfId="6151"/>
    <cellStyle name="Normal 2 2 13" xfId="2311"/>
    <cellStyle name="Normal 2 2 13 2" xfId="6919"/>
    <cellStyle name="Normal 2 2 14" xfId="4615"/>
    <cellStyle name="Normal 2 2 2" xfId="8"/>
    <cellStyle name="Normal 2 2 2 10" xfId="777"/>
    <cellStyle name="Normal 2 2 2 10 2" xfId="3081"/>
    <cellStyle name="Normal 2 2 2 10 2 2" xfId="7689"/>
    <cellStyle name="Normal 2 2 2 10 3" xfId="5385"/>
    <cellStyle name="Normal 2 2 2 11" xfId="1545"/>
    <cellStyle name="Normal 2 2 2 11 2" xfId="3849"/>
    <cellStyle name="Normal 2 2 2 11 2 2" xfId="8457"/>
    <cellStyle name="Normal 2 2 2 11 3" xfId="6153"/>
    <cellStyle name="Normal 2 2 2 12" xfId="2313"/>
    <cellStyle name="Normal 2 2 2 12 2" xfId="6921"/>
    <cellStyle name="Normal 2 2 2 13" xfId="4617"/>
    <cellStyle name="Normal 2 2 2 2" xfId="12"/>
    <cellStyle name="Normal 2 2 2 2 10" xfId="1549"/>
    <cellStyle name="Normal 2 2 2 2 10 2" xfId="3853"/>
    <cellStyle name="Normal 2 2 2 2 10 2 2" xfId="8461"/>
    <cellStyle name="Normal 2 2 2 2 10 3" xfId="6157"/>
    <cellStyle name="Normal 2 2 2 2 11" xfId="2317"/>
    <cellStyle name="Normal 2 2 2 2 11 2" xfId="6925"/>
    <cellStyle name="Normal 2 2 2 2 12" xfId="4621"/>
    <cellStyle name="Normal 2 2 2 2 2" xfId="20"/>
    <cellStyle name="Normal 2 2 2 2 2 10" xfId="2325"/>
    <cellStyle name="Normal 2 2 2 2 2 10 2" xfId="6933"/>
    <cellStyle name="Normal 2 2 2 2 2 11" xfId="4629"/>
    <cellStyle name="Normal 2 2 2 2 2 2" xfId="36"/>
    <cellStyle name="Normal 2 2 2 2 2 2 10" xfId="4645"/>
    <cellStyle name="Normal 2 2 2 2 2 2 2" xfId="69"/>
    <cellStyle name="Normal 2 2 2 2 2 2 2 2" xfId="133"/>
    <cellStyle name="Normal 2 2 2 2 2 2 2 2 2" xfId="261"/>
    <cellStyle name="Normal 2 2 2 2 2 2 2 2 2 2" xfId="517"/>
    <cellStyle name="Normal 2 2 2 2 2 2 2 2 2 2 2" xfId="1285"/>
    <cellStyle name="Normal 2 2 2 2 2 2 2 2 2 2 2 2" xfId="3589"/>
    <cellStyle name="Normal 2 2 2 2 2 2 2 2 2 2 2 2 2" xfId="8197"/>
    <cellStyle name="Normal 2 2 2 2 2 2 2 2 2 2 2 3" xfId="5893"/>
    <cellStyle name="Normal 2 2 2 2 2 2 2 2 2 2 3" xfId="2053"/>
    <cellStyle name="Normal 2 2 2 2 2 2 2 2 2 2 3 2" xfId="4357"/>
    <cellStyle name="Normal 2 2 2 2 2 2 2 2 2 2 3 2 2" xfId="8965"/>
    <cellStyle name="Normal 2 2 2 2 2 2 2 2 2 2 3 3" xfId="6661"/>
    <cellStyle name="Normal 2 2 2 2 2 2 2 2 2 2 4" xfId="2821"/>
    <cellStyle name="Normal 2 2 2 2 2 2 2 2 2 2 4 2" xfId="7429"/>
    <cellStyle name="Normal 2 2 2 2 2 2 2 2 2 2 5" xfId="5125"/>
    <cellStyle name="Normal 2 2 2 2 2 2 2 2 2 3" xfId="773"/>
    <cellStyle name="Normal 2 2 2 2 2 2 2 2 2 3 2" xfId="1541"/>
    <cellStyle name="Normal 2 2 2 2 2 2 2 2 2 3 2 2" xfId="3845"/>
    <cellStyle name="Normal 2 2 2 2 2 2 2 2 2 3 2 2 2" xfId="8453"/>
    <cellStyle name="Normal 2 2 2 2 2 2 2 2 2 3 2 3" xfId="6149"/>
    <cellStyle name="Normal 2 2 2 2 2 2 2 2 2 3 3" xfId="2309"/>
    <cellStyle name="Normal 2 2 2 2 2 2 2 2 2 3 3 2" xfId="4613"/>
    <cellStyle name="Normal 2 2 2 2 2 2 2 2 2 3 3 2 2" xfId="9221"/>
    <cellStyle name="Normal 2 2 2 2 2 2 2 2 2 3 3 3" xfId="6917"/>
    <cellStyle name="Normal 2 2 2 2 2 2 2 2 2 3 4" xfId="3077"/>
    <cellStyle name="Normal 2 2 2 2 2 2 2 2 2 3 4 2" xfId="7685"/>
    <cellStyle name="Normal 2 2 2 2 2 2 2 2 2 3 5" xfId="5381"/>
    <cellStyle name="Normal 2 2 2 2 2 2 2 2 2 4" xfId="1029"/>
    <cellStyle name="Normal 2 2 2 2 2 2 2 2 2 4 2" xfId="3333"/>
    <cellStyle name="Normal 2 2 2 2 2 2 2 2 2 4 2 2" xfId="7941"/>
    <cellStyle name="Normal 2 2 2 2 2 2 2 2 2 4 3" xfId="5637"/>
    <cellStyle name="Normal 2 2 2 2 2 2 2 2 2 5" xfId="1797"/>
    <cellStyle name="Normal 2 2 2 2 2 2 2 2 2 5 2" xfId="4101"/>
    <cellStyle name="Normal 2 2 2 2 2 2 2 2 2 5 2 2" xfId="8709"/>
    <cellStyle name="Normal 2 2 2 2 2 2 2 2 2 5 3" xfId="6405"/>
    <cellStyle name="Normal 2 2 2 2 2 2 2 2 2 6" xfId="2565"/>
    <cellStyle name="Normal 2 2 2 2 2 2 2 2 2 6 2" xfId="7173"/>
    <cellStyle name="Normal 2 2 2 2 2 2 2 2 2 7" xfId="4869"/>
    <cellStyle name="Normal 2 2 2 2 2 2 2 2 3" xfId="389"/>
    <cellStyle name="Normal 2 2 2 2 2 2 2 2 3 2" xfId="1157"/>
    <cellStyle name="Normal 2 2 2 2 2 2 2 2 3 2 2" xfId="3461"/>
    <cellStyle name="Normal 2 2 2 2 2 2 2 2 3 2 2 2" xfId="8069"/>
    <cellStyle name="Normal 2 2 2 2 2 2 2 2 3 2 3" xfId="5765"/>
    <cellStyle name="Normal 2 2 2 2 2 2 2 2 3 3" xfId="1925"/>
    <cellStyle name="Normal 2 2 2 2 2 2 2 2 3 3 2" xfId="4229"/>
    <cellStyle name="Normal 2 2 2 2 2 2 2 2 3 3 2 2" xfId="8837"/>
    <cellStyle name="Normal 2 2 2 2 2 2 2 2 3 3 3" xfId="6533"/>
    <cellStyle name="Normal 2 2 2 2 2 2 2 2 3 4" xfId="2693"/>
    <cellStyle name="Normal 2 2 2 2 2 2 2 2 3 4 2" xfId="7301"/>
    <cellStyle name="Normal 2 2 2 2 2 2 2 2 3 5" xfId="4997"/>
    <cellStyle name="Normal 2 2 2 2 2 2 2 2 4" xfId="645"/>
    <cellStyle name="Normal 2 2 2 2 2 2 2 2 4 2" xfId="1413"/>
    <cellStyle name="Normal 2 2 2 2 2 2 2 2 4 2 2" xfId="3717"/>
    <cellStyle name="Normal 2 2 2 2 2 2 2 2 4 2 2 2" xfId="8325"/>
    <cellStyle name="Normal 2 2 2 2 2 2 2 2 4 2 3" xfId="6021"/>
    <cellStyle name="Normal 2 2 2 2 2 2 2 2 4 3" xfId="2181"/>
    <cellStyle name="Normal 2 2 2 2 2 2 2 2 4 3 2" xfId="4485"/>
    <cellStyle name="Normal 2 2 2 2 2 2 2 2 4 3 2 2" xfId="9093"/>
    <cellStyle name="Normal 2 2 2 2 2 2 2 2 4 3 3" xfId="6789"/>
    <cellStyle name="Normal 2 2 2 2 2 2 2 2 4 4" xfId="2949"/>
    <cellStyle name="Normal 2 2 2 2 2 2 2 2 4 4 2" xfId="7557"/>
    <cellStyle name="Normal 2 2 2 2 2 2 2 2 4 5" xfId="5253"/>
    <cellStyle name="Normal 2 2 2 2 2 2 2 2 5" xfId="901"/>
    <cellStyle name="Normal 2 2 2 2 2 2 2 2 5 2" xfId="3205"/>
    <cellStyle name="Normal 2 2 2 2 2 2 2 2 5 2 2" xfId="7813"/>
    <cellStyle name="Normal 2 2 2 2 2 2 2 2 5 3" xfId="5509"/>
    <cellStyle name="Normal 2 2 2 2 2 2 2 2 6" xfId="1669"/>
    <cellStyle name="Normal 2 2 2 2 2 2 2 2 6 2" xfId="3973"/>
    <cellStyle name="Normal 2 2 2 2 2 2 2 2 6 2 2" xfId="8581"/>
    <cellStyle name="Normal 2 2 2 2 2 2 2 2 6 3" xfId="6277"/>
    <cellStyle name="Normal 2 2 2 2 2 2 2 2 7" xfId="2437"/>
    <cellStyle name="Normal 2 2 2 2 2 2 2 2 7 2" xfId="7045"/>
    <cellStyle name="Normal 2 2 2 2 2 2 2 2 8" xfId="4741"/>
    <cellStyle name="Normal 2 2 2 2 2 2 2 3" xfId="197"/>
    <cellStyle name="Normal 2 2 2 2 2 2 2 3 2" xfId="453"/>
    <cellStyle name="Normal 2 2 2 2 2 2 2 3 2 2" xfId="1221"/>
    <cellStyle name="Normal 2 2 2 2 2 2 2 3 2 2 2" xfId="3525"/>
    <cellStyle name="Normal 2 2 2 2 2 2 2 3 2 2 2 2" xfId="8133"/>
    <cellStyle name="Normal 2 2 2 2 2 2 2 3 2 2 3" xfId="5829"/>
    <cellStyle name="Normal 2 2 2 2 2 2 2 3 2 3" xfId="1989"/>
    <cellStyle name="Normal 2 2 2 2 2 2 2 3 2 3 2" xfId="4293"/>
    <cellStyle name="Normal 2 2 2 2 2 2 2 3 2 3 2 2" xfId="8901"/>
    <cellStyle name="Normal 2 2 2 2 2 2 2 3 2 3 3" xfId="6597"/>
    <cellStyle name="Normal 2 2 2 2 2 2 2 3 2 4" xfId="2757"/>
    <cellStyle name="Normal 2 2 2 2 2 2 2 3 2 4 2" xfId="7365"/>
    <cellStyle name="Normal 2 2 2 2 2 2 2 3 2 5" xfId="5061"/>
    <cellStyle name="Normal 2 2 2 2 2 2 2 3 3" xfId="709"/>
    <cellStyle name="Normal 2 2 2 2 2 2 2 3 3 2" xfId="1477"/>
    <cellStyle name="Normal 2 2 2 2 2 2 2 3 3 2 2" xfId="3781"/>
    <cellStyle name="Normal 2 2 2 2 2 2 2 3 3 2 2 2" xfId="8389"/>
    <cellStyle name="Normal 2 2 2 2 2 2 2 3 3 2 3" xfId="6085"/>
    <cellStyle name="Normal 2 2 2 2 2 2 2 3 3 3" xfId="2245"/>
    <cellStyle name="Normal 2 2 2 2 2 2 2 3 3 3 2" xfId="4549"/>
    <cellStyle name="Normal 2 2 2 2 2 2 2 3 3 3 2 2" xfId="9157"/>
    <cellStyle name="Normal 2 2 2 2 2 2 2 3 3 3 3" xfId="6853"/>
    <cellStyle name="Normal 2 2 2 2 2 2 2 3 3 4" xfId="3013"/>
    <cellStyle name="Normal 2 2 2 2 2 2 2 3 3 4 2" xfId="7621"/>
    <cellStyle name="Normal 2 2 2 2 2 2 2 3 3 5" xfId="5317"/>
    <cellStyle name="Normal 2 2 2 2 2 2 2 3 4" xfId="965"/>
    <cellStyle name="Normal 2 2 2 2 2 2 2 3 4 2" xfId="3269"/>
    <cellStyle name="Normal 2 2 2 2 2 2 2 3 4 2 2" xfId="7877"/>
    <cellStyle name="Normal 2 2 2 2 2 2 2 3 4 3" xfId="5573"/>
    <cellStyle name="Normal 2 2 2 2 2 2 2 3 5" xfId="1733"/>
    <cellStyle name="Normal 2 2 2 2 2 2 2 3 5 2" xfId="4037"/>
    <cellStyle name="Normal 2 2 2 2 2 2 2 3 5 2 2" xfId="8645"/>
    <cellStyle name="Normal 2 2 2 2 2 2 2 3 5 3" xfId="6341"/>
    <cellStyle name="Normal 2 2 2 2 2 2 2 3 6" xfId="2501"/>
    <cellStyle name="Normal 2 2 2 2 2 2 2 3 6 2" xfId="7109"/>
    <cellStyle name="Normal 2 2 2 2 2 2 2 3 7" xfId="4805"/>
    <cellStyle name="Normal 2 2 2 2 2 2 2 4" xfId="325"/>
    <cellStyle name="Normal 2 2 2 2 2 2 2 4 2" xfId="1093"/>
    <cellStyle name="Normal 2 2 2 2 2 2 2 4 2 2" xfId="3397"/>
    <cellStyle name="Normal 2 2 2 2 2 2 2 4 2 2 2" xfId="8005"/>
    <cellStyle name="Normal 2 2 2 2 2 2 2 4 2 3" xfId="5701"/>
    <cellStyle name="Normal 2 2 2 2 2 2 2 4 3" xfId="1861"/>
    <cellStyle name="Normal 2 2 2 2 2 2 2 4 3 2" xfId="4165"/>
    <cellStyle name="Normal 2 2 2 2 2 2 2 4 3 2 2" xfId="8773"/>
    <cellStyle name="Normal 2 2 2 2 2 2 2 4 3 3" xfId="6469"/>
    <cellStyle name="Normal 2 2 2 2 2 2 2 4 4" xfId="2629"/>
    <cellStyle name="Normal 2 2 2 2 2 2 2 4 4 2" xfId="7237"/>
    <cellStyle name="Normal 2 2 2 2 2 2 2 4 5" xfId="4933"/>
    <cellStyle name="Normal 2 2 2 2 2 2 2 5" xfId="581"/>
    <cellStyle name="Normal 2 2 2 2 2 2 2 5 2" xfId="1349"/>
    <cellStyle name="Normal 2 2 2 2 2 2 2 5 2 2" xfId="3653"/>
    <cellStyle name="Normal 2 2 2 2 2 2 2 5 2 2 2" xfId="8261"/>
    <cellStyle name="Normal 2 2 2 2 2 2 2 5 2 3" xfId="5957"/>
    <cellStyle name="Normal 2 2 2 2 2 2 2 5 3" xfId="2117"/>
    <cellStyle name="Normal 2 2 2 2 2 2 2 5 3 2" xfId="4421"/>
    <cellStyle name="Normal 2 2 2 2 2 2 2 5 3 2 2" xfId="9029"/>
    <cellStyle name="Normal 2 2 2 2 2 2 2 5 3 3" xfId="6725"/>
    <cellStyle name="Normal 2 2 2 2 2 2 2 5 4" xfId="2885"/>
    <cellStyle name="Normal 2 2 2 2 2 2 2 5 4 2" xfId="7493"/>
    <cellStyle name="Normal 2 2 2 2 2 2 2 5 5" xfId="5189"/>
    <cellStyle name="Normal 2 2 2 2 2 2 2 6" xfId="837"/>
    <cellStyle name="Normal 2 2 2 2 2 2 2 6 2" xfId="3141"/>
    <cellStyle name="Normal 2 2 2 2 2 2 2 6 2 2" xfId="7749"/>
    <cellStyle name="Normal 2 2 2 2 2 2 2 6 3" xfId="5445"/>
    <cellStyle name="Normal 2 2 2 2 2 2 2 7" xfId="1605"/>
    <cellStyle name="Normal 2 2 2 2 2 2 2 7 2" xfId="3909"/>
    <cellStyle name="Normal 2 2 2 2 2 2 2 7 2 2" xfId="8517"/>
    <cellStyle name="Normal 2 2 2 2 2 2 2 7 3" xfId="6213"/>
    <cellStyle name="Normal 2 2 2 2 2 2 2 8" xfId="2373"/>
    <cellStyle name="Normal 2 2 2 2 2 2 2 8 2" xfId="6981"/>
    <cellStyle name="Normal 2 2 2 2 2 2 2 9" xfId="4677"/>
    <cellStyle name="Normal 2 2 2 2 2 2 3" xfId="101"/>
    <cellStyle name="Normal 2 2 2 2 2 2 3 2" xfId="229"/>
    <cellStyle name="Normal 2 2 2 2 2 2 3 2 2" xfId="485"/>
    <cellStyle name="Normal 2 2 2 2 2 2 3 2 2 2" xfId="1253"/>
    <cellStyle name="Normal 2 2 2 2 2 2 3 2 2 2 2" xfId="3557"/>
    <cellStyle name="Normal 2 2 2 2 2 2 3 2 2 2 2 2" xfId="8165"/>
    <cellStyle name="Normal 2 2 2 2 2 2 3 2 2 2 3" xfId="5861"/>
    <cellStyle name="Normal 2 2 2 2 2 2 3 2 2 3" xfId="2021"/>
    <cellStyle name="Normal 2 2 2 2 2 2 3 2 2 3 2" xfId="4325"/>
    <cellStyle name="Normal 2 2 2 2 2 2 3 2 2 3 2 2" xfId="8933"/>
    <cellStyle name="Normal 2 2 2 2 2 2 3 2 2 3 3" xfId="6629"/>
    <cellStyle name="Normal 2 2 2 2 2 2 3 2 2 4" xfId="2789"/>
    <cellStyle name="Normal 2 2 2 2 2 2 3 2 2 4 2" xfId="7397"/>
    <cellStyle name="Normal 2 2 2 2 2 2 3 2 2 5" xfId="5093"/>
    <cellStyle name="Normal 2 2 2 2 2 2 3 2 3" xfId="741"/>
    <cellStyle name="Normal 2 2 2 2 2 2 3 2 3 2" xfId="1509"/>
    <cellStyle name="Normal 2 2 2 2 2 2 3 2 3 2 2" xfId="3813"/>
    <cellStyle name="Normal 2 2 2 2 2 2 3 2 3 2 2 2" xfId="8421"/>
    <cellStyle name="Normal 2 2 2 2 2 2 3 2 3 2 3" xfId="6117"/>
    <cellStyle name="Normal 2 2 2 2 2 2 3 2 3 3" xfId="2277"/>
    <cellStyle name="Normal 2 2 2 2 2 2 3 2 3 3 2" xfId="4581"/>
    <cellStyle name="Normal 2 2 2 2 2 2 3 2 3 3 2 2" xfId="9189"/>
    <cellStyle name="Normal 2 2 2 2 2 2 3 2 3 3 3" xfId="6885"/>
    <cellStyle name="Normal 2 2 2 2 2 2 3 2 3 4" xfId="3045"/>
    <cellStyle name="Normal 2 2 2 2 2 2 3 2 3 4 2" xfId="7653"/>
    <cellStyle name="Normal 2 2 2 2 2 2 3 2 3 5" xfId="5349"/>
    <cellStyle name="Normal 2 2 2 2 2 2 3 2 4" xfId="997"/>
    <cellStyle name="Normal 2 2 2 2 2 2 3 2 4 2" xfId="3301"/>
    <cellStyle name="Normal 2 2 2 2 2 2 3 2 4 2 2" xfId="7909"/>
    <cellStyle name="Normal 2 2 2 2 2 2 3 2 4 3" xfId="5605"/>
    <cellStyle name="Normal 2 2 2 2 2 2 3 2 5" xfId="1765"/>
    <cellStyle name="Normal 2 2 2 2 2 2 3 2 5 2" xfId="4069"/>
    <cellStyle name="Normal 2 2 2 2 2 2 3 2 5 2 2" xfId="8677"/>
    <cellStyle name="Normal 2 2 2 2 2 2 3 2 5 3" xfId="6373"/>
    <cellStyle name="Normal 2 2 2 2 2 2 3 2 6" xfId="2533"/>
    <cellStyle name="Normal 2 2 2 2 2 2 3 2 6 2" xfId="7141"/>
    <cellStyle name="Normal 2 2 2 2 2 2 3 2 7" xfId="4837"/>
    <cellStyle name="Normal 2 2 2 2 2 2 3 3" xfId="357"/>
    <cellStyle name="Normal 2 2 2 2 2 2 3 3 2" xfId="1125"/>
    <cellStyle name="Normal 2 2 2 2 2 2 3 3 2 2" xfId="3429"/>
    <cellStyle name="Normal 2 2 2 2 2 2 3 3 2 2 2" xfId="8037"/>
    <cellStyle name="Normal 2 2 2 2 2 2 3 3 2 3" xfId="5733"/>
    <cellStyle name="Normal 2 2 2 2 2 2 3 3 3" xfId="1893"/>
    <cellStyle name="Normal 2 2 2 2 2 2 3 3 3 2" xfId="4197"/>
    <cellStyle name="Normal 2 2 2 2 2 2 3 3 3 2 2" xfId="8805"/>
    <cellStyle name="Normal 2 2 2 2 2 2 3 3 3 3" xfId="6501"/>
    <cellStyle name="Normal 2 2 2 2 2 2 3 3 4" xfId="2661"/>
    <cellStyle name="Normal 2 2 2 2 2 2 3 3 4 2" xfId="7269"/>
    <cellStyle name="Normal 2 2 2 2 2 2 3 3 5" xfId="4965"/>
    <cellStyle name="Normal 2 2 2 2 2 2 3 4" xfId="613"/>
    <cellStyle name="Normal 2 2 2 2 2 2 3 4 2" xfId="1381"/>
    <cellStyle name="Normal 2 2 2 2 2 2 3 4 2 2" xfId="3685"/>
    <cellStyle name="Normal 2 2 2 2 2 2 3 4 2 2 2" xfId="8293"/>
    <cellStyle name="Normal 2 2 2 2 2 2 3 4 2 3" xfId="5989"/>
    <cellStyle name="Normal 2 2 2 2 2 2 3 4 3" xfId="2149"/>
    <cellStyle name="Normal 2 2 2 2 2 2 3 4 3 2" xfId="4453"/>
    <cellStyle name="Normal 2 2 2 2 2 2 3 4 3 2 2" xfId="9061"/>
    <cellStyle name="Normal 2 2 2 2 2 2 3 4 3 3" xfId="6757"/>
    <cellStyle name="Normal 2 2 2 2 2 2 3 4 4" xfId="2917"/>
    <cellStyle name="Normal 2 2 2 2 2 2 3 4 4 2" xfId="7525"/>
    <cellStyle name="Normal 2 2 2 2 2 2 3 4 5" xfId="5221"/>
    <cellStyle name="Normal 2 2 2 2 2 2 3 5" xfId="869"/>
    <cellStyle name="Normal 2 2 2 2 2 2 3 5 2" xfId="3173"/>
    <cellStyle name="Normal 2 2 2 2 2 2 3 5 2 2" xfId="7781"/>
    <cellStyle name="Normal 2 2 2 2 2 2 3 5 3" xfId="5477"/>
    <cellStyle name="Normal 2 2 2 2 2 2 3 6" xfId="1637"/>
    <cellStyle name="Normal 2 2 2 2 2 2 3 6 2" xfId="3941"/>
    <cellStyle name="Normal 2 2 2 2 2 2 3 6 2 2" xfId="8549"/>
    <cellStyle name="Normal 2 2 2 2 2 2 3 6 3" xfId="6245"/>
    <cellStyle name="Normal 2 2 2 2 2 2 3 7" xfId="2405"/>
    <cellStyle name="Normal 2 2 2 2 2 2 3 7 2" xfId="7013"/>
    <cellStyle name="Normal 2 2 2 2 2 2 3 8" xfId="4709"/>
    <cellStyle name="Normal 2 2 2 2 2 2 4" xfId="165"/>
    <cellStyle name="Normal 2 2 2 2 2 2 4 2" xfId="421"/>
    <cellStyle name="Normal 2 2 2 2 2 2 4 2 2" xfId="1189"/>
    <cellStyle name="Normal 2 2 2 2 2 2 4 2 2 2" xfId="3493"/>
    <cellStyle name="Normal 2 2 2 2 2 2 4 2 2 2 2" xfId="8101"/>
    <cellStyle name="Normal 2 2 2 2 2 2 4 2 2 3" xfId="5797"/>
    <cellStyle name="Normal 2 2 2 2 2 2 4 2 3" xfId="1957"/>
    <cellStyle name="Normal 2 2 2 2 2 2 4 2 3 2" xfId="4261"/>
    <cellStyle name="Normal 2 2 2 2 2 2 4 2 3 2 2" xfId="8869"/>
    <cellStyle name="Normal 2 2 2 2 2 2 4 2 3 3" xfId="6565"/>
    <cellStyle name="Normal 2 2 2 2 2 2 4 2 4" xfId="2725"/>
    <cellStyle name="Normal 2 2 2 2 2 2 4 2 4 2" xfId="7333"/>
    <cellStyle name="Normal 2 2 2 2 2 2 4 2 5" xfId="5029"/>
    <cellStyle name="Normal 2 2 2 2 2 2 4 3" xfId="677"/>
    <cellStyle name="Normal 2 2 2 2 2 2 4 3 2" xfId="1445"/>
    <cellStyle name="Normal 2 2 2 2 2 2 4 3 2 2" xfId="3749"/>
    <cellStyle name="Normal 2 2 2 2 2 2 4 3 2 2 2" xfId="8357"/>
    <cellStyle name="Normal 2 2 2 2 2 2 4 3 2 3" xfId="6053"/>
    <cellStyle name="Normal 2 2 2 2 2 2 4 3 3" xfId="2213"/>
    <cellStyle name="Normal 2 2 2 2 2 2 4 3 3 2" xfId="4517"/>
    <cellStyle name="Normal 2 2 2 2 2 2 4 3 3 2 2" xfId="9125"/>
    <cellStyle name="Normal 2 2 2 2 2 2 4 3 3 3" xfId="6821"/>
    <cellStyle name="Normal 2 2 2 2 2 2 4 3 4" xfId="2981"/>
    <cellStyle name="Normal 2 2 2 2 2 2 4 3 4 2" xfId="7589"/>
    <cellStyle name="Normal 2 2 2 2 2 2 4 3 5" xfId="5285"/>
    <cellStyle name="Normal 2 2 2 2 2 2 4 4" xfId="933"/>
    <cellStyle name="Normal 2 2 2 2 2 2 4 4 2" xfId="3237"/>
    <cellStyle name="Normal 2 2 2 2 2 2 4 4 2 2" xfId="7845"/>
    <cellStyle name="Normal 2 2 2 2 2 2 4 4 3" xfId="5541"/>
    <cellStyle name="Normal 2 2 2 2 2 2 4 5" xfId="1701"/>
    <cellStyle name="Normal 2 2 2 2 2 2 4 5 2" xfId="4005"/>
    <cellStyle name="Normal 2 2 2 2 2 2 4 5 2 2" xfId="8613"/>
    <cellStyle name="Normal 2 2 2 2 2 2 4 5 3" xfId="6309"/>
    <cellStyle name="Normal 2 2 2 2 2 2 4 6" xfId="2469"/>
    <cellStyle name="Normal 2 2 2 2 2 2 4 6 2" xfId="7077"/>
    <cellStyle name="Normal 2 2 2 2 2 2 4 7" xfId="4773"/>
    <cellStyle name="Normal 2 2 2 2 2 2 5" xfId="293"/>
    <cellStyle name="Normal 2 2 2 2 2 2 5 2" xfId="1061"/>
    <cellStyle name="Normal 2 2 2 2 2 2 5 2 2" xfId="3365"/>
    <cellStyle name="Normal 2 2 2 2 2 2 5 2 2 2" xfId="7973"/>
    <cellStyle name="Normal 2 2 2 2 2 2 5 2 3" xfId="5669"/>
    <cellStyle name="Normal 2 2 2 2 2 2 5 3" xfId="1829"/>
    <cellStyle name="Normal 2 2 2 2 2 2 5 3 2" xfId="4133"/>
    <cellStyle name="Normal 2 2 2 2 2 2 5 3 2 2" xfId="8741"/>
    <cellStyle name="Normal 2 2 2 2 2 2 5 3 3" xfId="6437"/>
    <cellStyle name="Normal 2 2 2 2 2 2 5 4" xfId="2597"/>
    <cellStyle name="Normal 2 2 2 2 2 2 5 4 2" xfId="7205"/>
    <cellStyle name="Normal 2 2 2 2 2 2 5 5" xfId="4901"/>
    <cellStyle name="Normal 2 2 2 2 2 2 6" xfId="549"/>
    <cellStyle name="Normal 2 2 2 2 2 2 6 2" xfId="1317"/>
    <cellStyle name="Normal 2 2 2 2 2 2 6 2 2" xfId="3621"/>
    <cellStyle name="Normal 2 2 2 2 2 2 6 2 2 2" xfId="8229"/>
    <cellStyle name="Normal 2 2 2 2 2 2 6 2 3" xfId="5925"/>
    <cellStyle name="Normal 2 2 2 2 2 2 6 3" xfId="2085"/>
    <cellStyle name="Normal 2 2 2 2 2 2 6 3 2" xfId="4389"/>
    <cellStyle name="Normal 2 2 2 2 2 2 6 3 2 2" xfId="8997"/>
    <cellStyle name="Normal 2 2 2 2 2 2 6 3 3" xfId="6693"/>
    <cellStyle name="Normal 2 2 2 2 2 2 6 4" xfId="2853"/>
    <cellStyle name="Normal 2 2 2 2 2 2 6 4 2" xfId="7461"/>
    <cellStyle name="Normal 2 2 2 2 2 2 6 5" xfId="5157"/>
    <cellStyle name="Normal 2 2 2 2 2 2 7" xfId="805"/>
    <cellStyle name="Normal 2 2 2 2 2 2 7 2" xfId="3109"/>
    <cellStyle name="Normal 2 2 2 2 2 2 7 2 2" xfId="7717"/>
    <cellStyle name="Normal 2 2 2 2 2 2 7 3" xfId="5413"/>
    <cellStyle name="Normal 2 2 2 2 2 2 8" xfId="1573"/>
    <cellStyle name="Normal 2 2 2 2 2 2 8 2" xfId="3877"/>
    <cellStyle name="Normal 2 2 2 2 2 2 8 2 2" xfId="8485"/>
    <cellStyle name="Normal 2 2 2 2 2 2 8 3" xfId="6181"/>
    <cellStyle name="Normal 2 2 2 2 2 2 9" xfId="2341"/>
    <cellStyle name="Normal 2 2 2 2 2 2 9 2" xfId="6949"/>
    <cellStyle name="Normal 2 2 2 2 2 3" xfId="53"/>
    <cellStyle name="Normal 2 2 2 2 2 3 2" xfId="117"/>
    <cellStyle name="Normal 2 2 2 2 2 3 2 2" xfId="245"/>
    <cellStyle name="Normal 2 2 2 2 2 3 2 2 2" xfId="501"/>
    <cellStyle name="Normal 2 2 2 2 2 3 2 2 2 2" xfId="1269"/>
    <cellStyle name="Normal 2 2 2 2 2 3 2 2 2 2 2" xfId="3573"/>
    <cellStyle name="Normal 2 2 2 2 2 3 2 2 2 2 2 2" xfId="8181"/>
    <cellStyle name="Normal 2 2 2 2 2 3 2 2 2 2 3" xfId="5877"/>
    <cellStyle name="Normal 2 2 2 2 2 3 2 2 2 3" xfId="2037"/>
    <cellStyle name="Normal 2 2 2 2 2 3 2 2 2 3 2" xfId="4341"/>
    <cellStyle name="Normal 2 2 2 2 2 3 2 2 2 3 2 2" xfId="8949"/>
    <cellStyle name="Normal 2 2 2 2 2 3 2 2 2 3 3" xfId="6645"/>
    <cellStyle name="Normal 2 2 2 2 2 3 2 2 2 4" xfId="2805"/>
    <cellStyle name="Normal 2 2 2 2 2 3 2 2 2 4 2" xfId="7413"/>
    <cellStyle name="Normal 2 2 2 2 2 3 2 2 2 5" xfId="5109"/>
    <cellStyle name="Normal 2 2 2 2 2 3 2 2 3" xfId="757"/>
    <cellStyle name="Normal 2 2 2 2 2 3 2 2 3 2" xfId="1525"/>
    <cellStyle name="Normal 2 2 2 2 2 3 2 2 3 2 2" xfId="3829"/>
    <cellStyle name="Normal 2 2 2 2 2 3 2 2 3 2 2 2" xfId="8437"/>
    <cellStyle name="Normal 2 2 2 2 2 3 2 2 3 2 3" xfId="6133"/>
    <cellStyle name="Normal 2 2 2 2 2 3 2 2 3 3" xfId="2293"/>
    <cellStyle name="Normal 2 2 2 2 2 3 2 2 3 3 2" xfId="4597"/>
    <cellStyle name="Normal 2 2 2 2 2 3 2 2 3 3 2 2" xfId="9205"/>
    <cellStyle name="Normal 2 2 2 2 2 3 2 2 3 3 3" xfId="6901"/>
    <cellStyle name="Normal 2 2 2 2 2 3 2 2 3 4" xfId="3061"/>
    <cellStyle name="Normal 2 2 2 2 2 3 2 2 3 4 2" xfId="7669"/>
    <cellStyle name="Normal 2 2 2 2 2 3 2 2 3 5" xfId="5365"/>
    <cellStyle name="Normal 2 2 2 2 2 3 2 2 4" xfId="1013"/>
    <cellStyle name="Normal 2 2 2 2 2 3 2 2 4 2" xfId="3317"/>
    <cellStyle name="Normal 2 2 2 2 2 3 2 2 4 2 2" xfId="7925"/>
    <cellStyle name="Normal 2 2 2 2 2 3 2 2 4 3" xfId="5621"/>
    <cellStyle name="Normal 2 2 2 2 2 3 2 2 5" xfId="1781"/>
    <cellStyle name="Normal 2 2 2 2 2 3 2 2 5 2" xfId="4085"/>
    <cellStyle name="Normal 2 2 2 2 2 3 2 2 5 2 2" xfId="8693"/>
    <cellStyle name="Normal 2 2 2 2 2 3 2 2 5 3" xfId="6389"/>
    <cellStyle name="Normal 2 2 2 2 2 3 2 2 6" xfId="2549"/>
    <cellStyle name="Normal 2 2 2 2 2 3 2 2 6 2" xfId="7157"/>
    <cellStyle name="Normal 2 2 2 2 2 3 2 2 7" xfId="4853"/>
    <cellStyle name="Normal 2 2 2 2 2 3 2 3" xfId="373"/>
    <cellStyle name="Normal 2 2 2 2 2 3 2 3 2" xfId="1141"/>
    <cellStyle name="Normal 2 2 2 2 2 3 2 3 2 2" xfId="3445"/>
    <cellStyle name="Normal 2 2 2 2 2 3 2 3 2 2 2" xfId="8053"/>
    <cellStyle name="Normal 2 2 2 2 2 3 2 3 2 3" xfId="5749"/>
    <cellStyle name="Normal 2 2 2 2 2 3 2 3 3" xfId="1909"/>
    <cellStyle name="Normal 2 2 2 2 2 3 2 3 3 2" xfId="4213"/>
    <cellStyle name="Normal 2 2 2 2 2 3 2 3 3 2 2" xfId="8821"/>
    <cellStyle name="Normal 2 2 2 2 2 3 2 3 3 3" xfId="6517"/>
    <cellStyle name="Normal 2 2 2 2 2 3 2 3 4" xfId="2677"/>
    <cellStyle name="Normal 2 2 2 2 2 3 2 3 4 2" xfId="7285"/>
    <cellStyle name="Normal 2 2 2 2 2 3 2 3 5" xfId="4981"/>
    <cellStyle name="Normal 2 2 2 2 2 3 2 4" xfId="629"/>
    <cellStyle name="Normal 2 2 2 2 2 3 2 4 2" xfId="1397"/>
    <cellStyle name="Normal 2 2 2 2 2 3 2 4 2 2" xfId="3701"/>
    <cellStyle name="Normal 2 2 2 2 2 3 2 4 2 2 2" xfId="8309"/>
    <cellStyle name="Normal 2 2 2 2 2 3 2 4 2 3" xfId="6005"/>
    <cellStyle name="Normal 2 2 2 2 2 3 2 4 3" xfId="2165"/>
    <cellStyle name="Normal 2 2 2 2 2 3 2 4 3 2" xfId="4469"/>
    <cellStyle name="Normal 2 2 2 2 2 3 2 4 3 2 2" xfId="9077"/>
    <cellStyle name="Normal 2 2 2 2 2 3 2 4 3 3" xfId="6773"/>
    <cellStyle name="Normal 2 2 2 2 2 3 2 4 4" xfId="2933"/>
    <cellStyle name="Normal 2 2 2 2 2 3 2 4 4 2" xfId="7541"/>
    <cellStyle name="Normal 2 2 2 2 2 3 2 4 5" xfId="5237"/>
    <cellStyle name="Normal 2 2 2 2 2 3 2 5" xfId="885"/>
    <cellStyle name="Normal 2 2 2 2 2 3 2 5 2" xfId="3189"/>
    <cellStyle name="Normal 2 2 2 2 2 3 2 5 2 2" xfId="7797"/>
    <cellStyle name="Normal 2 2 2 2 2 3 2 5 3" xfId="5493"/>
    <cellStyle name="Normal 2 2 2 2 2 3 2 6" xfId="1653"/>
    <cellStyle name="Normal 2 2 2 2 2 3 2 6 2" xfId="3957"/>
    <cellStyle name="Normal 2 2 2 2 2 3 2 6 2 2" xfId="8565"/>
    <cellStyle name="Normal 2 2 2 2 2 3 2 6 3" xfId="6261"/>
    <cellStyle name="Normal 2 2 2 2 2 3 2 7" xfId="2421"/>
    <cellStyle name="Normal 2 2 2 2 2 3 2 7 2" xfId="7029"/>
    <cellStyle name="Normal 2 2 2 2 2 3 2 8" xfId="4725"/>
    <cellStyle name="Normal 2 2 2 2 2 3 3" xfId="181"/>
    <cellStyle name="Normal 2 2 2 2 2 3 3 2" xfId="437"/>
    <cellStyle name="Normal 2 2 2 2 2 3 3 2 2" xfId="1205"/>
    <cellStyle name="Normal 2 2 2 2 2 3 3 2 2 2" xfId="3509"/>
    <cellStyle name="Normal 2 2 2 2 2 3 3 2 2 2 2" xfId="8117"/>
    <cellStyle name="Normal 2 2 2 2 2 3 3 2 2 3" xfId="5813"/>
    <cellStyle name="Normal 2 2 2 2 2 3 3 2 3" xfId="1973"/>
    <cellStyle name="Normal 2 2 2 2 2 3 3 2 3 2" xfId="4277"/>
    <cellStyle name="Normal 2 2 2 2 2 3 3 2 3 2 2" xfId="8885"/>
    <cellStyle name="Normal 2 2 2 2 2 3 3 2 3 3" xfId="6581"/>
    <cellStyle name="Normal 2 2 2 2 2 3 3 2 4" xfId="2741"/>
    <cellStyle name="Normal 2 2 2 2 2 3 3 2 4 2" xfId="7349"/>
    <cellStyle name="Normal 2 2 2 2 2 3 3 2 5" xfId="5045"/>
    <cellStyle name="Normal 2 2 2 2 2 3 3 3" xfId="693"/>
    <cellStyle name="Normal 2 2 2 2 2 3 3 3 2" xfId="1461"/>
    <cellStyle name="Normal 2 2 2 2 2 3 3 3 2 2" xfId="3765"/>
    <cellStyle name="Normal 2 2 2 2 2 3 3 3 2 2 2" xfId="8373"/>
    <cellStyle name="Normal 2 2 2 2 2 3 3 3 2 3" xfId="6069"/>
    <cellStyle name="Normal 2 2 2 2 2 3 3 3 3" xfId="2229"/>
    <cellStyle name="Normal 2 2 2 2 2 3 3 3 3 2" xfId="4533"/>
    <cellStyle name="Normal 2 2 2 2 2 3 3 3 3 2 2" xfId="9141"/>
    <cellStyle name="Normal 2 2 2 2 2 3 3 3 3 3" xfId="6837"/>
    <cellStyle name="Normal 2 2 2 2 2 3 3 3 4" xfId="2997"/>
    <cellStyle name="Normal 2 2 2 2 2 3 3 3 4 2" xfId="7605"/>
    <cellStyle name="Normal 2 2 2 2 2 3 3 3 5" xfId="5301"/>
    <cellStyle name="Normal 2 2 2 2 2 3 3 4" xfId="949"/>
    <cellStyle name="Normal 2 2 2 2 2 3 3 4 2" xfId="3253"/>
    <cellStyle name="Normal 2 2 2 2 2 3 3 4 2 2" xfId="7861"/>
    <cellStyle name="Normal 2 2 2 2 2 3 3 4 3" xfId="5557"/>
    <cellStyle name="Normal 2 2 2 2 2 3 3 5" xfId="1717"/>
    <cellStyle name="Normal 2 2 2 2 2 3 3 5 2" xfId="4021"/>
    <cellStyle name="Normal 2 2 2 2 2 3 3 5 2 2" xfId="8629"/>
    <cellStyle name="Normal 2 2 2 2 2 3 3 5 3" xfId="6325"/>
    <cellStyle name="Normal 2 2 2 2 2 3 3 6" xfId="2485"/>
    <cellStyle name="Normal 2 2 2 2 2 3 3 6 2" xfId="7093"/>
    <cellStyle name="Normal 2 2 2 2 2 3 3 7" xfId="4789"/>
    <cellStyle name="Normal 2 2 2 2 2 3 4" xfId="309"/>
    <cellStyle name="Normal 2 2 2 2 2 3 4 2" xfId="1077"/>
    <cellStyle name="Normal 2 2 2 2 2 3 4 2 2" xfId="3381"/>
    <cellStyle name="Normal 2 2 2 2 2 3 4 2 2 2" xfId="7989"/>
    <cellStyle name="Normal 2 2 2 2 2 3 4 2 3" xfId="5685"/>
    <cellStyle name="Normal 2 2 2 2 2 3 4 3" xfId="1845"/>
    <cellStyle name="Normal 2 2 2 2 2 3 4 3 2" xfId="4149"/>
    <cellStyle name="Normal 2 2 2 2 2 3 4 3 2 2" xfId="8757"/>
    <cellStyle name="Normal 2 2 2 2 2 3 4 3 3" xfId="6453"/>
    <cellStyle name="Normal 2 2 2 2 2 3 4 4" xfId="2613"/>
    <cellStyle name="Normal 2 2 2 2 2 3 4 4 2" xfId="7221"/>
    <cellStyle name="Normal 2 2 2 2 2 3 4 5" xfId="4917"/>
    <cellStyle name="Normal 2 2 2 2 2 3 5" xfId="565"/>
    <cellStyle name="Normal 2 2 2 2 2 3 5 2" xfId="1333"/>
    <cellStyle name="Normal 2 2 2 2 2 3 5 2 2" xfId="3637"/>
    <cellStyle name="Normal 2 2 2 2 2 3 5 2 2 2" xfId="8245"/>
    <cellStyle name="Normal 2 2 2 2 2 3 5 2 3" xfId="5941"/>
    <cellStyle name="Normal 2 2 2 2 2 3 5 3" xfId="2101"/>
    <cellStyle name="Normal 2 2 2 2 2 3 5 3 2" xfId="4405"/>
    <cellStyle name="Normal 2 2 2 2 2 3 5 3 2 2" xfId="9013"/>
    <cellStyle name="Normal 2 2 2 2 2 3 5 3 3" xfId="6709"/>
    <cellStyle name="Normal 2 2 2 2 2 3 5 4" xfId="2869"/>
    <cellStyle name="Normal 2 2 2 2 2 3 5 4 2" xfId="7477"/>
    <cellStyle name="Normal 2 2 2 2 2 3 5 5" xfId="5173"/>
    <cellStyle name="Normal 2 2 2 2 2 3 6" xfId="821"/>
    <cellStyle name="Normal 2 2 2 2 2 3 6 2" xfId="3125"/>
    <cellStyle name="Normal 2 2 2 2 2 3 6 2 2" xfId="7733"/>
    <cellStyle name="Normal 2 2 2 2 2 3 6 3" xfId="5429"/>
    <cellStyle name="Normal 2 2 2 2 2 3 7" xfId="1589"/>
    <cellStyle name="Normal 2 2 2 2 2 3 7 2" xfId="3893"/>
    <cellStyle name="Normal 2 2 2 2 2 3 7 2 2" xfId="8501"/>
    <cellStyle name="Normal 2 2 2 2 2 3 7 3" xfId="6197"/>
    <cellStyle name="Normal 2 2 2 2 2 3 8" xfId="2357"/>
    <cellStyle name="Normal 2 2 2 2 2 3 8 2" xfId="6965"/>
    <cellStyle name="Normal 2 2 2 2 2 3 9" xfId="4661"/>
    <cellStyle name="Normal 2 2 2 2 2 4" xfId="85"/>
    <cellStyle name="Normal 2 2 2 2 2 4 2" xfId="213"/>
    <cellStyle name="Normal 2 2 2 2 2 4 2 2" xfId="469"/>
    <cellStyle name="Normal 2 2 2 2 2 4 2 2 2" xfId="1237"/>
    <cellStyle name="Normal 2 2 2 2 2 4 2 2 2 2" xfId="3541"/>
    <cellStyle name="Normal 2 2 2 2 2 4 2 2 2 2 2" xfId="8149"/>
    <cellStyle name="Normal 2 2 2 2 2 4 2 2 2 3" xfId="5845"/>
    <cellStyle name="Normal 2 2 2 2 2 4 2 2 3" xfId="2005"/>
    <cellStyle name="Normal 2 2 2 2 2 4 2 2 3 2" xfId="4309"/>
    <cellStyle name="Normal 2 2 2 2 2 4 2 2 3 2 2" xfId="8917"/>
    <cellStyle name="Normal 2 2 2 2 2 4 2 2 3 3" xfId="6613"/>
    <cellStyle name="Normal 2 2 2 2 2 4 2 2 4" xfId="2773"/>
    <cellStyle name="Normal 2 2 2 2 2 4 2 2 4 2" xfId="7381"/>
    <cellStyle name="Normal 2 2 2 2 2 4 2 2 5" xfId="5077"/>
    <cellStyle name="Normal 2 2 2 2 2 4 2 3" xfId="725"/>
    <cellStyle name="Normal 2 2 2 2 2 4 2 3 2" xfId="1493"/>
    <cellStyle name="Normal 2 2 2 2 2 4 2 3 2 2" xfId="3797"/>
    <cellStyle name="Normal 2 2 2 2 2 4 2 3 2 2 2" xfId="8405"/>
    <cellStyle name="Normal 2 2 2 2 2 4 2 3 2 3" xfId="6101"/>
    <cellStyle name="Normal 2 2 2 2 2 4 2 3 3" xfId="2261"/>
    <cellStyle name="Normal 2 2 2 2 2 4 2 3 3 2" xfId="4565"/>
    <cellStyle name="Normal 2 2 2 2 2 4 2 3 3 2 2" xfId="9173"/>
    <cellStyle name="Normal 2 2 2 2 2 4 2 3 3 3" xfId="6869"/>
    <cellStyle name="Normal 2 2 2 2 2 4 2 3 4" xfId="3029"/>
    <cellStyle name="Normal 2 2 2 2 2 4 2 3 4 2" xfId="7637"/>
    <cellStyle name="Normal 2 2 2 2 2 4 2 3 5" xfId="5333"/>
    <cellStyle name="Normal 2 2 2 2 2 4 2 4" xfId="981"/>
    <cellStyle name="Normal 2 2 2 2 2 4 2 4 2" xfId="3285"/>
    <cellStyle name="Normal 2 2 2 2 2 4 2 4 2 2" xfId="7893"/>
    <cellStyle name="Normal 2 2 2 2 2 4 2 4 3" xfId="5589"/>
    <cellStyle name="Normal 2 2 2 2 2 4 2 5" xfId="1749"/>
    <cellStyle name="Normal 2 2 2 2 2 4 2 5 2" xfId="4053"/>
    <cellStyle name="Normal 2 2 2 2 2 4 2 5 2 2" xfId="8661"/>
    <cellStyle name="Normal 2 2 2 2 2 4 2 5 3" xfId="6357"/>
    <cellStyle name="Normal 2 2 2 2 2 4 2 6" xfId="2517"/>
    <cellStyle name="Normal 2 2 2 2 2 4 2 6 2" xfId="7125"/>
    <cellStyle name="Normal 2 2 2 2 2 4 2 7" xfId="4821"/>
    <cellStyle name="Normal 2 2 2 2 2 4 3" xfId="341"/>
    <cellStyle name="Normal 2 2 2 2 2 4 3 2" xfId="1109"/>
    <cellStyle name="Normal 2 2 2 2 2 4 3 2 2" xfId="3413"/>
    <cellStyle name="Normal 2 2 2 2 2 4 3 2 2 2" xfId="8021"/>
    <cellStyle name="Normal 2 2 2 2 2 4 3 2 3" xfId="5717"/>
    <cellStyle name="Normal 2 2 2 2 2 4 3 3" xfId="1877"/>
    <cellStyle name="Normal 2 2 2 2 2 4 3 3 2" xfId="4181"/>
    <cellStyle name="Normal 2 2 2 2 2 4 3 3 2 2" xfId="8789"/>
    <cellStyle name="Normal 2 2 2 2 2 4 3 3 3" xfId="6485"/>
    <cellStyle name="Normal 2 2 2 2 2 4 3 4" xfId="2645"/>
    <cellStyle name="Normal 2 2 2 2 2 4 3 4 2" xfId="7253"/>
    <cellStyle name="Normal 2 2 2 2 2 4 3 5" xfId="4949"/>
    <cellStyle name="Normal 2 2 2 2 2 4 4" xfId="597"/>
    <cellStyle name="Normal 2 2 2 2 2 4 4 2" xfId="1365"/>
    <cellStyle name="Normal 2 2 2 2 2 4 4 2 2" xfId="3669"/>
    <cellStyle name="Normal 2 2 2 2 2 4 4 2 2 2" xfId="8277"/>
    <cellStyle name="Normal 2 2 2 2 2 4 4 2 3" xfId="5973"/>
    <cellStyle name="Normal 2 2 2 2 2 4 4 3" xfId="2133"/>
    <cellStyle name="Normal 2 2 2 2 2 4 4 3 2" xfId="4437"/>
    <cellStyle name="Normal 2 2 2 2 2 4 4 3 2 2" xfId="9045"/>
    <cellStyle name="Normal 2 2 2 2 2 4 4 3 3" xfId="6741"/>
    <cellStyle name="Normal 2 2 2 2 2 4 4 4" xfId="2901"/>
    <cellStyle name="Normal 2 2 2 2 2 4 4 4 2" xfId="7509"/>
    <cellStyle name="Normal 2 2 2 2 2 4 4 5" xfId="5205"/>
    <cellStyle name="Normal 2 2 2 2 2 4 5" xfId="853"/>
    <cellStyle name="Normal 2 2 2 2 2 4 5 2" xfId="3157"/>
    <cellStyle name="Normal 2 2 2 2 2 4 5 2 2" xfId="7765"/>
    <cellStyle name="Normal 2 2 2 2 2 4 5 3" xfId="5461"/>
    <cellStyle name="Normal 2 2 2 2 2 4 6" xfId="1621"/>
    <cellStyle name="Normal 2 2 2 2 2 4 6 2" xfId="3925"/>
    <cellStyle name="Normal 2 2 2 2 2 4 6 2 2" xfId="8533"/>
    <cellStyle name="Normal 2 2 2 2 2 4 6 3" xfId="6229"/>
    <cellStyle name="Normal 2 2 2 2 2 4 7" xfId="2389"/>
    <cellStyle name="Normal 2 2 2 2 2 4 7 2" xfId="6997"/>
    <cellStyle name="Normal 2 2 2 2 2 4 8" xfId="4693"/>
    <cellStyle name="Normal 2 2 2 2 2 5" xfId="149"/>
    <cellStyle name="Normal 2 2 2 2 2 5 2" xfId="405"/>
    <cellStyle name="Normal 2 2 2 2 2 5 2 2" xfId="1173"/>
    <cellStyle name="Normal 2 2 2 2 2 5 2 2 2" xfId="3477"/>
    <cellStyle name="Normal 2 2 2 2 2 5 2 2 2 2" xfId="8085"/>
    <cellStyle name="Normal 2 2 2 2 2 5 2 2 3" xfId="5781"/>
    <cellStyle name="Normal 2 2 2 2 2 5 2 3" xfId="1941"/>
    <cellStyle name="Normal 2 2 2 2 2 5 2 3 2" xfId="4245"/>
    <cellStyle name="Normal 2 2 2 2 2 5 2 3 2 2" xfId="8853"/>
    <cellStyle name="Normal 2 2 2 2 2 5 2 3 3" xfId="6549"/>
    <cellStyle name="Normal 2 2 2 2 2 5 2 4" xfId="2709"/>
    <cellStyle name="Normal 2 2 2 2 2 5 2 4 2" xfId="7317"/>
    <cellStyle name="Normal 2 2 2 2 2 5 2 5" xfId="5013"/>
    <cellStyle name="Normal 2 2 2 2 2 5 3" xfId="661"/>
    <cellStyle name="Normal 2 2 2 2 2 5 3 2" xfId="1429"/>
    <cellStyle name="Normal 2 2 2 2 2 5 3 2 2" xfId="3733"/>
    <cellStyle name="Normal 2 2 2 2 2 5 3 2 2 2" xfId="8341"/>
    <cellStyle name="Normal 2 2 2 2 2 5 3 2 3" xfId="6037"/>
    <cellStyle name="Normal 2 2 2 2 2 5 3 3" xfId="2197"/>
    <cellStyle name="Normal 2 2 2 2 2 5 3 3 2" xfId="4501"/>
    <cellStyle name="Normal 2 2 2 2 2 5 3 3 2 2" xfId="9109"/>
    <cellStyle name="Normal 2 2 2 2 2 5 3 3 3" xfId="6805"/>
    <cellStyle name="Normal 2 2 2 2 2 5 3 4" xfId="2965"/>
    <cellStyle name="Normal 2 2 2 2 2 5 3 4 2" xfId="7573"/>
    <cellStyle name="Normal 2 2 2 2 2 5 3 5" xfId="5269"/>
    <cellStyle name="Normal 2 2 2 2 2 5 4" xfId="917"/>
    <cellStyle name="Normal 2 2 2 2 2 5 4 2" xfId="3221"/>
    <cellStyle name="Normal 2 2 2 2 2 5 4 2 2" xfId="7829"/>
    <cellStyle name="Normal 2 2 2 2 2 5 4 3" xfId="5525"/>
    <cellStyle name="Normal 2 2 2 2 2 5 5" xfId="1685"/>
    <cellStyle name="Normal 2 2 2 2 2 5 5 2" xfId="3989"/>
    <cellStyle name="Normal 2 2 2 2 2 5 5 2 2" xfId="8597"/>
    <cellStyle name="Normal 2 2 2 2 2 5 5 3" xfId="6293"/>
    <cellStyle name="Normal 2 2 2 2 2 5 6" xfId="2453"/>
    <cellStyle name="Normal 2 2 2 2 2 5 6 2" xfId="7061"/>
    <cellStyle name="Normal 2 2 2 2 2 5 7" xfId="4757"/>
    <cellStyle name="Normal 2 2 2 2 2 6" xfId="277"/>
    <cellStyle name="Normal 2 2 2 2 2 6 2" xfId="1045"/>
    <cellStyle name="Normal 2 2 2 2 2 6 2 2" xfId="3349"/>
    <cellStyle name="Normal 2 2 2 2 2 6 2 2 2" xfId="7957"/>
    <cellStyle name="Normal 2 2 2 2 2 6 2 3" xfId="5653"/>
    <cellStyle name="Normal 2 2 2 2 2 6 3" xfId="1813"/>
    <cellStyle name="Normal 2 2 2 2 2 6 3 2" xfId="4117"/>
    <cellStyle name="Normal 2 2 2 2 2 6 3 2 2" xfId="8725"/>
    <cellStyle name="Normal 2 2 2 2 2 6 3 3" xfId="6421"/>
    <cellStyle name="Normal 2 2 2 2 2 6 4" xfId="2581"/>
    <cellStyle name="Normal 2 2 2 2 2 6 4 2" xfId="7189"/>
    <cellStyle name="Normal 2 2 2 2 2 6 5" xfId="4885"/>
    <cellStyle name="Normal 2 2 2 2 2 7" xfId="533"/>
    <cellStyle name="Normal 2 2 2 2 2 7 2" xfId="1301"/>
    <cellStyle name="Normal 2 2 2 2 2 7 2 2" xfId="3605"/>
    <cellStyle name="Normal 2 2 2 2 2 7 2 2 2" xfId="8213"/>
    <cellStyle name="Normal 2 2 2 2 2 7 2 3" xfId="5909"/>
    <cellStyle name="Normal 2 2 2 2 2 7 3" xfId="2069"/>
    <cellStyle name="Normal 2 2 2 2 2 7 3 2" xfId="4373"/>
    <cellStyle name="Normal 2 2 2 2 2 7 3 2 2" xfId="8981"/>
    <cellStyle name="Normal 2 2 2 2 2 7 3 3" xfId="6677"/>
    <cellStyle name="Normal 2 2 2 2 2 7 4" xfId="2837"/>
    <cellStyle name="Normal 2 2 2 2 2 7 4 2" xfId="7445"/>
    <cellStyle name="Normal 2 2 2 2 2 7 5" xfId="5141"/>
    <cellStyle name="Normal 2 2 2 2 2 8" xfId="789"/>
    <cellStyle name="Normal 2 2 2 2 2 8 2" xfId="3093"/>
    <cellStyle name="Normal 2 2 2 2 2 8 2 2" xfId="7701"/>
    <cellStyle name="Normal 2 2 2 2 2 8 3" xfId="5397"/>
    <cellStyle name="Normal 2 2 2 2 2 9" xfId="1557"/>
    <cellStyle name="Normal 2 2 2 2 2 9 2" xfId="3861"/>
    <cellStyle name="Normal 2 2 2 2 2 9 2 2" xfId="8469"/>
    <cellStyle name="Normal 2 2 2 2 2 9 3" xfId="6165"/>
    <cellStyle name="Normal 2 2 2 2 3" xfId="28"/>
    <cellStyle name="Normal 2 2 2 2 3 10" xfId="4637"/>
    <cellStyle name="Normal 2 2 2 2 3 2" xfId="61"/>
    <cellStyle name="Normal 2 2 2 2 3 2 2" xfId="125"/>
    <cellStyle name="Normal 2 2 2 2 3 2 2 2" xfId="253"/>
    <cellStyle name="Normal 2 2 2 2 3 2 2 2 2" xfId="509"/>
    <cellStyle name="Normal 2 2 2 2 3 2 2 2 2 2" xfId="1277"/>
    <cellStyle name="Normal 2 2 2 2 3 2 2 2 2 2 2" xfId="3581"/>
    <cellStyle name="Normal 2 2 2 2 3 2 2 2 2 2 2 2" xfId="8189"/>
    <cellStyle name="Normal 2 2 2 2 3 2 2 2 2 2 3" xfId="5885"/>
    <cellStyle name="Normal 2 2 2 2 3 2 2 2 2 3" xfId="2045"/>
    <cellStyle name="Normal 2 2 2 2 3 2 2 2 2 3 2" xfId="4349"/>
    <cellStyle name="Normal 2 2 2 2 3 2 2 2 2 3 2 2" xfId="8957"/>
    <cellStyle name="Normal 2 2 2 2 3 2 2 2 2 3 3" xfId="6653"/>
    <cellStyle name="Normal 2 2 2 2 3 2 2 2 2 4" xfId="2813"/>
    <cellStyle name="Normal 2 2 2 2 3 2 2 2 2 4 2" xfId="7421"/>
    <cellStyle name="Normal 2 2 2 2 3 2 2 2 2 5" xfId="5117"/>
    <cellStyle name="Normal 2 2 2 2 3 2 2 2 3" xfId="765"/>
    <cellStyle name="Normal 2 2 2 2 3 2 2 2 3 2" xfId="1533"/>
    <cellStyle name="Normal 2 2 2 2 3 2 2 2 3 2 2" xfId="3837"/>
    <cellStyle name="Normal 2 2 2 2 3 2 2 2 3 2 2 2" xfId="8445"/>
    <cellStyle name="Normal 2 2 2 2 3 2 2 2 3 2 3" xfId="6141"/>
    <cellStyle name="Normal 2 2 2 2 3 2 2 2 3 3" xfId="2301"/>
    <cellStyle name="Normal 2 2 2 2 3 2 2 2 3 3 2" xfId="4605"/>
    <cellStyle name="Normal 2 2 2 2 3 2 2 2 3 3 2 2" xfId="9213"/>
    <cellStyle name="Normal 2 2 2 2 3 2 2 2 3 3 3" xfId="6909"/>
    <cellStyle name="Normal 2 2 2 2 3 2 2 2 3 4" xfId="3069"/>
    <cellStyle name="Normal 2 2 2 2 3 2 2 2 3 4 2" xfId="7677"/>
    <cellStyle name="Normal 2 2 2 2 3 2 2 2 3 5" xfId="5373"/>
    <cellStyle name="Normal 2 2 2 2 3 2 2 2 4" xfId="1021"/>
    <cellStyle name="Normal 2 2 2 2 3 2 2 2 4 2" xfId="3325"/>
    <cellStyle name="Normal 2 2 2 2 3 2 2 2 4 2 2" xfId="7933"/>
    <cellStyle name="Normal 2 2 2 2 3 2 2 2 4 3" xfId="5629"/>
    <cellStyle name="Normal 2 2 2 2 3 2 2 2 5" xfId="1789"/>
    <cellStyle name="Normal 2 2 2 2 3 2 2 2 5 2" xfId="4093"/>
    <cellStyle name="Normal 2 2 2 2 3 2 2 2 5 2 2" xfId="8701"/>
    <cellStyle name="Normal 2 2 2 2 3 2 2 2 5 3" xfId="6397"/>
    <cellStyle name="Normal 2 2 2 2 3 2 2 2 6" xfId="2557"/>
    <cellStyle name="Normal 2 2 2 2 3 2 2 2 6 2" xfId="7165"/>
    <cellStyle name="Normal 2 2 2 2 3 2 2 2 7" xfId="4861"/>
    <cellStyle name="Normal 2 2 2 2 3 2 2 3" xfId="381"/>
    <cellStyle name="Normal 2 2 2 2 3 2 2 3 2" xfId="1149"/>
    <cellStyle name="Normal 2 2 2 2 3 2 2 3 2 2" xfId="3453"/>
    <cellStyle name="Normal 2 2 2 2 3 2 2 3 2 2 2" xfId="8061"/>
    <cellStyle name="Normal 2 2 2 2 3 2 2 3 2 3" xfId="5757"/>
    <cellStyle name="Normal 2 2 2 2 3 2 2 3 3" xfId="1917"/>
    <cellStyle name="Normal 2 2 2 2 3 2 2 3 3 2" xfId="4221"/>
    <cellStyle name="Normal 2 2 2 2 3 2 2 3 3 2 2" xfId="8829"/>
    <cellStyle name="Normal 2 2 2 2 3 2 2 3 3 3" xfId="6525"/>
    <cellStyle name="Normal 2 2 2 2 3 2 2 3 4" xfId="2685"/>
    <cellStyle name="Normal 2 2 2 2 3 2 2 3 4 2" xfId="7293"/>
    <cellStyle name="Normal 2 2 2 2 3 2 2 3 5" xfId="4989"/>
    <cellStyle name="Normal 2 2 2 2 3 2 2 4" xfId="637"/>
    <cellStyle name="Normal 2 2 2 2 3 2 2 4 2" xfId="1405"/>
    <cellStyle name="Normal 2 2 2 2 3 2 2 4 2 2" xfId="3709"/>
    <cellStyle name="Normal 2 2 2 2 3 2 2 4 2 2 2" xfId="8317"/>
    <cellStyle name="Normal 2 2 2 2 3 2 2 4 2 3" xfId="6013"/>
    <cellStyle name="Normal 2 2 2 2 3 2 2 4 3" xfId="2173"/>
    <cellStyle name="Normal 2 2 2 2 3 2 2 4 3 2" xfId="4477"/>
    <cellStyle name="Normal 2 2 2 2 3 2 2 4 3 2 2" xfId="9085"/>
    <cellStyle name="Normal 2 2 2 2 3 2 2 4 3 3" xfId="6781"/>
    <cellStyle name="Normal 2 2 2 2 3 2 2 4 4" xfId="2941"/>
    <cellStyle name="Normal 2 2 2 2 3 2 2 4 4 2" xfId="7549"/>
    <cellStyle name="Normal 2 2 2 2 3 2 2 4 5" xfId="5245"/>
    <cellStyle name="Normal 2 2 2 2 3 2 2 5" xfId="893"/>
    <cellStyle name="Normal 2 2 2 2 3 2 2 5 2" xfId="3197"/>
    <cellStyle name="Normal 2 2 2 2 3 2 2 5 2 2" xfId="7805"/>
    <cellStyle name="Normal 2 2 2 2 3 2 2 5 3" xfId="5501"/>
    <cellStyle name="Normal 2 2 2 2 3 2 2 6" xfId="1661"/>
    <cellStyle name="Normal 2 2 2 2 3 2 2 6 2" xfId="3965"/>
    <cellStyle name="Normal 2 2 2 2 3 2 2 6 2 2" xfId="8573"/>
    <cellStyle name="Normal 2 2 2 2 3 2 2 6 3" xfId="6269"/>
    <cellStyle name="Normal 2 2 2 2 3 2 2 7" xfId="2429"/>
    <cellStyle name="Normal 2 2 2 2 3 2 2 7 2" xfId="7037"/>
    <cellStyle name="Normal 2 2 2 2 3 2 2 8" xfId="4733"/>
    <cellStyle name="Normal 2 2 2 2 3 2 3" xfId="189"/>
    <cellStyle name="Normal 2 2 2 2 3 2 3 2" xfId="445"/>
    <cellStyle name="Normal 2 2 2 2 3 2 3 2 2" xfId="1213"/>
    <cellStyle name="Normal 2 2 2 2 3 2 3 2 2 2" xfId="3517"/>
    <cellStyle name="Normal 2 2 2 2 3 2 3 2 2 2 2" xfId="8125"/>
    <cellStyle name="Normal 2 2 2 2 3 2 3 2 2 3" xfId="5821"/>
    <cellStyle name="Normal 2 2 2 2 3 2 3 2 3" xfId="1981"/>
    <cellStyle name="Normal 2 2 2 2 3 2 3 2 3 2" xfId="4285"/>
    <cellStyle name="Normal 2 2 2 2 3 2 3 2 3 2 2" xfId="8893"/>
    <cellStyle name="Normal 2 2 2 2 3 2 3 2 3 3" xfId="6589"/>
    <cellStyle name="Normal 2 2 2 2 3 2 3 2 4" xfId="2749"/>
    <cellStyle name="Normal 2 2 2 2 3 2 3 2 4 2" xfId="7357"/>
    <cellStyle name="Normal 2 2 2 2 3 2 3 2 5" xfId="5053"/>
    <cellStyle name="Normal 2 2 2 2 3 2 3 3" xfId="701"/>
    <cellStyle name="Normal 2 2 2 2 3 2 3 3 2" xfId="1469"/>
    <cellStyle name="Normal 2 2 2 2 3 2 3 3 2 2" xfId="3773"/>
    <cellStyle name="Normal 2 2 2 2 3 2 3 3 2 2 2" xfId="8381"/>
    <cellStyle name="Normal 2 2 2 2 3 2 3 3 2 3" xfId="6077"/>
    <cellStyle name="Normal 2 2 2 2 3 2 3 3 3" xfId="2237"/>
    <cellStyle name="Normal 2 2 2 2 3 2 3 3 3 2" xfId="4541"/>
    <cellStyle name="Normal 2 2 2 2 3 2 3 3 3 2 2" xfId="9149"/>
    <cellStyle name="Normal 2 2 2 2 3 2 3 3 3 3" xfId="6845"/>
    <cellStyle name="Normal 2 2 2 2 3 2 3 3 4" xfId="3005"/>
    <cellStyle name="Normal 2 2 2 2 3 2 3 3 4 2" xfId="7613"/>
    <cellStyle name="Normal 2 2 2 2 3 2 3 3 5" xfId="5309"/>
    <cellStyle name="Normal 2 2 2 2 3 2 3 4" xfId="957"/>
    <cellStyle name="Normal 2 2 2 2 3 2 3 4 2" xfId="3261"/>
    <cellStyle name="Normal 2 2 2 2 3 2 3 4 2 2" xfId="7869"/>
    <cellStyle name="Normal 2 2 2 2 3 2 3 4 3" xfId="5565"/>
    <cellStyle name="Normal 2 2 2 2 3 2 3 5" xfId="1725"/>
    <cellStyle name="Normal 2 2 2 2 3 2 3 5 2" xfId="4029"/>
    <cellStyle name="Normal 2 2 2 2 3 2 3 5 2 2" xfId="8637"/>
    <cellStyle name="Normal 2 2 2 2 3 2 3 5 3" xfId="6333"/>
    <cellStyle name="Normal 2 2 2 2 3 2 3 6" xfId="2493"/>
    <cellStyle name="Normal 2 2 2 2 3 2 3 6 2" xfId="7101"/>
    <cellStyle name="Normal 2 2 2 2 3 2 3 7" xfId="4797"/>
    <cellStyle name="Normal 2 2 2 2 3 2 4" xfId="317"/>
    <cellStyle name="Normal 2 2 2 2 3 2 4 2" xfId="1085"/>
    <cellStyle name="Normal 2 2 2 2 3 2 4 2 2" xfId="3389"/>
    <cellStyle name="Normal 2 2 2 2 3 2 4 2 2 2" xfId="7997"/>
    <cellStyle name="Normal 2 2 2 2 3 2 4 2 3" xfId="5693"/>
    <cellStyle name="Normal 2 2 2 2 3 2 4 3" xfId="1853"/>
    <cellStyle name="Normal 2 2 2 2 3 2 4 3 2" xfId="4157"/>
    <cellStyle name="Normal 2 2 2 2 3 2 4 3 2 2" xfId="8765"/>
    <cellStyle name="Normal 2 2 2 2 3 2 4 3 3" xfId="6461"/>
    <cellStyle name="Normal 2 2 2 2 3 2 4 4" xfId="2621"/>
    <cellStyle name="Normal 2 2 2 2 3 2 4 4 2" xfId="7229"/>
    <cellStyle name="Normal 2 2 2 2 3 2 4 5" xfId="4925"/>
    <cellStyle name="Normal 2 2 2 2 3 2 5" xfId="573"/>
    <cellStyle name="Normal 2 2 2 2 3 2 5 2" xfId="1341"/>
    <cellStyle name="Normal 2 2 2 2 3 2 5 2 2" xfId="3645"/>
    <cellStyle name="Normal 2 2 2 2 3 2 5 2 2 2" xfId="8253"/>
    <cellStyle name="Normal 2 2 2 2 3 2 5 2 3" xfId="5949"/>
    <cellStyle name="Normal 2 2 2 2 3 2 5 3" xfId="2109"/>
    <cellStyle name="Normal 2 2 2 2 3 2 5 3 2" xfId="4413"/>
    <cellStyle name="Normal 2 2 2 2 3 2 5 3 2 2" xfId="9021"/>
    <cellStyle name="Normal 2 2 2 2 3 2 5 3 3" xfId="6717"/>
    <cellStyle name="Normal 2 2 2 2 3 2 5 4" xfId="2877"/>
    <cellStyle name="Normal 2 2 2 2 3 2 5 4 2" xfId="7485"/>
    <cellStyle name="Normal 2 2 2 2 3 2 5 5" xfId="5181"/>
    <cellStyle name="Normal 2 2 2 2 3 2 6" xfId="829"/>
    <cellStyle name="Normal 2 2 2 2 3 2 6 2" xfId="3133"/>
    <cellStyle name="Normal 2 2 2 2 3 2 6 2 2" xfId="7741"/>
    <cellStyle name="Normal 2 2 2 2 3 2 6 3" xfId="5437"/>
    <cellStyle name="Normal 2 2 2 2 3 2 7" xfId="1597"/>
    <cellStyle name="Normal 2 2 2 2 3 2 7 2" xfId="3901"/>
    <cellStyle name="Normal 2 2 2 2 3 2 7 2 2" xfId="8509"/>
    <cellStyle name="Normal 2 2 2 2 3 2 7 3" xfId="6205"/>
    <cellStyle name="Normal 2 2 2 2 3 2 8" xfId="2365"/>
    <cellStyle name="Normal 2 2 2 2 3 2 8 2" xfId="6973"/>
    <cellStyle name="Normal 2 2 2 2 3 2 9" xfId="4669"/>
    <cellStyle name="Normal 2 2 2 2 3 3" xfId="93"/>
    <cellStyle name="Normal 2 2 2 2 3 3 2" xfId="221"/>
    <cellStyle name="Normal 2 2 2 2 3 3 2 2" xfId="477"/>
    <cellStyle name="Normal 2 2 2 2 3 3 2 2 2" xfId="1245"/>
    <cellStyle name="Normal 2 2 2 2 3 3 2 2 2 2" xfId="3549"/>
    <cellStyle name="Normal 2 2 2 2 3 3 2 2 2 2 2" xfId="8157"/>
    <cellStyle name="Normal 2 2 2 2 3 3 2 2 2 3" xfId="5853"/>
    <cellStyle name="Normal 2 2 2 2 3 3 2 2 3" xfId="2013"/>
    <cellStyle name="Normal 2 2 2 2 3 3 2 2 3 2" xfId="4317"/>
    <cellStyle name="Normal 2 2 2 2 3 3 2 2 3 2 2" xfId="8925"/>
    <cellStyle name="Normal 2 2 2 2 3 3 2 2 3 3" xfId="6621"/>
    <cellStyle name="Normal 2 2 2 2 3 3 2 2 4" xfId="2781"/>
    <cellStyle name="Normal 2 2 2 2 3 3 2 2 4 2" xfId="7389"/>
    <cellStyle name="Normal 2 2 2 2 3 3 2 2 5" xfId="5085"/>
    <cellStyle name="Normal 2 2 2 2 3 3 2 3" xfId="733"/>
    <cellStyle name="Normal 2 2 2 2 3 3 2 3 2" xfId="1501"/>
    <cellStyle name="Normal 2 2 2 2 3 3 2 3 2 2" xfId="3805"/>
    <cellStyle name="Normal 2 2 2 2 3 3 2 3 2 2 2" xfId="8413"/>
    <cellStyle name="Normal 2 2 2 2 3 3 2 3 2 3" xfId="6109"/>
    <cellStyle name="Normal 2 2 2 2 3 3 2 3 3" xfId="2269"/>
    <cellStyle name="Normal 2 2 2 2 3 3 2 3 3 2" xfId="4573"/>
    <cellStyle name="Normal 2 2 2 2 3 3 2 3 3 2 2" xfId="9181"/>
    <cellStyle name="Normal 2 2 2 2 3 3 2 3 3 3" xfId="6877"/>
    <cellStyle name="Normal 2 2 2 2 3 3 2 3 4" xfId="3037"/>
    <cellStyle name="Normal 2 2 2 2 3 3 2 3 4 2" xfId="7645"/>
    <cellStyle name="Normal 2 2 2 2 3 3 2 3 5" xfId="5341"/>
    <cellStyle name="Normal 2 2 2 2 3 3 2 4" xfId="989"/>
    <cellStyle name="Normal 2 2 2 2 3 3 2 4 2" xfId="3293"/>
    <cellStyle name="Normal 2 2 2 2 3 3 2 4 2 2" xfId="7901"/>
    <cellStyle name="Normal 2 2 2 2 3 3 2 4 3" xfId="5597"/>
    <cellStyle name="Normal 2 2 2 2 3 3 2 5" xfId="1757"/>
    <cellStyle name="Normal 2 2 2 2 3 3 2 5 2" xfId="4061"/>
    <cellStyle name="Normal 2 2 2 2 3 3 2 5 2 2" xfId="8669"/>
    <cellStyle name="Normal 2 2 2 2 3 3 2 5 3" xfId="6365"/>
    <cellStyle name="Normal 2 2 2 2 3 3 2 6" xfId="2525"/>
    <cellStyle name="Normal 2 2 2 2 3 3 2 6 2" xfId="7133"/>
    <cellStyle name="Normal 2 2 2 2 3 3 2 7" xfId="4829"/>
    <cellStyle name="Normal 2 2 2 2 3 3 3" xfId="349"/>
    <cellStyle name="Normal 2 2 2 2 3 3 3 2" xfId="1117"/>
    <cellStyle name="Normal 2 2 2 2 3 3 3 2 2" xfId="3421"/>
    <cellStyle name="Normal 2 2 2 2 3 3 3 2 2 2" xfId="8029"/>
    <cellStyle name="Normal 2 2 2 2 3 3 3 2 3" xfId="5725"/>
    <cellStyle name="Normal 2 2 2 2 3 3 3 3" xfId="1885"/>
    <cellStyle name="Normal 2 2 2 2 3 3 3 3 2" xfId="4189"/>
    <cellStyle name="Normal 2 2 2 2 3 3 3 3 2 2" xfId="8797"/>
    <cellStyle name="Normal 2 2 2 2 3 3 3 3 3" xfId="6493"/>
    <cellStyle name="Normal 2 2 2 2 3 3 3 4" xfId="2653"/>
    <cellStyle name="Normal 2 2 2 2 3 3 3 4 2" xfId="7261"/>
    <cellStyle name="Normal 2 2 2 2 3 3 3 5" xfId="4957"/>
    <cellStyle name="Normal 2 2 2 2 3 3 4" xfId="605"/>
    <cellStyle name="Normal 2 2 2 2 3 3 4 2" xfId="1373"/>
    <cellStyle name="Normal 2 2 2 2 3 3 4 2 2" xfId="3677"/>
    <cellStyle name="Normal 2 2 2 2 3 3 4 2 2 2" xfId="8285"/>
    <cellStyle name="Normal 2 2 2 2 3 3 4 2 3" xfId="5981"/>
    <cellStyle name="Normal 2 2 2 2 3 3 4 3" xfId="2141"/>
    <cellStyle name="Normal 2 2 2 2 3 3 4 3 2" xfId="4445"/>
    <cellStyle name="Normal 2 2 2 2 3 3 4 3 2 2" xfId="9053"/>
    <cellStyle name="Normal 2 2 2 2 3 3 4 3 3" xfId="6749"/>
    <cellStyle name="Normal 2 2 2 2 3 3 4 4" xfId="2909"/>
    <cellStyle name="Normal 2 2 2 2 3 3 4 4 2" xfId="7517"/>
    <cellStyle name="Normal 2 2 2 2 3 3 4 5" xfId="5213"/>
    <cellStyle name="Normal 2 2 2 2 3 3 5" xfId="861"/>
    <cellStyle name="Normal 2 2 2 2 3 3 5 2" xfId="3165"/>
    <cellStyle name="Normal 2 2 2 2 3 3 5 2 2" xfId="7773"/>
    <cellStyle name="Normal 2 2 2 2 3 3 5 3" xfId="5469"/>
    <cellStyle name="Normal 2 2 2 2 3 3 6" xfId="1629"/>
    <cellStyle name="Normal 2 2 2 2 3 3 6 2" xfId="3933"/>
    <cellStyle name="Normal 2 2 2 2 3 3 6 2 2" xfId="8541"/>
    <cellStyle name="Normal 2 2 2 2 3 3 6 3" xfId="6237"/>
    <cellStyle name="Normal 2 2 2 2 3 3 7" xfId="2397"/>
    <cellStyle name="Normal 2 2 2 2 3 3 7 2" xfId="7005"/>
    <cellStyle name="Normal 2 2 2 2 3 3 8" xfId="4701"/>
    <cellStyle name="Normal 2 2 2 2 3 4" xfId="157"/>
    <cellStyle name="Normal 2 2 2 2 3 4 2" xfId="413"/>
    <cellStyle name="Normal 2 2 2 2 3 4 2 2" xfId="1181"/>
    <cellStyle name="Normal 2 2 2 2 3 4 2 2 2" xfId="3485"/>
    <cellStyle name="Normal 2 2 2 2 3 4 2 2 2 2" xfId="8093"/>
    <cellStyle name="Normal 2 2 2 2 3 4 2 2 3" xfId="5789"/>
    <cellStyle name="Normal 2 2 2 2 3 4 2 3" xfId="1949"/>
    <cellStyle name="Normal 2 2 2 2 3 4 2 3 2" xfId="4253"/>
    <cellStyle name="Normal 2 2 2 2 3 4 2 3 2 2" xfId="8861"/>
    <cellStyle name="Normal 2 2 2 2 3 4 2 3 3" xfId="6557"/>
    <cellStyle name="Normal 2 2 2 2 3 4 2 4" xfId="2717"/>
    <cellStyle name="Normal 2 2 2 2 3 4 2 4 2" xfId="7325"/>
    <cellStyle name="Normal 2 2 2 2 3 4 2 5" xfId="5021"/>
    <cellStyle name="Normal 2 2 2 2 3 4 3" xfId="669"/>
    <cellStyle name="Normal 2 2 2 2 3 4 3 2" xfId="1437"/>
    <cellStyle name="Normal 2 2 2 2 3 4 3 2 2" xfId="3741"/>
    <cellStyle name="Normal 2 2 2 2 3 4 3 2 2 2" xfId="8349"/>
    <cellStyle name="Normal 2 2 2 2 3 4 3 2 3" xfId="6045"/>
    <cellStyle name="Normal 2 2 2 2 3 4 3 3" xfId="2205"/>
    <cellStyle name="Normal 2 2 2 2 3 4 3 3 2" xfId="4509"/>
    <cellStyle name="Normal 2 2 2 2 3 4 3 3 2 2" xfId="9117"/>
    <cellStyle name="Normal 2 2 2 2 3 4 3 3 3" xfId="6813"/>
    <cellStyle name="Normal 2 2 2 2 3 4 3 4" xfId="2973"/>
    <cellStyle name="Normal 2 2 2 2 3 4 3 4 2" xfId="7581"/>
    <cellStyle name="Normal 2 2 2 2 3 4 3 5" xfId="5277"/>
    <cellStyle name="Normal 2 2 2 2 3 4 4" xfId="925"/>
    <cellStyle name="Normal 2 2 2 2 3 4 4 2" xfId="3229"/>
    <cellStyle name="Normal 2 2 2 2 3 4 4 2 2" xfId="7837"/>
    <cellStyle name="Normal 2 2 2 2 3 4 4 3" xfId="5533"/>
    <cellStyle name="Normal 2 2 2 2 3 4 5" xfId="1693"/>
    <cellStyle name="Normal 2 2 2 2 3 4 5 2" xfId="3997"/>
    <cellStyle name="Normal 2 2 2 2 3 4 5 2 2" xfId="8605"/>
    <cellStyle name="Normal 2 2 2 2 3 4 5 3" xfId="6301"/>
    <cellStyle name="Normal 2 2 2 2 3 4 6" xfId="2461"/>
    <cellStyle name="Normal 2 2 2 2 3 4 6 2" xfId="7069"/>
    <cellStyle name="Normal 2 2 2 2 3 4 7" xfId="4765"/>
    <cellStyle name="Normal 2 2 2 2 3 5" xfId="285"/>
    <cellStyle name="Normal 2 2 2 2 3 5 2" xfId="1053"/>
    <cellStyle name="Normal 2 2 2 2 3 5 2 2" xfId="3357"/>
    <cellStyle name="Normal 2 2 2 2 3 5 2 2 2" xfId="7965"/>
    <cellStyle name="Normal 2 2 2 2 3 5 2 3" xfId="5661"/>
    <cellStyle name="Normal 2 2 2 2 3 5 3" xfId="1821"/>
    <cellStyle name="Normal 2 2 2 2 3 5 3 2" xfId="4125"/>
    <cellStyle name="Normal 2 2 2 2 3 5 3 2 2" xfId="8733"/>
    <cellStyle name="Normal 2 2 2 2 3 5 3 3" xfId="6429"/>
    <cellStyle name="Normal 2 2 2 2 3 5 4" xfId="2589"/>
    <cellStyle name="Normal 2 2 2 2 3 5 4 2" xfId="7197"/>
    <cellStyle name="Normal 2 2 2 2 3 5 5" xfId="4893"/>
    <cellStyle name="Normal 2 2 2 2 3 6" xfId="541"/>
    <cellStyle name="Normal 2 2 2 2 3 6 2" xfId="1309"/>
    <cellStyle name="Normal 2 2 2 2 3 6 2 2" xfId="3613"/>
    <cellStyle name="Normal 2 2 2 2 3 6 2 2 2" xfId="8221"/>
    <cellStyle name="Normal 2 2 2 2 3 6 2 3" xfId="5917"/>
    <cellStyle name="Normal 2 2 2 2 3 6 3" xfId="2077"/>
    <cellStyle name="Normal 2 2 2 2 3 6 3 2" xfId="4381"/>
    <cellStyle name="Normal 2 2 2 2 3 6 3 2 2" xfId="8989"/>
    <cellStyle name="Normal 2 2 2 2 3 6 3 3" xfId="6685"/>
    <cellStyle name="Normal 2 2 2 2 3 6 4" xfId="2845"/>
    <cellStyle name="Normal 2 2 2 2 3 6 4 2" xfId="7453"/>
    <cellStyle name="Normal 2 2 2 2 3 6 5" xfId="5149"/>
    <cellStyle name="Normal 2 2 2 2 3 7" xfId="797"/>
    <cellStyle name="Normal 2 2 2 2 3 7 2" xfId="3101"/>
    <cellStyle name="Normal 2 2 2 2 3 7 2 2" xfId="7709"/>
    <cellStyle name="Normal 2 2 2 2 3 7 3" xfId="5405"/>
    <cellStyle name="Normal 2 2 2 2 3 8" xfId="1565"/>
    <cellStyle name="Normal 2 2 2 2 3 8 2" xfId="3869"/>
    <cellStyle name="Normal 2 2 2 2 3 8 2 2" xfId="8477"/>
    <cellStyle name="Normal 2 2 2 2 3 8 3" xfId="6173"/>
    <cellStyle name="Normal 2 2 2 2 3 9" xfId="2333"/>
    <cellStyle name="Normal 2 2 2 2 3 9 2" xfId="6941"/>
    <cellStyle name="Normal 2 2 2 2 4" xfId="45"/>
    <cellStyle name="Normal 2 2 2 2 4 2" xfId="109"/>
    <cellStyle name="Normal 2 2 2 2 4 2 2" xfId="237"/>
    <cellStyle name="Normal 2 2 2 2 4 2 2 2" xfId="493"/>
    <cellStyle name="Normal 2 2 2 2 4 2 2 2 2" xfId="1261"/>
    <cellStyle name="Normal 2 2 2 2 4 2 2 2 2 2" xfId="3565"/>
    <cellStyle name="Normal 2 2 2 2 4 2 2 2 2 2 2" xfId="8173"/>
    <cellStyle name="Normal 2 2 2 2 4 2 2 2 2 3" xfId="5869"/>
    <cellStyle name="Normal 2 2 2 2 4 2 2 2 3" xfId="2029"/>
    <cellStyle name="Normal 2 2 2 2 4 2 2 2 3 2" xfId="4333"/>
    <cellStyle name="Normal 2 2 2 2 4 2 2 2 3 2 2" xfId="8941"/>
    <cellStyle name="Normal 2 2 2 2 4 2 2 2 3 3" xfId="6637"/>
    <cellStyle name="Normal 2 2 2 2 4 2 2 2 4" xfId="2797"/>
    <cellStyle name="Normal 2 2 2 2 4 2 2 2 4 2" xfId="7405"/>
    <cellStyle name="Normal 2 2 2 2 4 2 2 2 5" xfId="5101"/>
    <cellStyle name="Normal 2 2 2 2 4 2 2 3" xfId="749"/>
    <cellStyle name="Normal 2 2 2 2 4 2 2 3 2" xfId="1517"/>
    <cellStyle name="Normal 2 2 2 2 4 2 2 3 2 2" xfId="3821"/>
    <cellStyle name="Normal 2 2 2 2 4 2 2 3 2 2 2" xfId="8429"/>
    <cellStyle name="Normal 2 2 2 2 4 2 2 3 2 3" xfId="6125"/>
    <cellStyle name="Normal 2 2 2 2 4 2 2 3 3" xfId="2285"/>
    <cellStyle name="Normal 2 2 2 2 4 2 2 3 3 2" xfId="4589"/>
    <cellStyle name="Normal 2 2 2 2 4 2 2 3 3 2 2" xfId="9197"/>
    <cellStyle name="Normal 2 2 2 2 4 2 2 3 3 3" xfId="6893"/>
    <cellStyle name="Normal 2 2 2 2 4 2 2 3 4" xfId="3053"/>
    <cellStyle name="Normal 2 2 2 2 4 2 2 3 4 2" xfId="7661"/>
    <cellStyle name="Normal 2 2 2 2 4 2 2 3 5" xfId="5357"/>
    <cellStyle name="Normal 2 2 2 2 4 2 2 4" xfId="1005"/>
    <cellStyle name="Normal 2 2 2 2 4 2 2 4 2" xfId="3309"/>
    <cellStyle name="Normal 2 2 2 2 4 2 2 4 2 2" xfId="7917"/>
    <cellStyle name="Normal 2 2 2 2 4 2 2 4 3" xfId="5613"/>
    <cellStyle name="Normal 2 2 2 2 4 2 2 5" xfId="1773"/>
    <cellStyle name="Normal 2 2 2 2 4 2 2 5 2" xfId="4077"/>
    <cellStyle name="Normal 2 2 2 2 4 2 2 5 2 2" xfId="8685"/>
    <cellStyle name="Normal 2 2 2 2 4 2 2 5 3" xfId="6381"/>
    <cellStyle name="Normal 2 2 2 2 4 2 2 6" xfId="2541"/>
    <cellStyle name="Normal 2 2 2 2 4 2 2 6 2" xfId="7149"/>
    <cellStyle name="Normal 2 2 2 2 4 2 2 7" xfId="4845"/>
    <cellStyle name="Normal 2 2 2 2 4 2 3" xfId="365"/>
    <cellStyle name="Normal 2 2 2 2 4 2 3 2" xfId="1133"/>
    <cellStyle name="Normal 2 2 2 2 4 2 3 2 2" xfId="3437"/>
    <cellStyle name="Normal 2 2 2 2 4 2 3 2 2 2" xfId="8045"/>
    <cellStyle name="Normal 2 2 2 2 4 2 3 2 3" xfId="5741"/>
    <cellStyle name="Normal 2 2 2 2 4 2 3 3" xfId="1901"/>
    <cellStyle name="Normal 2 2 2 2 4 2 3 3 2" xfId="4205"/>
    <cellStyle name="Normal 2 2 2 2 4 2 3 3 2 2" xfId="8813"/>
    <cellStyle name="Normal 2 2 2 2 4 2 3 3 3" xfId="6509"/>
    <cellStyle name="Normal 2 2 2 2 4 2 3 4" xfId="2669"/>
    <cellStyle name="Normal 2 2 2 2 4 2 3 4 2" xfId="7277"/>
    <cellStyle name="Normal 2 2 2 2 4 2 3 5" xfId="4973"/>
    <cellStyle name="Normal 2 2 2 2 4 2 4" xfId="621"/>
    <cellStyle name="Normal 2 2 2 2 4 2 4 2" xfId="1389"/>
    <cellStyle name="Normal 2 2 2 2 4 2 4 2 2" xfId="3693"/>
    <cellStyle name="Normal 2 2 2 2 4 2 4 2 2 2" xfId="8301"/>
    <cellStyle name="Normal 2 2 2 2 4 2 4 2 3" xfId="5997"/>
    <cellStyle name="Normal 2 2 2 2 4 2 4 3" xfId="2157"/>
    <cellStyle name="Normal 2 2 2 2 4 2 4 3 2" xfId="4461"/>
    <cellStyle name="Normal 2 2 2 2 4 2 4 3 2 2" xfId="9069"/>
    <cellStyle name="Normal 2 2 2 2 4 2 4 3 3" xfId="6765"/>
    <cellStyle name="Normal 2 2 2 2 4 2 4 4" xfId="2925"/>
    <cellStyle name="Normal 2 2 2 2 4 2 4 4 2" xfId="7533"/>
    <cellStyle name="Normal 2 2 2 2 4 2 4 5" xfId="5229"/>
    <cellStyle name="Normal 2 2 2 2 4 2 5" xfId="877"/>
    <cellStyle name="Normal 2 2 2 2 4 2 5 2" xfId="3181"/>
    <cellStyle name="Normal 2 2 2 2 4 2 5 2 2" xfId="7789"/>
    <cellStyle name="Normal 2 2 2 2 4 2 5 3" xfId="5485"/>
    <cellStyle name="Normal 2 2 2 2 4 2 6" xfId="1645"/>
    <cellStyle name="Normal 2 2 2 2 4 2 6 2" xfId="3949"/>
    <cellStyle name="Normal 2 2 2 2 4 2 6 2 2" xfId="8557"/>
    <cellStyle name="Normal 2 2 2 2 4 2 6 3" xfId="6253"/>
    <cellStyle name="Normal 2 2 2 2 4 2 7" xfId="2413"/>
    <cellStyle name="Normal 2 2 2 2 4 2 7 2" xfId="7021"/>
    <cellStyle name="Normal 2 2 2 2 4 2 8" xfId="4717"/>
    <cellStyle name="Normal 2 2 2 2 4 3" xfId="173"/>
    <cellStyle name="Normal 2 2 2 2 4 3 2" xfId="429"/>
    <cellStyle name="Normal 2 2 2 2 4 3 2 2" xfId="1197"/>
    <cellStyle name="Normal 2 2 2 2 4 3 2 2 2" xfId="3501"/>
    <cellStyle name="Normal 2 2 2 2 4 3 2 2 2 2" xfId="8109"/>
    <cellStyle name="Normal 2 2 2 2 4 3 2 2 3" xfId="5805"/>
    <cellStyle name="Normal 2 2 2 2 4 3 2 3" xfId="1965"/>
    <cellStyle name="Normal 2 2 2 2 4 3 2 3 2" xfId="4269"/>
    <cellStyle name="Normal 2 2 2 2 4 3 2 3 2 2" xfId="8877"/>
    <cellStyle name="Normal 2 2 2 2 4 3 2 3 3" xfId="6573"/>
    <cellStyle name="Normal 2 2 2 2 4 3 2 4" xfId="2733"/>
    <cellStyle name="Normal 2 2 2 2 4 3 2 4 2" xfId="7341"/>
    <cellStyle name="Normal 2 2 2 2 4 3 2 5" xfId="5037"/>
    <cellStyle name="Normal 2 2 2 2 4 3 3" xfId="685"/>
    <cellStyle name="Normal 2 2 2 2 4 3 3 2" xfId="1453"/>
    <cellStyle name="Normal 2 2 2 2 4 3 3 2 2" xfId="3757"/>
    <cellStyle name="Normal 2 2 2 2 4 3 3 2 2 2" xfId="8365"/>
    <cellStyle name="Normal 2 2 2 2 4 3 3 2 3" xfId="6061"/>
    <cellStyle name="Normal 2 2 2 2 4 3 3 3" xfId="2221"/>
    <cellStyle name="Normal 2 2 2 2 4 3 3 3 2" xfId="4525"/>
    <cellStyle name="Normal 2 2 2 2 4 3 3 3 2 2" xfId="9133"/>
    <cellStyle name="Normal 2 2 2 2 4 3 3 3 3" xfId="6829"/>
    <cellStyle name="Normal 2 2 2 2 4 3 3 4" xfId="2989"/>
    <cellStyle name="Normal 2 2 2 2 4 3 3 4 2" xfId="7597"/>
    <cellStyle name="Normal 2 2 2 2 4 3 3 5" xfId="5293"/>
    <cellStyle name="Normal 2 2 2 2 4 3 4" xfId="941"/>
    <cellStyle name="Normal 2 2 2 2 4 3 4 2" xfId="3245"/>
    <cellStyle name="Normal 2 2 2 2 4 3 4 2 2" xfId="7853"/>
    <cellStyle name="Normal 2 2 2 2 4 3 4 3" xfId="5549"/>
    <cellStyle name="Normal 2 2 2 2 4 3 5" xfId="1709"/>
    <cellStyle name="Normal 2 2 2 2 4 3 5 2" xfId="4013"/>
    <cellStyle name="Normal 2 2 2 2 4 3 5 2 2" xfId="8621"/>
    <cellStyle name="Normal 2 2 2 2 4 3 5 3" xfId="6317"/>
    <cellStyle name="Normal 2 2 2 2 4 3 6" xfId="2477"/>
    <cellStyle name="Normal 2 2 2 2 4 3 6 2" xfId="7085"/>
    <cellStyle name="Normal 2 2 2 2 4 3 7" xfId="4781"/>
    <cellStyle name="Normal 2 2 2 2 4 4" xfId="301"/>
    <cellStyle name="Normal 2 2 2 2 4 4 2" xfId="1069"/>
    <cellStyle name="Normal 2 2 2 2 4 4 2 2" xfId="3373"/>
    <cellStyle name="Normal 2 2 2 2 4 4 2 2 2" xfId="7981"/>
    <cellStyle name="Normal 2 2 2 2 4 4 2 3" xfId="5677"/>
    <cellStyle name="Normal 2 2 2 2 4 4 3" xfId="1837"/>
    <cellStyle name="Normal 2 2 2 2 4 4 3 2" xfId="4141"/>
    <cellStyle name="Normal 2 2 2 2 4 4 3 2 2" xfId="8749"/>
    <cellStyle name="Normal 2 2 2 2 4 4 3 3" xfId="6445"/>
    <cellStyle name="Normal 2 2 2 2 4 4 4" xfId="2605"/>
    <cellStyle name="Normal 2 2 2 2 4 4 4 2" xfId="7213"/>
    <cellStyle name="Normal 2 2 2 2 4 4 5" xfId="4909"/>
    <cellStyle name="Normal 2 2 2 2 4 5" xfId="557"/>
    <cellStyle name="Normal 2 2 2 2 4 5 2" xfId="1325"/>
    <cellStyle name="Normal 2 2 2 2 4 5 2 2" xfId="3629"/>
    <cellStyle name="Normal 2 2 2 2 4 5 2 2 2" xfId="8237"/>
    <cellStyle name="Normal 2 2 2 2 4 5 2 3" xfId="5933"/>
    <cellStyle name="Normal 2 2 2 2 4 5 3" xfId="2093"/>
    <cellStyle name="Normal 2 2 2 2 4 5 3 2" xfId="4397"/>
    <cellStyle name="Normal 2 2 2 2 4 5 3 2 2" xfId="9005"/>
    <cellStyle name="Normal 2 2 2 2 4 5 3 3" xfId="6701"/>
    <cellStyle name="Normal 2 2 2 2 4 5 4" xfId="2861"/>
    <cellStyle name="Normal 2 2 2 2 4 5 4 2" xfId="7469"/>
    <cellStyle name="Normal 2 2 2 2 4 5 5" xfId="5165"/>
    <cellStyle name="Normal 2 2 2 2 4 6" xfId="813"/>
    <cellStyle name="Normal 2 2 2 2 4 6 2" xfId="3117"/>
    <cellStyle name="Normal 2 2 2 2 4 6 2 2" xfId="7725"/>
    <cellStyle name="Normal 2 2 2 2 4 6 3" xfId="5421"/>
    <cellStyle name="Normal 2 2 2 2 4 7" xfId="1581"/>
    <cellStyle name="Normal 2 2 2 2 4 7 2" xfId="3885"/>
    <cellStyle name="Normal 2 2 2 2 4 7 2 2" xfId="8493"/>
    <cellStyle name="Normal 2 2 2 2 4 7 3" xfId="6189"/>
    <cellStyle name="Normal 2 2 2 2 4 8" xfId="2349"/>
    <cellStyle name="Normal 2 2 2 2 4 8 2" xfId="6957"/>
    <cellStyle name="Normal 2 2 2 2 4 9" xfId="4653"/>
    <cellStyle name="Normal 2 2 2 2 5" xfId="77"/>
    <cellStyle name="Normal 2 2 2 2 5 2" xfId="205"/>
    <cellStyle name="Normal 2 2 2 2 5 2 2" xfId="461"/>
    <cellStyle name="Normal 2 2 2 2 5 2 2 2" xfId="1229"/>
    <cellStyle name="Normal 2 2 2 2 5 2 2 2 2" xfId="3533"/>
    <cellStyle name="Normal 2 2 2 2 5 2 2 2 2 2" xfId="8141"/>
    <cellStyle name="Normal 2 2 2 2 5 2 2 2 3" xfId="5837"/>
    <cellStyle name="Normal 2 2 2 2 5 2 2 3" xfId="1997"/>
    <cellStyle name="Normal 2 2 2 2 5 2 2 3 2" xfId="4301"/>
    <cellStyle name="Normal 2 2 2 2 5 2 2 3 2 2" xfId="8909"/>
    <cellStyle name="Normal 2 2 2 2 5 2 2 3 3" xfId="6605"/>
    <cellStyle name="Normal 2 2 2 2 5 2 2 4" xfId="2765"/>
    <cellStyle name="Normal 2 2 2 2 5 2 2 4 2" xfId="7373"/>
    <cellStyle name="Normal 2 2 2 2 5 2 2 5" xfId="5069"/>
    <cellStyle name="Normal 2 2 2 2 5 2 3" xfId="717"/>
    <cellStyle name="Normal 2 2 2 2 5 2 3 2" xfId="1485"/>
    <cellStyle name="Normal 2 2 2 2 5 2 3 2 2" xfId="3789"/>
    <cellStyle name="Normal 2 2 2 2 5 2 3 2 2 2" xfId="8397"/>
    <cellStyle name="Normal 2 2 2 2 5 2 3 2 3" xfId="6093"/>
    <cellStyle name="Normal 2 2 2 2 5 2 3 3" xfId="2253"/>
    <cellStyle name="Normal 2 2 2 2 5 2 3 3 2" xfId="4557"/>
    <cellStyle name="Normal 2 2 2 2 5 2 3 3 2 2" xfId="9165"/>
    <cellStyle name="Normal 2 2 2 2 5 2 3 3 3" xfId="6861"/>
    <cellStyle name="Normal 2 2 2 2 5 2 3 4" xfId="3021"/>
    <cellStyle name="Normal 2 2 2 2 5 2 3 4 2" xfId="7629"/>
    <cellStyle name="Normal 2 2 2 2 5 2 3 5" xfId="5325"/>
    <cellStyle name="Normal 2 2 2 2 5 2 4" xfId="973"/>
    <cellStyle name="Normal 2 2 2 2 5 2 4 2" xfId="3277"/>
    <cellStyle name="Normal 2 2 2 2 5 2 4 2 2" xfId="7885"/>
    <cellStyle name="Normal 2 2 2 2 5 2 4 3" xfId="5581"/>
    <cellStyle name="Normal 2 2 2 2 5 2 5" xfId="1741"/>
    <cellStyle name="Normal 2 2 2 2 5 2 5 2" xfId="4045"/>
    <cellStyle name="Normal 2 2 2 2 5 2 5 2 2" xfId="8653"/>
    <cellStyle name="Normal 2 2 2 2 5 2 5 3" xfId="6349"/>
    <cellStyle name="Normal 2 2 2 2 5 2 6" xfId="2509"/>
    <cellStyle name="Normal 2 2 2 2 5 2 6 2" xfId="7117"/>
    <cellStyle name="Normal 2 2 2 2 5 2 7" xfId="4813"/>
    <cellStyle name="Normal 2 2 2 2 5 3" xfId="333"/>
    <cellStyle name="Normal 2 2 2 2 5 3 2" xfId="1101"/>
    <cellStyle name="Normal 2 2 2 2 5 3 2 2" xfId="3405"/>
    <cellStyle name="Normal 2 2 2 2 5 3 2 2 2" xfId="8013"/>
    <cellStyle name="Normal 2 2 2 2 5 3 2 3" xfId="5709"/>
    <cellStyle name="Normal 2 2 2 2 5 3 3" xfId="1869"/>
    <cellStyle name="Normal 2 2 2 2 5 3 3 2" xfId="4173"/>
    <cellStyle name="Normal 2 2 2 2 5 3 3 2 2" xfId="8781"/>
    <cellStyle name="Normal 2 2 2 2 5 3 3 3" xfId="6477"/>
    <cellStyle name="Normal 2 2 2 2 5 3 4" xfId="2637"/>
    <cellStyle name="Normal 2 2 2 2 5 3 4 2" xfId="7245"/>
    <cellStyle name="Normal 2 2 2 2 5 3 5" xfId="4941"/>
    <cellStyle name="Normal 2 2 2 2 5 4" xfId="589"/>
    <cellStyle name="Normal 2 2 2 2 5 4 2" xfId="1357"/>
    <cellStyle name="Normal 2 2 2 2 5 4 2 2" xfId="3661"/>
    <cellStyle name="Normal 2 2 2 2 5 4 2 2 2" xfId="8269"/>
    <cellStyle name="Normal 2 2 2 2 5 4 2 3" xfId="5965"/>
    <cellStyle name="Normal 2 2 2 2 5 4 3" xfId="2125"/>
    <cellStyle name="Normal 2 2 2 2 5 4 3 2" xfId="4429"/>
    <cellStyle name="Normal 2 2 2 2 5 4 3 2 2" xfId="9037"/>
    <cellStyle name="Normal 2 2 2 2 5 4 3 3" xfId="6733"/>
    <cellStyle name="Normal 2 2 2 2 5 4 4" xfId="2893"/>
    <cellStyle name="Normal 2 2 2 2 5 4 4 2" xfId="7501"/>
    <cellStyle name="Normal 2 2 2 2 5 4 5" xfId="5197"/>
    <cellStyle name="Normal 2 2 2 2 5 5" xfId="845"/>
    <cellStyle name="Normal 2 2 2 2 5 5 2" xfId="3149"/>
    <cellStyle name="Normal 2 2 2 2 5 5 2 2" xfId="7757"/>
    <cellStyle name="Normal 2 2 2 2 5 5 3" xfId="5453"/>
    <cellStyle name="Normal 2 2 2 2 5 6" xfId="1613"/>
    <cellStyle name="Normal 2 2 2 2 5 6 2" xfId="3917"/>
    <cellStyle name="Normal 2 2 2 2 5 6 2 2" xfId="8525"/>
    <cellStyle name="Normal 2 2 2 2 5 6 3" xfId="6221"/>
    <cellStyle name="Normal 2 2 2 2 5 7" xfId="2381"/>
    <cellStyle name="Normal 2 2 2 2 5 7 2" xfId="6989"/>
    <cellStyle name="Normal 2 2 2 2 5 8" xfId="4685"/>
    <cellStyle name="Normal 2 2 2 2 6" xfId="141"/>
    <cellStyle name="Normal 2 2 2 2 6 2" xfId="397"/>
    <cellStyle name="Normal 2 2 2 2 6 2 2" xfId="1165"/>
    <cellStyle name="Normal 2 2 2 2 6 2 2 2" xfId="3469"/>
    <cellStyle name="Normal 2 2 2 2 6 2 2 2 2" xfId="8077"/>
    <cellStyle name="Normal 2 2 2 2 6 2 2 3" xfId="5773"/>
    <cellStyle name="Normal 2 2 2 2 6 2 3" xfId="1933"/>
    <cellStyle name="Normal 2 2 2 2 6 2 3 2" xfId="4237"/>
    <cellStyle name="Normal 2 2 2 2 6 2 3 2 2" xfId="8845"/>
    <cellStyle name="Normal 2 2 2 2 6 2 3 3" xfId="6541"/>
    <cellStyle name="Normal 2 2 2 2 6 2 4" xfId="2701"/>
    <cellStyle name="Normal 2 2 2 2 6 2 4 2" xfId="7309"/>
    <cellStyle name="Normal 2 2 2 2 6 2 5" xfId="5005"/>
    <cellStyle name="Normal 2 2 2 2 6 3" xfId="653"/>
    <cellStyle name="Normal 2 2 2 2 6 3 2" xfId="1421"/>
    <cellStyle name="Normal 2 2 2 2 6 3 2 2" xfId="3725"/>
    <cellStyle name="Normal 2 2 2 2 6 3 2 2 2" xfId="8333"/>
    <cellStyle name="Normal 2 2 2 2 6 3 2 3" xfId="6029"/>
    <cellStyle name="Normal 2 2 2 2 6 3 3" xfId="2189"/>
    <cellStyle name="Normal 2 2 2 2 6 3 3 2" xfId="4493"/>
    <cellStyle name="Normal 2 2 2 2 6 3 3 2 2" xfId="9101"/>
    <cellStyle name="Normal 2 2 2 2 6 3 3 3" xfId="6797"/>
    <cellStyle name="Normal 2 2 2 2 6 3 4" xfId="2957"/>
    <cellStyle name="Normal 2 2 2 2 6 3 4 2" xfId="7565"/>
    <cellStyle name="Normal 2 2 2 2 6 3 5" xfId="5261"/>
    <cellStyle name="Normal 2 2 2 2 6 4" xfId="909"/>
    <cellStyle name="Normal 2 2 2 2 6 4 2" xfId="3213"/>
    <cellStyle name="Normal 2 2 2 2 6 4 2 2" xfId="7821"/>
    <cellStyle name="Normal 2 2 2 2 6 4 3" xfId="5517"/>
    <cellStyle name="Normal 2 2 2 2 6 5" xfId="1677"/>
    <cellStyle name="Normal 2 2 2 2 6 5 2" xfId="3981"/>
    <cellStyle name="Normal 2 2 2 2 6 5 2 2" xfId="8589"/>
    <cellStyle name="Normal 2 2 2 2 6 5 3" xfId="6285"/>
    <cellStyle name="Normal 2 2 2 2 6 6" xfId="2445"/>
    <cellStyle name="Normal 2 2 2 2 6 6 2" xfId="7053"/>
    <cellStyle name="Normal 2 2 2 2 6 7" xfId="4749"/>
    <cellStyle name="Normal 2 2 2 2 7" xfId="269"/>
    <cellStyle name="Normal 2 2 2 2 7 2" xfId="1037"/>
    <cellStyle name="Normal 2 2 2 2 7 2 2" xfId="3341"/>
    <cellStyle name="Normal 2 2 2 2 7 2 2 2" xfId="7949"/>
    <cellStyle name="Normal 2 2 2 2 7 2 3" xfId="5645"/>
    <cellStyle name="Normal 2 2 2 2 7 3" xfId="1805"/>
    <cellStyle name="Normal 2 2 2 2 7 3 2" xfId="4109"/>
    <cellStyle name="Normal 2 2 2 2 7 3 2 2" xfId="8717"/>
    <cellStyle name="Normal 2 2 2 2 7 3 3" xfId="6413"/>
    <cellStyle name="Normal 2 2 2 2 7 4" xfId="2573"/>
    <cellStyle name="Normal 2 2 2 2 7 4 2" xfId="7181"/>
    <cellStyle name="Normal 2 2 2 2 7 5" xfId="4877"/>
    <cellStyle name="Normal 2 2 2 2 8" xfId="525"/>
    <cellStyle name="Normal 2 2 2 2 8 2" xfId="1293"/>
    <cellStyle name="Normal 2 2 2 2 8 2 2" xfId="3597"/>
    <cellStyle name="Normal 2 2 2 2 8 2 2 2" xfId="8205"/>
    <cellStyle name="Normal 2 2 2 2 8 2 3" xfId="5901"/>
    <cellStyle name="Normal 2 2 2 2 8 3" xfId="2061"/>
    <cellStyle name="Normal 2 2 2 2 8 3 2" xfId="4365"/>
    <cellStyle name="Normal 2 2 2 2 8 3 2 2" xfId="8973"/>
    <cellStyle name="Normal 2 2 2 2 8 3 3" xfId="6669"/>
    <cellStyle name="Normal 2 2 2 2 8 4" xfId="2829"/>
    <cellStyle name="Normal 2 2 2 2 8 4 2" xfId="7437"/>
    <cellStyle name="Normal 2 2 2 2 8 5" xfId="5133"/>
    <cellStyle name="Normal 2 2 2 2 9" xfId="781"/>
    <cellStyle name="Normal 2 2 2 2 9 2" xfId="3085"/>
    <cellStyle name="Normal 2 2 2 2 9 2 2" xfId="7693"/>
    <cellStyle name="Normal 2 2 2 2 9 3" xfId="5389"/>
    <cellStyle name="Normal 2 2 2 3" xfId="16"/>
    <cellStyle name="Normal 2 2 2 3 10" xfId="2321"/>
    <cellStyle name="Normal 2 2 2 3 10 2" xfId="6929"/>
    <cellStyle name="Normal 2 2 2 3 11" xfId="4625"/>
    <cellStyle name="Normal 2 2 2 3 2" xfId="32"/>
    <cellStyle name="Normal 2 2 2 3 2 10" xfId="4641"/>
    <cellStyle name="Normal 2 2 2 3 2 2" xfId="65"/>
    <cellStyle name="Normal 2 2 2 3 2 2 2" xfId="129"/>
    <cellStyle name="Normal 2 2 2 3 2 2 2 2" xfId="257"/>
    <cellStyle name="Normal 2 2 2 3 2 2 2 2 2" xfId="513"/>
    <cellStyle name="Normal 2 2 2 3 2 2 2 2 2 2" xfId="1281"/>
    <cellStyle name="Normal 2 2 2 3 2 2 2 2 2 2 2" xfId="3585"/>
    <cellStyle name="Normal 2 2 2 3 2 2 2 2 2 2 2 2" xfId="8193"/>
    <cellStyle name="Normal 2 2 2 3 2 2 2 2 2 2 3" xfId="5889"/>
    <cellStyle name="Normal 2 2 2 3 2 2 2 2 2 3" xfId="2049"/>
    <cellStyle name="Normal 2 2 2 3 2 2 2 2 2 3 2" xfId="4353"/>
    <cellStyle name="Normal 2 2 2 3 2 2 2 2 2 3 2 2" xfId="8961"/>
    <cellStyle name="Normal 2 2 2 3 2 2 2 2 2 3 3" xfId="6657"/>
    <cellStyle name="Normal 2 2 2 3 2 2 2 2 2 4" xfId="2817"/>
    <cellStyle name="Normal 2 2 2 3 2 2 2 2 2 4 2" xfId="7425"/>
    <cellStyle name="Normal 2 2 2 3 2 2 2 2 2 5" xfId="5121"/>
    <cellStyle name="Normal 2 2 2 3 2 2 2 2 3" xfId="769"/>
    <cellStyle name="Normal 2 2 2 3 2 2 2 2 3 2" xfId="1537"/>
    <cellStyle name="Normal 2 2 2 3 2 2 2 2 3 2 2" xfId="3841"/>
    <cellStyle name="Normal 2 2 2 3 2 2 2 2 3 2 2 2" xfId="8449"/>
    <cellStyle name="Normal 2 2 2 3 2 2 2 2 3 2 3" xfId="6145"/>
    <cellStyle name="Normal 2 2 2 3 2 2 2 2 3 3" xfId="2305"/>
    <cellStyle name="Normal 2 2 2 3 2 2 2 2 3 3 2" xfId="4609"/>
    <cellStyle name="Normal 2 2 2 3 2 2 2 2 3 3 2 2" xfId="9217"/>
    <cellStyle name="Normal 2 2 2 3 2 2 2 2 3 3 3" xfId="6913"/>
    <cellStyle name="Normal 2 2 2 3 2 2 2 2 3 4" xfId="3073"/>
    <cellStyle name="Normal 2 2 2 3 2 2 2 2 3 4 2" xfId="7681"/>
    <cellStyle name="Normal 2 2 2 3 2 2 2 2 3 5" xfId="5377"/>
    <cellStyle name="Normal 2 2 2 3 2 2 2 2 4" xfId="1025"/>
    <cellStyle name="Normal 2 2 2 3 2 2 2 2 4 2" xfId="3329"/>
    <cellStyle name="Normal 2 2 2 3 2 2 2 2 4 2 2" xfId="7937"/>
    <cellStyle name="Normal 2 2 2 3 2 2 2 2 4 3" xfId="5633"/>
    <cellStyle name="Normal 2 2 2 3 2 2 2 2 5" xfId="1793"/>
    <cellStyle name="Normal 2 2 2 3 2 2 2 2 5 2" xfId="4097"/>
    <cellStyle name="Normal 2 2 2 3 2 2 2 2 5 2 2" xfId="8705"/>
    <cellStyle name="Normal 2 2 2 3 2 2 2 2 5 3" xfId="6401"/>
    <cellStyle name="Normal 2 2 2 3 2 2 2 2 6" xfId="2561"/>
    <cellStyle name="Normal 2 2 2 3 2 2 2 2 6 2" xfId="7169"/>
    <cellStyle name="Normal 2 2 2 3 2 2 2 2 7" xfId="4865"/>
    <cellStyle name="Normal 2 2 2 3 2 2 2 3" xfId="385"/>
    <cellStyle name="Normal 2 2 2 3 2 2 2 3 2" xfId="1153"/>
    <cellStyle name="Normal 2 2 2 3 2 2 2 3 2 2" xfId="3457"/>
    <cellStyle name="Normal 2 2 2 3 2 2 2 3 2 2 2" xfId="8065"/>
    <cellStyle name="Normal 2 2 2 3 2 2 2 3 2 3" xfId="5761"/>
    <cellStyle name="Normal 2 2 2 3 2 2 2 3 3" xfId="1921"/>
    <cellStyle name="Normal 2 2 2 3 2 2 2 3 3 2" xfId="4225"/>
    <cellStyle name="Normal 2 2 2 3 2 2 2 3 3 2 2" xfId="8833"/>
    <cellStyle name="Normal 2 2 2 3 2 2 2 3 3 3" xfId="6529"/>
    <cellStyle name="Normal 2 2 2 3 2 2 2 3 4" xfId="2689"/>
    <cellStyle name="Normal 2 2 2 3 2 2 2 3 4 2" xfId="7297"/>
    <cellStyle name="Normal 2 2 2 3 2 2 2 3 5" xfId="4993"/>
    <cellStyle name="Normal 2 2 2 3 2 2 2 4" xfId="641"/>
    <cellStyle name="Normal 2 2 2 3 2 2 2 4 2" xfId="1409"/>
    <cellStyle name="Normal 2 2 2 3 2 2 2 4 2 2" xfId="3713"/>
    <cellStyle name="Normal 2 2 2 3 2 2 2 4 2 2 2" xfId="8321"/>
    <cellStyle name="Normal 2 2 2 3 2 2 2 4 2 3" xfId="6017"/>
    <cellStyle name="Normal 2 2 2 3 2 2 2 4 3" xfId="2177"/>
    <cellStyle name="Normal 2 2 2 3 2 2 2 4 3 2" xfId="4481"/>
    <cellStyle name="Normal 2 2 2 3 2 2 2 4 3 2 2" xfId="9089"/>
    <cellStyle name="Normal 2 2 2 3 2 2 2 4 3 3" xfId="6785"/>
    <cellStyle name="Normal 2 2 2 3 2 2 2 4 4" xfId="2945"/>
    <cellStyle name="Normal 2 2 2 3 2 2 2 4 4 2" xfId="7553"/>
    <cellStyle name="Normal 2 2 2 3 2 2 2 4 5" xfId="5249"/>
    <cellStyle name="Normal 2 2 2 3 2 2 2 5" xfId="897"/>
    <cellStyle name="Normal 2 2 2 3 2 2 2 5 2" xfId="3201"/>
    <cellStyle name="Normal 2 2 2 3 2 2 2 5 2 2" xfId="7809"/>
    <cellStyle name="Normal 2 2 2 3 2 2 2 5 3" xfId="5505"/>
    <cellStyle name="Normal 2 2 2 3 2 2 2 6" xfId="1665"/>
    <cellStyle name="Normal 2 2 2 3 2 2 2 6 2" xfId="3969"/>
    <cellStyle name="Normal 2 2 2 3 2 2 2 6 2 2" xfId="8577"/>
    <cellStyle name="Normal 2 2 2 3 2 2 2 6 3" xfId="6273"/>
    <cellStyle name="Normal 2 2 2 3 2 2 2 7" xfId="2433"/>
    <cellStyle name="Normal 2 2 2 3 2 2 2 7 2" xfId="7041"/>
    <cellStyle name="Normal 2 2 2 3 2 2 2 8" xfId="4737"/>
    <cellStyle name="Normal 2 2 2 3 2 2 3" xfId="193"/>
    <cellStyle name="Normal 2 2 2 3 2 2 3 2" xfId="449"/>
    <cellStyle name="Normal 2 2 2 3 2 2 3 2 2" xfId="1217"/>
    <cellStyle name="Normal 2 2 2 3 2 2 3 2 2 2" xfId="3521"/>
    <cellStyle name="Normal 2 2 2 3 2 2 3 2 2 2 2" xfId="8129"/>
    <cellStyle name="Normal 2 2 2 3 2 2 3 2 2 3" xfId="5825"/>
    <cellStyle name="Normal 2 2 2 3 2 2 3 2 3" xfId="1985"/>
    <cellStyle name="Normal 2 2 2 3 2 2 3 2 3 2" xfId="4289"/>
    <cellStyle name="Normal 2 2 2 3 2 2 3 2 3 2 2" xfId="8897"/>
    <cellStyle name="Normal 2 2 2 3 2 2 3 2 3 3" xfId="6593"/>
    <cellStyle name="Normal 2 2 2 3 2 2 3 2 4" xfId="2753"/>
    <cellStyle name="Normal 2 2 2 3 2 2 3 2 4 2" xfId="7361"/>
    <cellStyle name="Normal 2 2 2 3 2 2 3 2 5" xfId="5057"/>
    <cellStyle name="Normal 2 2 2 3 2 2 3 3" xfId="705"/>
    <cellStyle name="Normal 2 2 2 3 2 2 3 3 2" xfId="1473"/>
    <cellStyle name="Normal 2 2 2 3 2 2 3 3 2 2" xfId="3777"/>
    <cellStyle name="Normal 2 2 2 3 2 2 3 3 2 2 2" xfId="8385"/>
    <cellStyle name="Normal 2 2 2 3 2 2 3 3 2 3" xfId="6081"/>
    <cellStyle name="Normal 2 2 2 3 2 2 3 3 3" xfId="2241"/>
    <cellStyle name="Normal 2 2 2 3 2 2 3 3 3 2" xfId="4545"/>
    <cellStyle name="Normal 2 2 2 3 2 2 3 3 3 2 2" xfId="9153"/>
    <cellStyle name="Normal 2 2 2 3 2 2 3 3 3 3" xfId="6849"/>
    <cellStyle name="Normal 2 2 2 3 2 2 3 3 4" xfId="3009"/>
    <cellStyle name="Normal 2 2 2 3 2 2 3 3 4 2" xfId="7617"/>
    <cellStyle name="Normal 2 2 2 3 2 2 3 3 5" xfId="5313"/>
    <cellStyle name="Normal 2 2 2 3 2 2 3 4" xfId="961"/>
    <cellStyle name="Normal 2 2 2 3 2 2 3 4 2" xfId="3265"/>
    <cellStyle name="Normal 2 2 2 3 2 2 3 4 2 2" xfId="7873"/>
    <cellStyle name="Normal 2 2 2 3 2 2 3 4 3" xfId="5569"/>
    <cellStyle name="Normal 2 2 2 3 2 2 3 5" xfId="1729"/>
    <cellStyle name="Normal 2 2 2 3 2 2 3 5 2" xfId="4033"/>
    <cellStyle name="Normal 2 2 2 3 2 2 3 5 2 2" xfId="8641"/>
    <cellStyle name="Normal 2 2 2 3 2 2 3 5 3" xfId="6337"/>
    <cellStyle name="Normal 2 2 2 3 2 2 3 6" xfId="2497"/>
    <cellStyle name="Normal 2 2 2 3 2 2 3 6 2" xfId="7105"/>
    <cellStyle name="Normal 2 2 2 3 2 2 3 7" xfId="4801"/>
    <cellStyle name="Normal 2 2 2 3 2 2 4" xfId="321"/>
    <cellStyle name="Normal 2 2 2 3 2 2 4 2" xfId="1089"/>
    <cellStyle name="Normal 2 2 2 3 2 2 4 2 2" xfId="3393"/>
    <cellStyle name="Normal 2 2 2 3 2 2 4 2 2 2" xfId="8001"/>
    <cellStyle name="Normal 2 2 2 3 2 2 4 2 3" xfId="5697"/>
    <cellStyle name="Normal 2 2 2 3 2 2 4 3" xfId="1857"/>
    <cellStyle name="Normal 2 2 2 3 2 2 4 3 2" xfId="4161"/>
    <cellStyle name="Normal 2 2 2 3 2 2 4 3 2 2" xfId="8769"/>
    <cellStyle name="Normal 2 2 2 3 2 2 4 3 3" xfId="6465"/>
    <cellStyle name="Normal 2 2 2 3 2 2 4 4" xfId="2625"/>
    <cellStyle name="Normal 2 2 2 3 2 2 4 4 2" xfId="7233"/>
    <cellStyle name="Normal 2 2 2 3 2 2 4 5" xfId="4929"/>
    <cellStyle name="Normal 2 2 2 3 2 2 5" xfId="577"/>
    <cellStyle name="Normal 2 2 2 3 2 2 5 2" xfId="1345"/>
    <cellStyle name="Normal 2 2 2 3 2 2 5 2 2" xfId="3649"/>
    <cellStyle name="Normal 2 2 2 3 2 2 5 2 2 2" xfId="8257"/>
    <cellStyle name="Normal 2 2 2 3 2 2 5 2 3" xfId="5953"/>
    <cellStyle name="Normal 2 2 2 3 2 2 5 3" xfId="2113"/>
    <cellStyle name="Normal 2 2 2 3 2 2 5 3 2" xfId="4417"/>
    <cellStyle name="Normal 2 2 2 3 2 2 5 3 2 2" xfId="9025"/>
    <cellStyle name="Normal 2 2 2 3 2 2 5 3 3" xfId="6721"/>
    <cellStyle name="Normal 2 2 2 3 2 2 5 4" xfId="2881"/>
    <cellStyle name="Normal 2 2 2 3 2 2 5 4 2" xfId="7489"/>
    <cellStyle name="Normal 2 2 2 3 2 2 5 5" xfId="5185"/>
    <cellStyle name="Normal 2 2 2 3 2 2 6" xfId="833"/>
    <cellStyle name="Normal 2 2 2 3 2 2 6 2" xfId="3137"/>
    <cellStyle name="Normal 2 2 2 3 2 2 6 2 2" xfId="7745"/>
    <cellStyle name="Normal 2 2 2 3 2 2 6 3" xfId="5441"/>
    <cellStyle name="Normal 2 2 2 3 2 2 7" xfId="1601"/>
    <cellStyle name="Normal 2 2 2 3 2 2 7 2" xfId="3905"/>
    <cellStyle name="Normal 2 2 2 3 2 2 7 2 2" xfId="8513"/>
    <cellStyle name="Normal 2 2 2 3 2 2 7 3" xfId="6209"/>
    <cellStyle name="Normal 2 2 2 3 2 2 8" xfId="2369"/>
    <cellStyle name="Normal 2 2 2 3 2 2 8 2" xfId="6977"/>
    <cellStyle name="Normal 2 2 2 3 2 2 9" xfId="4673"/>
    <cellStyle name="Normal 2 2 2 3 2 3" xfId="97"/>
    <cellStyle name="Normal 2 2 2 3 2 3 2" xfId="225"/>
    <cellStyle name="Normal 2 2 2 3 2 3 2 2" xfId="481"/>
    <cellStyle name="Normal 2 2 2 3 2 3 2 2 2" xfId="1249"/>
    <cellStyle name="Normal 2 2 2 3 2 3 2 2 2 2" xfId="3553"/>
    <cellStyle name="Normal 2 2 2 3 2 3 2 2 2 2 2" xfId="8161"/>
    <cellStyle name="Normal 2 2 2 3 2 3 2 2 2 3" xfId="5857"/>
    <cellStyle name="Normal 2 2 2 3 2 3 2 2 3" xfId="2017"/>
    <cellStyle name="Normal 2 2 2 3 2 3 2 2 3 2" xfId="4321"/>
    <cellStyle name="Normal 2 2 2 3 2 3 2 2 3 2 2" xfId="8929"/>
    <cellStyle name="Normal 2 2 2 3 2 3 2 2 3 3" xfId="6625"/>
    <cellStyle name="Normal 2 2 2 3 2 3 2 2 4" xfId="2785"/>
    <cellStyle name="Normal 2 2 2 3 2 3 2 2 4 2" xfId="7393"/>
    <cellStyle name="Normal 2 2 2 3 2 3 2 2 5" xfId="5089"/>
    <cellStyle name="Normal 2 2 2 3 2 3 2 3" xfId="737"/>
    <cellStyle name="Normal 2 2 2 3 2 3 2 3 2" xfId="1505"/>
    <cellStyle name="Normal 2 2 2 3 2 3 2 3 2 2" xfId="3809"/>
    <cellStyle name="Normal 2 2 2 3 2 3 2 3 2 2 2" xfId="8417"/>
    <cellStyle name="Normal 2 2 2 3 2 3 2 3 2 3" xfId="6113"/>
    <cellStyle name="Normal 2 2 2 3 2 3 2 3 3" xfId="2273"/>
    <cellStyle name="Normal 2 2 2 3 2 3 2 3 3 2" xfId="4577"/>
    <cellStyle name="Normal 2 2 2 3 2 3 2 3 3 2 2" xfId="9185"/>
    <cellStyle name="Normal 2 2 2 3 2 3 2 3 3 3" xfId="6881"/>
    <cellStyle name="Normal 2 2 2 3 2 3 2 3 4" xfId="3041"/>
    <cellStyle name="Normal 2 2 2 3 2 3 2 3 4 2" xfId="7649"/>
    <cellStyle name="Normal 2 2 2 3 2 3 2 3 5" xfId="5345"/>
    <cellStyle name="Normal 2 2 2 3 2 3 2 4" xfId="993"/>
    <cellStyle name="Normal 2 2 2 3 2 3 2 4 2" xfId="3297"/>
    <cellStyle name="Normal 2 2 2 3 2 3 2 4 2 2" xfId="7905"/>
    <cellStyle name="Normal 2 2 2 3 2 3 2 4 3" xfId="5601"/>
    <cellStyle name="Normal 2 2 2 3 2 3 2 5" xfId="1761"/>
    <cellStyle name="Normal 2 2 2 3 2 3 2 5 2" xfId="4065"/>
    <cellStyle name="Normal 2 2 2 3 2 3 2 5 2 2" xfId="8673"/>
    <cellStyle name="Normal 2 2 2 3 2 3 2 5 3" xfId="6369"/>
    <cellStyle name="Normal 2 2 2 3 2 3 2 6" xfId="2529"/>
    <cellStyle name="Normal 2 2 2 3 2 3 2 6 2" xfId="7137"/>
    <cellStyle name="Normal 2 2 2 3 2 3 2 7" xfId="4833"/>
    <cellStyle name="Normal 2 2 2 3 2 3 3" xfId="353"/>
    <cellStyle name="Normal 2 2 2 3 2 3 3 2" xfId="1121"/>
    <cellStyle name="Normal 2 2 2 3 2 3 3 2 2" xfId="3425"/>
    <cellStyle name="Normal 2 2 2 3 2 3 3 2 2 2" xfId="8033"/>
    <cellStyle name="Normal 2 2 2 3 2 3 3 2 3" xfId="5729"/>
    <cellStyle name="Normal 2 2 2 3 2 3 3 3" xfId="1889"/>
    <cellStyle name="Normal 2 2 2 3 2 3 3 3 2" xfId="4193"/>
    <cellStyle name="Normal 2 2 2 3 2 3 3 3 2 2" xfId="8801"/>
    <cellStyle name="Normal 2 2 2 3 2 3 3 3 3" xfId="6497"/>
    <cellStyle name="Normal 2 2 2 3 2 3 3 4" xfId="2657"/>
    <cellStyle name="Normal 2 2 2 3 2 3 3 4 2" xfId="7265"/>
    <cellStyle name="Normal 2 2 2 3 2 3 3 5" xfId="4961"/>
    <cellStyle name="Normal 2 2 2 3 2 3 4" xfId="609"/>
    <cellStyle name="Normal 2 2 2 3 2 3 4 2" xfId="1377"/>
    <cellStyle name="Normal 2 2 2 3 2 3 4 2 2" xfId="3681"/>
    <cellStyle name="Normal 2 2 2 3 2 3 4 2 2 2" xfId="8289"/>
    <cellStyle name="Normal 2 2 2 3 2 3 4 2 3" xfId="5985"/>
    <cellStyle name="Normal 2 2 2 3 2 3 4 3" xfId="2145"/>
    <cellStyle name="Normal 2 2 2 3 2 3 4 3 2" xfId="4449"/>
    <cellStyle name="Normal 2 2 2 3 2 3 4 3 2 2" xfId="9057"/>
    <cellStyle name="Normal 2 2 2 3 2 3 4 3 3" xfId="6753"/>
    <cellStyle name="Normal 2 2 2 3 2 3 4 4" xfId="2913"/>
    <cellStyle name="Normal 2 2 2 3 2 3 4 4 2" xfId="7521"/>
    <cellStyle name="Normal 2 2 2 3 2 3 4 5" xfId="5217"/>
    <cellStyle name="Normal 2 2 2 3 2 3 5" xfId="865"/>
    <cellStyle name="Normal 2 2 2 3 2 3 5 2" xfId="3169"/>
    <cellStyle name="Normal 2 2 2 3 2 3 5 2 2" xfId="7777"/>
    <cellStyle name="Normal 2 2 2 3 2 3 5 3" xfId="5473"/>
    <cellStyle name="Normal 2 2 2 3 2 3 6" xfId="1633"/>
    <cellStyle name="Normal 2 2 2 3 2 3 6 2" xfId="3937"/>
    <cellStyle name="Normal 2 2 2 3 2 3 6 2 2" xfId="8545"/>
    <cellStyle name="Normal 2 2 2 3 2 3 6 3" xfId="6241"/>
    <cellStyle name="Normal 2 2 2 3 2 3 7" xfId="2401"/>
    <cellStyle name="Normal 2 2 2 3 2 3 7 2" xfId="7009"/>
    <cellStyle name="Normal 2 2 2 3 2 3 8" xfId="4705"/>
    <cellStyle name="Normal 2 2 2 3 2 4" xfId="161"/>
    <cellStyle name="Normal 2 2 2 3 2 4 2" xfId="417"/>
    <cellStyle name="Normal 2 2 2 3 2 4 2 2" xfId="1185"/>
    <cellStyle name="Normal 2 2 2 3 2 4 2 2 2" xfId="3489"/>
    <cellStyle name="Normal 2 2 2 3 2 4 2 2 2 2" xfId="8097"/>
    <cellStyle name="Normal 2 2 2 3 2 4 2 2 3" xfId="5793"/>
    <cellStyle name="Normal 2 2 2 3 2 4 2 3" xfId="1953"/>
    <cellStyle name="Normal 2 2 2 3 2 4 2 3 2" xfId="4257"/>
    <cellStyle name="Normal 2 2 2 3 2 4 2 3 2 2" xfId="8865"/>
    <cellStyle name="Normal 2 2 2 3 2 4 2 3 3" xfId="6561"/>
    <cellStyle name="Normal 2 2 2 3 2 4 2 4" xfId="2721"/>
    <cellStyle name="Normal 2 2 2 3 2 4 2 4 2" xfId="7329"/>
    <cellStyle name="Normal 2 2 2 3 2 4 2 5" xfId="5025"/>
    <cellStyle name="Normal 2 2 2 3 2 4 3" xfId="673"/>
    <cellStyle name="Normal 2 2 2 3 2 4 3 2" xfId="1441"/>
    <cellStyle name="Normal 2 2 2 3 2 4 3 2 2" xfId="3745"/>
    <cellStyle name="Normal 2 2 2 3 2 4 3 2 2 2" xfId="8353"/>
    <cellStyle name="Normal 2 2 2 3 2 4 3 2 3" xfId="6049"/>
    <cellStyle name="Normal 2 2 2 3 2 4 3 3" xfId="2209"/>
    <cellStyle name="Normal 2 2 2 3 2 4 3 3 2" xfId="4513"/>
    <cellStyle name="Normal 2 2 2 3 2 4 3 3 2 2" xfId="9121"/>
    <cellStyle name="Normal 2 2 2 3 2 4 3 3 3" xfId="6817"/>
    <cellStyle name="Normal 2 2 2 3 2 4 3 4" xfId="2977"/>
    <cellStyle name="Normal 2 2 2 3 2 4 3 4 2" xfId="7585"/>
    <cellStyle name="Normal 2 2 2 3 2 4 3 5" xfId="5281"/>
    <cellStyle name="Normal 2 2 2 3 2 4 4" xfId="929"/>
    <cellStyle name="Normal 2 2 2 3 2 4 4 2" xfId="3233"/>
    <cellStyle name="Normal 2 2 2 3 2 4 4 2 2" xfId="7841"/>
    <cellStyle name="Normal 2 2 2 3 2 4 4 3" xfId="5537"/>
    <cellStyle name="Normal 2 2 2 3 2 4 5" xfId="1697"/>
    <cellStyle name="Normal 2 2 2 3 2 4 5 2" xfId="4001"/>
    <cellStyle name="Normal 2 2 2 3 2 4 5 2 2" xfId="8609"/>
    <cellStyle name="Normal 2 2 2 3 2 4 5 3" xfId="6305"/>
    <cellStyle name="Normal 2 2 2 3 2 4 6" xfId="2465"/>
    <cellStyle name="Normal 2 2 2 3 2 4 6 2" xfId="7073"/>
    <cellStyle name="Normal 2 2 2 3 2 4 7" xfId="4769"/>
    <cellStyle name="Normal 2 2 2 3 2 5" xfId="289"/>
    <cellStyle name="Normal 2 2 2 3 2 5 2" xfId="1057"/>
    <cellStyle name="Normal 2 2 2 3 2 5 2 2" xfId="3361"/>
    <cellStyle name="Normal 2 2 2 3 2 5 2 2 2" xfId="7969"/>
    <cellStyle name="Normal 2 2 2 3 2 5 2 3" xfId="5665"/>
    <cellStyle name="Normal 2 2 2 3 2 5 3" xfId="1825"/>
    <cellStyle name="Normal 2 2 2 3 2 5 3 2" xfId="4129"/>
    <cellStyle name="Normal 2 2 2 3 2 5 3 2 2" xfId="8737"/>
    <cellStyle name="Normal 2 2 2 3 2 5 3 3" xfId="6433"/>
    <cellStyle name="Normal 2 2 2 3 2 5 4" xfId="2593"/>
    <cellStyle name="Normal 2 2 2 3 2 5 4 2" xfId="7201"/>
    <cellStyle name="Normal 2 2 2 3 2 5 5" xfId="4897"/>
    <cellStyle name="Normal 2 2 2 3 2 6" xfId="545"/>
    <cellStyle name="Normal 2 2 2 3 2 6 2" xfId="1313"/>
    <cellStyle name="Normal 2 2 2 3 2 6 2 2" xfId="3617"/>
    <cellStyle name="Normal 2 2 2 3 2 6 2 2 2" xfId="8225"/>
    <cellStyle name="Normal 2 2 2 3 2 6 2 3" xfId="5921"/>
    <cellStyle name="Normal 2 2 2 3 2 6 3" xfId="2081"/>
    <cellStyle name="Normal 2 2 2 3 2 6 3 2" xfId="4385"/>
    <cellStyle name="Normal 2 2 2 3 2 6 3 2 2" xfId="8993"/>
    <cellStyle name="Normal 2 2 2 3 2 6 3 3" xfId="6689"/>
    <cellStyle name="Normal 2 2 2 3 2 6 4" xfId="2849"/>
    <cellStyle name="Normal 2 2 2 3 2 6 4 2" xfId="7457"/>
    <cellStyle name="Normal 2 2 2 3 2 6 5" xfId="5153"/>
    <cellStyle name="Normal 2 2 2 3 2 7" xfId="801"/>
    <cellStyle name="Normal 2 2 2 3 2 7 2" xfId="3105"/>
    <cellStyle name="Normal 2 2 2 3 2 7 2 2" xfId="7713"/>
    <cellStyle name="Normal 2 2 2 3 2 7 3" xfId="5409"/>
    <cellStyle name="Normal 2 2 2 3 2 8" xfId="1569"/>
    <cellStyle name="Normal 2 2 2 3 2 8 2" xfId="3873"/>
    <cellStyle name="Normal 2 2 2 3 2 8 2 2" xfId="8481"/>
    <cellStyle name="Normal 2 2 2 3 2 8 3" xfId="6177"/>
    <cellStyle name="Normal 2 2 2 3 2 9" xfId="2337"/>
    <cellStyle name="Normal 2 2 2 3 2 9 2" xfId="6945"/>
    <cellStyle name="Normal 2 2 2 3 3" xfId="49"/>
    <cellStyle name="Normal 2 2 2 3 3 2" xfId="113"/>
    <cellStyle name="Normal 2 2 2 3 3 2 2" xfId="241"/>
    <cellStyle name="Normal 2 2 2 3 3 2 2 2" xfId="497"/>
    <cellStyle name="Normal 2 2 2 3 3 2 2 2 2" xfId="1265"/>
    <cellStyle name="Normal 2 2 2 3 3 2 2 2 2 2" xfId="3569"/>
    <cellStyle name="Normal 2 2 2 3 3 2 2 2 2 2 2" xfId="8177"/>
    <cellStyle name="Normal 2 2 2 3 3 2 2 2 2 3" xfId="5873"/>
    <cellStyle name="Normal 2 2 2 3 3 2 2 2 3" xfId="2033"/>
    <cellStyle name="Normal 2 2 2 3 3 2 2 2 3 2" xfId="4337"/>
    <cellStyle name="Normal 2 2 2 3 3 2 2 2 3 2 2" xfId="8945"/>
    <cellStyle name="Normal 2 2 2 3 3 2 2 2 3 3" xfId="6641"/>
    <cellStyle name="Normal 2 2 2 3 3 2 2 2 4" xfId="2801"/>
    <cellStyle name="Normal 2 2 2 3 3 2 2 2 4 2" xfId="7409"/>
    <cellStyle name="Normal 2 2 2 3 3 2 2 2 5" xfId="5105"/>
    <cellStyle name="Normal 2 2 2 3 3 2 2 3" xfId="753"/>
    <cellStyle name="Normal 2 2 2 3 3 2 2 3 2" xfId="1521"/>
    <cellStyle name="Normal 2 2 2 3 3 2 2 3 2 2" xfId="3825"/>
    <cellStyle name="Normal 2 2 2 3 3 2 2 3 2 2 2" xfId="8433"/>
    <cellStyle name="Normal 2 2 2 3 3 2 2 3 2 3" xfId="6129"/>
    <cellStyle name="Normal 2 2 2 3 3 2 2 3 3" xfId="2289"/>
    <cellStyle name="Normal 2 2 2 3 3 2 2 3 3 2" xfId="4593"/>
    <cellStyle name="Normal 2 2 2 3 3 2 2 3 3 2 2" xfId="9201"/>
    <cellStyle name="Normal 2 2 2 3 3 2 2 3 3 3" xfId="6897"/>
    <cellStyle name="Normal 2 2 2 3 3 2 2 3 4" xfId="3057"/>
    <cellStyle name="Normal 2 2 2 3 3 2 2 3 4 2" xfId="7665"/>
    <cellStyle name="Normal 2 2 2 3 3 2 2 3 5" xfId="5361"/>
    <cellStyle name="Normal 2 2 2 3 3 2 2 4" xfId="1009"/>
    <cellStyle name="Normal 2 2 2 3 3 2 2 4 2" xfId="3313"/>
    <cellStyle name="Normal 2 2 2 3 3 2 2 4 2 2" xfId="7921"/>
    <cellStyle name="Normal 2 2 2 3 3 2 2 4 3" xfId="5617"/>
    <cellStyle name="Normal 2 2 2 3 3 2 2 5" xfId="1777"/>
    <cellStyle name="Normal 2 2 2 3 3 2 2 5 2" xfId="4081"/>
    <cellStyle name="Normal 2 2 2 3 3 2 2 5 2 2" xfId="8689"/>
    <cellStyle name="Normal 2 2 2 3 3 2 2 5 3" xfId="6385"/>
    <cellStyle name="Normal 2 2 2 3 3 2 2 6" xfId="2545"/>
    <cellStyle name="Normal 2 2 2 3 3 2 2 6 2" xfId="7153"/>
    <cellStyle name="Normal 2 2 2 3 3 2 2 7" xfId="4849"/>
    <cellStyle name="Normal 2 2 2 3 3 2 3" xfId="369"/>
    <cellStyle name="Normal 2 2 2 3 3 2 3 2" xfId="1137"/>
    <cellStyle name="Normal 2 2 2 3 3 2 3 2 2" xfId="3441"/>
    <cellStyle name="Normal 2 2 2 3 3 2 3 2 2 2" xfId="8049"/>
    <cellStyle name="Normal 2 2 2 3 3 2 3 2 3" xfId="5745"/>
    <cellStyle name="Normal 2 2 2 3 3 2 3 3" xfId="1905"/>
    <cellStyle name="Normal 2 2 2 3 3 2 3 3 2" xfId="4209"/>
    <cellStyle name="Normal 2 2 2 3 3 2 3 3 2 2" xfId="8817"/>
    <cellStyle name="Normal 2 2 2 3 3 2 3 3 3" xfId="6513"/>
    <cellStyle name="Normal 2 2 2 3 3 2 3 4" xfId="2673"/>
    <cellStyle name="Normal 2 2 2 3 3 2 3 4 2" xfId="7281"/>
    <cellStyle name="Normal 2 2 2 3 3 2 3 5" xfId="4977"/>
    <cellStyle name="Normal 2 2 2 3 3 2 4" xfId="625"/>
    <cellStyle name="Normal 2 2 2 3 3 2 4 2" xfId="1393"/>
    <cellStyle name="Normal 2 2 2 3 3 2 4 2 2" xfId="3697"/>
    <cellStyle name="Normal 2 2 2 3 3 2 4 2 2 2" xfId="8305"/>
    <cellStyle name="Normal 2 2 2 3 3 2 4 2 3" xfId="6001"/>
    <cellStyle name="Normal 2 2 2 3 3 2 4 3" xfId="2161"/>
    <cellStyle name="Normal 2 2 2 3 3 2 4 3 2" xfId="4465"/>
    <cellStyle name="Normal 2 2 2 3 3 2 4 3 2 2" xfId="9073"/>
    <cellStyle name="Normal 2 2 2 3 3 2 4 3 3" xfId="6769"/>
    <cellStyle name="Normal 2 2 2 3 3 2 4 4" xfId="2929"/>
    <cellStyle name="Normal 2 2 2 3 3 2 4 4 2" xfId="7537"/>
    <cellStyle name="Normal 2 2 2 3 3 2 4 5" xfId="5233"/>
    <cellStyle name="Normal 2 2 2 3 3 2 5" xfId="881"/>
    <cellStyle name="Normal 2 2 2 3 3 2 5 2" xfId="3185"/>
    <cellStyle name="Normal 2 2 2 3 3 2 5 2 2" xfId="7793"/>
    <cellStyle name="Normal 2 2 2 3 3 2 5 3" xfId="5489"/>
    <cellStyle name="Normal 2 2 2 3 3 2 6" xfId="1649"/>
    <cellStyle name="Normal 2 2 2 3 3 2 6 2" xfId="3953"/>
    <cellStyle name="Normal 2 2 2 3 3 2 6 2 2" xfId="8561"/>
    <cellStyle name="Normal 2 2 2 3 3 2 6 3" xfId="6257"/>
    <cellStyle name="Normal 2 2 2 3 3 2 7" xfId="2417"/>
    <cellStyle name="Normal 2 2 2 3 3 2 7 2" xfId="7025"/>
    <cellStyle name="Normal 2 2 2 3 3 2 8" xfId="4721"/>
    <cellStyle name="Normal 2 2 2 3 3 3" xfId="177"/>
    <cellStyle name="Normal 2 2 2 3 3 3 2" xfId="433"/>
    <cellStyle name="Normal 2 2 2 3 3 3 2 2" xfId="1201"/>
    <cellStyle name="Normal 2 2 2 3 3 3 2 2 2" xfId="3505"/>
    <cellStyle name="Normal 2 2 2 3 3 3 2 2 2 2" xfId="8113"/>
    <cellStyle name="Normal 2 2 2 3 3 3 2 2 3" xfId="5809"/>
    <cellStyle name="Normal 2 2 2 3 3 3 2 3" xfId="1969"/>
    <cellStyle name="Normal 2 2 2 3 3 3 2 3 2" xfId="4273"/>
    <cellStyle name="Normal 2 2 2 3 3 3 2 3 2 2" xfId="8881"/>
    <cellStyle name="Normal 2 2 2 3 3 3 2 3 3" xfId="6577"/>
    <cellStyle name="Normal 2 2 2 3 3 3 2 4" xfId="2737"/>
    <cellStyle name="Normal 2 2 2 3 3 3 2 4 2" xfId="7345"/>
    <cellStyle name="Normal 2 2 2 3 3 3 2 5" xfId="5041"/>
    <cellStyle name="Normal 2 2 2 3 3 3 3" xfId="689"/>
    <cellStyle name="Normal 2 2 2 3 3 3 3 2" xfId="1457"/>
    <cellStyle name="Normal 2 2 2 3 3 3 3 2 2" xfId="3761"/>
    <cellStyle name="Normal 2 2 2 3 3 3 3 2 2 2" xfId="8369"/>
    <cellStyle name="Normal 2 2 2 3 3 3 3 2 3" xfId="6065"/>
    <cellStyle name="Normal 2 2 2 3 3 3 3 3" xfId="2225"/>
    <cellStyle name="Normal 2 2 2 3 3 3 3 3 2" xfId="4529"/>
    <cellStyle name="Normal 2 2 2 3 3 3 3 3 2 2" xfId="9137"/>
    <cellStyle name="Normal 2 2 2 3 3 3 3 3 3" xfId="6833"/>
    <cellStyle name="Normal 2 2 2 3 3 3 3 4" xfId="2993"/>
    <cellStyle name="Normal 2 2 2 3 3 3 3 4 2" xfId="7601"/>
    <cellStyle name="Normal 2 2 2 3 3 3 3 5" xfId="5297"/>
    <cellStyle name="Normal 2 2 2 3 3 3 4" xfId="945"/>
    <cellStyle name="Normal 2 2 2 3 3 3 4 2" xfId="3249"/>
    <cellStyle name="Normal 2 2 2 3 3 3 4 2 2" xfId="7857"/>
    <cellStyle name="Normal 2 2 2 3 3 3 4 3" xfId="5553"/>
    <cellStyle name="Normal 2 2 2 3 3 3 5" xfId="1713"/>
    <cellStyle name="Normal 2 2 2 3 3 3 5 2" xfId="4017"/>
    <cellStyle name="Normal 2 2 2 3 3 3 5 2 2" xfId="8625"/>
    <cellStyle name="Normal 2 2 2 3 3 3 5 3" xfId="6321"/>
    <cellStyle name="Normal 2 2 2 3 3 3 6" xfId="2481"/>
    <cellStyle name="Normal 2 2 2 3 3 3 6 2" xfId="7089"/>
    <cellStyle name="Normal 2 2 2 3 3 3 7" xfId="4785"/>
    <cellStyle name="Normal 2 2 2 3 3 4" xfId="305"/>
    <cellStyle name="Normal 2 2 2 3 3 4 2" xfId="1073"/>
    <cellStyle name="Normal 2 2 2 3 3 4 2 2" xfId="3377"/>
    <cellStyle name="Normal 2 2 2 3 3 4 2 2 2" xfId="7985"/>
    <cellStyle name="Normal 2 2 2 3 3 4 2 3" xfId="5681"/>
    <cellStyle name="Normal 2 2 2 3 3 4 3" xfId="1841"/>
    <cellStyle name="Normal 2 2 2 3 3 4 3 2" xfId="4145"/>
    <cellStyle name="Normal 2 2 2 3 3 4 3 2 2" xfId="8753"/>
    <cellStyle name="Normal 2 2 2 3 3 4 3 3" xfId="6449"/>
    <cellStyle name="Normal 2 2 2 3 3 4 4" xfId="2609"/>
    <cellStyle name="Normal 2 2 2 3 3 4 4 2" xfId="7217"/>
    <cellStyle name="Normal 2 2 2 3 3 4 5" xfId="4913"/>
    <cellStyle name="Normal 2 2 2 3 3 5" xfId="561"/>
    <cellStyle name="Normal 2 2 2 3 3 5 2" xfId="1329"/>
    <cellStyle name="Normal 2 2 2 3 3 5 2 2" xfId="3633"/>
    <cellStyle name="Normal 2 2 2 3 3 5 2 2 2" xfId="8241"/>
    <cellStyle name="Normal 2 2 2 3 3 5 2 3" xfId="5937"/>
    <cellStyle name="Normal 2 2 2 3 3 5 3" xfId="2097"/>
    <cellStyle name="Normal 2 2 2 3 3 5 3 2" xfId="4401"/>
    <cellStyle name="Normal 2 2 2 3 3 5 3 2 2" xfId="9009"/>
    <cellStyle name="Normal 2 2 2 3 3 5 3 3" xfId="6705"/>
    <cellStyle name="Normal 2 2 2 3 3 5 4" xfId="2865"/>
    <cellStyle name="Normal 2 2 2 3 3 5 4 2" xfId="7473"/>
    <cellStyle name="Normal 2 2 2 3 3 5 5" xfId="5169"/>
    <cellStyle name="Normal 2 2 2 3 3 6" xfId="817"/>
    <cellStyle name="Normal 2 2 2 3 3 6 2" xfId="3121"/>
    <cellStyle name="Normal 2 2 2 3 3 6 2 2" xfId="7729"/>
    <cellStyle name="Normal 2 2 2 3 3 6 3" xfId="5425"/>
    <cellStyle name="Normal 2 2 2 3 3 7" xfId="1585"/>
    <cellStyle name="Normal 2 2 2 3 3 7 2" xfId="3889"/>
    <cellStyle name="Normal 2 2 2 3 3 7 2 2" xfId="8497"/>
    <cellStyle name="Normal 2 2 2 3 3 7 3" xfId="6193"/>
    <cellStyle name="Normal 2 2 2 3 3 8" xfId="2353"/>
    <cellStyle name="Normal 2 2 2 3 3 8 2" xfId="6961"/>
    <cellStyle name="Normal 2 2 2 3 3 9" xfId="4657"/>
    <cellStyle name="Normal 2 2 2 3 4" xfId="81"/>
    <cellStyle name="Normal 2 2 2 3 4 2" xfId="209"/>
    <cellStyle name="Normal 2 2 2 3 4 2 2" xfId="465"/>
    <cellStyle name="Normal 2 2 2 3 4 2 2 2" xfId="1233"/>
    <cellStyle name="Normal 2 2 2 3 4 2 2 2 2" xfId="3537"/>
    <cellStyle name="Normal 2 2 2 3 4 2 2 2 2 2" xfId="8145"/>
    <cellStyle name="Normal 2 2 2 3 4 2 2 2 3" xfId="5841"/>
    <cellStyle name="Normal 2 2 2 3 4 2 2 3" xfId="2001"/>
    <cellStyle name="Normal 2 2 2 3 4 2 2 3 2" xfId="4305"/>
    <cellStyle name="Normal 2 2 2 3 4 2 2 3 2 2" xfId="8913"/>
    <cellStyle name="Normal 2 2 2 3 4 2 2 3 3" xfId="6609"/>
    <cellStyle name="Normal 2 2 2 3 4 2 2 4" xfId="2769"/>
    <cellStyle name="Normal 2 2 2 3 4 2 2 4 2" xfId="7377"/>
    <cellStyle name="Normal 2 2 2 3 4 2 2 5" xfId="5073"/>
    <cellStyle name="Normal 2 2 2 3 4 2 3" xfId="721"/>
    <cellStyle name="Normal 2 2 2 3 4 2 3 2" xfId="1489"/>
    <cellStyle name="Normal 2 2 2 3 4 2 3 2 2" xfId="3793"/>
    <cellStyle name="Normal 2 2 2 3 4 2 3 2 2 2" xfId="8401"/>
    <cellStyle name="Normal 2 2 2 3 4 2 3 2 3" xfId="6097"/>
    <cellStyle name="Normal 2 2 2 3 4 2 3 3" xfId="2257"/>
    <cellStyle name="Normal 2 2 2 3 4 2 3 3 2" xfId="4561"/>
    <cellStyle name="Normal 2 2 2 3 4 2 3 3 2 2" xfId="9169"/>
    <cellStyle name="Normal 2 2 2 3 4 2 3 3 3" xfId="6865"/>
    <cellStyle name="Normal 2 2 2 3 4 2 3 4" xfId="3025"/>
    <cellStyle name="Normal 2 2 2 3 4 2 3 4 2" xfId="7633"/>
    <cellStyle name="Normal 2 2 2 3 4 2 3 5" xfId="5329"/>
    <cellStyle name="Normal 2 2 2 3 4 2 4" xfId="977"/>
    <cellStyle name="Normal 2 2 2 3 4 2 4 2" xfId="3281"/>
    <cellStyle name="Normal 2 2 2 3 4 2 4 2 2" xfId="7889"/>
    <cellStyle name="Normal 2 2 2 3 4 2 4 3" xfId="5585"/>
    <cellStyle name="Normal 2 2 2 3 4 2 5" xfId="1745"/>
    <cellStyle name="Normal 2 2 2 3 4 2 5 2" xfId="4049"/>
    <cellStyle name="Normal 2 2 2 3 4 2 5 2 2" xfId="8657"/>
    <cellStyle name="Normal 2 2 2 3 4 2 5 3" xfId="6353"/>
    <cellStyle name="Normal 2 2 2 3 4 2 6" xfId="2513"/>
    <cellStyle name="Normal 2 2 2 3 4 2 6 2" xfId="7121"/>
    <cellStyle name="Normal 2 2 2 3 4 2 7" xfId="4817"/>
    <cellStyle name="Normal 2 2 2 3 4 3" xfId="337"/>
    <cellStyle name="Normal 2 2 2 3 4 3 2" xfId="1105"/>
    <cellStyle name="Normal 2 2 2 3 4 3 2 2" xfId="3409"/>
    <cellStyle name="Normal 2 2 2 3 4 3 2 2 2" xfId="8017"/>
    <cellStyle name="Normal 2 2 2 3 4 3 2 3" xfId="5713"/>
    <cellStyle name="Normal 2 2 2 3 4 3 3" xfId="1873"/>
    <cellStyle name="Normal 2 2 2 3 4 3 3 2" xfId="4177"/>
    <cellStyle name="Normal 2 2 2 3 4 3 3 2 2" xfId="8785"/>
    <cellStyle name="Normal 2 2 2 3 4 3 3 3" xfId="6481"/>
    <cellStyle name="Normal 2 2 2 3 4 3 4" xfId="2641"/>
    <cellStyle name="Normal 2 2 2 3 4 3 4 2" xfId="7249"/>
    <cellStyle name="Normal 2 2 2 3 4 3 5" xfId="4945"/>
    <cellStyle name="Normal 2 2 2 3 4 4" xfId="593"/>
    <cellStyle name="Normal 2 2 2 3 4 4 2" xfId="1361"/>
    <cellStyle name="Normal 2 2 2 3 4 4 2 2" xfId="3665"/>
    <cellStyle name="Normal 2 2 2 3 4 4 2 2 2" xfId="8273"/>
    <cellStyle name="Normal 2 2 2 3 4 4 2 3" xfId="5969"/>
    <cellStyle name="Normal 2 2 2 3 4 4 3" xfId="2129"/>
    <cellStyle name="Normal 2 2 2 3 4 4 3 2" xfId="4433"/>
    <cellStyle name="Normal 2 2 2 3 4 4 3 2 2" xfId="9041"/>
    <cellStyle name="Normal 2 2 2 3 4 4 3 3" xfId="6737"/>
    <cellStyle name="Normal 2 2 2 3 4 4 4" xfId="2897"/>
    <cellStyle name="Normal 2 2 2 3 4 4 4 2" xfId="7505"/>
    <cellStyle name="Normal 2 2 2 3 4 4 5" xfId="5201"/>
    <cellStyle name="Normal 2 2 2 3 4 5" xfId="849"/>
    <cellStyle name="Normal 2 2 2 3 4 5 2" xfId="3153"/>
    <cellStyle name="Normal 2 2 2 3 4 5 2 2" xfId="7761"/>
    <cellStyle name="Normal 2 2 2 3 4 5 3" xfId="5457"/>
    <cellStyle name="Normal 2 2 2 3 4 6" xfId="1617"/>
    <cellStyle name="Normal 2 2 2 3 4 6 2" xfId="3921"/>
    <cellStyle name="Normal 2 2 2 3 4 6 2 2" xfId="8529"/>
    <cellStyle name="Normal 2 2 2 3 4 6 3" xfId="6225"/>
    <cellStyle name="Normal 2 2 2 3 4 7" xfId="2385"/>
    <cellStyle name="Normal 2 2 2 3 4 7 2" xfId="6993"/>
    <cellStyle name="Normal 2 2 2 3 4 8" xfId="4689"/>
    <cellStyle name="Normal 2 2 2 3 5" xfId="145"/>
    <cellStyle name="Normal 2 2 2 3 5 2" xfId="401"/>
    <cellStyle name="Normal 2 2 2 3 5 2 2" xfId="1169"/>
    <cellStyle name="Normal 2 2 2 3 5 2 2 2" xfId="3473"/>
    <cellStyle name="Normal 2 2 2 3 5 2 2 2 2" xfId="8081"/>
    <cellStyle name="Normal 2 2 2 3 5 2 2 3" xfId="5777"/>
    <cellStyle name="Normal 2 2 2 3 5 2 3" xfId="1937"/>
    <cellStyle name="Normal 2 2 2 3 5 2 3 2" xfId="4241"/>
    <cellStyle name="Normal 2 2 2 3 5 2 3 2 2" xfId="8849"/>
    <cellStyle name="Normal 2 2 2 3 5 2 3 3" xfId="6545"/>
    <cellStyle name="Normal 2 2 2 3 5 2 4" xfId="2705"/>
    <cellStyle name="Normal 2 2 2 3 5 2 4 2" xfId="7313"/>
    <cellStyle name="Normal 2 2 2 3 5 2 5" xfId="5009"/>
    <cellStyle name="Normal 2 2 2 3 5 3" xfId="657"/>
    <cellStyle name="Normal 2 2 2 3 5 3 2" xfId="1425"/>
    <cellStyle name="Normal 2 2 2 3 5 3 2 2" xfId="3729"/>
    <cellStyle name="Normal 2 2 2 3 5 3 2 2 2" xfId="8337"/>
    <cellStyle name="Normal 2 2 2 3 5 3 2 3" xfId="6033"/>
    <cellStyle name="Normal 2 2 2 3 5 3 3" xfId="2193"/>
    <cellStyle name="Normal 2 2 2 3 5 3 3 2" xfId="4497"/>
    <cellStyle name="Normal 2 2 2 3 5 3 3 2 2" xfId="9105"/>
    <cellStyle name="Normal 2 2 2 3 5 3 3 3" xfId="6801"/>
    <cellStyle name="Normal 2 2 2 3 5 3 4" xfId="2961"/>
    <cellStyle name="Normal 2 2 2 3 5 3 4 2" xfId="7569"/>
    <cellStyle name="Normal 2 2 2 3 5 3 5" xfId="5265"/>
    <cellStyle name="Normal 2 2 2 3 5 4" xfId="913"/>
    <cellStyle name="Normal 2 2 2 3 5 4 2" xfId="3217"/>
    <cellStyle name="Normal 2 2 2 3 5 4 2 2" xfId="7825"/>
    <cellStyle name="Normal 2 2 2 3 5 4 3" xfId="5521"/>
    <cellStyle name="Normal 2 2 2 3 5 5" xfId="1681"/>
    <cellStyle name="Normal 2 2 2 3 5 5 2" xfId="3985"/>
    <cellStyle name="Normal 2 2 2 3 5 5 2 2" xfId="8593"/>
    <cellStyle name="Normal 2 2 2 3 5 5 3" xfId="6289"/>
    <cellStyle name="Normal 2 2 2 3 5 6" xfId="2449"/>
    <cellStyle name="Normal 2 2 2 3 5 6 2" xfId="7057"/>
    <cellStyle name="Normal 2 2 2 3 5 7" xfId="4753"/>
    <cellStyle name="Normal 2 2 2 3 6" xfId="273"/>
    <cellStyle name="Normal 2 2 2 3 6 2" xfId="1041"/>
    <cellStyle name="Normal 2 2 2 3 6 2 2" xfId="3345"/>
    <cellStyle name="Normal 2 2 2 3 6 2 2 2" xfId="7953"/>
    <cellStyle name="Normal 2 2 2 3 6 2 3" xfId="5649"/>
    <cellStyle name="Normal 2 2 2 3 6 3" xfId="1809"/>
    <cellStyle name="Normal 2 2 2 3 6 3 2" xfId="4113"/>
    <cellStyle name="Normal 2 2 2 3 6 3 2 2" xfId="8721"/>
    <cellStyle name="Normal 2 2 2 3 6 3 3" xfId="6417"/>
    <cellStyle name="Normal 2 2 2 3 6 4" xfId="2577"/>
    <cellStyle name="Normal 2 2 2 3 6 4 2" xfId="7185"/>
    <cellStyle name="Normal 2 2 2 3 6 5" xfId="4881"/>
    <cellStyle name="Normal 2 2 2 3 7" xfId="529"/>
    <cellStyle name="Normal 2 2 2 3 7 2" xfId="1297"/>
    <cellStyle name="Normal 2 2 2 3 7 2 2" xfId="3601"/>
    <cellStyle name="Normal 2 2 2 3 7 2 2 2" xfId="8209"/>
    <cellStyle name="Normal 2 2 2 3 7 2 3" xfId="5905"/>
    <cellStyle name="Normal 2 2 2 3 7 3" xfId="2065"/>
    <cellStyle name="Normal 2 2 2 3 7 3 2" xfId="4369"/>
    <cellStyle name="Normal 2 2 2 3 7 3 2 2" xfId="8977"/>
    <cellStyle name="Normal 2 2 2 3 7 3 3" xfId="6673"/>
    <cellStyle name="Normal 2 2 2 3 7 4" xfId="2833"/>
    <cellStyle name="Normal 2 2 2 3 7 4 2" xfId="7441"/>
    <cellStyle name="Normal 2 2 2 3 7 5" xfId="5137"/>
    <cellStyle name="Normal 2 2 2 3 8" xfId="785"/>
    <cellStyle name="Normal 2 2 2 3 8 2" xfId="3089"/>
    <cellStyle name="Normal 2 2 2 3 8 2 2" xfId="7697"/>
    <cellStyle name="Normal 2 2 2 3 8 3" xfId="5393"/>
    <cellStyle name="Normal 2 2 2 3 9" xfId="1553"/>
    <cellStyle name="Normal 2 2 2 3 9 2" xfId="3857"/>
    <cellStyle name="Normal 2 2 2 3 9 2 2" xfId="8465"/>
    <cellStyle name="Normal 2 2 2 3 9 3" xfId="6161"/>
    <cellStyle name="Normal 2 2 2 4" xfId="24"/>
    <cellStyle name="Normal 2 2 2 4 10" xfId="4633"/>
    <cellStyle name="Normal 2 2 2 4 2" xfId="57"/>
    <cellStyle name="Normal 2 2 2 4 2 2" xfId="121"/>
    <cellStyle name="Normal 2 2 2 4 2 2 2" xfId="249"/>
    <cellStyle name="Normal 2 2 2 4 2 2 2 2" xfId="505"/>
    <cellStyle name="Normal 2 2 2 4 2 2 2 2 2" xfId="1273"/>
    <cellStyle name="Normal 2 2 2 4 2 2 2 2 2 2" xfId="3577"/>
    <cellStyle name="Normal 2 2 2 4 2 2 2 2 2 2 2" xfId="8185"/>
    <cellStyle name="Normal 2 2 2 4 2 2 2 2 2 3" xfId="5881"/>
    <cellStyle name="Normal 2 2 2 4 2 2 2 2 3" xfId="2041"/>
    <cellStyle name="Normal 2 2 2 4 2 2 2 2 3 2" xfId="4345"/>
    <cellStyle name="Normal 2 2 2 4 2 2 2 2 3 2 2" xfId="8953"/>
    <cellStyle name="Normal 2 2 2 4 2 2 2 2 3 3" xfId="6649"/>
    <cellStyle name="Normal 2 2 2 4 2 2 2 2 4" xfId="2809"/>
    <cellStyle name="Normal 2 2 2 4 2 2 2 2 4 2" xfId="7417"/>
    <cellStyle name="Normal 2 2 2 4 2 2 2 2 5" xfId="5113"/>
    <cellStyle name="Normal 2 2 2 4 2 2 2 3" xfId="761"/>
    <cellStyle name="Normal 2 2 2 4 2 2 2 3 2" xfId="1529"/>
    <cellStyle name="Normal 2 2 2 4 2 2 2 3 2 2" xfId="3833"/>
    <cellStyle name="Normal 2 2 2 4 2 2 2 3 2 2 2" xfId="8441"/>
    <cellStyle name="Normal 2 2 2 4 2 2 2 3 2 3" xfId="6137"/>
    <cellStyle name="Normal 2 2 2 4 2 2 2 3 3" xfId="2297"/>
    <cellStyle name="Normal 2 2 2 4 2 2 2 3 3 2" xfId="4601"/>
    <cellStyle name="Normal 2 2 2 4 2 2 2 3 3 2 2" xfId="9209"/>
    <cellStyle name="Normal 2 2 2 4 2 2 2 3 3 3" xfId="6905"/>
    <cellStyle name="Normal 2 2 2 4 2 2 2 3 4" xfId="3065"/>
    <cellStyle name="Normal 2 2 2 4 2 2 2 3 4 2" xfId="7673"/>
    <cellStyle name="Normal 2 2 2 4 2 2 2 3 5" xfId="5369"/>
    <cellStyle name="Normal 2 2 2 4 2 2 2 4" xfId="1017"/>
    <cellStyle name="Normal 2 2 2 4 2 2 2 4 2" xfId="3321"/>
    <cellStyle name="Normal 2 2 2 4 2 2 2 4 2 2" xfId="7929"/>
    <cellStyle name="Normal 2 2 2 4 2 2 2 4 3" xfId="5625"/>
    <cellStyle name="Normal 2 2 2 4 2 2 2 5" xfId="1785"/>
    <cellStyle name="Normal 2 2 2 4 2 2 2 5 2" xfId="4089"/>
    <cellStyle name="Normal 2 2 2 4 2 2 2 5 2 2" xfId="8697"/>
    <cellStyle name="Normal 2 2 2 4 2 2 2 5 3" xfId="6393"/>
    <cellStyle name="Normal 2 2 2 4 2 2 2 6" xfId="2553"/>
    <cellStyle name="Normal 2 2 2 4 2 2 2 6 2" xfId="7161"/>
    <cellStyle name="Normal 2 2 2 4 2 2 2 7" xfId="4857"/>
    <cellStyle name="Normal 2 2 2 4 2 2 3" xfId="377"/>
    <cellStyle name="Normal 2 2 2 4 2 2 3 2" xfId="1145"/>
    <cellStyle name="Normal 2 2 2 4 2 2 3 2 2" xfId="3449"/>
    <cellStyle name="Normal 2 2 2 4 2 2 3 2 2 2" xfId="8057"/>
    <cellStyle name="Normal 2 2 2 4 2 2 3 2 3" xfId="5753"/>
    <cellStyle name="Normal 2 2 2 4 2 2 3 3" xfId="1913"/>
    <cellStyle name="Normal 2 2 2 4 2 2 3 3 2" xfId="4217"/>
    <cellStyle name="Normal 2 2 2 4 2 2 3 3 2 2" xfId="8825"/>
    <cellStyle name="Normal 2 2 2 4 2 2 3 3 3" xfId="6521"/>
    <cellStyle name="Normal 2 2 2 4 2 2 3 4" xfId="2681"/>
    <cellStyle name="Normal 2 2 2 4 2 2 3 4 2" xfId="7289"/>
    <cellStyle name="Normal 2 2 2 4 2 2 3 5" xfId="4985"/>
    <cellStyle name="Normal 2 2 2 4 2 2 4" xfId="633"/>
    <cellStyle name="Normal 2 2 2 4 2 2 4 2" xfId="1401"/>
    <cellStyle name="Normal 2 2 2 4 2 2 4 2 2" xfId="3705"/>
    <cellStyle name="Normal 2 2 2 4 2 2 4 2 2 2" xfId="8313"/>
    <cellStyle name="Normal 2 2 2 4 2 2 4 2 3" xfId="6009"/>
    <cellStyle name="Normal 2 2 2 4 2 2 4 3" xfId="2169"/>
    <cellStyle name="Normal 2 2 2 4 2 2 4 3 2" xfId="4473"/>
    <cellStyle name="Normal 2 2 2 4 2 2 4 3 2 2" xfId="9081"/>
    <cellStyle name="Normal 2 2 2 4 2 2 4 3 3" xfId="6777"/>
    <cellStyle name="Normal 2 2 2 4 2 2 4 4" xfId="2937"/>
    <cellStyle name="Normal 2 2 2 4 2 2 4 4 2" xfId="7545"/>
    <cellStyle name="Normal 2 2 2 4 2 2 4 5" xfId="5241"/>
    <cellStyle name="Normal 2 2 2 4 2 2 5" xfId="889"/>
    <cellStyle name="Normal 2 2 2 4 2 2 5 2" xfId="3193"/>
    <cellStyle name="Normal 2 2 2 4 2 2 5 2 2" xfId="7801"/>
    <cellStyle name="Normal 2 2 2 4 2 2 5 3" xfId="5497"/>
    <cellStyle name="Normal 2 2 2 4 2 2 6" xfId="1657"/>
    <cellStyle name="Normal 2 2 2 4 2 2 6 2" xfId="3961"/>
    <cellStyle name="Normal 2 2 2 4 2 2 6 2 2" xfId="8569"/>
    <cellStyle name="Normal 2 2 2 4 2 2 6 3" xfId="6265"/>
    <cellStyle name="Normal 2 2 2 4 2 2 7" xfId="2425"/>
    <cellStyle name="Normal 2 2 2 4 2 2 7 2" xfId="7033"/>
    <cellStyle name="Normal 2 2 2 4 2 2 8" xfId="4729"/>
    <cellStyle name="Normal 2 2 2 4 2 3" xfId="185"/>
    <cellStyle name="Normal 2 2 2 4 2 3 2" xfId="441"/>
    <cellStyle name="Normal 2 2 2 4 2 3 2 2" xfId="1209"/>
    <cellStyle name="Normal 2 2 2 4 2 3 2 2 2" xfId="3513"/>
    <cellStyle name="Normal 2 2 2 4 2 3 2 2 2 2" xfId="8121"/>
    <cellStyle name="Normal 2 2 2 4 2 3 2 2 3" xfId="5817"/>
    <cellStyle name="Normal 2 2 2 4 2 3 2 3" xfId="1977"/>
    <cellStyle name="Normal 2 2 2 4 2 3 2 3 2" xfId="4281"/>
    <cellStyle name="Normal 2 2 2 4 2 3 2 3 2 2" xfId="8889"/>
    <cellStyle name="Normal 2 2 2 4 2 3 2 3 3" xfId="6585"/>
    <cellStyle name="Normal 2 2 2 4 2 3 2 4" xfId="2745"/>
    <cellStyle name="Normal 2 2 2 4 2 3 2 4 2" xfId="7353"/>
    <cellStyle name="Normal 2 2 2 4 2 3 2 5" xfId="5049"/>
    <cellStyle name="Normal 2 2 2 4 2 3 3" xfId="697"/>
    <cellStyle name="Normal 2 2 2 4 2 3 3 2" xfId="1465"/>
    <cellStyle name="Normal 2 2 2 4 2 3 3 2 2" xfId="3769"/>
    <cellStyle name="Normal 2 2 2 4 2 3 3 2 2 2" xfId="8377"/>
    <cellStyle name="Normal 2 2 2 4 2 3 3 2 3" xfId="6073"/>
    <cellStyle name="Normal 2 2 2 4 2 3 3 3" xfId="2233"/>
    <cellStyle name="Normal 2 2 2 4 2 3 3 3 2" xfId="4537"/>
    <cellStyle name="Normal 2 2 2 4 2 3 3 3 2 2" xfId="9145"/>
    <cellStyle name="Normal 2 2 2 4 2 3 3 3 3" xfId="6841"/>
    <cellStyle name="Normal 2 2 2 4 2 3 3 4" xfId="3001"/>
    <cellStyle name="Normal 2 2 2 4 2 3 3 4 2" xfId="7609"/>
    <cellStyle name="Normal 2 2 2 4 2 3 3 5" xfId="5305"/>
    <cellStyle name="Normal 2 2 2 4 2 3 4" xfId="953"/>
    <cellStyle name="Normal 2 2 2 4 2 3 4 2" xfId="3257"/>
    <cellStyle name="Normal 2 2 2 4 2 3 4 2 2" xfId="7865"/>
    <cellStyle name="Normal 2 2 2 4 2 3 4 3" xfId="5561"/>
    <cellStyle name="Normal 2 2 2 4 2 3 5" xfId="1721"/>
    <cellStyle name="Normal 2 2 2 4 2 3 5 2" xfId="4025"/>
    <cellStyle name="Normal 2 2 2 4 2 3 5 2 2" xfId="8633"/>
    <cellStyle name="Normal 2 2 2 4 2 3 5 3" xfId="6329"/>
    <cellStyle name="Normal 2 2 2 4 2 3 6" xfId="2489"/>
    <cellStyle name="Normal 2 2 2 4 2 3 6 2" xfId="7097"/>
    <cellStyle name="Normal 2 2 2 4 2 3 7" xfId="4793"/>
    <cellStyle name="Normal 2 2 2 4 2 4" xfId="313"/>
    <cellStyle name="Normal 2 2 2 4 2 4 2" xfId="1081"/>
    <cellStyle name="Normal 2 2 2 4 2 4 2 2" xfId="3385"/>
    <cellStyle name="Normal 2 2 2 4 2 4 2 2 2" xfId="7993"/>
    <cellStyle name="Normal 2 2 2 4 2 4 2 3" xfId="5689"/>
    <cellStyle name="Normal 2 2 2 4 2 4 3" xfId="1849"/>
    <cellStyle name="Normal 2 2 2 4 2 4 3 2" xfId="4153"/>
    <cellStyle name="Normal 2 2 2 4 2 4 3 2 2" xfId="8761"/>
    <cellStyle name="Normal 2 2 2 4 2 4 3 3" xfId="6457"/>
    <cellStyle name="Normal 2 2 2 4 2 4 4" xfId="2617"/>
    <cellStyle name="Normal 2 2 2 4 2 4 4 2" xfId="7225"/>
    <cellStyle name="Normal 2 2 2 4 2 4 5" xfId="4921"/>
    <cellStyle name="Normal 2 2 2 4 2 5" xfId="569"/>
    <cellStyle name="Normal 2 2 2 4 2 5 2" xfId="1337"/>
    <cellStyle name="Normal 2 2 2 4 2 5 2 2" xfId="3641"/>
    <cellStyle name="Normal 2 2 2 4 2 5 2 2 2" xfId="8249"/>
    <cellStyle name="Normal 2 2 2 4 2 5 2 3" xfId="5945"/>
    <cellStyle name="Normal 2 2 2 4 2 5 3" xfId="2105"/>
    <cellStyle name="Normal 2 2 2 4 2 5 3 2" xfId="4409"/>
    <cellStyle name="Normal 2 2 2 4 2 5 3 2 2" xfId="9017"/>
    <cellStyle name="Normal 2 2 2 4 2 5 3 3" xfId="6713"/>
    <cellStyle name="Normal 2 2 2 4 2 5 4" xfId="2873"/>
    <cellStyle name="Normal 2 2 2 4 2 5 4 2" xfId="7481"/>
    <cellStyle name="Normal 2 2 2 4 2 5 5" xfId="5177"/>
    <cellStyle name="Normal 2 2 2 4 2 6" xfId="825"/>
    <cellStyle name="Normal 2 2 2 4 2 6 2" xfId="3129"/>
    <cellStyle name="Normal 2 2 2 4 2 6 2 2" xfId="7737"/>
    <cellStyle name="Normal 2 2 2 4 2 6 3" xfId="5433"/>
    <cellStyle name="Normal 2 2 2 4 2 7" xfId="1593"/>
    <cellStyle name="Normal 2 2 2 4 2 7 2" xfId="3897"/>
    <cellStyle name="Normal 2 2 2 4 2 7 2 2" xfId="8505"/>
    <cellStyle name="Normal 2 2 2 4 2 7 3" xfId="6201"/>
    <cellStyle name="Normal 2 2 2 4 2 8" xfId="2361"/>
    <cellStyle name="Normal 2 2 2 4 2 8 2" xfId="6969"/>
    <cellStyle name="Normal 2 2 2 4 2 9" xfId="4665"/>
    <cellStyle name="Normal 2 2 2 4 3" xfId="89"/>
    <cellStyle name="Normal 2 2 2 4 3 2" xfId="217"/>
    <cellStyle name="Normal 2 2 2 4 3 2 2" xfId="473"/>
    <cellStyle name="Normal 2 2 2 4 3 2 2 2" xfId="1241"/>
    <cellStyle name="Normal 2 2 2 4 3 2 2 2 2" xfId="3545"/>
    <cellStyle name="Normal 2 2 2 4 3 2 2 2 2 2" xfId="8153"/>
    <cellStyle name="Normal 2 2 2 4 3 2 2 2 3" xfId="5849"/>
    <cellStyle name="Normal 2 2 2 4 3 2 2 3" xfId="2009"/>
    <cellStyle name="Normal 2 2 2 4 3 2 2 3 2" xfId="4313"/>
    <cellStyle name="Normal 2 2 2 4 3 2 2 3 2 2" xfId="8921"/>
    <cellStyle name="Normal 2 2 2 4 3 2 2 3 3" xfId="6617"/>
    <cellStyle name="Normal 2 2 2 4 3 2 2 4" xfId="2777"/>
    <cellStyle name="Normal 2 2 2 4 3 2 2 4 2" xfId="7385"/>
    <cellStyle name="Normal 2 2 2 4 3 2 2 5" xfId="5081"/>
    <cellStyle name="Normal 2 2 2 4 3 2 3" xfId="729"/>
    <cellStyle name="Normal 2 2 2 4 3 2 3 2" xfId="1497"/>
    <cellStyle name="Normal 2 2 2 4 3 2 3 2 2" xfId="3801"/>
    <cellStyle name="Normal 2 2 2 4 3 2 3 2 2 2" xfId="8409"/>
    <cellStyle name="Normal 2 2 2 4 3 2 3 2 3" xfId="6105"/>
    <cellStyle name="Normal 2 2 2 4 3 2 3 3" xfId="2265"/>
    <cellStyle name="Normal 2 2 2 4 3 2 3 3 2" xfId="4569"/>
    <cellStyle name="Normal 2 2 2 4 3 2 3 3 2 2" xfId="9177"/>
    <cellStyle name="Normal 2 2 2 4 3 2 3 3 3" xfId="6873"/>
    <cellStyle name="Normal 2 2 2 4 3 2 3 4" xfId="3033"/>
    <cellStyle name="Normal 2 2 2 4 3 2 3 4 2" xfId="7641"/>
    <cellStyle name="Normal 2 2 2 4 3 2 3 5" xfId="5337"/>
    <cellStyle name="Normal 2 2 2 4 3 2 4" xfId="985"/>
    <cellStyle name="Normal 2 2 2 4 3 2 4 2" xfId="3289"/>
    <cellStyle name="Normal 2 2 2 4 3 2 4 2 2" xfId="7897"/>
    <cellStyle name="Normal 2 2 2 4 3 2 4 3" xfId="5593"/>
    <cellStyle name="Normal 2 2 2 4 3 2 5" xfId="1753"/>
    <cellStyle name="Normal 2 2 2 4 3 2 5 2" xfId="4057"/>
    <cellStyle name="Normal 2 2 2 4 3 2 5 2 2" xfId="8665"/>
    <cellStyle name="Normal 2 2 2 4 3 2 5 3" xfId="6361"/>
    <cellStyle name="Normal 2 2 2 4 3 2 6" xfId="2521"/>
    <cellStyle name="Normal 2 2 2 4 3 2 6 2" xfId="7129"/>
    <cellStyle name="Normal 2 2 2 4 3 2 7" xfId="4825"/>
    <cellStyle name="Normal 2 2 2 4 3 3" xfId="345"/>
    <cellStyle name="Normal 2 2 2 4 3 3 2" xfId="1113"/>
    <cellStyle name="Normal 2 2 2 4 3 3 2 2" xfId="3417"/>
    <cellStyle name="Normal 2 2 2 4 3 3 2 2 2" xfId="8025"/>
    <cellStyle name="Normal 2 2 2 4 3 3 2 3" xfId="5721"/>
    <cellStyle name="Normal 2 2 2 4 3 3 3" xfId="1881"/>
    <cellStyle name="Normal 2 2 2 4 3 3 3 2" xfId="4185"/>
    <cellStyle name="Normal 2 2 2 4 3 3 3 2 2" xfId="8793"/>
    <cellStyle name="Normal 2 2 2 4 3 3 3 3" xfId="6489"/>
    <cellStyle name="Normal 2 2 2 4 3 3 4" xfId="2649"/>
    <cellStyle name="Normal 2 2 2 4 3 3 4 2" xfId="7257"/>
    <cellStyle name="Normal 2 2 2 4 3 3 5" xfId="4953"/>
    <cellStyle name="Normal 2 2 2 4 3 4" xfId="601"/>
    <cellStyle name="Normal 2 2 2 4 3 4 2" xfId="1369"/>
    <cellStyle name="Normal 2 2 2 4 3 4 2 2" xfId="3673"/>
    <cellStyle name="Normal 2 2 2 4 3 4 2 2 2" xfId="8281"/>
    <cellStyle name="Normal 2 2 2 4 3 4 2 3" xfId="5977"/>
    <cellStyle name="Normal 2 2 2 4 3 4 3" xfId="2137"/>
    <cellStyle name="Normal 2 2 2 4 3 4 3 2" xfId="4441"/>
    <cellStyle name="Normal 2 2 2 4 3 4 3 2 2" xfId="9049"/>
    <cellStyle name="Normal 2 2 2 4 3 4 3 3" xfId="6745"/>
    <cellStyle name="Normal 2 2 2 4 3 4 4" xfId="2905"/>
    <cellStyle name="Normal 2 2 2 4 3 4 4 2" xfId="7513"/>
    <cellStyle name="Normal 2 2 2 4 3 4 5" xfId="5209"/>
    <cellStyle name="Normal 2 2 2 4 3 5" xfId="857"/>
    <cellStyle name="Normal 2 2 2 4 3 5 2" xfId="3161"/>
    <cellStyle name="Normal 2 2 2 4 3 5 2 2" xfId="7769"/>
    <cellStyle name="Normal 2 2 2 4 3 5 3" xfId="5465"/>
    <cellStyle name="Normal 2 2 2 4 3 6" xfId="1625"/>
    <cellStyle name="Normal 2 2 2 4 3 6 2" xfId="3929"/>
    <cellStyle name="Normal 2 2 2 4 3 6 2 2" xfId="8537"/>
    <cellStyle name="Normal 2 2 2 4 3 6 3" xfId="6233"/>
    <cellStyle name="Normal 2 2 2 4 3 7" xfId="2393"/>
    <cellStyle name="Normal 2 2 2 4 3 7 2" xfId="7001"/>
    <cellStyle name="Normal 2 2 2 4 3 8" xfId="4697"/>
    <cellStyle name="Normal 2 2 2 4 4" xfId="153"/>
    <cellStyle name="Normal 2 2 2 4 4 2" xfId="409"/>
    <cellStyle name="Normal 2 2 2 4 4 2 2" xfId="1177"/>
    <cellStyle name="Normal 2 2 2 4 4 2 2 2" xfId="3481"/>
    <cellStyle name="Normal 2 2 2 4 4 2 2 2 2" xfId="8089"/>
    <cellStyle name="Normal 2 2 2 4 4 2 2 3" xfId="5785"/>
    <cellStyle name="Normal 2 2 2 4 4 2 3" xfId="1945"/>
    <cellStyle name="Normal 2 2 2 4 4 2 3 2" xfId="4249"/>
    <cellStyle name="Normal 2 2 2 4 4 2 3 2 2" xfId="8857"/>
    <cellStyle name="Normal 2 2 2 4 4 2 3 3" xfId="6553"/>
    <cellStyle name="Normal 2 2 2 4 4 2 4" xfId="2713"/>
    <cellStyle name="Normal 2 2 2 4 4 2 4 2" xfId="7321"/>
    <cellStyle name="Normal 2 2 2 4 4 2 5" xfId="5017"/>
    <cellStyle name="Normal 2 2 2 4 4 3" xfId="665"/>
    <cellStyle name="Normal 2 2 2 4 4 3 2" xfId="1433"/>
    <cellStyle name="Normal 2 2 2 4 4 3 2 2" xfId="3737"/>
    <cellStyle name="Normal 2 2 2 4 4 3 2 2 2" xfId="8345"/>
    <cellStyle name="Normal 2 2 2 4 4 3 2 3" xfId="6041"/>
    <cellStyle name="Normal 2 2 2 4 4 3 3" xfId="2201"/>
    <cellStyle name="Normal 2 2 2 4 4 3 3 2" xfId="4505"/>
    <cellStyle name="Normal 2 2 2 4 4 3 3 2 2" xfId="9113"/>
    <cellStyle name="Normal 2 2 2 4 4 3 3 3" xfId="6809"/>
    <cellStyle name="Normal 2 2 2 4 4 3 4" xfId="2969"/>
    <cellStyle name="Normal 2 2 2 4 4 3 4 2" xfId="7577"/>
    <cellStyle name="Normal 2 2 2 4 4 3 5" xfId="5273"/>
    <cellStyle name="Normal 2 2 2 4 4 4" xfId="921"/>
    <cellStyle name="Normal 2 2 2 4 4 4 2" xfId="3225"/>
    <cellStyle name="Normal 2 2 2 4 4 4 2 2" xfId="7833"/>
    <cellStyle name="Normal 2 2 2 4 4 4 3" xfId="5529"/>
    <cellStyle name="Normal 2 2 2 4 4 5" xfId="1689"/>
    <cellStyle name="Normal 2 2 2 4 4 5 2" xfId="3993"/>
    <cellStyle name="Normal 2 2 2 4 4 5 2 2" xfId="8601"/>
    <cellStyle name="Normal 2 2 2 4 4 5 3" xfId="6297"/>
    <cellStyle name="Normal 2 2 2 4 4 6" xfId="2457"/>
    <cellStyle name="Normal 2 2 2 4 4 6 2" xfId="7065"/>
    <cellStyle name="Normal 2 2 2 4 4 7" xfId="4761"/>
    <cellStyle name="Normal 2 2 2 4 5" xfId="281"/>
    <cellStyle name="Normal 2 2 2 4 5 2" xfId="1049"/>
    <cellStyle name="Normal 2 2 2 4 5 2 2" xfId="3353"/>
    <cellStyle name="Normal 2 2 2 4 5 2 2 2" xfId="7961"/>
    <cellStyle name="Normal 2 2 2 4 5 2 3" xfId="5657"/>
    <cellStyle name="Normal 2 2 2 4 5 3" xfId="1817"/>
    <cellStyle name="Normal 2 2 2 4 5 3 2" xfId="4121"/>
    <cellStyle name="Normal 2 2 2 4 5 3 2 2" xfId="8729"/>
    <cellStyle name="Normal 2 2 2 4 5 3 3" xfId="6425"/>
    <cellStyle name="Normal 2 2 2 4 5 4" xfId="2585"/>
    <cellStyle name="Normal 2 2 2 4 5 4 2" xfId="7193"/>
    <cellStyle name="Normal 2 2 2 4 5 5" xfId="4889"/>
    <cellStyle name="Normal 2 2 2 4 6" xfId="537"/>
    <cellStyle name="Normal 2 2 2 4 6 2" xfId="1305"/>
    <cellStyle name="Normal 2 2 2 4 6 2 2" xfId="3609"/>
    <cellStyle name="Normal 2 2 2 4 6 2 2 2" xfId="8217"/>
    <cellStyle name="Normal 2 2 2 4 6 2 3" xfId="5913"/>
    <cellStyle name="Normal 2 2 2 4 6 3" xfId="2073"/>
    <cellStyle name="Normal 2 2 2 4 6 3 2" xfId="4377"/>
    <cellStyle name="Normal 2 2 2 4 6 3 2 2" xfId="8985"/>
    <cellStyle name="Normal 2 2 2 4 6 3 3" xfId="6681"/>
    <cellStyle name="Normal 2 2 2 4 6 4" xfId="2841"/>
    <cellStyle name="Normal 2 2 2 4 6 4 2" xfId="7449"/>
    <cellStyle name="Normal 2 2 2 4 6 5" xfId="5145"/>
    <cellStyle name="Normal 2 2 2 4 7" xfId="793"/>
    <cellStyle name="Normal 2 2 2 4 7 2" xfId="3097"/>
    <cellStyle name="Normal 2 2 2 4 7 2 2" xfId="7705"/>
    <cellStyle name="Normal 2 2 2 4 7 3" xfId="5401"/>
    <cellStyle name="Normal 2 2 2 4 8" xfId="1561"/>
    <cellStyle name="Normal 2 2 2 4 8 2" xfId="3865"/>
    <cellStyle name="Normal 2 2 2 4 8 2 2" xfId="8473"/>
    <cellStyle name="Normal 2 2 2 4 8 3" xfId="6169"/>
    <cellStyle name="Normal 2 2 2 4 9" xfId="2329"/>
    <cellStyle name="Normal 2 2 2 4 9 2" xfId="6937"/>
    <cellStyle name="Normal 2 2 2 5" xfId="41"/>
    <cellStyle name="Normal 2 2 2 5 2" xfId="105"/>
    <cellStyle name="Normal 2 2 2 5 2 2" xfId="233"/>
    <cellStyle name="Normal 2 2 2 5 2 2 2" xfId="489"/>
    <cellStyle name="Normal 2 2 2 5 2 2 2 2" xfId="1257"/>
    <cellStyle name="Normal 2 2 2 5 2 2 2 2 2" xfId="3561"/>
    <cellStyle name="Normal 2 2 2 5 2 2 2 2 2 2" xfId="8169"/>
    <cellStyle name="Normal 2 2 2 5 2 2 2 2 3" xfId="5865"/>
    <cellStyle name="Normal 2 2 2 5 2 2 2 3" xfId="2025"/>
    <cellStyle name="Normal 2 2 2 5 2 2 2 3 2" xfId="4329"/>
    <cellStyle name="Normal 2 2 2 5 2 2 2 3 2 2" xfId="8937"/>
    <cellStyle name="Normal 2 2 2 5 2 2 2 3 3" xfId="6633"/>
    <cellStyle name="Normal 2 2 2 5 2 2 2 4" xfId="2793"/>
    <cellStyle name="Normal 2 2 2 5 2 2 2 4 2" xfId="7401"/>
    <cellStyle name="Normal 2 2 2 5 2 2 2 5" xfId="5097"/>
    <cellStyle name="Normal 2 2 2 5 2 2 3" xfId="745"/>
    <cellStyle name="Normal 2 2 2 5 2 2 3 2" xfId="1513"/>
    <cellStyle name="Normal 2 2 2 5 2 2 3 2 2" xfId="3817"/>
    <cellStyle name="Normal 2 2 2 5 2 2 3 2 2 2" xfId="8425"/>
    <cellStyle name="Normal 2 2 2 5 2 2 3 2 3" xfId="6121"/>
    <cellStyle name="Normal 2 2 2 5 2 2 3 3" xfId="2281"/>
    <cellStyle name="Normal 2 2 2 5 2 2 3 3 2" xfId="4585"/>
    <cellStyle name="Normal 2 2 2 5 2 2 3 3 2 2" xfId="9193"/>
    <cellStyle name="Normal 2 2 2 5 2 2 3 3 3" xfId="6889"/>
    <cellStyle name="Normal 2 2 2 5 2 2 3 4" xfId="3049"/>
    <cellStyle name="Normal 2 2 2 5 2 2 3 4 2" xfId="7657"/>
    <cellStyle name="Normal 2 2 2 5 2 2 3 5" xfId="5353"/>
    <cellStyle name="Normal 2 2 2 5 2 2 4" xfId="1001"/>
    <cellStyle name="Normal 2 2 2 5 2 2 4 2" xfId="3305"/>
    <cellStyle name="Normal 2 2 2 5 2 2 4 2 2" xfId="7913"/>
    <cellStyle name="Normal 2 2 2 5 2 2 4 3" xfId="5609"/>
    <cellStyle name="Normal 2 2 2 5 2 2 5" xfId="1769"/>
    <cellStyle name="Normal 2 2 2 5 2 2 5 2" xfId="4073"/>
    <cellStyle name="Normal 2 2 2 5 2 2 5 2 2" xfId="8681"/>
    <cellStyle name="Normal 2 2 2 5 2 2 5 3" xfId="6377"/>
    <cellStyle name="Normal 2 2 2 5 2 2 6" xfId="2537"/>
    <cellStyle name="Normal 2 2 2 5 2 2 6 2" xfId="7145"/>
    <cellStyle name="Normal 2 2 2 5 2 2 7" xfId="4841"/>
    <cellStyle name="Normal 2 2 2 5 2 3" xfId="361"/>
    <cellStyle name="Normal 2 2 2 5 2 3 2" xfId="1129"/>
    <cellStyle name="Normal 2 2 2 5 2 3 2 2" xfId="3433"/>
    <cellStyle name="Normal 2 2 2 5 2 3 2 2 2" xfId="8041"/>
    <cellStyle name="Normal 2 2 2 5 2 3 2 3" xfId="5737"/>
    <cellStyle name="Normal 2 2 2 5 2 3 3" xfId="1897"/>
    <cellStyle name="Normal 2 2 2 5 2 3 3 2" xfId="4201"/>
    <cellStyle name="Normal 2 2 2 5 2 3 3 2 2" xfId="8809"/>
    <cellStyle name="Normal 2 2 2 5 2 3 3 3" xfId="6505"/>
    <cellStyle name="Normal 2 2 2 5 2 3 4" xfId="2665"/>
    <cellStyle name="Normal 2 2 2 5 2 3 4 2" xfId="7273"/>
    <cellStyle name="Normal 2 2 2 5 2 3 5" xfId="4969"/>
    <cellStyle name="Normal 2 2 2 5 2 4" xfId="617"/>
    <cellStyle name="Normal 2 2 2 5 2 4 2" xfId="1385"/>
    <cellStyle name="Normal 2 2 2 5 2 4 2 2" xfId="3689"/>
    <cellStyle name="Normal 2 2 2 5 2 4 2 2 2" xfId="8297"/>
    <cellStyle name="Normal 2 2 2 5 2 4 2 3" xfId="5993"/>
    <cellStyle name="Normal 2 2 2 5 2 4 3" xfId="2153"/>
    <cellStyle name="Normal 2 2 2 5 2 4 3 2" xfId="4457"/>
    <cellStyle name="Normal 2 2 2 5 2 4 3 2 2" xfId="9065"/>
    <cellStyle name="Normal 2 2 2 5 2 4 3 3" xfId="6761"/>
    <cellStyle name="Normal 2 2 2 5 2 4 4" xfId="2921"/>
    <cellStyle name="Normal 2 2 2 5 2 4 4 2" xfId="7529"/>
    <cellStyle name="Normal 2 2 2 5 2 4 5" xfId="5225"/>
    <cellStyle name="Normal 2 2 2 5 2 5" xfId="873"/>
    <cellStyle name="Normal 2 2 2 5 2 5 2" xfId="3177"/>
    <cellStyle name="Normal 2 2 2 5 2 5 2 2" xfId="7785"/>
    <cellStyle name="Normal 2 2 2 5 2 5 3" xfId="5481"/>
    <cellStyle name="Normal 2 2 2 5 2 6" xfId="1641"/>
    <cellStyle name="Normal 2 2 2 5 2 6 2" xfId="3945"/>
    <cellStyle name="Normal 2 2 2 5 2 6 2 2" xfId="8553"/>
    <cellStyle name="Normal 2 2 2 5 2 6 3" xfId="6249"/>
    <cellStyle name="Normal 2 2 2 5 2 7" xfId="2409"/>
    <cellStyle name="Normal 2 2 2 5 2 7 2" xfId="7017"/>
    <cellStyle name="Normal 2 2 2 5 2 8" xfId="4713"/>
    <cellStyle name="Normal 2 2 2 5 3" xfId="169"/>
    <cellStyle name="Normal 2 2 2 5 3 2" xfId="425"/>
    <cellStyle name="Normal 2 2 2 5 3 2 2" xfId="1193"/>
    <cellStyle name="Normal 2 2 2 5 3 2 2 2" xfId="3497"/>
    <cellStyle name="Normal 2 2 2 5 3 2 2 2 2" xfId="8105"/>
    <cellStyle name="Normal 2 2 2 5 3 2 2 3" xfId="5801"/>
    <cellStyle name="Normal 2 2 2 5 3 2 3" xfId="1961"/>
    <cellStyle name="Normal 2 2 2 5 3 2 3 2" xfId="4265"/>
    <cellStyle name="Normal 2 2 2 5 3 2 3 2 2" xfId="8873"/>
    <cellStyle name="Normal 2 2 2 5 3 2 3 3" xfId="6569"/>
    <cellStyle name="Normal 2 2 2 5 3 2 4" xfId="2729"/>
    <cellStyle name="Normal 2 2 2 5 3 2 4 2" xfId="7337"/>
    <cellStyle name="Normal 2 2 2 5 3 2 5" xfId="5033"/>
    <cellStyle name="Normal 2 2 2 5 3 3" xfId="681"/>
    <cellStyle name="Normal 2 2 2 5 3 3 2" xfId="1449"/>
    <cellStyle name="Normal 2 2 2 5 3 3 2 2" xfId="3753"/>
    <cellStyle name="Normal 2 2 2 5 3 3 2 2 2" xfId="8361"/>
    <cellStyle name="Normal 2 2 2 5 3 3 2 3" xfId="6057"/>
    <cellStyle name="Normal 2 2 2 5 3 3 3" xfId="2217"/>
    <cellStyle name="Normal 2 2 2 5 3 3 3 2" xfId="4521"/>
    <cellStyle name="Normal 2 2 2 5 3 3 3 2 2" xfId="9129"/>
    <cellStyle name="Normal 2 2 2 5 3 3 3 3" xfId="6825"/>
    <cellStyle name="Normal 2 2 2 5 3 3 4" xfId="2985"/>
    <cellStyle name="Normal 2 2 2 5 3 3 4 2" xfId="7593"/>
    <cellStyle name="Normal 2 2 2 5 3 3 5" xfId="5289"/>
    <cellStyle name="Normal 2 2 2 5 3 4" xfId="937"/>
    <cellStyle name="Normal 2 2 2 5 3 4 2" xfId="3241"/>
    <cellStyle name="Normal 2 2 2 5 3 4 2 2" xfId="7849"/>
    <cellStyle name="Normal 2 2 2 5 3 4 3" xfId="5545"/>
    <cellStyle name="Normal 2 2 2 5 3 5" xfId="1705"/>
    <cellStyle name="Normal 2 2 2 5 3 5 2" xfId="4009"/>
    <cellStyle name="Normal 2 2 2 5 3 5 2 2" xfId="8617"/>
    <cellStyle name="Normal 2 2 2 5 3 5 3" xfId="6313"/>
    <cellStyle name="Normal 2 2 2 5 3 6" xfId="2473"/>
    <cellStyle name="Normal 2 2 2 5 3 6 2" xfId="7081"/>
    <cellStyle name="Normal 2 2 2 5 3 7" xfId="4777"/>
    <cellStyle name="Normal 2 2 2 5 4" xfId="297"/>
    <cellStyle name="Normal 2 2 2 5 4 2" xfId="1065"/>
    <cellStyle name="Normal 2 2 2 5 4 2 2" xfId="3369"/>
    <cellStyle name="Normal 2 2 2 5 4 2 2 2" xfId="7977"/>
    <cellStyle name="Normal 2 2 2 5 4 2 3" xfId="5673"/>
    <cellStyle name="Normal 2 2 2 5 4 3" xfId="1833"/>
    <cellStyle name="Normal 2 2 2 5 4 3 2" xfId="4137"/>
    <cellStyle name="Normal 2 2 2 5 4 3 2 2" xfId="8745"/>
    <cellStyle name="Normal 2 2 2 5 4 3 3" xfId="6441"/>
    <cellStyle name="Normal 2 2 2 5 4 4" xfId="2601"/>
    <cellStyle name="Normal 2 2 2 5 4 4 2" xfId="7209"/>
    <cellStyle name="Normal 2 2 2 5 4 5" xfId="4905"/>
    <cellStyle name="Normal 2 2 2 5 5" xfId="553"/>
    <cellStyle name="Normal 2 2 2 5 5 2" xfId="1321"/>
    <cellStyle name="Normal 2 2 2 5 5 2 2" xfId="3625"/>
    <cellStyle name="Normal 2 2 2 5 5 2 2 2" xfId="8233"/>
    <cellStyle name="Normal 2 2 2 5 5 2 3" xfId="5929"/>
    <cellStyle name="Normal 2 2 2 5 5 3" xfId="2089"/>
    <cellStyle name="Normal 2 2 2 5 5 3 2" xfId="4393"/>
    <cellStyle name="Normal 2 2 2 5 5 3 2 2" xfId="9001"/>
    <cellStyle name="Normal 2 2 2 5 5 3 3" xfId="6697"/>
    <cellStyle name="Normal 2 2 2 5 5 4" xfId="2857"/>
    <cellStyle name="Normal 2 2 2 5 5 4 2" xfId="7465"/>
    <cellStyle name="Normal 2 2 2 5 5 5" xfId="5161"/>
    <cellStyle name="Normal 2 2 2 5 6" xfId="809"/>
    <cellStyle name="Normal 2 2 2 5 6 2" xfId="3113"/>
    <cellStyle name="Normal 2 2 2 5 6 2 2" xfId="7721"/>
    <cellStyle name="Normal 2 2 2 5 6 3" xfId="5417"/>
    <cellStyle name="Normal 2 2 2 5 7" xfId="1577"/>
    <cellStyle name="Normal 2 2 2 5 7 2" xfId="3881"/>
    <cellStyle name="Normal 2 2 2 5 7 2 2" xfId="8489"/>
    <cellStyle name="Normal 2 2 2 5 7 3" xfId="6185"/>
    <cellStyle name="Normal 2 2 2 5 8" xfId="2345"/>
    <cellStyle name="Normal 2 2 2 5 8 2" xfId="6953"/>
    <cellStyle name="Normal 2 2 2 5 9" xfId="4649"/>
    <cellStyle name="Normal 2 2 2 6" xfId="73"/>
    <cellStyle name="Normal 2 2 2 6 2" xfId="201"/>
    <cellStyle name="Normal 2 2 2 6 2 2" xfId="457"/>
    <cellStyle name="Normal 2 2 2 6 2 2 2" xfId="1225"/>
    <cellStyle name="Normal 2 2 2 6 2 2 2 2" xfId="3529"/>
    <cellStyle name="Normal 2 2 2 6 2 2 2 2 2" xfId="8137"/>
    <cellStyle name="Normal 2 2 2 6 2 2 2 3" xfId="5833"/>
    <cellStyle name="Normal 2 2 2 6 2 2 3" xfId="1993"/>
    <cellStyle name="Normal 2 2 2 6 2 2 3 2" xfId="4297"/>
    <cellStyle name="Normal 2 2 2 6 2 2 3 2 2" xfId="8905"/>
    <cellStyle name="Normal 2 2 2 6 2 2 3 3" xfId="6601"/>
    <cellStyle name="Normal 2 2 2 6 2 2 4" xfId="2761"/>
    <cellStyle name="Normal 2 2 2 6 2 2 4 2" xfId="7369"/>
    <cellStyle name="Normal 2 2 2 6 2 2 5" xfId="5065"/>
    <cellStyle name="Normal 2 2 2 6 2 3" xfId="713"/>
    <cellStyle name="Normal 2 2 2 6 2 3 2" xfId="1481"/>
    <cellStyle name="Normal 2 2 2 6 2 3 2 2" xfId="3785"/>
    <cellStyle name="Normal 2 2 2 6 2 3 2 2 2" xfId="8393"/>
    <cellStyle name="Normal 2 2 2 6 2 3 2 3" xfId="6089"/>
    <cellStyle name="Normal 2 2 2 6 2 3 3" xfId="2249"/>
    <cellStyle name="Normal 2 2 2 6 2 3 3 2" xfId="4553"/>
    <cellStyle name="Normal 2 2 2 6 2 3 3 2 2" xfId="9161"/>
    <cellStyle name="Normal 2 2 2 6 2 3 3 3" xfId="6857"/>
    <cellStyle name="Normal 2 2 2 6 2 3 4" xfId="3017"/>
    <cellStyle name="Normal 2 2 2 6 2 3 4 2" xfId="7625"/>
    <cellStyle name="Normal 2 2 2 6 2 3 5" xfId="5321"/>
    <cellStyle name="Normal 2 2 2 6 2 4" xfId="969"/>
    <cellStyle name="Normal 2 2 2 6 2 4 2" xfId="3273"/>
    <cellStyle name="Normal 2 2 2 6 2 4 2 2" xfId="7881"/>
    <cellStyle name="Normal 2 2 2 6 2 4 3" xfId="5577"/>
    <cellStyle name="Normal 2 2 2 6 2 5" xfId="1737"/>
    <cellStyle name="Normal 2 2 2 6 2 5 2" xfId="4041"/>
    <cellStyle name="Normal 2 2 2 6 2 5 2 2" xfId="8649"/>
    <cellStyle name="Normal 2 2 2 6 2 5 3" xfId="6345"/>
    <cellStyle name="Normal 2 2 2 6 2 6" xfId="2505"/>
    <cellStyle name="Normal 2 2 2 6 2 6 2" xfId="7113"/>
    <cellStyle name="Normal 2 2 2 6 2 7" xfId="4809"/>
    <cellStyle name="Normal 2 2 2 6 3" xfId="329"/>
    <cellStyle name="Normal 2 2 2 6 3 2" xfId="1097"/>
    <cellStyle name="Normal 2 2 2 6 3 2 2" xfId="3401"/>
    <cellStyle name="Normal 2 2 2 6 3 2 2 2" xfId="8009"/>
    <cellStyle name="Normal 2 2 2 6 3 2 3" xfId="5705"/>
    <cellStyle name="Normal 2 2 2 6 3 3" xfId="1865"/>
    <cellStyle name="Normal 2 2 2 6 3 3 2" xfId="4169"/>
    <cellStyle name="Normal 2 2 2 6 3 3 2 2" xfId="8777"/>
    <cellStyle name="Normal 2 2 2 6 3 3 3" xfId="6473"/>
    <cellStyle name="Normal 2 2 2 6 3 4" xfId="2633"/>
    <cellStyle name="Normal 2 2 2 6 3 4 2" xfId="7241"/>
    <cellStyle name="Normal 2 2 2 6 3 5" xfId="4937"/>
    <cellStyle name="Normal 2 2 2 6 4" xfId="585"/>
    <cellStyle name="Normal 2 2 2 6 4 2" xfId="1353"/>
    <cellStyle name="Normal 2 2 2 6 4 2 2" xfId="3657"/>
    <cellStyle name="Normal 2 2 2 6 4 2 2 2" xfId="8265"/>
    <cellStyle name="Normal 2 2 2 6 4 2 3" xfId="5961"/>
    <cellStyle name="Normal 2 2 2 6 4 3" xfId="2121"/>
    <cellStyle name="Normal 2 2 2 6 4 3 2" xfId="4425"/>
    <cellStyle name="Normal 2 2 2 6 4 3 2 2" xfId="9033"/>
    <cellStyle name="Normal 2 2 2 6 4 3 3" xfId="6729"/>
    <cellStyle name="Normal 2 2 2 6 4 4" xfId="2889"/>
    <cellStyle name="Normal 2 2 2 6 4 4 2" xfId="7497"/>
    <cellStyle name="Normal 2 2 2 6 4 5" xfId="5193"/>
    <cellStyle name="Normal 2 2 2 6 5" xfId="841"/>
    <cellStyle name="Normal 2 2 2 6 5 2" xfId="3145"/>
    <cellStyle name="Normal 2 2 2 6 5 2 2" xfId="7753"/>
    <cellStyle name="Normal 2 2 2 6 5 3" xfId="5449"/>
    <cellStyle name="Normal 2 2 2 6 6" xfId="1609"/>
    <cellStyle name="Normal 2 2 2 6 6 2" xfId="3913"/>
    <cellStyle name="Normal 2 2 2 6 6 2 2" xfId="8521"/>
    <cellStyle name="Normal 2 2 2 6 6 3" xfId="6217"/>
    <cellStyle name="Normal 2 2 2 6 7" xfId="2377"/>
    <cellStyle name="Normal 2 2 2 6 7 2" xfId="6985"/>
    <cellStyle name="Normal 2 2 2 6 8" xfId="4681"/>
    <cellStyle name="Normal 2 2 2 7" xfId="137"/>
    <cellStyle name="Normal 2 2 2 7 2" xfId="393"/>
    <cellStyle name="Normal 2 2 2 7 2 2" xfId="1161"/>
    <cellStyle name="Normal 2 2 2 7 2 2 2" xfId="3465"/>
    <cellStyle name="Normal 2 2 2 7 2 2 2 2" xfId="8073"/>
    <cellStyle name="Normal 2 2 2 7 2 2 3" xfId="5769"/>
    <cellStyle name="Normal 2 2 2 7 2 3" xfId="1929"/>
    <cellStyle name="Normal 2 2 2 7 2 3 2" xfId="4233"/>
    <cellStyle name="Normal 2 2 2 7 2 3 2 2" xfId="8841"/>
    <cellStyle name="Normal 2 2 2 7 2 3 3" xfId="6537"/>
    <cellStyle name="Normal 2 2 2 7 2 4" xfId="2697"/>
    <cellStyle name="Normal 2 2 2 7 2 4 2" xfId="7305"/>
    <cellStyle name="Normal 2 2 2 7 2 5" xfId="5001"/>
    <cellStyle name="Normal 2 2 2 7 3" xfId="649"/>
    <cellStyle name="Normal 2 2 2 7 3 2" xfId="1417"/>
    <cellStyle name="Normal 2 2 2 7 3 2 2" xfId="3721"/>
    <cellStyle name="Normal 2 2 2 7 3 2 2 2" xfId="8329"/>
    <cellStyle name="Normal 2 2 2 7 3 2 3" xfId="6025"/>
    <cellStyle name="Normal 2 2 2 7 3 3" xfId="2185"/>
    <cellStyle name="Normal 2 2 2 7 3 3 2" xfId="4489"/>
    <cellStyle name="Normal 2 2 2 7 3 3 2 2" xfId="9097"/>
    <cellStyle name="Normal 2 2 2 7 3 3 3" xfId="6793"/>
    <cellStyle name="Normal 2 2 2 7 3 4" xfId="2953"/>
    <cellStyle name="Normal 2 2 2 7 3 4 2" xfId="7561"/>
    <cellStyle name="Normal 2 2 2 7 3 5" xfId="5257"/>
    <cellStyle name="Normal 2 2 2 7 4" xfId="905"/>
    <cellStyle name="Normal 2 2 2 7 4 2" xfId="3209"/>
    <cellStyle name="Normal 2 2 2 7 4 2 2" xfId="7817"/>
    <cellStyle name="Normal 2 2 2 7 4 3" xfId="5513"/>
    <cellStyle name="Normal 2 2 2 7 5" xfId="1673"/>
    <cellStyle name="Normal 2 2 2 7 5 2" xfId="3977"/>
    <cellStyle name="Normal 2 2 2 7 5 2 2" xfId="8585"/>
    <cellStyle name="Normal 2 2 2 7 5 3" xfId="6281"/>
    <cellStyle name="Normal 2 2 2 7 6" xfId="2441"/>
    <cellStyle name="Normal 2 2 2 7 6 2" xfId="7049"/>
    <cellStyle name="Normal 2 2 2 7 7" xfId="4745"/>
    <cellStyle name="Normal 2 2 2 8" xfId="265"/>
    <cellStyle name="Normal 2 2 2 8 2" xfId="1033"/>
    <cellStyle name="Normal 2 2 2 8 2 2" xfId="3337"/>
    <cellStyle name="Normal 2 2 2 8 2 2 2" xfId="7945"/>
    <cellStyle name="Normal 2 2 2 8 2 3" xfId="5641"/>
    <cellStyle name="Normal 2 2 2 8 3" xfId="1801"/>
    <cellStyle name="Normal 2 2 2 8 3 2" xfId="4105"/>
    <cellStyle name="Normal 2 2 2 8 3 2 2" xfId="8713"/>
    <cellStyle name="Normal 2 2 2 8 3 3" xfId="6409"/>
    <cellStyle name="Normal 2 2 2 8 4" xfId="2569"/>
    <cellStyle name="Normal 2 2 2 8 4 2" xfId="7177"/>
    <cellStyle name="Normal 2 2 2 8 5" xfId="4873"/>
    <cellStyle name="Normal 2 2 2 9" xfId="521"/>
    <cellStyle name="Normal 2 2 2 9 2" xfId="1289"/>
    <cellStyle name="Normal 2 2 2 9 2 2" xfId="3593"/>
    <cellStyle name="Normal 2 2 2 9 2 2 2" xfId="8201"/>
    <cellStyle name="Normal 2 2 2 9 2 3" xfId="5897"/>
    <cellStyle name="Normal 2 2 2 9 3" xfId="2057"/>
    <cellStyle name="Normal 2 2 2 9 3 2" xfId="4361"/>
    <cellStyle name="Normal 2 2 2 9 3 2 2" xfId="8969"/>
    <cellStyle name="Normal 2 2 2 9 3 3" xfId="6665"/>
    <cellStyle name="Normal 2 2 2 9 4" xfId="2825"/>
    <cellStyle name="Normal 2 2 2 9 4 2" xfId="7433"/>
    <cellStyle name="Normal 2 2 2 9 5" xfId="5129"/>
    <cellStyle name="Normal 2 2 3" xfId="10"/>
    <cellStyle name="Normal 2 2 3 10" xfId="1547"/>
    <cellStyle name="Normal 2 2 3 10 2" xfId="3851"/>
    <cellStyle name="Normal 2 2 3 10 2 2" xfId="8459"/>
    <cellStyle name="Normal 2 2 3 10 3" xfId="6155"/>
    <cellStyle name="Normal 2 2 3 11" xfId="2315"/>
    <cellStyle name="Normal 2 2 3 11 2" xfId="6923"/>
    <cellStyle name="Normal 2 2 3 12" xfId="4619"/>
    <cellStyle name="Normal 2 2 3 2" xfId="18"/>
    <cellStyle name="Normal 2 2 3 2 10" xfId="2323"/>
    <cellStyle name="Normal 2 2 3 2 10 2" xfId="6931"/>
    <cellStyle name="Normal 2 2 3 2 11" xfId="4627"/>
    <cellStyle name="Normal 2 2 3 2 2" xfId="34"/>
    <cellStyle name="Normal 2 2 3 2 2 10" xfId="4643"/>
    <cellStyle name="Normal 2 2 3 2 2 2" xfId="67"/>
    <cellStyle name="Normal 2 2 3 2 2 2 2" xfId="131"/>
    <cellStyle name="Normal 2 2 3 2 2 2 2 2" xfId="259"/>
    <cellStyle name="Normal 2 2 3 2 2 2 2 2 2" xfId="515"/>
    <cellStyle name="Normal 2 2 3 2 2 2 2 2 2 2" xfId="1283"/>
    <cellStyle name="Normal 2 2 3 2 2 2 2 2 2 2 2" xfId="3587"/>
    <cellStyle name="Normal 2 2 3 2 2 2 2 2 2 2 2 2" xfId="8195"/>
    <cellStyle name="Normal 2 2 3 2 2 2 2 2 2 2 3" xfId="5891"/>
    <cellStyle name="Normal 2 2 3 2 2 2 2 2 2 3" xfId="2051"/>
    <cellStyle name="Normal 2 2 3 2 2 2 2 2 2 3 2" xfId="4355"/>
    <cellStyle name="Normal 2 2 3 2 2 2 2 2 2 3 2 2" xfId="8963"/>
    <cellStyle name="Normal 2 2 3 2 2 2 2 2 2 3 3" xfId="6659"/>
    <cellStyle name="Normal 2 2 3 2 2 2 2 2 2 4" xfId="2819"/>
    <cellStyle name="Normal 2 2 3 2 2 2 2 2 2 4 2" xfId="7427"/>
    <cellStyle name="Normal 2 2 3 2 2 2 2 2 2 5" xfId="5123"/>
    <cellStyle name="Normal 2 2 3 2 2 2 2 2 3" xfId="771"/>
    <cellStyle name="Normal 2 2 3 2 2 2 2 2 3 2" xfId="1539"/>
    <cellStyle name="Normal 2 2 3 2 2 2 2 2 3 2 2" xfId="3843"/>
    <cellStyle name="Normal 2 2 3 2 2 2 2 2 3 2 2 2" xfId="8451"/>
    <cellStyle name="Normal 2 2 3 2 2 2 2 2 3 2 3" xfId="6147"/>
    <cellStyle name="Normal 2 2 3 2 2 2 2 2 3 3" xfId="2307"/>
    <cellStyle name="Normal 2 2 3 2 2 2 2 2 3 3 2" xfId="4611"/>
    <cellStyle name="Normal 2 2 3 2 2 2 2 2 3 3 2 2" xfId="9219"/>
    <cellStyle name="Normal 2 2 3 2 2 2 2 2 3 3 3" xfId="6915"/>
    <cellStyle name="Normal 2 2 3 2 2 2 2 2 3 4" xfId="3075"/>
    <cellStyle name="Normal 2 2 3 2 2 2 2 2 3 4 2" xfId="7683"/>
    <cellStyle name="Normal 2 2 3 2 2 2 2 2 3 5" xfId="5379"/>
    <cellStyle name="Normal 2 2 3 2 2 2 2 2 4" xfId="1027"/>
    <cellStyle name="Normal 2 2 3 2 2 2 2 2 4 2" xfId="3331"/>
    <cellStyle name="Normal 2 2 3 2 2 2 2 2 4 2 2" xfId="7939"/>
    <cellStyle name="Normal 2 2 3 2 2 2 2 2 4 3" xfId="5635"/>
    <cellStyle name="Normal 2 2 3 2 2 2 2 2 5" xfId="1795"/>
    <cellStyle name="Normal 2 2 3 2 2 2 2 2 5 2" xfId="4099"/>
    <cellStyle name="Normal 2 2 3 2 2 2 2 2 5 2 2" xfId="8707"/>
    <cellStyle name="Normal 2 2 3 2 2 2 2 2 5 3" xfId="6403"/>
    <cellStyle name="Normal 2 2 3 2 2 2 2 2 6" xfId="2563"/>
    <cellStyle name="Normal 2 2 3 2 2 2 2 2 6 2" xfId="7171"/>
    <cellStyle name="Normal 2 2 3 2 2 2 2 2 7" xfId="4867"/>
    <cellStyle name="Normal 2 2 3 2 2 2 2 3" xfId="387"/>
    <cellStyle name="Normal 2 2 3 2 2 2 2 3 2" xfId="1155"/>
    <cellStyle name="Normal 2 2 3 2 2 2 2 3 2 2" xfId="3459"/>
    <cellStyle name="Normal 2 2 3 2 2 2 2 3 2 2 2" xfId="8067"/>
    <cellStyle name="Normal 2 2 3 2 2 2 2 3 2 3" xfId="5763"/>
    <cellStyle name="Normal 2 2 3 2 2 2 2 3 3" xfId="1923"/>
    <cellStyle name="Normal 2 2 3 2 2 2 2 3 3 2" xfId="4227"/>
    <cellStyle name="Normal 2 2 3 2 2 2 2 3 3 2 2" xfId="8835"/>
    <cellStyle name="Normal 2 2 3 2 2 2 2 3 3 3" xfId="6531"/>
    <cellStyle name="Normal 2 2 3 2 2 2 2 3 4" xfId="2691"/>
    <cellStyle name="Normal 2 2 3 2 2 2 2 3 4 2" xfId="7299"/>
    <cellStyle name="Normal 2 2 3 2 2 2 2 3 5" xfId="4995"/>
    <cellStyle name="Normal 2 2 3 2 2 2 2 4" xfId="643"/>
    <cellStyle name="Normal 2 2 3 2 2 2 2 4 2" xfId="1411"/>
    <cellStyle name="Normal 2 2 3 2 2 2 2 4 2 2" xfId="3715"/>
    <cellStyle name="Normal 2 2 3 2 2 2 2 4 2 2 2" xfId="8323"/>
    <cellStyle name="Normal 2 2 3 2 2 2 2 4 2 3" xfId="6019"/>
    <cellStyle name="Normal 2 2 3 2 2 2 2 4 3" xfId="2179"/>
    <cellStyle name="Normal 2 2 3 2 2 2 2 4 3 2" xfId="4483"/>
    <cellStyle name="Normal 2 2 3 2 2 2 2 4 3 2 2" xfId="9091"/>
    <cellStyle name="Normal 2 2 3 2 2 2 2 4 3 3" xfId="6787"/>
    <cellStyle name="Normal 2 2 3 2 2 2 2 4 4" xfId="2947"/>
    <cellStyle name="Normal 2 2 3 2 2 2 2 4 4 2" xfId="7555"/>
    <cellStyle name="Normal 2 2 3 2 2 2 2 4 5" xfId="5251"/>
    <cellStyle name="Normal 2 2 3 2 2 2 2 5" xfId="899"/>
    <cellStyle name="Normal 2 2 3 2 2 2 2 5 2" xfId="3203"/>
    <cellStyle name="Normal 2 2 3 2 2 2 2 5 2 2" xfId="7811"/>
    <cellStyle name="Normal 2 2 3 2 2 2 2 5 3" xfId="5507"/>
    <cellStyle name="Normal 2 2 3 2 2 2 2 6" xfId="1667"/>
    <cellStyle name="Normal 2 2 3 2 2 2 2 6 2" xfId="3971"/>
    <cellStyle name="Normal 2 2 3 2 2 2 2 6 2 2" xfId="8579"/>
    <cellStyle name="Normal 2 2 3 2 2 2 2 6 3" xfId="6275"/>
    <cellStyle name="Normal 2 2 3 2 2 2 2 7" xfId="2435"/>
    <cellStyle name="Normal 2 2 3 2 2 2 2 7 2" xfId="7043"/>
    <cellStyle name="Normal 2 2 3 2 2 2 2 8" xfId="4739"/>
    <cellStyle name="Normal 2 2 3 2 2 2 3" xfId="195"/>
    <cellStyle name="Normal 2 2 3 2 2 2 3 2" xfId="451"/>
    <cellStyle name="Normal 2 2 3 2 2 2 3 2 2" xfId="1219"/>
    <cellStyle name="Normal 2 2 3 2 2 2 3 2 2 2" xfId="3523"/>
    <cellStyle name="Normal 2 2 3 2 2 2 3 2 2 2 2" xfId="8131"/>
    <cellStyle name="Normal 2 2 3 2 2 2 3 2 2 3" xfId="5827"/>
    <cellStyle name="Normal 2 2 3 2 2 2 3 2 3" xfId="1987"/>
    <cellStyle name="Normal 2 2 3 2 2 2 3 2 3 2" xfId="4291"/>
    <cellStyle name="Normal 2 2 3 2 2 2 3 2 3 2 2" xfId="8899"/>
    <cellStyle name="Normal 2 2 3 2 2 2 3 2 3 3" xfId="6595"/>
    <cellStyle name="Normal 2 2 3 2 2 2 3 2 4" xfId="2755"/>
    <cellStyle name="Normal 2 2 3 2 2 2 3 2 4 2" xfId="7363"/>
    <cellStyle name="Normal 2 2 3 2 2 2 3 2 5" xfId="5059"/>
    <cellStyle name="Normal 2 2 3 2 2 2 3 3" xfId="707"/>
    <cellStyle name="Normal 2 2 3 2 2 2 3 3 2" xfId="1475"/>
    <cellStyle name="Normal 2 2 3 2 2 2 3 3 2 2" xfId="3779"/>
    <cellStyle name="Normal 2 2 3 2 2 2 3 3 2 2 2" xfId="8387"/>
    <cellStyle name="Normal 2 2 3 2 2 2 3 3 2 3" xfId="6083"/>
    <cellStyle name="Normal 2 2 3 2 2 2 3 3 3" xfId="2243"/>
    <cellStyle name="Normal 2 2 3 2 2 2 3 3 3 2" xfId="4547"/>
    <cellStyle name="Normal 2 2 3 2 2 2 3 3 3 2 2" xfId="9155"/>
    <cellStyle name="Normal 2 2 3 2 2 2 3 3 3 3" xfId="6851"/>
    <cellStyle name="Normal 2 2 3 2 2 2 3 3 4" xfId="3011"/>
    <cellStyle name="Normal 2 2 3 2 2 2 3 3 4 2" xfId="7619"/>
    <cellStyle name="Normal 2 2 3 2 2 2 3 3 5" xfId="5315"/>
    <cellStyle name="Normal 2 2 3 2 2 2 3 4" xfId="963"/>
    <cellStyle name="Normal 2 2 3 2 2 2 3 4 2" xfId="3267"/>
    <cellStyle name="Normal 2 2 3 2 2 2 3 4 2 2" xfId="7875"/>
    <cellStyle name="Normal 2 2 3 2 2 2 3 4 3" xfId="5571"/>
    <cellStyle name="Normal 2 2 3 2 2 2 3 5" xfId="1731"/>
    <cellStyle name="Normal 2 2 3 2 2 2 3 5 2" xfId="4035"/>
    <cellStyle name="Normal 2 2 3 2 2 2 3 5 2 2" xfId="8643"/>
    <cellStyle name="Normal 2 2 3 2 2 2 3 5 3" xfId="6339"/>
    <cellStyle name="Normal 2 2 3 2 2 2 3 6" xfId="2499"/>
    <cellStyle name="Normal 2 2 3 2 2 2 3 6 2" xfId="7107"/>
    <cellStyle name="Normal 2 2 3 2 2 2 3 7" xfId="4803"/>
    <cellStyle name="Normal 2 2 3 2 2 2 4" xfId="323"/>
    <cellStyle name="Normal 2 2 3 2 2 2 4 2" xfId="1091"/>
    <cellStyle name="Normal 2 2 3 2 2 2 4 2 2" xfId="3395"/>
    <cellStyle name="Normal 2 2 3 2 2 2 4 2 2 2" xfId="8003"/>
    <cellStyle name="Normal 2 2 3 2 2 2 4 2 3" xfId="5699"/>
    <cellStyle name="Normal 2 2 3 2 2 2 4 3" xfId="1859"/>
    <cellStyle name="Normal 2 2 3 2 2 2 4 3 2" xfId="4163"/>
    <cellStyle name="Normal 2 2 3 2 2 2 4 3 2 2" xfId="8771"/>
    <cellStyle name="Normal 2 2 3 2 2 2 4 3 3" xfId="6467"/>
    <cellStyle name="Normal 2 2 3 2 2 2 4 4" xfId="2627"/>
    <cellStyle name="Normal 2 2 3 2 2 2 4 4 2" xfId="7235"/>
    <cellStyle name="Normal 2 2 3 2 2 2 4 5" xfId="4931"/>
    <cellStyle name="Normal 2 2 3 2 2 2 5" xfId="579"/>
    <cellStyle name="Normal 2 2 3 2 2 2 5 2" xfId="1347"/>
    <cellStyle name="Normal 2 2 3 2 2 2 5 2 2" xfId="3651"/>
    <cellStyle name="Normal 2 2 3 2 2 2 5 2 2 2" xfId="8259"/>
    <cellStyle name="Normal 2 2 3 2 2 2 5 2 3" xfId="5955"/>
    <cellStyle name="Normal 2 2 3 2 2 2 5 3" xfId="2115"/>
    <cellStyle name="Normal 2 2 3 2 2 2 5 3 2" xfId="4419"/>
    <cellStyle name="Normal 2 2 3 2 2 2 5 3 2 2" xfId="9027"/>
    <cellStyle name="Normal 2 2 3 2 2 2 5 3 3" xfId="6723"/>
    <cellStyle name="Normal 2 2 3 2 2 2 5 4" xfId="2883"/>
    <cellStyle name="Normal 2 2 3 2 2 2 5 4 2" xfId="7491"/>
    <cellStyle name="Normal 2 2 3 2 2 2 5 5" xfId="5187"/>
    <cellStyle name="Normal 2 2 3 2 2 2 6" xfId="835"/>
    <cellStyle name="Normal 2 2 3 2 2 2 6 2" xfId="3139"/>
    <cellStyle name="Normal 2 2 3 2 2 2 6 2 2" xfId="7747"/>
    <cellStyle name="Normal 2 2 3 2 2 2 6 3" xfId="5443"/>
    <cellStyle name="Normal 2 2 3 2 2 2 7" xfId="1603"/>
    <cellStyle name="Normal 2 2 3 2 2 2 7 2" xfId="3907"/>
    <cellStyle name="Normal 2 2 3 2 2 2 7 2 2" xfId="8515"/>
    <cellStyle name="Normal 2 2 3 2 2 2 7 3" xfId="6211"/>
    <cellStyle name="Normal 2 2 3 2 2 2 8" xfId="2371"/>
    <cellStyle name="Normal 2 2 3 2 2 2 8 2" xfId="6979"/>
    <cellStyle name="Normal 2 2 3 2 2 2 9" xfId="4675"/>
    <cellStyle name="Normal 2 2 3 2 2 3" xfId="99"/>
    <cellStyle name="Normal 2 2 3 2 2 3 2" xfId="227"/>
    <cellStyle name="Normal 2 2 3 2 2 3 2 2" xfId="483"/>
    <cellStyle name="Normal 2 2 3 2 2 3 2 2 2" xfId="1251"/>
    <cellStyle name="Normal 2 2 3 2 2 3 2 2 2 2" xfId="3555"/>
    <cellStyle name="Normal 2 2 3 2 2 3 2 2 2 2 2" xfId="8163"/>
    <cellStyle name="Normal 2 2 3 2 2 3 2 2 2 3" xfId="5859"/>
    <cellStyle name="Normal 2 2 3 2 2 3 2 2 3" xfId="2019"/>
    <cellStyle name="Normal 2 2 3 2 2 3 2 2 3 2" xfId="4323"/>
    <cellStyle name="Normal 2 2 3 2 2 3 2 2 3 2 2" xfId="8931"/>
    <cellStyle name="Normal 2 2 3 2 2 3 2 2 3 3" xfId="6627"/>
    <cellStyle name="Normal 2 2 3 2 2 3 2 2 4" xfId="2787"/>
    <cellStyle name="Normal 2 2 3 2 2 3 2 2 4 2" xfId="7395"/>
    <cellStyle name="Normal 2 2 3 2 2 3 2 2 5" xfId="5091"/>
    <cellStyle name="Normal 2 2 3 2 2 3 2 3" xfId="739"/>
    <cellStyle name="Normal 2 2 3 2 2 3 2 3 2" xfId="1507"/>
    <cellStyle name="Normal 2 2 3 2 2 3 2 3 2 2" xfId="3811"/>
    <cellStyle name="Normal 2 2 3 2 2 3 2 3 2 2 2" xfId="8419"/>
    <cellStyle name="Normal 2 2 3 2 2 3 2 3 2 3" xfId="6115"/>
    <cellStyle name="Normal 2 2 3 2 2 3 2 3 3" xfId="2275"/>
    <cellStyle name="Normal 2 2 3 2 2 3 2 3 3 2" xfId="4579"/>
    <cellStyle name="Normal 2 2 3 2 2 3 2 3 3 2 2" xfId="9187"/>
    <cellStyle name="Normal 2 2 3 2 2 3 2 3 3 3" xfId="6883"/>
    <cellStyle name="Normal 2 2 3 2 2 3 2 3 4" xfId="3043"/>
    <cellStyle name="Normal 2 2 3 2 2 3 2 3 4 2" xfId="7651"/>
    <cellStyle name="Normal 2 2 3 2 2 3 2 3 5" xfId="5347"/>
    <cellStyle name="Normal 2 2 3 2 2 3 2 4" xfId="995"/>
    <cellStyle name="Normal 2 2 3 2 2 3 2 4 2" xfId="3299"/>
    <cellStyle name="Normal 2 2 3 2 2 3 2 4 2 2" xfId="7907"/>
    <cellStyle name="Normal 2 2 3 2 2 3 2 4 3" xfId="5603"/>
    <cellStyle name="Normal 2 2 3 2 2 3 2 5" xfId="1763"/>
    <cellStyle name="Normal 2 2 3 2 2 3 2 5 2" xfId="4067"/>
    <cellStyle name="Normal 2 2 3 2 2 3 2 5 2 2" xfId="8675"/>
    <cellStyle name="Normal 2 2 3 2 2 3 2 5 3" xfId="6371"/>
    <cellStyle name="Normal 2 2 3 2 2 3 2 6" xfId="2531"/>
    <cellStyle name="Normal 2 2 3 2 2 3 2 6 2" xfId="7139"/>
    <cellStyle name="Normal 2 2 3 2 2 3 2 7" xfId="4835"/>
    <cellStyle name="Normal 2 2 3 2 2 3 3" xfId="355"/>
    <cellStyle name="Normal 2 2 3 2 2 3 3 2" xfId="1123"/>
    <cellStyle name="Normal 2 2 3 2 2 3 3 2 2" xfId="3427"/>
    <cellStyle name="Normal 2 2 3 2 2 3 3 2 2 2" xfId="8035"/>
    <cellStyle name="Normal 2 2 3 2 2 3 3 2 3" xfId="5731"/>
    <cellStyle name="Normal 2 2 3 2 2 3 3 3" xfId="1891"/>
    <cellStyle name="Normal 2 2 3 2 2 3 3 3 2" xfId="4195"/>
    <cellStyle name="Normal 2 2 3 2 2 3 3 3 2 2" xfId="8803"/>
    <cellStyle name="Normal 2 2 3 2 2 3 3 3 3" xfId="6499"/>
    <cellStyle name="Normal 2 2 3 2 2 3 3 4" xfId="2659"/>
    <cellStyle name="Normal 2 2 3 2 2 3 3 4 2" xfId="7267"/>
    <cellStyle name="Normal 2 2 3 2 2 3 3 5" xfId="4963"/>
    <cellStyle name="Normal 2 2 3 2 2 3 4" xfId="611"/>
    <cellStyle name="Normal 2 2 3 2 2 3 4 2" xfId="1379"/>
    <cellStyle name="Normal 2 2 3 2 2 3 4 2 2" xfId="3683"/>
    <cellStyle name="Normal 2 2 3 2 2 3 4 2 2 2" xfId="8291"/>
    <cellStyle name="Normal 2 2 3 2 2 3 4 2 3" xfId="5987"/>
    <cellStyle name="Normal 2 2 3 2 2 3 4 3" xfId="2147"/>
    <cellStyle name="Normal 2 2 3 2 2 3 4 3 2" xfId="4451"/>
    <cellStyle name="Normal 2 2 3 2 2 3 4 3 2 2" xfId="9059"/>
    <cellStyle name="Normal 2 2 3 2 2 3 4 3 3" xfId="6755"/>
    <cellStyle name="Normal 2 2 3 2 2 3 4 4" xfId="2915"/>
    <cellStyle name="Normal 2 2 3 2 2 3 4 4 2" xfId="7523"/>
    <cellStyle name="Normal 2 2 3 2 2 3 4 5" xfId="5219"/>
    <cellStyle name="Normal 2 2 3 2 2 3 5" xfId="867"/>
    <cellStyle name="Normal 2 2 3 2 2 3 5 2" xfId="3171"/>
    <cellStyle name="Normal 2 2 3 2 2 3 5 2 2" xfId="7779"/>
    <cellStyle name="Normal 2 2 3 2 2 3 5 3" xfId="5475"/>
    <cellStyle name="Normal 2 2 3 2 2 3 6" xfId="1635"/>
    <cellStyle name="Normal 2 2 3 2 2 3 6 2" xfId="3939"/>
    <cellStyle name="Normal 2 2 3 2 2 3 6 2 2" xfId="8547"/>
    <cellStyle name="Normal 2 2 3 2 2 3 6 3" xfId="6243"/>
    <cellStyle name="Normal 2 2 3 2 2 3 7" xfId="2403"/>
    <cellStyle name="Normal 2 2 3 2 2 3 7 2" xfId="7011"/>
    <cellStyle name="Normal 2 2 3 2 2 3 8" xfId="4707"/>
    <cellStyle name="Normal 2 2 3 2 2 4" xfId="163"/>
    <cellStyle name="Normal 2 2 3 2 2 4 2" xfId="419"/>
    <cellStyle name="Normal 2 2 3 2 2 4 2 2" xfId="1187"/>
    <cellStyle name="Normal 2 2 3 2 2 4 2 2 2" xfId="3491"/>
    <cellStyle name="Normal 2 2 3 2 2 4 2 2 2 2" xfId="8099"/>
    <cellStyle name="Normal 2 2 3 2 2 4 2 2 3" xfId="5795"/>
    <cellStyle name="Normal 2 2 3 2 2 4 2 3" xfId="1955"/>
    <cellStyle name="Normal 2 2 3 2 2 4 2 3 2" xfId="4259"/>
    <cellStyle name="Normal 2 2 3 2 2 4 2 3 2 2" xfId="8867"/>
    <cellStyle name="Normal 2 2 3 2 2 4 2 3 3" xfId="6563"/>
    <cellStyle name="Normal 2 2 3 2 2 4 2 4" xfId="2723"/>
    <cellStyle name="Normal 2 2 3 2 2 4 2 4 2" xfId="7331"/>
    <cellStyle name="Normal 2 2 3 2 2 4 2 5" xfId="5027"/>
    <cellStyle name="Normal 2 2 3 2 2 4 3" xfId="675"/>
    <cellStyle name="Normal 2 2 3 2 2 4 3 2" xfId="1443"/>
    <cellStyle name="Normal 2 2 3 2 2 4 3 2 2" xfId="3747"/>
    <cellStyle name="Normal 2 2 3 2 2 4 3 2 2 2" xfId="8355"/>
    <cellStyle name="Normal 2 2 3 2 2 4 3 2 3" xfId="6051"/>
    <cellStyle name="Normal 2 2 3 2 2 4 3 3" xfId="2211"/>
    <cellStyle name="Normal 2 2 3 2 2 4 3 3 2" xfId="4515"/>
    <cellStyle name="Normal 2 2 3 2 2 4 3 3 2 2" xfId="9123"/>
    <cellStyle name="Normal 2 2 3 2 2 4 3 3 3" xfId="6819"/>
    <cellStyle name="Normal 2 2 3 2 2 4 3 4" xfId="2979"/>
    <cellStyle name="Normal 2 2 3 2 2 4 3 4 2" xfId="7587"/>
    <cellStyle name="Normal 2 2 3 2 2 4 3 5" xfId="5283"/>
    <cellStyle name="Normal 2 2 3 2 2 4 4" xfId="931"/>
    <cellStyle name="Normal 2 2 3 2 2 4 4 2" xfId="3235"/>
    <cellStyle name="Normal 2 2 3 2 2 4 4 2 2" xfId="7843"/>
    <cellStyle name="Normal 2 2 3 2 2 4 4 3" xfId="5539"/>
    <cellStyle name="Normal 2 2 3 2 2 4 5" xfId="1699"/>
    <cellStyle name="Normal 2 2 3 2 2 4 5 2" xfId="4003"/>
    <cellStyle name="Normal 2 2 3 2 2 4 5 2 2" xfId="8611"/>
    <cellStyle name="Normal 2 2 3 2 2 4 5 3" xfId="6307"/>
    <cellStyle name="Normal 2 2 3 2 2 4 6" xfId="2467"/>
    <cellStyle name="Normal 2 2 3 2 2 4 6 2" xfId="7075"/>
    <cellStyle name="Normal 2 2 3 2 2 4 7" xfId="4771"/>
    <cellStyle name="Normal 2 2 3 2 2 5" xfId="291"/>
    <cellStyle name="Normal 2 2 3 2 2 5 2" xfId="1059"/>
    <cellStyle name="Normal 2 2 3 2 2 5 2 2" xfId="3363"/>
    <cellStyle name="Normal 2 2 3 2 2 5 2 2 2" xfId="7971"/>
    <cellStyle name="Normal 2 2 3 2 2 5 2 3" xfId="5667"/>
    <cellStyle name="Normal 2 2 3 2 2 5 3" xfId="1827"/>
    <cellStyle name="Normal 2 2 3 2 2 5 3 2" xfId="4131"/>
    <cellStyle name="Normal 2 2 3 2 2 5 3 2 2" xfId="8739"/>
    <cellStyle name="Normal 2 2 3 2 2 5 3 3" xfId="6435"/>
    <cellStyle name="Normal 2 2 3 2 2 5 4" xfId="2595"/>
    <cellStyle name="Normal 2 2 3 2 2 5 4 2" xfId="7203"/>
    <cellStyle name="Normal 2 2 3 2 2 5 5" xfId="4899"/>
    <cellStyle name="Normal 2 2 3 2 2 6" xfId="547"/>
    <cellStyle name="Normal 2 2 3 2 2 6 2" xfId="1315"/>
    <cellStyle name="Normal 2 2 3 2 2 6 2 2" xfId="3619"/>
    <cellStyle name="Normal 2 2 3 2 2 6 2 2 2" xfId="8227"/>
    <cellStyle name="Normal 2 2 3 2 2 6 2 3" xfId="5923"/>
    <cellStyle name="Normal 2 2 3 2 2 6 3" xfId="2083"/>
    <cellStyle name="Normal 2 2 3 2 2 6 3 2" xfId="4387"/>
    <cellStyle name="Normal 2 2 3 2 2 6 3 2 2" xfId="8995"/>
    <cellStyle name="Normal 2 2 3 2 2 6 3 3" xfId="6691"/>
    <cellStyle name="Normal 2 2 3 2 2 6 4" xfId="2851"/>
    <cellStyle name="Normal 2 2 3 2 2 6 4 2" xfId="7459"/>
    <cellStyle name="Normal 2 2 3 2 2 6 5" xfId="5155"/>
    <cellStyle name="Normal 2 2 3 2 2 7" xfId="803"/>
    <cellStyle name="Normal 2 2 3 2 2 7 2" xfId="3107"/>
    <cellStyle name="Normal 2 2 3 2 2 7 2 2" xfId="7715"/>
    <cellStyle name="Normal 2 2 3 2 2 7 3" xfId="5411"/>
    <cellStyle name="Normal 2 2 3 2 2 8" xfId="1571"/>
    <cellStyle name="Normal 2 2 3 2 2 8 2" xfId="3875"/>
    <cellStyle name="Normal 2 2 3 2 2 8 2 2" xfId="8483"/>
    <cellStyle name="Normal 2 2 3 2 2 8 3" xfId="6179"/>
    <cellStyle name="Normal 2 2 3 2 2 9" xfId="2339"/>
    <cellStyle name="Normal 2 2 3 2 2 9 2" xfId="6947"/>
    <cellStyle name="Normal 2 2 3 2 3" xfId="51"/>
    <cellStyle name="Normal 2 2 3 2 3 2" xfId="115"/>
    <cellStyle name="Normal 2 2 3 2 3 2 2" xfId="243"/>
    <cellStyle name="Normal 2 2 3 2 3 2 2 2" xfId="499"/>
    <cellStyle name="Normal 2 2 3 2 3 2 2 2 2" xfId="1267"/>
    <cellStyle name="Normal 2 2 3 2 3 2 2 2 2 2" xfId="3571"/>
    <cellStyle name="Normal 2 2 3 2 3 2 2 2 2 2 2" xfId="8179"/>
    <cellStyle name="Normal 2 2 3 2 3 2 2 2 2 3" xfId="5875"/>
    <cellStyle name="Normal 2 2 3 2 3 2 2 2 3" xfId="2035"/>
    <cellStyle name="Normal 2 2 3 2 3 2 2 2 3 2" xfId="4339"/>
    <cellStyle name="Normal 2 2 3 2 3 2 2 2 3 2 2" xfId="8947"/>
    <cellStyle name="Normal 2 2 3 2 3 2 2 2 3 3" xfId="6643"/>
    <cellStyle name="Normal 2 2 3 2 3 2 2 2 4" xfId="2803"/>
    <cellStyle name="Normal 2 2 3 2 3 2 2 2 4 2" xfId="7411"/>
    <cellStyle name="Normal 2 2 3 2 3 2 2 2 5" xfId="5107"/>
    <cellStyle name="Normal 2 2 3 2 3 2 2 3" xfId="755"/>
    <cellStyle name="Normal 2 2 3 2 3 2 2 3 2" xfId="1523"/>
    <cellStyle name="Normal 2 2 3 2 3 2 2 3 2 2" xfId="3827"/>
    <cellStyle name="Normal 2 2 3 2 3 2 2 3 2 2 2" xfId="8435"/>
    <cellStyle name="Normal 2 2 3 2 3 2 2 3 2 3" xfId="6131"/>
    <cellStyle name="Normal 2 2 3 2 3 2 2 3 3" xfId="2291"/>
    <cellStyle name="Normal 2 2 3 2 3 2 2 3 3 2" xfId="4595"/>
    <cellStyle name="Normal 2 2 3 2 3 2 2 3 3 2 2" xfId="9203"/>
    <cellStyle name="Normal 2 2 3 2 3 2 2 3 3 3" xfId="6899"/>
    <cellStyle name="Normal 2 2 3 2 3 2 2 3 4" xfId="3059"/>
    <cellStyle name="Normal 2 2 3 2 3 2 2 3 4 2" xfId="7667"/>
    <cellStyle name="Normal 2 2 3 2 3 2 2 3 5" xfId="5363"/>
    <cellStyle name="Normal 2 2 3 2 3 2 2 4" xfId="1011"/>
    <cellStyle name="Normal 2 2 3 2 3 2 2 4 2" xfId="3315"/>
    <cellStyle name="Normal 2 2 3 2 3 2 2 4 2 2" xfId="7923"/>
    <cellStyle name="Normal 2 2 3 2 3 2 2 4 3" xfId="5619"/>
    <cellStyle name="Normal 2 2 3 2 3 2 2 5" xfId="1779"/>
    <cellStyle name="Normal 2 2 3 2 3 2 2 5 2" xfId="4083"/>
    <cellStyle name="Normal 2 2 3 2 3 2 2 5 2 2" xfId="8691"/>
    <cellStyle name="Normal 2 2 3 2 3 2 2 5 3" xfId="6387"/>
    <cellStyle name="Normal 2 2 3 2 3 2 2 6" xfId="2547"/>
    <cellStyle name="Normal 2 2 3 2 3 2 2 6 2" xfId="7155"/>
    <cellStyle name="Normal 2 2 3 2 3 2 2 7" xfId="4851"/>
    <cellStyle name="Normal 2 2 3 2 3 2 3" xfId="371"/>
    <cellStyle name="Normal 2 2 3 2 3 2 3 2" xfId="1139"/>
    <cellStyle name="Normal 2 2 3 2 3 2 3 2 2" xfId="3443"/>
    <cellStyle name="Normal 2 2 3 2 3 2 3 2 2 2" xfId="8051"/>
    <cellStyle name="Normal 2 2 3 2 3 2 3 2 3" xfId="5747"/>
    <cellStyle name="Normal 2 2 3 2 3 2 3 3" xfId="1907"/>
    <cellStyle name="Normal 2 2 3 2 3 2 3 3 2" xfId="4211"/>
    <cellStyle name="Normal 2 2 3 2 3 2 3 3 2 2" xfId="8819"/>
    <cellStyle name="Normal 2 2 3 2 3 2 3 3 3" xfId="6515"/>
    <cellStyle name="Normal 2 2 3 2 3 2 3 4" xfId="2675"/>
    <cellStyle name="Normal 2 2 3 2 3 2 3 4 2" xfId="7283"/>
    <cellStyle name="Normal 2 2 3 2 3 2 3 5" xfId="4979"/>
    <cellStyle name="Normal 2 2 3 2 3 2 4" xfId="627"/>
    <cellStyle name="Normal 2 2 3 2 3 2 4 2" xfId="1395"/>
    <cellStyle name="Normal 2 2 3 2 3 2 4 2 2" xfId="3699"/>
    <cellStyle name="Normal 2 2 3 2 3 2 4 2 2 2" xfId="8307"/>
    <cellStyle name="Normal 2 2 3 2 3 2 4 2 3" xfId="6003"/>
    <cellStyle name="Normal 2 2 3 2 3 2 4 3" xfId="2163"/>
    <cellStyle name="Normal 2 2 3 2 3 2 4 3 2" xfId="4467"/>
    <cellStyle name="Normal 2 2 3 2 3 2 4 3 2 2" xfId="9075"/>
    <cellStyle name="Normal 2 2 3 2 3 2 4 3 3" xfId="6771"/>
    <cellStyle name="Normal 2 2 3 2 3 2 4 4" xfId="2931"/>
    <cellStyle name="Normal 2 2 3 2 3 2 4 4 2" xfId="7539"/>
    <cellStyle name="Normal 2 2 3 2 3 2 4 5" xfId="5235"/>
    <cellStyle name="Normal 2 2 3 2 3 2 5" xfId="883"/>
    <cellStyle name="Normal 2 2 3 2 3 2 5 2" xfId="3187"/>
    <cellStyle name="Normal 2 2 3 2 3 2 5 2 2" xfId="7795"/>
    <cellStyle name="Normal 2 2 3 2 3 2 5 3" xfId="5491"/>
    <cellStyle name="Normal 2 2 3 2 3 2 6" xfId="1651"/>
    <cellStyle name="Normal 2 2 3 2 3 2 6 2" xfId="3955"/>
    <cellStyle name="Normal 2 2 3 2 3 2 6 2 2" xfId="8563"/>
    <cellStyle name="Normal 2 2 3 2 3 2 6 3" xfId="6259"/>
    <cellStyle name="Normal 2 2 3 2 3 2 7" xfId="2419"/>
    <cellStyle name="Normal 2 2 3 2 3 2 7 2" xfId="7027"/>
    <cellStyle name="Normal 2 2 3 2 3 2 8" xfId="4723"/>
    <cellStyle name="Normal 2 2 3 2 3 3" xfId="179"/>
    <cellStyle name="Normal 2 2 3 2 3 3 2" xfId="435"/>
    <cellStyle name="Normal 2 2 3 2 3 3 2 2" xfId="1203"/>
    <cellStyle name="Normal 2 2 3 2 3 3 2 2 2" xfId="3507"/>
    <cellStyle name="Normal 2 2 3 2 3 3 2 2 2 2" xfId="8115"/>
    <cellStyle name="Normal 2 2 3 2 3 3 2 2 3" xfId="5811"/>
    <cellStyle name="Normal 2 2 3 2 3 3 2 3" xfId="1971"/>
    <cellStyle name="Normal 2 2 3 2 3 3 2 3 2" xfId="4275"/>
    <cellStyle name="Normal 2 2 3 2 3 3 2 3 2 2" xfId="8883"/>
    <cellStyle name="Normal 2 2 3 2 3 3 2 3 3" xfId="6579"/>
    <cellStyle name="Normal 2 2 3 2 3 3 2 4" xfId="2739"/>
    <cellStyle name="Normal 2 2 3 2 3 3 2 4 2" xfId="7347"/>
    <cellStyle name="Normal 2 2 3 2 3 3 2 5" xfId="5043"/>
    <cellStyle name="Normal 2 2 3 2 3 3 3" xfId="691"/>
    <cellStyle name="Normal 2 2 3 2 3 3 3 2" xfId="1459"/>
    <cellStyle name="Normal 2 2 3 2 3 3 3 2 2" xfId="3763"/>
    <cellStyle name="Normal 2 2 3 2 3 3 3 2 2 2" xfId="8371"/>
    <cellStyle name="Normal 2 2 3 2 3 3 3 2 3" xfId="6067"/>
    <cellStyle name="Normal 2 2 3 2 3 3 3 3" xfId="2227"/>
    <cellStyle name="Normal 2 2 3 2 3 3 3 3 2" xfId="4531"/>
    <cellStyle name="Normal 2 2 3 2 3 3 3 3 2 2" xfId="9139"/>
    <cellStyle name="Normal 2 2 3 2 3 3 3 3 3" xfId="6835"/>
    <cellStyle name="Normal 2 2 3 2 3 3 3 4" xfId="2995"/>
    <cellStyle name="Normal 2 2 3 2 3 3 3 4 2" xfId="7603"/>
    <cellStyle name="Normal 2 2 3 2 3 3 3 5" xfId="5299"/>
    <cellStyle name="Normal 2 2 3 2 3 3 4" xfId="947"/>
    <cellStyle name="Normal 2 2 3 2 3 3 4 2" xfId="3251"/>
    <cellStyle name="Normal 2 2 3 2 3 3 4 2 2" xfId="7859"/>
    <cellStyle name="Normal 2 2 3 2 3 3 4 3" xfId="5555"/>
    <cellStyle name="Normal 2 2 3 2 3 3 5" xfId="1715"/>
    <cellStyle name="Normal 2 2 3 2 3 3 5 2" xfId="4019"/>
    <cellStyle name="Normal 2 2 3 2 3 3 5 2 2" xfId="8627"/>
    <cellStyle name="Normal 2 2 3 2 3 3 5 3" xfId="6323"/>
    <cellStyle name="Normal 2 2 3 2 3 3 6" xfId="2483"/>
    <cellStyle name="Normal 2 2 3 2 3 3 6 2" xfId="7091"/>
    <cellStyle name="Normal 2 2 3 2 3 3 7" xfId="4787"/>
    <cellStyle name="Normal 2 2 3 2 3 4" xfId="307"/>
    <cellStyle name="Normal 2 2 3 2 3 4 2" xfId="1075"/>
    <cellStyle name="Normal 2 2 3 2 3 4 2 2" xfId="3379"/>
    <cellStyle name="Normal 2 2 3 2 3 4 2 2 2" xfId="7987"/>
    <cellStyle name="Normal 2 2 3 2 3 4 2 3" xfId="5683"/>
    <cellStyle name="Normal 2 2 3 2 3 4 3" xfId="1843"/>
    <cellStyle name="Normal 2 2 3 2 3 4 3 2" xfId="4147"/>
    <cellStyle name="Normal 2 2 3 2 3 4 3 2 2" xfId="8755"/>
    <cellStyle name="Normal 2 2 3 2 3 4 3 3" xfId="6451"/>
    <cellStyle name="Normal 2 2 3 2 3 4 4" xfId="2611"/>
    <cellStyle name="Normal 2 2 3 2 3 4 4 2" xfId="7219"/>
    <cellStyle name="Normal 2 2 3 2 3 4 5" xfId="4915"/>
    <cellStyle name="Normal 2 2 3 2 3 5" xfId="563"/>
    <cellStyle name="Normal 2 2 3 2 3 5 2" xfId="1331"/>
    <cellStyle name="Normal 2 2 3 2 3 5 2 2" xfId="3635"/>
    <cellStyle name="Normal 2 2 3 2 3 5 2 2 2" xfId="8243"/>
    <cellStyle name="Normal 2 2 3 2 3 5 2 3" xfId="5939"/>
    <cellStyle name="Normal 2 2 3 2 3 5 3" xfId="2099"/>
    <cellStyle name="Normal 2 2 3 2 3 5 3 2" xfId="4403"/>
    <cellStyle name="Normal 2 2 3 2 3 5 3 2 2" xfId="9011"/>
    <cellStyle name="Normal 2 2 3 2 3 5 3 3" xfId="6707"/>
    <cellStyle name="Normal 2 2 3 2 3 5 4" xfId="2867"/>
    <cellStyle name="Normal 2 2 3 2 3 5 4 2" xfId="7475"/>
    <cellStyle name="Normal 2 2 3 2 3 5 5" xfId="5171"/>
    <cellStyle name="Normal 2 2 3 2 3 6" xfId="819"/>
    <cellStyle name="Normal 2 2 3 2 3 6 2" xfId="3123"/>
    <cellStyle name="Normal 2 2 3 2 3 6 2 2" xfId="7731"/>
    <cellStyle name="Normal 2 2 3 2 3 6 3" xfId="5427"/>
    <cellStyle name="Normal 2 2 3 2 3 7" xfId="1587"/>
    <cellStyle name="Normal 2 2 3 2 3 7 2" xfId="3891"/>
    <cellStyle name="Normal 2 2 3 2 3 7 2 2" xfId="8499"/>
    <cellStyle name="Normal 2 2 3 2 3 7 3" xfId="6195"/>
    <cellStyle name="Normal 2 2 3 2 3 8" xfId="2355"/>
    <cellStyle name="Normal 2 2 3 2 3 8 2" xfId="6963"/>
    <cellStyle name="Normal 2 2 3 2 3 9" xfId="4659"/>
    <cellStyle name="Normal 2 2 3 2 4" xfId="83"/>
    <cellStyle name="Normal 2 2 3 2 4 2" xfId="211"/>
    <cellStyle name="Normal 2 2 3 2 4 2 2" xfId="467"/>
    <cellStyle name="Normal 2 2 3 2 4 2 2 2" xfId="1235"/>
    <cellStyle name="Normal 2 2 3 2 4 2 2 2 2" xfId="3539"/>
    <cellStyle name="Normal 2 2 3 2 4 2 2 2 2 2" xfId="8147"/>
    <cellStyle name="Normal 2 2 3 2 4 2 2 2 3" xfId="5843"/>
    <cellStyle name="Normal 2 2 3 2 4 2 2 3" xfId="2003"/>
    <cellStyle name="Normal 2 2 3 2 4 2 2 3 2" xfId="4307"/>
    <cellStyle name="Normal 2 2 3 2 4 2 2 3 2 2" xfId="8915"/>
    <cellStyle name="Normal 2 2 3 2 4 2 2 3 3" xfId="6611"/>
    <cellStyle name="Normal 2 2 3 2 4 2 2 4" xfId="2771"/>
    <cellStyle name="Normal 2 2 3 2 4 2 2 4 2" xfId="7379"/>
    <cellStyle name="Normal 2 2 3 2 4 2 2 5" xfId="5075"/>
    <cellStyle name="Normal 2 2 3 2 4 2 3" xfId="723"/>
    <cellStyle name="Normal 2 2 3 2 4 2 3 2" xfId="1491"/>
    <cellStyle name="Normal 2 2 3 2 4 2 3 2 2" xfId="3795"/>
    <cellStyle name="Normal 2 2 3 2 4 2 3 2 2 2" xfId="8403"/>
    <cellStyle name="Normal 2 2 3 2 4 2 3 2 3" xfId="6099"/>
    <cellStyle name="Normal 2 2 3 2 4 2 3 3" xfId="2259"/>
    <cellStyle name="Normal 2 2 3 2 4 2 3 3 2" xfId="4563"/>
    <cellStyle name="Normal 2 2 3 2 4 2 3 3 2 2" xfId="9171"/>
    <cellStyle name="Normal 2 2 3 2 4 2 3 3 3" xfId="6867"/>
    <cellStyle name="Normal 2 2 3 2 4 2 3 4" xfId="3027"/>
    <cellStyle name="Normal 2 2 3 2 4 2 3 4 2" xfId="7635"/>
    <cellStyle name="Normal 2 2 3 2 4 2 3 5" xfId="5331"/>
    <cellStyle name="Normal 2 2 3 2 4 2 4" xfId="979"/>
    <cellStyle name="Normal 2 2 3 2 4 2 4 2" xfId="3283"/>
    <cellStyle name="Normal 2 2 3 2 4 2 4 2 2" xfId="7891"/>
    <cellStyle name="Normal 2 2 3 2 4 2 4 3" xfId="5587"/>
    <cellStyle name="Normal 2 2 3 2 4 2 5" xfId="1747"/>
    <cellStyle name="Normal 2 2 3 2 4 2 5 2" xfId="4051"/>
    <cellStyle name="Normal 2 2 3 2 4 2 5 2 2" xfId="8659"/>
    <cellStyle name="Normal 2 2 3 2 4 2 5 3" xfId="6355"/>
    <cellStyle name="Normal 2 2 3 2 4 2 6" xfId="2515"/>
    <cellStyle name="Normal 2 2 3 2 4 2 6 2" xfId="7123"/>
    <cellStyle name="Normal 2 2 3 2 4 2 7" xfId="4819"/>
    <cellStyle name="Normal 2 2 3 2 4 3" xfId="339"/>
    <cellStyle name="Normal 2 2 3 2 4 3 2" xfId="1107"/>
    <cellStyle name="Normal 2 2 3 2 4 3 2 2" xfId="3411"/>
    <cellStyle name="Normal 2 2 3 2 4 3 2 2 2" xfId="8019"/>
    <cellStyle name="Normal 2 2 3 2 4 3 2 3" xfId="5715"/>
    <cellStyle name="Normal 2 2 3 2 4 3 3" xfId="1875"/>
    <cellStyle name="Normal 2 2 3 2 4 3 3 2" xfId="4179"/>
    <cellStyle name="Normal 2 2 3 2 4 3 3 2 2" xfId="8787"/>
    <cellStyle name="Normal 2 2 3 2 4 3 3 3" xfId="6483"/>
    <cellStyle name="Normal 2 2 3 2 4 3 4" xfId="2643"/>
    <cellStyle name="Normal 2 2 3 2 4 3 4 2" xfId="7251"/>
    <cellStyle name="Normal 2 2 3 2 4 3 5" xfId="4947"/>
    <cellStyle name="Normal 2 2 3 2 4 4" xfId="595"/>
    <cellStyle name="Normal 2 2 3 2 4 4 2" xfId="1363"/>
    <cellStyle name="Normal 2 2 3 2 4 4 2 2" xfId="3667"/>
    <cellStyle name="Normal 2 2 3 2 4 4 2 2 2" xfId="8275"/>
    <cellStyle name="Normal 2 2 3 2 4 4 2 3" xfId="5971"/>
    <cellStyle name="Normal 2 2 3 2 4 4 3" xfId="2131"/>
    <cellStyle name="Normal 2 2 3 2 4 4 3 2" xfId="4435"/>
    <cellStyle name="Normal 2 2 3 2 4 4 3 2 2" xfId="9043"/>
    <cellStyle name="Normal 2 2 3 2 4 4 3 3" xfId="6739"/>
    <cellStyle name="Normal 2 2 3 2 4 4 4" xfId="2899"/>
    <cellStyle name="Normal 2 2 3 2 4 4 4 2" xfId="7507"/>
    <cellStyle name="Normal 2 2 3 2 4 4 5" xfId="5203"/>
    <cellStyle name="Normal 2 2 3 2 4 5" xfId="851"/>
    <cellStyle name="Normal 2 2 3 2 4 5 2" xfId="3155"/>
    <cellStyle name="Normal 2 2 3 2 4 5 2 2" xfId="7763"/>
    <cellStyle name="Normal 2 2 3 2 4 5 3" xfId="5459"/>
    <cellStyle name="Normal 2 2 3 2 4 6" xfId="1619"/>
    <cellStyle name="Normal 2 2 3 2 4 6 2" xfId="3923"/>
    <cellStyle name="Normal 2 2 3 2 4 6 2 2" xfId="8531"/>
    <cellStyle name="Normal 2 2 3 2 4 6 3" xfId="6227"/>
    <cellStyle name="Normal 2 2 3 2 4 7" xfId="2387"/>
    <cellStyle name="Normal 2 2 3 2 4 7 2" xfId="6995"/>
    <cellStyle name="Normal 2 2 3 2 4 8" xfId="4691"/>
    <cellStyle name="Normal 2 2 3 2 5" xfId="147"/>
    <cellStyle name="Normal 2 2 3 2 5 2" xfId="403"/>
    <cellStyle name="Normal 2 2 3 2 5 2 2" xfId="1171"/>
    <cellStyle name="Normal 2 2 3 2 5 2 2 2" xfId="3475"/>
    <cellStyle name="Normal 2 2 3 2 5 2 2 2 2" xfId="8083"/>
    <cellStyle name="Normal 2 2 3 2 5 2 2 3" xfId="5779"/>
    <cellStyle name="Normal 2 2 3 2 5 2 3" xfId="1939"/>
    <cellStyle name="Normal 2 2 3 2 5 2 3 2" xfId="4243"/>
    <cellStyle name="Normal 2 2 3 2 5 2 3 2 2" xfId="8851"/>
    <cellStyle name="Normal 2 2 3 2 5 2 3 3" xfId="6547"/>
    <cellStyle name="Normal 2 2 3 2 5 2 4" xfId="2707"/>
    <cellStyle name="Normal 2 2 3 2 5 2 4 2" xfId="7315"/>
    <cellStyle name="Normal 2 2 3 2 5 2 5" xfId="5011"/>
    <cellStyle name="Normal 2 2 3 2 5 3" xfId="659"/>
    <cellStyle name="Normal 2 2 3 2 5 3 2" xfId="1427"/>
    <cellStyle name="Normal 2 2 3 2 5 3 2 2" xfId="3731"/>
    <cellStyle name="Normal 2 2 3 2 5 3 2 2 2" xfId="8339"/>
    <cellStyle name="Normal 2 2 3 2 5 3 2 3" xfId="6035"/>
    <cellStyle name="Normal 2 2 3 2 5 3 3" xfId="2195"/>
    <cellStyle name="Normal 2 2 3 2 5 3 3 2" xfId="4499"/>
    <cellStyle name="Normal 2 2 3 2 5 3 3 2 2" xfId="9107"/>
    <cellStyle name="Normal 2 2 3 2 5 3 3 3" xfId="6803"/>
    <cellStyle name="Normal 2 2 3 2 5 3 4" xfId="2963"/>
    <cellStyle name="Normal 2 2 3 2 5 3 4 2" xfId="7571"/>
    <cellStyle name="Normal 2 2 3 2 5 3 5" xfId="5267"/>
    <cellStyle name="Normal 2 2 3 2 5 4" xfId="915"/>
    <cellStyle name="Normal 2 2 3 2 5 4 2" xfId="3219"/>
    <cellStyle name="Normal 2 2 3 2 5 4 2 2" xfId="7827"/>
    <cellStyle name="Normal 2 2 3 2 5 4 3" xfId="5523"/>
    <cellStyle name="Normal 2 2 3 2 5 5" xfId="1683"/>
    <cellStyle name="Normal 2 2 3 2 5 5 2" xfId="3987"/>
    <cellStyle name="Normal 2 2 3 2 5 5 2 2" xfId="8595"/>
    <cellStyle name="Normal 2 2 3 2 5 5 3" xfId="6291"/>
    <cellStyle name="Normal 2 2 3 2 5 6" xfId="2451"/>
    <cellStyle name="Normal 2 2 3 2 5 6 2" xfId="7059"/>
    <cellStyle name="Normal 2 2 3 2 5 7" xfId="4755"/>
    <cellStyle name="Normal 2 2 3 2 6" xfId="275"/>
    <cellStyle name="Normal 2 2 3 2 6 2" xfId="1043"/>
    <cellStyle name="Normal 2 2 3 2 6 2 2" xfId="3347"/>
    <cellStyle name="Normal 2 2 3 2 6 2 2 2" xfId="7955"/>
    <cellStyle name="Normal 2 2 3 2 6 2 3" xfId="5651"/>
    <cellStyle name="Normal 2 2 3 2 6 3" xfId="1811"/>
    <cellStyle name="Normal 2 2 3 2 6 3 2" xfId="4115"/>
    <cellStyle name="Normal 2 2 3 2 6 3 2 2" xfId="8723"/>
    <cellStyle name="Normal 2 2 3 2 6 3 3" xfId="6419"/>
    <cellStyle name="Normal 2 2 3 2 6 4" xfId="2579"/>
    <cellStyle name="Normal 2 2 3 2 6 4 2" xfId="7187"/>
    <cellStyle name="Normal 2 2 3 2 6 5" xfId="4883"/>
    <cellStyle name="Normal 2 2 3 2 7" xfId="531"/>
    <cellStyle name="Normal 2 2 3 2 7 2" xfId="1299"/>
    <cellStyle name="Normal 2 2 3 2 7 2 2" xfId="3603"/>
    <cellStyle name="Normal 2 2 3 2 7 2 2 2" xfId="8211"/>
    <cellStyle name="Normal 2 2 3 2 7 2 3" xfId="5907"/>
    <cellStyle name="Normal 2 2 3 2 7 3" xfId="2067"/>
    <cellStyle name="Normal 2 2 3 2 7 3 2" xfId="4371"/>
    <cellStyle name="Normal 2 2 3 2 7 3 2 2" xfId="8979"/>
    <cellStyle name="Normal 2 2 3 2 7 3 3" xfId="6675"/>
    <cellStyle name="Normal 2 2 3 2 7 4" xfId="2835"/>
    <cellStyle name="Normal 2 2 3 2 7 4 2" xfId="7443"/>
    <cellStyle name="Normal 2 2 3 2 7 5" xfId="5139"/>
    <cellStyle name="Normal 2 2 3 2 8" xfId="787"/>
    <cellStyle name="Normal 2 2 3 2 8 2" xfId="3091"/>
    <cellStyle name="Normal 2 2 3 2 8 2 2" xfId="7699"/>
    <cellStyle name="Normal 2 2 3 2 8 3" xfId="5395"/>
    <cellStyle name="Normal 2 2 3 2 9" xfId="1555"/>
    <cellStyle name="Normal 2 2 3 2 9 2" xfId="3859"/>
    <cellStyle name="Normal 2 2 3 2 9 2 2" xfId="8467"/>
    <cellStyle name="Normal 2 2 3 2 9 3" xfId="6163"/>
    <cellStyle name="Normal 2 2 3 3" xfId="26"/>
    <cellStyle name="Normal 2 2 3 3 10" xfId="4635"/>
    <cellStyle name="Normal 2 2 3 3 2" xfId="59"/>
    <cellStyle name="Normal 2 2 3 3 2 2" xfId="123"/>
    <cellStyle name="Normal 2 2 3 3 2 2 2" xfId="251"/>
    <cellStyle name="Normal 2 2 3 3 2 2 2 2" xfId="507"/>
    <cellStyle name="Normal 2 2 3 3 2 2 2 2 2" xfId="1275"/>
    <cellStyle name="Normal 2 2 3 3 2 2 2 2 2 2" xfId="3579"/>
    <cellStyle name="Normal 2 2 3 3 2 2 2 2 2 2 2" xfId="8187"/>
    <cellStyle name="Normal 2 2 3 3 2 2 2 2 2 3" xfId="5883"/>
    <cellStyle name="Normal 2 2 3 3 2 2 2 2 3" xfId="2043"/>
    <cellStyle name="Normal 2 2 3 3 2 2 2 2 3 2" xfId="4347"/>
    <cellStyle name="Normal 2 2 3 3 2 2 2 2 3 2 2" xfId="8955"/>
    <cellStyle name="Normal 2 2 3 3 2 2 2 2 3 3" xfId="6651"/>
    <cellStyle name="Normal 2 2 3 3 2 2 2 2 4" xfId="2811"/>
    <cellStyle name="Normal 2 2 3 3 2 2 2 2 4 2" xfId="7419"/>
    <cellStyle name="Normal 2 2 3 3 2 2 2 2 5" xfId="5115"/>
    <cellStyle name="Normal 2 2 3 3 2 2 2 3" xfId="763"/>
    <cellStyle name="Normal 2 2 3 3 2 2 2 3 2" xfId="1531"/>
    <cellStyle name="Normal 2 2 3 3 2 2 2 3 2 2" xfId="3835"/>
    <cellStyle name="Normal 2 2 3 3 2 2 2 3 2 2 2" xfId="8443"/>
    <cellStyle name="Normal 2 2 3 3 2 2 2 3 2 3" xfId="6139"/>
    <cellStyle name="Normal 2 2 3 3 2 2 2 3 3" xfId="2299"/>
    <cellStyle name="Normal 2 2 3 3 2 2 2 3 3 2" xfId="4603"/>
    <cellStyle name="Normal 2 2 3 3 2 2 2 3 3 2 2" xfId="9211"/>
    <cellStyle name="Normal 2 2 3 3 2 2 2 3 3 3" xfId="6907"/>
    <cellStyle name="Normal 2 2 3 3 2 2 2 3 4" xfId="3067"/>
    <cellStyle name="Normal 2 2 3 3 2 2 2 3 4 2" xfId="7675"/>
    <cellStyle name="Normal 2 2 3 3 2 2 2 3 5" xfId="5371"/>
    <cellStyle name="Normal 2 2 3 3 2 2 2 4" xfId="1019"/>
    <cellStyle name="Normal 2 2 3 3 2 2 2 4 2" xfId="3323"/>
    <cellStyle name="Normal 2 2 3 3 2 2 2 4 2 2" xfId="7931"/>
    <cellStyle name="Normal 2 2 3 3 2 2 2 4 3" xfId="5627"/>
    <cellStyle name="Normal 2 2 3 3 2 2 2 5" xfId="1787"/>
    <cellStyle name="Normal 2 2 3 3 2 2 2 5 2" xfId="4091"/>
    <cellStyle name="Normal 2 2 3 3 2 2 2 5 2 2" xfId="8699"/>
    <cellStyle name="Normal 2 2 3 3 2 2 2 5 3" xfId="6395"/>
    <cellStyle name="Normal 2 2 3 3 2 2 2 6" xfId="2555"/>
    <cellStyle name="Normal 2 2 3 3 2 2 2 6 2" xfId="7163"/>
    <cellStyle name="Normal 2 2 3 3 2 2 2 7" xfId="4859"/>
    <cellStyle name="Normal 2 2 3 3 2 2 3" xfId="379"/>
    <cellStyle name="Normal 2 2 3 3 2 2 3 2" xfId="1147"/>
    <cellStyle name="Normal 2 2 3 3 2 2 3 2 2" xfId="3451"/>
    <cellStyle name="Normal 2 2 3 3 2 2 3 2 2 2" xfId="8059"/>
    <cellStyle name="Normal 2 2 3 3 2 2 3 2 3" xfId="5755"/>
    <cellStyle name="Normal 2 2 3 3 2 2 3 3" xfId="1915"/>
    <cellStyle name="Normal 2 2 3 3 2 2 3 3 2" xfId="4219"/>
    <cellStyle name="Normal 2 2 3 3 2 2 3 3 2 2" xfId="8827"/>
    <cellStyle name="Normal 2 2 3 3 2 2 3 3 3" xfId="6523"/>
    <cellStyle name="Normal 2 2 3 3 2 2 3 4" xfId="2683"/>
    <cellStyle name="Normal 2 2 3 3 2 2 3 4 2" xfId="7291"/>
    <cellStyle name="Normal 2 2 3 3 2 2 3 5" xfId="4987"/>
    <cellStyle name="Normal 2 2 3 3 2 2 4" xfId="635"/>
    <cellStyle name="Normal 2 2 3 3 2 2 4 2" xfId="1403"/>
    <cellStyle name="Normal 2 2 3 3 2 2 4 2 2" xfId="3707"/>
    <cellStyle name="Normal 2 2 3 3 2 2 4 2 2 2" xfId="8315"/>
    <cellStyle name="Normal 2 2 3 3 2 2 4 2 3" xfId="6011"/>
    <cellStyle name="Normal 2 2 3 3 2 2 4 3" xfId="2171"/>
    <cellStyle name="Normal 2 2 3 3 2 2 4 3 2" xfId="4475"/>
    <cellStyle name="Normal 2 2 3 3 2 2 4 3 2 2" xfId="9083"/>
    <cellStyle name="Normal 2 2 3 3 2 2 4 3 3" xfId="6779"/>
    <cellStyle name="Normal 2 2 3 3 2 2 4 4" xfId="2939"/>
    <cellStyle name="Normal 2 2 3 3 2 2 4 4 2" xfId="7547"/>
    <cellStyle name="Normal 2 2 3 3 2 2 4 5" xfId="5243"/>
    <cellStyle name="Normal 2 2 3 3 2 2 5" xfId="891"/>
    <cellStyle name="Normal 2 2 3 3 2 2 5 2" xfId="3195"/>
    <cellStyle name="Normal 2 2 3 3 2 2 5 2 2" xfId="7803"/>
    <cellStyle name="Normal 2 2 3 3 2 2 5 3" xfId="5499"/>
    <cellStyle name="Normal 2 2 3 3 2 2 6" xfId="1659"/>
    <cellStyle name="Normal 2 2 3 3 2 2 6 2" xfId="3963"/>
    <cellStyle name="Normal 2 2 3 3 2 2 6 2 2" xfId="8571"/>
    <cellStyle name="Normal 2 2 3 3 2 2 6 3" xfId="6267"/>
    <cellStyle name="Normal 2 2 3 3 2 2 7" xfId="2427"/>
    <cellStyle name="Normal 2 2 3 3 2 2 7 2" xfId="7035"/>
    <cellStyle name="Normal 2 2 3 3 2 2 8" xfId="4731"/>
    <cellStyle name="Normal 2 2 3 3 2 3" xfId="187"/>
    <cellStyle name="Normal 2 2 3 3 2 3 2" xfId="443"/>
    <cellStyle name="Normal 2 2 3 3 2 3 2 2" xfId="1211"/>
    <cellStyle name="Normal 2 2 3 3 2 3 2 2 2" xfId="3515"/>
    <cellStyle name="Normal 2 2 3 3 2 3 2 2 2 2" xfId="8123"/>
    <cellStyle name="Normal 2 2 3 3 2 3 2 2 3" xfId="5819"/>
    <cellStyle name="Normal 2 2 3 3 2 3 2 3" xfId="1979"/>
    <cellStyle name="Normal 2 2 3 3 2 3 2 3 2" xfId="4283"/>
    <cellStyle name="Normal 2 2 3 3 2 3 2 3 2 2" xfId="8891"/>
    <cellStyle name="Normal 2 2 3 3 2 3 2 3 3" xfId="6587"/>
    <cellStyle name="Normal 2 2 3 3 2 3 2 4" xfId="2747"/>
    <cellStyle name="Normal 2 2 3 3 2 3 2 4 2" xfId="7355"/>
    <cellStyle name="Normal 2 2 3 3 2 3 2 5" xfId="5051"/>
    <cellStyle name="Normal 2 2 3 3 2 3 3" xfId="699"/>
    <cellStyle name="Normal 2 2 3 3 2 3 3 2" xfId="1467"/>
    <cellStyle name="Normal 2 2 3 3 2 3 3 2 2" xfId="3771"/>
    <cellStyle name="Normal 2 2 3 3 2 3 3 2 2 2" xfId="8379"/>
    <cellStyle name="Normal 2 2 3 3 2 3 3 2 3" xfId="6075"/>
    <cellStyle name="Normal 2 2 3 3 2 3 3 3" xfId="2235"/>
    <cellStyle name="Normal 2 2 3 3 2 3 3 3 2" xfId="4539"/>
    <cellStyle name="Normal 2 2 3 3 2 3 3 3 2 2" xfId="9147"/>
    <cellStyle name="Normal 2 2 3 3 2 3 3 3 3" xfId="6843"/>
    <cellStyle name="Normal 2 2 3 3 2 3 3 4" xfId="3003"/>
    <cellStyle name="Normal 2 2 3 3 2 3 3 4 2" xfId="7611"/>
    <cellStyle name="Normal 2 2 3 3 2 3 3 5" xfId="5307"/>
    <cellStyle name="Normal 2 2 3 3 2 3 4" xfId="955"/>
    <cellStyle name="Normal 2 2 3 3 2 3 4 2" xfId="3259"/>
    <cellStyle name="Normal 2 2 3 3 2 3 4 2 2" xfId="7867"/>
    <cellStyle name="Normal 2 2 3 3 2 3 4 3" xfId="5563"/>
    <cellStyle name="Normal 2 2 3 3 2 3 5" xfId="1723"/>
    <cellStyle name="Normal 2 2 3 3 2 3 5 2" xfId="4027"/>
    <cellStyle name="Normal 2 2 3 3 2 3 5 2 2" xfId="8635"/>
    <cellStyle name="Normal 2 2 3 3 2 3 5 3" xfId="6331"/>
    <cellStyle name="Normal 2 2 3 3 2 3 6" xfId="2491"/>
    <cellStyle name="Normal 2 2 3 3 2 3 6 2" xfId="7099"/>
    <cellStyle name="Normal 2 2 3 3 2 3 7" xfId="4795"/>
    <cellStyle name="Normal 2 2 3 3 2 4" xfId="315"/>
    <cellStyle name="Normal 2 2 3 3 2 4 2" xfId="1083"/>
    <cellStyle name="Normal 2 2 3 3 2 4 2 2" xfId="3387"/>
    <cellStyle name="Normal 2 2 3 3 2 4 2 2 2" xfId="7995"/>
    <cellStyle name="Normal 2 2 3 3 2 4 2 3" xfId="5691"/>
    <cellStyle name="Normal 2 2 3 3 2 4 3" xfId="1851"/>
    <cellStyle name="Normal 2 2 3 3 2 4 3 2" xfId="4155"/>
    <cellStyle name="Normal 2 2 3 3 2 4 3 2 2" xfId="8763"/>
    <cellStyle name="Normal 2 2 3 3 2 4 3 3" xfId="6459"/>
    <cellStyle name="Normal 2 2 3 3 2 4 4" xfId="2619"/>
    <cellStyle name="Normal 2 2 3 3 2 4 4 2" xfId="7227"/>
    <cellStyle name="Normal 2 2 3 3 2 4 5" xfId="4923"/>
    <cellStyle name="Normal 2 2 3 3 2 5" xfId="571"/>
    <cellStyle name="Normal 2 2 3 3 2 5 2" xfId="1339"/>
    <cellStyle name="Normal 2 2 3 3 2 5 2 2" xfId="3643"/>
    <cellStyle name="Normal 2 2 3 3 2 5 2 2 2" xfId="8251"/>
    <cellStyle name="Normal 2 2 3 3 2 5 2 3" xfId="5947"/>
    <cellStyle name="Normal 2 2 3 3 2 5 3" xfId="2107"/>
    <cellStyle name="Normal 2 2 3 3 2 5 3 2" xfId="4411"/>
    <cellStyle name="Normal 2 2 3 3 2 5 3 2 2" xfId="9019"/>
    <cellStyle name="Normal 2 2 3 3 2 5 3 3" xfId="6715"/>
    <cellStyle name="Normal 2 2 3 3 2 5 4" xfId="2875"/>
    <cellStyle name="Normal 2 2 3 3 2 5 4 2" xfId="7483"/>
    <cellStyle name="Normal 2 2 3 3 2 5 5" xfId="5179"/>
    <cellStyle name="Normal 2 2 3 3 2 6" xfId="827"/>
    <cellStyle name="Normal 2 2 3 3 2 6 2" xfId="3131"/>
    <cellStyle name="Normal 2 2 3 3 2 6 2 2" xfId="7739"/>
    <cellStyle name="Normal 2 2 3 3 2 6 3" xfId="5435"/>
    <cellStyle name="Normal 2 2 3 3 2 7" xfId="1595"/>
    <cellStyle name="Normal 2 2 3 3 2 7 2" xfId="3899"/>
    <cellStyle name="Normal 2 2 3 3 2 7 2 2" xfId="8507"/>
    <cellStyle name="Normal 2 2 3 3 2 7 3" xfId="6203"/>
    <cellStyle name="Normal 2 2 3 3 2 8" xfId="2363"/>
    <cellStyle name="Normal 2 2 3 3 2 8 2" xfId="6971"/>
    <cellStyle name="Normal 2 2 3 3 2 9" xfId="4667"/>
    <cellStyle name="Normal 2 2 3 3 3" xfId="91"/>
    <cellStyle name="Normal 2 2 3 3 3 2" xfId="219"/>
    <cellStyle name="Normal 2 2 3 3 3 2 2" xfId="475"/>
    <cellStyle name="Normal 2 2 3 3 3 2 2 2" xfId="1243"/>
    <cellStyle name="Normal 2 2 3 3 3 2 2 2 2" xfId="3547"/>
    <cellStyle name="Normal 2 2 3 3 3 2 2 2 2 2" xfId="8155"/>
    <cellStyle name="Normal 2 2 3 3 3 2 2 2 3" xfId="5851"/>
    <cellStyle name="Normal 2 2 3 3 3 2 2 3" xfId="2011"/>
    <cellStyle name="Normal 2 2 3 3 3 2 2 3 2" xfId="4315"/>
    <cellStyle name="Normal 2 2 3 3 3 2 2 3 2 2" xfId="8923"/>
    <cellStyle name="Normal 2 2 3 3 3 2 2 3 3" xfId="6619"/>
    <cellStyle name="Normal 2 2 3 3 3 2 2 4" xfId="2779"/>
    <cellStyle name="Normal 2 2 3 3 3 2 2 4 2" xfId="7387"/>
    <cellStyle name="Normal 2 2 3 3 3 2 2 5" xfId="5083"/>
    <cellStyle name="Normal 2 2 3 3 3 2 3" xfId="731"/>
    <cellStyle name="Normal 2 2 3 3 3 2 3 2" xfId="1499"/>
    <cellStyle name="Normal 2 2 3 3 3 2 3 2 2" xfId="3803"/>
    <cellStyle name="Normal 2 2 3 3 3 2 3 2 2 2" xfId="8411"/>
    <cellStyle name="Normal 2 2 3 3 3 2 3 2 3" xfId="6107"/>
    <cellStyle name="Normal 2 2 3 3 3 2 3 3" xfId="2267"/>
    <cellStyle name="Normal 2 2 3 3 3 2 3 3 2" xfId="4571"/>
    <cellStyle name="Normal 2 2 3 3 3 2 3 3 2 2" xfId="9179"/>
    <cellStyle name="Normal 2 2 3 3 3 2 3 3 3" xfId="6875"/>
    <cellStyle name="Normal 2 2 3 3 3 2 3 4" xfId="3035"/>
    <cellStyle name="Normal 2 2 3 3 3 2 3 4 2" xfId="7643"/>
    <cellStyle name="Normal 2 2 3 3 3 2 3 5" xfId="5339"/>
    <cellStyle name="Normal 2 2 3 3 3 2 4" xfId="987"/>
    <cellStyle name="Normal 2 2 3 3 3 2 4 2" xfId="3291"/>
    <cellStyle name="Normal 2 2 3 3 3 2 4 2 2" xfId="7899"/>
    <cellStyle name="Normal 2 2 3 3 3 2 4 3" xfId="5595"/>
    <cellStyle name="Normal 2 2 3 3 3 2 5" xfId="1755"/>
    <cellStyle name="Normal 2 2 3 3 3 2 5 2" xfId="4059"/>
    <cellStyle name="Normal 2 2 3 3 3 2 5 2 2" xfId="8667"/>
    <cellStyle name="Normal 2 2 3 3 3 2 5 3" xfId="6363"/>
    <cellStyle name="Normal 2 2 3 3 3 2 6" xfId="2523"/>
    <cellStyle name="Normal 2 2 3 3 3 2 6 2" xfId="7131"/>
    <cellStyle name="Normal 2 2 3 3 3 2 7" xfId="4827"/>
    <cellStyle name="Normal 2 2 3 3 3 3" xfId="347"/>
    <cellStyle name="Normal 2 2 3 3 3 3 2" xfId="1115"/>
    <cellStyle name="Normal 2 2 3 3 3 3 2 2" xfId="3419"/>
    <cellStyle name="Normal 2 2 3 3 3 3 2 2 2" xfId="8027"/>
    <cellStyle name="Normal 2 2 3 3 3 3 2 3" xfId="5723"/>
    <cellStyle name="Normal 2 2 3 3 3 3 3" xfId="1883"/>
    <cellStyle name="Normal 2 2 3 3 3 3 3 2" xfId="4187"/>
    <cellStyle name="Normal 2 2 3 3 3 3 3 2 2" xfId="8795"/>
    <cellStyle name="Normal 2 2 3 3 3 3 3 3" xfId="6491"/>
    <cellStyle name="Normal 2 2 3 3 3 3 4" xfId="2651"/>
    <cellStyle name="Normal 2 2 3 3 3 3 4 2" xfId="7259"/>
    <cellStyle name="Normal 2 2 3 3 3 3 5" xfId="4955"/>
    <cellStyle name="Normal 2 2 3 3 3 4" xfId="603"/>
    <cellStyle name="Normal 2 2 3 3 3 4 2" xfId="1371"/>
    <cellStyle name="Normal 2 2 3 3 3 4 2 2" xfId="3675"/>
    <cellStyle name="Normal 2 2 3 3 3 4 2 2 2" xfId="8283"/>
    <cellStyle name="Normal 2 2 3 3 3 4 2 3" xfId="5979"/>
    <cellStyle name="Normal 2 2 3 3 3 4 3" xfId="2139"/>
    <cellStyle name="Normal 2 2 3 3 3 4 3 2" xfId="4443"/>
    <cellStyle name="Normal 2 2 3 3 3 4 3 2 2" xfId="9051"/>
    <cellStyle name="Normal 2 2 3 3 3 4 3 3" xfId="6747"/>
    <cellStyle name="Normal 2 2 3 3 3 4 4" xfId="2907"/>
    <cellStyle name="Normal 2 2 3 3 3 4 4 2" xfId="7515"/>
    <cellStyle name="Normal 2 2 3 3 3 4 5" xfId="5211"/>
    <cellStyle name="Normal 2 2 3 3 3 5" xfId="859"/>
    <cellStyle name="Normal 2 2 3 3 3 5 2" xfId="3163"/>
    <cellStyle name="Normal 2 2 3 3 3 5 2 2" xfId="7771"/>
    <cellStyle name="Normal 2 2 3 3 3 5 3" xfId="5467"/>
    <cellStyle name="Normal 2 2 3 3 3 6" xfId="1627"/>
    <cellStyle name="Normal 2 2 3 3 3 6 2" xfId="3931"/>
    <cellStyle name="Normal 2 2 3 3 3 6 2 2" xfId="8539"/>
    <cellStyle name="Normal 2 2 3 3 3 6 3" xfId="6235"/>
    <cellStyle name="Normal 2 2 3 3 3 7" xfId="2395"/>
    <cellStyle name="Normal 2 2 3 3 3 7 2" xfId="7003"/>
    <cellStyle name="Normal 2 2 3 3 3 8" xfId="4699"/>
    <cellStyle name="Normal 2 2 3 3 4" xfId="155"/>
    <cellStyle name="Normal 2 2 3 3 4 2" xfId="411"/>
    <cellStyle name="Normal 2 2 3 3 4 2 2" xfId="1179"/>
    <cellStyle name="Normal 2 2 3 3 4 2 2 2" xfId="3483"/>
    <cellStyle name="Normal 2 2 3 3 4 2 2 2 2" xfId="8091"/>
    <cellStyle name="Normal 2 2 3 3 4 2 2 3" xfId="5787"/>
    <cellStyle name="Normal 2 2 3 3 4 2 3" xfId="1947"/>
    <cellStyle name="Normal 2 2 3 3 4 2 3 2" xfId="4251"/>
    <cellStyle name="Normal 2 2 3 3 4 2 3 2 2" xfId="8859"/>
    <cellStyle name="Normal 2 2 3 3 4 2 3 3" xfId="6555"/>
    <cellStyle name="Normal 2 2 3 3 4 2 4" xfId="2715"/>
    <cellStyle name="Normal 2 2 3 3 4 2 4 2" xfId="7323"/>
    <cellStyle name="Normal 2 2 3 3 4 2 5" xfId="5019"/>
    <cellStyle name="Normal 2 2 3 3 4 3" xfId="667"/>
    <cellStyle name="Normal 2 2 3 3 4 3 2" xfId="1435"/>
    <cellStyle name="Normal 2 2 3 3 4 3 2 2" xfId="3739"/>
    <cellStyle name="Normal 2 2 3 3 4 3 2 2 2" xfId="8347"/>
    <cellStyle name="Normal 2 2 3 3 4 3 2 3" xfId="6043"/>
    <cellStyle name="Normal 2 2 3 3 4 3 3" xfId="2203"/>
    <cellStyle name="Normal 2 2 3 3 4 3 3 2" xfId="4507"/>
    <cellStyle name="Normal 2 2 3 3 4 3 3 2 2" xfId="9115"/>
    <cellStyle name="Normal 2 2 3 3 4 3 3 3" xfId="6811"/>
    <cellStyle name="Normal 2 2 3 3 4 3 4" xfId="2971"/>
    <cellStyle name="Normal 2 2 3 3 4 3 4 2" xfId="7579"/>
    <cellStyle name="Normal 2 2 3 3 4 3 5" xfId="5275"/>
    <cellStyle name="Normal 2 2 3 3 4 4" xfId="923"/>
    <cellStyle name="Normal 2 2 3 3 4 4 2" xfId="3227"/>
    <cellStyle name="Normal 2 2 3 3 4 4 2 2" xfId="7835"/>
    <cellStyle name="Normal 2 2 3 3 4 4 3" xfId="5531"/>
    <cellStyle name="Normal 2 2 3 3 4 5" xfId="1691"/>
    <cellStyle name="Normal 2 2 3 3 4 5 2" xfId="3995"/>
    <cellStyle name="Normal 2 2 3 3 4 5 2 2" xfId="8603"/>
    <cellStyle name="Normal 2 2 3 3 4 5 3" xfId="6299"/>
    <cellStyle name="Normal 2 2 3 3 4 6" xfId="2459"/>
    <cellStyle name="Normal 2 2 3 3 4 6 2" xfId="7067"/>
    <cellStyle name="Normal 2 2 3 3 4 7" xfId="4763"/>
    <cellStyle name="Normal 2 2 3 3 5" xfId="283"/>
    <cellStyle name="Normal 2 2 3 3 5 2" xfId="1051"/>
    <cellStyle name="Normal 2 2 3 3 5 2 2" xfId="3355"/>
    <cellStyle name="Normal 2 2 3 3 5 2 2 2" xfId="7963"/>
    <cellStyle name="Normal 2 2 3 3 5 2 3" xfId="5659"/>
    <cellStyle name="Normal 2 2 3 3 5 3" xfId="1819"/>
    <cellStyle name="Normal 2 2 3 3 5 3 2" xfId="4123"/>
    <cellStyle name="Normal 2 2 3 3 5 3 2 2" xfId="8731"/>
    <cellStyle name="Normal 2 2 3 3 5 3 3" xfId="6427"/>
    <cellStyle name="Normal 2 2 3 3 5 4" xfId="2587"/>
    <cellStyle name="Normal 2 2 3 3 5 4 2" xfId="7195"/>
    <cellStyle name="Normal 2 2 3 3 5 5" xfId="4891"/>
    <cellStyle name="Normal 2 2 3 3 6" xfId="539"/>
    <cellStyle name="Normal 2 2 3 3 6 2" xfId="1307"/>
    <cellStyle name="Normal 2 2 3 3 6 2 2" xfId="3611"/>
    <cellStyle name="Normal 2 2 3 3 6 2 2 2" xfId="8219"/>
    <cellStyle name="Normal 2 2 3 3 6 2 3" xfId="5915"/>
    <cellStyle name="Normal 2 2 3 3 6 3" xfId="2075"/>
    <cellStyle name="Normal 2 2 3 3 6 3 2" xfId="4379"/>
    <cellStyle name="Normal 2 2 3 3 6 3 2 2" xfId="8987"/>
    <cellStyle name="Normal 2 2 3 3 6 3 3" xfId="6683"/>
    <cellStyle name="Normal 2 2 3 3 6 4" xfId="2843"/>
    <cellStyle name="Normal 2 2 3 3 6 4 2" xfId="7451"/>
    <cellStyle name="Normal 2 2 3 3 6 5" xfId="5147"/>
    <cellStyle name="Normal 2 2 3 3 7" xfId="795"/>
    <cellStyle name="Normal 2 2 3 3 7 2" xfId="3099"/>
    <cellStyle name="Normal 2 2 3 3 7 2 2" xfId="7707"/>
    <cellStyle name="Normal 2 2 3 3 7 3" xfId="5403"/>
    <cellStyle name="Normal 2 2 3 3 8" xfId="1563"/>
    <cellStyle name="Normal 2 2 3 3 8 2" xfId="3867"/>
    <cellStyle name="Normal 2 2 3 3 8 2 2" xfId="8475"/>
    <cellStyle name="Normal 2 2 3 3 8 3" xfId="6171"/>
    <cellStyle name="Normal 2 2 3 3 9" xfId="2331"/>
    <cellStyle name="Normal 2 2 3 3 9 2" xfId="6939"/>
    <cellStyle name="Normal 2 2 3 4" xfId="43"/>
    <cellStyle name="Normal 2 2 3 4 2" xfId="107"/>
    <cellStyle name="Normal 2 2 3 4 2 2" xfId="235"/>
    <cellStyle name="Normal 2 2 3 4 2 2 2" xfId="491"/>
    <cellStyle name="Normal 2 2 3 4 2 2 2 2" xfId="1259"/>
    <cellStyle name="Normal 2 2 3 4 2 2 2 2 2" xfId="3563"/>
    <cellStyle name="Normal 2 2 3 4 2 2 2 2 2 2" xfId="8171"/>
    <cellStyle name="Normal 2 2 3 4 2 2 2 2 3" xfId="5867"/>
    <cellStyle name="Normal 2 2 3 4 2 2 2 3" xfId="2027"/>
    <cellStyle name="Normal 2 2 3 4 2 2 2 3 2" xfId="4331"/>
    <cellStyle name="Normal 2 2 3 4 2 2 2 3 2 2" xfId="8939"/>
    <cellStyle name="Normal 2 2 3 4 2 2 2 3 3" xfId="6635"/>
    <cellStyle name="Normal 2 2 3 4 2 2 2 4" xfId="2795"/>
    <cellStyle name="Normal 2 2 3 4 2 2 2 4 2" xfId="7403"/>
    <cellStyle name="Normal 2 2 3 4 2 2 2 5" xfId="5099"/>
    <cellStyle name="Normal 2 2 3 4 2 2 3" xfId="747"/>
    <cellStyle name="Normal 2 2 3 4 2 2 3 2" xfId="1515"/>
    <cellStyle name="Normal 2 2 3 4 2 2 3 2 2" xfId="3819"/>
    <cellStyle name="Normal 2 2 3 4 2 2 3 2 2 2" xfId="8427"/>
    <cellStyle name="Normal 2 2 3 4 2 2 3 2 3" xfId="6123"/>
    <cellStyle name="Normal 2 2 3 4 2 2 3 3" xfId="2283"/>
    <cellStyle name="Normal 2 2 3 4 2 2 3 3 2" xfId="4587"/>
    <cellStyle name="Normal 2 2 3 4 2 2 3 3 2 2" xfId="9195"/>
    <cellStyle name="Normal 2 2 3 4 2 2 3 3 3" xfId="6891"/>
    <cellStyle name="Normal 2 2 3 4 2 2 3 4" xfId="3051"/>
    <cellStyle name="Normal 2 2 3 4 2 2 3 4 2" xfId="7659"/>
    <cellStyle name="Normal 2 2 3 4 2 2 3 5" xfId="5355"/>
    <cellStyle name="Normal 2 2 3 4 2 2 4" xfId="1003"/>
    <cellStyle name="Normal 2 2 3 4 2 2 4 2" xfId="3307"/>
    <cellStyle name="Normal 2 2 3 4 2 2 4 2 2" xfId="7915"/>
    <cellStyle name="Normal 2 2 3 4 2 2 4 3" xfId="5611"/>
    <cellStyle name="Normal 2 2 3 4 2 2 5" xfId="1771"/>
    <cellStyle name="Normal 2 2 3 4 2 2 5 2" xfId="4075"/>
    <cellStyle name="Normal 2 2 3 4 2 2 5 2 2" xfId="8683"/>
    <cellStyle name="Normal 2 2 3 4 2 2 5 3" xfId="6379"/>
    <cellStyle name="Normal 2 2 3 4 2 2 6" xfId="2539"/>
    <cellStyle name="Normal 2 2 3 4 2 2 6 2" xfId="7147"/>
    <cellStyle name="Normal 2 2 3 4 2 2 7" xfId="4843"/>
    <cellStyle name="Normal 2 2 3 4 2 3" xfId="363"/>
    <cellStyle name="Normal 2 2 3 4 2 3 2" xfId="1131"/>
    <cellStyle name="Normal 2 2 3 4 2 3 2 2" xfId="3435"/>
    <cellStyle name="Normal 2 2 3 4 2 3 2 2 2" xfId="8043"/>
    <cellStyle name="Normal 2 2 3 4 2 3 2 3" xfId="5739"/>
    <cellStyle name="Normal 2 2 3 4 2 3 3" xfId="1899"/>
    <cellStyle name="Normal 2 2 3 4 2 3 3 2" xfId="4203"/>
    <cellStyle name="Normal 2 2 3 4 2 3 3 2 2" xfId="8811"/>
    <cellStyle name="Normal 2 2 3 4 2 3 3 3" xfId="6507"/>
    <cellStyle name="Normal 2 2 3 4 2 3 4" xfId="2667"/>
    <cellStyle name="Normal 2 2 3 4 2 3 4 2" xfId="7275"/>
    <cellStyle name="Normal 2 2 3 4 2 3 5" xfId="4971"/>
    <cellStyle name="Normal 2 2 3 4 2 4" xfId="619"/>
    <cellStyle name="Normal 2 2 3 4 2 4 2" xfId="1387"/>
    <cellStyle name="Normal 2 2 3 4 2 4 2 2" xfId="3691"/>
    <cellStyle name="Normal 2 2 3 4 2 4 2 2 2" xfId="8299"/>
    <cellStyle name="Normal 2 2 3 4 2 4 2 3" xfId="5995"/>
    <cellStyle name="Normal 2 2 3 4 2 4 3" xfId="2155"/>
    <cellStyle name="Normal 2 2 3 4 2 4 3 2" xfId="4459"/>
    <cellStyle name="Normal 2 2 3 4 2 4 3 2 2" xfId="9067"/>
    <cellStyle name="Normal 2 2 3 4 2 4 3 3" xfId="6763"/>
    <cellStyle name="Normal 2 2 3 4 2 4 4" xfId="2923"/>
    <cellStyle name="Normal 2 2 3 4 2 4 4 2" xfId="7531"/>
    <cellStyle name="Normal 2 2 3 4 2 4 5" xfId="5227"/>
    <cellStyle name="Normal 2 2 3 4 2 5" xfId="875"/>
    <cellStyle name="Normal 2 2 3 4 2 5 2" xfId="3179"/>
    <cellStyle name="Normal 2 2 3 4 2 5 2 2" xfId="7787"/>
    <cellStyle name="Normal 2 2 3 4 2 5 3" xfId="5483"/>
    <cellStyle name="Normal 2 2 3 4 2 6" xfId="1643"/>
    <cellStyle name="Normal 2 2 3 4 2 6 2" xfId="3947"/>
    <cellStyle name="Normal 2 2 3 4 2 6 2 2" xfId="8555"/>
    <cellStyle name="Normal 2 2 3 4 2 6 3" xfId="6251"/>
    <cellStyle name="Normal 2 2 3 4 2 7" xfId="2411"/>
    <cellStyle name="Normal 2 2 3 4 2 7 2" xfId="7019"/>
    <cellStyle name="Normal 2 2 3 4 2 8" xfId="4715"/>
    <cellStyle name="Normal 2 2 3 4 3" xfId="171"/>
    <cellStyle name="Normal 2 2 3 4 3 2" xfId="427"/>
    <cellStyle name="Normal 2 2 3 4 3 2 2" xfId="1195"/>
    <cellStyle name="Normal 2 2 3 4 3 2 2 2" xfId="3499"/>
    <cellStyle name="Normal 2 2 3 4 3 2 2 2 2" xfId="8107"/>
    <cellStyle name="Normal 2 2 3 4 3 2 2 3" xfId="5803"/>
    <cellStyle name="Normal 2 2 3 4 3 2 3" xfId="1963"/>
    <cellStyle name="Normal 2 2 3 4 3 2 3 2" xfId="4267"/>
    <cellStyle name="Normal 2 2 3 4 3 2 3 2 2" xfId="8875"/>
    <cellStyle name="Normal 2 2 3 4 3 2 3 3" xfId="6571"/>
    <cellStyle name="Normal 2 2 3 4 3 2 4" xfId="2731"/>
    <cellStyle name="Normal 2 2 3 4 3 2 4 2" xfId="7339"/>
    <cellStyle name="Normal 2 2 3 4 3 2 5" xfId="5035"/>
    <cellStyle name="Normal 2 2 3 4 3 3" xfId="683"/>
    <cellStyle name="Normal 2 2 3 4 3 3 2" xfId="1451"/>
    <cellStyle name="Normal 2 2 3 4 3 3 2 2" xfId="3755"/>
    <cellStyle name="Normal 2 2 3 4 3 3 2 2 2" xfId="8363"/>
    <cellStyle name="Normal 2 2 3 4 3 3 2 3" xfId="6059"/>
    <cellStyle name="Normal 2 2 3 4 3 3 3" xfId="2219"/>
    <cellStyle name="Normal 2 2 3 4 3 3 3 2" xfId="4523"/>
    <cellStyle name="Normal 2 2 3 4 3 3 3 2 2" xfId="9131"/>
    <cellStyle name="Normal 2 2 3 4 3 3 3 3" xfId="6827"/>
    <cellStyle name="Normal 2 2 3 4 3 3 4" xfId="2987"/>
    <cellStyle name="Normal 2 2 3 4 3 3 4 2" xfId="7595"/>
    <cellStyle name="Normal 2 2 3 4 3 3 5" xfId="5291"/>
    <cellStyle name="Normal 2 2 3 4 3 4" xfId="939"/>
    <cellStyle name="Normal 2 2 3 4 3 4 2" xfId="3243"/>
    <cellStyle name="Normal 2 2 3 4 3 4 2 2" xfId="7851"/>
    <cellStyle name="Normal 2 2 3 4 3 4 3" xfId="5547"/>
    <cellStyle name="Normal 2 2 3 4 3 5" xfId="1707"/>
    <cellStyle name="Normal 2 2 3 4 3 5 2" xfId="4011"/>
    <cellStyle name="Normal 2 2 3 4 3 5 2 2" xfId="8619"/>
    <cellStyle name="Normal 2 2 3 4 3 5 3" xfId="6315"/>
    <cellStyle name="Normal 2 2 3 4 3 6" xfId="2475"/>
    <cellStyle name="Normal 2 2 3 4 3 6 2" xfId="7083"/>
    <cellStyle name="Normal 2 2 3 4 3 7" xfId="4779"/>
    <cellStyle name="Normal 2 2 3 4 4" xfId="299"/>
    <cellStyle name="Normal 2 2 3 4 4 2" xfId="1067"/>
    <cellStyle name="Normal 2 2 3 4 4 2 2" xfId="3371"/>
    <cellStyle name="Normal 2 2 3 4 4 2 2 2" xfId="7979"/>
    <cellStyle name="Normal 2 2 3 4 4 2 3" xfId="5675"/>
    <cellStyle name="Normal 2 2 3 4 4 3" xfId="1835"/>
    <cellStyle name="Normal 2 2 3 4 4 3 2" xfId="4139"/>
    <cellStyle name="Normal 2 2 3 4 4 3 2 2" xfId="8747"/>
    <cellStyle name="Normal 2 2 3 4 4 3 3" xfId="6443"/>
    <cellStyle name="Normal 2 2 3 4 4 4" xfId="2603"/>
    <cellStyle name="Normal 2 2 3 4 4 4 2" xfId="7211"/>
    <cellStyle name="Normal 2 2 3 4 4 5" xfId="4907"/>
    <cellStyle name="Normal 2 2 3 4 5" xfId="555"/>
    <cellStyle name="Normal 2 2 3 4 5 2" xfId="1323"/>
    <cellStyle name="Normal 2 2 3 4 5 2 2" xfId="3627"/>
    <cellStyle name="Normal 2 2 3 4 5 2 2 2" xfId="8235"/>
    <cellStyle name="Normal 2 2 3 4 5 2 3" xfId="5931"/>
    <cellStyle name="Normal 2 2 3 4 5 3" xfId="2091"/>
    <cellStyle name="Normal 2 2 3 4 5 3 2" xfId="4395"/>
    <cellStyle name="Normal 2 2 3 4 5 3 2 2" xfId="9003"/>
    <cellStyle name="Normal 2 2 3 4 5 3 3" xfId="6699"/>
    <cellStyle name="Normal 2 2 3 4 5 4" xfId="2859"/>
    <cellStyle name="Normal 2 2 3 4 5 4 2" xfId="7467"/>
    <cellStyle name="Normal 2 2 3 4 5 5" xfId="5163"/>
    <cellStyle name="Normal 2 2 3 4 6" xfId="811"/>
    <cellStyle name="Normal 2 2 3 4 6 2" xfId="3115"/>
    <cellStyle name="Normal 2 2 3 4 6 2 2" xfId="7723"/>
    <cellStyle name="Normal 2 2 3 4 6 3" xfId="5419"/>
    <cellStyle name="Normal 2 2 3 4 7" xfId="1579"/>
    <cellStyle name="Normal 2 2 3 4 7 2" xfId="3883"/>
    <cellStyle name="Normal 2 2 3 4 7 2 2" xfId="8491"/>
    <cellStyle name="Normal 2 2 3 4 7 3" xfId="6187"/>
    <cellStyle name="Normal 2 2 3 4 8" xfId="2347"/>
    <cellStyle name="Normal 2 2 3 4 8 2" xfId="6955"/>
    <cellStyle name="Normal 2 2 3 4 9" xfId="4651"/>
    <cellStyle name="Normal 2 2 3 5" xfId="75"/>
    <cellStyle name="Normal 2 2 3 5 2" xfId="203"/>
    <cellStyle name="Normal 2 2 3 5 2 2" xfId="459"/>
    <cellStyle name="Normal 2 2 3 5 2 2 2" xfId="1227"/>
    <cellStyle name="Normal 2 2 3 5 2 2 2 2" xfId="3531"/>
    <cellStyle name="Normal 2 2 3 5 2 2 2 2 2" xfId="8139"/>
    <cellStyle name="Normal 2 2 3 5 2 2 2 3" xfId="5835"/>
    <cellStyle name="Normal 2 2 3 5 2 2 3" xfId="1995"/>
    <cellStyle name="Normal 2 2 3 5 2 2 3 2" xfId="4299"/>
    <cellStyle name="Normal 2 2 3 5 2 2 3 2 2" xfId="8907"/>
    <cellStyle name="Normal 2 2 3 5 2 2 3 3" xfId="6603"/>
    <cellStyle name="Normal 2 2 3 5 2 2 4" xfId="2763"/>
    <cellStyle name="Normal 2 2 3 5 2 2 4 2" xfId="7371"/>
    <cellStyle name="Normal 2 2 3 5 2 2 5" xfId="5067"/>
    <cellStyle name="Normal 2 2 3 5 2 3" xfId="715"/>
    <cellStyle name="Normal 2 2 3 5 2 3 2" xfId="1483"/>
    <cellStyle name="Normal 2 2 3 5 2 3 2 2" xfId="3787"/>
    <cellStyle name="Normal 2 2 3 5 2 3 2 2 2" xfId="8395"/>
    <cellStyle name="Normal 2 2 3 5 2 3 2 3" xfId="6091"/>
    <cellStyle name="Normal 2 2 3 5 2 3 3" xfId="2251"/>
    <cellStyle name="Normal 2 2 3 5 2 3 3 2" xfId="4555"/>
    <cellStyle name="Normal 2 2 3 5 2 3 3 2 2" xfId="9163"/>
    <cellStyle name="Normal 2 2 3 5 2 3 3 3" xfId="6859"/>
    <cellStyle name="Normal 2 2 3 5 2 3 4" xfId="3019"/>
    <cellStyle name="Normal 2 2 3 5 2 3 4 2" xfId="7627"/>
    <cellStyle name="Normal 2 2 3 5 2 3 5" xfId="5323"/>
    <cellStyle name="Normal 2 2 3 5 2 4" xfId="971"/>
    <cellStyle name="Normal 2 2 3 5 2 4 2" xfId="3275"/>
    <cellStyle name="Normal 2 2 3 5 2 4 2 2" xfId="7883"/>
    <cellStyle name="Normal 2 2 3 5 2 4 3" xfId="5579"/>
    <cellStyle name="Normal 2 2 3 5 2 5" xfId="1739"/>
    <cellStyle name="Normal 2 2 3 5 2 5 2" xfId="4043"/>
    <cellStyle name="Normal 2 2 3 5 2 5 2 2" xfId="8651"/>
    <cellStyle name="Normal 2 2 3 5 2 5 3" xfId="6347"/>
    <cellStyle name="Normal 2 2 3 5 2 6" xfId="2507"/>
    <cellStyle name="Normal 2 2 3 5 2 6 2" xfId="7115"/>
    <cellStyle name="Normal 2 2 3 5 2 7" xfId="4811"/>
    <cellStyle name="Normal 2 2 3 5 3" xfId="331"/>
    <cellStyle name="Normal 2 2 3 5 3 2" xfId="1099"/>
    <cellStyle name="Normal 2 2 3 5 3 2 2" xfId="3403"/>
    <cellStyle name="Normal 2 2 3 5 3 2 2 2" xfId="8011"/>
    <cellStyle name="Normal 2 2 3 5 3 2 3" xfId="5707"/>
    <cellStyle name="Normal 2 2 3 5 3 3" xfId="1867"/>
    <cellStyle name="Normal 2 2 3 5 3 3 2" xfId="4171"/>
    <cellStyle name="Normal 2 2 3 5 3 3 2 2" xfId="8779"/>
    <cellStyle name="Normal 2 2 3 5 3 3 3" xfId="6475"/>
    <cellStyle name="Normal 2 2 3 5 3 4" xfId="2635"/>
    <cellStyle name="Normal 2 2 3 5 3 4 2" xfId="7243"/>
    <cellStyle name="Normal 2 2 3 5 3 5" xfId="4939"/>
    <cellStyle name="Normal 2 2 3 5 4" xfId="587"/>
    <cellStyle name="Normal 2 2 3 5 4 2" xfId="1355"/>
    <cellStyle name="Normal 2 2 3 5 4 2 2" xfId="3659"/>
    <cellStyle name="Normal 2 2 3 5 4 2 2 2" xfId="8267"/>
    <cellStyle name="Normal 2 2 3 5 4 2 3" xfId="5963"/>
    <cellStyle name="Normal 2 2 3 5 4 3" xfId="2123"/>
    <cellStyle name="Normal 2 2 3 5 4 3 2" xfId="4427"/>
    <cellStyle name="Normal 2 2 3 5 4 3 2 2" xfId="9035"/>
    <cellStyle name="Normal 2 2 3 5 4 3 3" xfId="6731"/>
    <cellStyle name="Normal 2 2 3 5 4 4" xfId="2891"/>
    <cellStyle name="Normal 2 2 3 5 4 4 2" xfId="7499"/>
    <cellStyle name="Normal 2 2 3 5 4 5" xfId="5195"/>
    <cellStyle name="Normal 2 2 3 5 5" xfId="843"/>
    <cellStyle name="Normal 2 2 3 5 5 2" xfId="3147"/>
    <cellStyle name="Normal 2 2 3 5 5 2 2" xfId="7755"/>
    <cellStyle name="Normal 2 2 3 5 5 3" xfId="5451"/>
    <cellStyle name="Normal 2 2 3 5 6" xfId="1611"/>
    <cellStyle name="Normal 2 2 3 5 6 2" xfId="3915"/>
    <cellStyle name="Normal 2 2 3 5 6 2 2" xfId="8523"/>
    <cellStyle name="Normal 2 2 3 5 6 3" xfId="6219"/>
    <cellStyle name="Normal 2 2 3 5 7" xfId="2379"/>
    <cellStyle name="Normal 2 2 3 5 7 2" xfId="6987"/>
    <cellStyle name="Normal 2 2 3 5 8" xfId="4683"/>
    <cellStyle name="Normal 2 2 3 6" xfId="139"/>
    <cellStyle name="Normal 2 2 3 6 2" xfId="395"/>
    <cellStyle name="Normal 2 2 3 6 2 2" xfId="1163"/>
    <cellStyle name="Normal 2 2 3 6 2 2 2" xfId="3467"/>
    <cellStyle name="Normal 2 2 3 6 2 2 2 2" xfId="8075"/>
    <cellStyle name="Normal 2 2 3 6 2 2 3" xfId="5771"/>
    <cellStyle name="Normal 2 2 3 6 2 3" xfId="1931"/>
    <cellStyle name="Normal 2 2 3 6 2 3 2" xfId="4235"/>
    <cellStyle name="Normal 2 2 3 6 2 3 2 2" xfId="8843"/>
    <cellStyle name="Normal 2 2 3 6 2 3 3" xfId="6539"/>
    <cellStyle name="Normal 2 2 3 6 2 4" xfId="2699"/>
    <cellStyle name="Normal 2 2 3 6 2 4 2" xfId="7307"/>
    <cellStyle name="Normal 2 2 3 6 2 5" xfId="5003"/>
    <cellStyle name="Normal 2 2 3 6 3" xfId="651"/>
    <cellStyle name="Normal 2 2 3 6 3 2" xfId="1419"/>
    <cellStyle name="Normal 2 2 3 6 3 2 2" xfId="3723"/>
    <cellStyle name="Normal 2 2 3 6 3 2 2 2" xfId="8331"/>
    <cellStyle name="Normal 2 2 3 6 3 2 3" xfId="6027"/>
    <cellStyle name="Normal 2 2 3 6 3 3" xfId="2187"/>
    <cellStyle name="Normal 2 2 3 6 3 3 2" xfId="4491"/>
    <cellStyle name="Normal 2 2 3 6 3 3 2 2" xfId="9099"/>
    <cellStyle name="Normal 2 2 3 6 3 3 3" xfId="6795"/>
    <cellStyle name="Normal 2 2 3 6 3 4" xfId="2955"/>
    <cellStyle name="Normal 2 2 3 6 3 4 2" xfId="7563"/>
    <cellStyle name="Normal 2 2 3 6 3 5" xfId="5259"/>
    <cellStyle name="Normal 2 2 3 6 4" xfId="907"/>
    <cellStyle name="Normal 2 2 3 6 4 2" xfId="3211"/>
    <cellStyle name="Normal 2 2 3 6 4 2 2" xfId="7819"/>
    <cellStyle name="Normal 2 2 3 6 4 3" xfId="5515"/>
    <cellStyle name="Normal 2 2 3 6 5" xfId="1675"/>
    <cellStyle name="Normal 2 2 3 6 5 2" xfId="3979"/>
    <cellStyle name="Normal 2 2 3 6 5 2 2" xfId="8587"/>
    <cellStyle name="Normal 2 2 3 6 5 3" xfId="6283"/>
    <cellStyle name="Normal 2 2 3 6 6" xfId="2443"/>
    <cellStyle name="Normal 2 2 3 6 6 2" xfId="7051"/>
    <cellStyle name="Normal 2 2 3 6 7" xfId="4747"/>
    <cellStyle name="Normal 2 2 3 7" xfId="267"/>
    <cellStyle name="Normal 2 2 3 7 2" xfId="1035"/>
    <cellStyle name="Normal 2 2 3 7 2 2" xfId="3339"/>
    <cellStyle name="Normal 2 2 3 7 2 2 2" xfId="7947"/>
    <cellStyle name="Normal 2 2 3 7 2 3" xfId="5643"/>
    <cellStyle name="Normal 2 2 3 7 3" xfId="1803"/>
    <cellStyle name="Normal 2 2 3 7 3 2" xfId="4107"/>
    <cellStyle name="Normal 2 2 3 7 3 2 2" xfId="8715"/>
    <cellStyle name="Normal 2 2 3 7 3 3" xfId="6411"/>
    <cellStyle name="Normal 2 2 3 7 4" xfId="2571"/>
    <cellStyle name="Normal 2 2 3 7 4 2" xfId="7179"/>
    <cellStyle name="Normal 2 2 3 7 5" xfId="4875"/>
    <cellStyle name="Normal 2 2 3 8" xfId="523"/>
    <cellStyle name="Normal 2 2 3 8 2" xfId="1291"/>
    <cellStyle name="Normal 2 2 3 8 2 2" xfId="3595"/>
    <cellStyle name="Normal 2 2 3 8 2 2 2" xfId="8203"/>
    <cellStyle name="Normal 2 2 3 8 2 3" xfId="5899"/>
    <cellStyle name="Normal 2 2 3 8 3" xfId="2059"/>
    <cellStyle name="Normal 2 2 3 8 3 2" xfId="4363"/>
    <cellStyle name="Normal 2 2 3 8 3 2 2" xfId="8971"/>
    <cellStyle name="Normal 2 2 3 8 3 3" xfId="6667"/>
    <cellStyle name="Normal 2 2 3 8 4" xfId="2827"/>
    <cellStyle name="Normal 2 2 3 8 4 2" xfId="7435"/>
    <cellStyle name="Normal 2 2 3 8 5" xfId="5131"/>
    <cellStyle name="Normal 2 2 3 9" xfId="779"/>
    <cellStyle name="Normal 2 2 3 9 2" xfId="3083"/>
    <cellStyle name="Normal 2 2 3 9 2 2" xfId="7691"/>
    <cellStyle name="Normal 2 2 3 9 3" xfId="5387"/>
    <cellStyle name="Normal 2 2 4" xfId="14"/>
    <cellStyle name="Normal 2 2 4 10" xfId="2319"/>
    <cellStyle name="Normal 2 2 4 10 2" xfId="6927"/>
    <cellStyle name="Normal 2 2 4 11" xfId="4623"/>
    <cellStyle name="Normal 2 2 4 2" xfId="30"/>
    <cellStyle name="Normal 2 2 4 2 10" xfId="4639"/>
    <cellStyle name="Normal 2 2 4 2 2" xfId="63"/>
    <cellStyle name="Normal 2 2 4 2 2 2" xfId="127"/>
    <cellStyle name="Normal 2 2 4 2 2 2 2" xfId="255"/>
    <cellStyle name="Normal 2 2 4 2 2 2 2 2" xfId="511"/>
    <cellStyle name="Normal 2 2 4 2 2 2 2 2 2" xfId="1279"/>
    <cellStyle name="Normal 2 2 4 2 2 2 2 2 2 2" xfId="3583"/>
    <cellStyle name="Normal 2 2 4 2 2 2 2 2 2 2 2" xfId="8191"/>
    <cellStyle name="Normal 2 2 4 2 2 2 2 2 2 3" xfId="5887"/>
    <cellStyle name="Normal 2 2 4 2 2 2 2 2 3" xfId="2047"/>
    <cellStyle name="Normal 2 2 4 2 2 2 2 2 3 2" xfId="4351"/>
    <cellStyle name="Normal 2 2 4 2 2 2 2 2 3 2 2" xfId="8959"/>
    <cellStyle name="Normal 2 2 4 2 2 2 2 2 3 3" xfId="6655"/>
    <cellStyle name="Normal 2 2 4 2 2 2 2 2 4" xfId="2815"/>
    <cellStyle name="Normal 2 2 4 2 2 2 2 2 4 2" xfId="7423"/>
    <cellStyle name="Normal 2 2 4 2 2 2 2 2 5" xfId="5119"/>
    <cellStyle name="Normal 2 2 4 2 2 2 2 3" xfId="767"/>
    <cellStyle name="Normal 2 2 4 2 2 2 2 3 2" xfId="1535"/>
    <cellStyle name="Normal 2 2 4 2 2 2 2 3 2 2" xfId="3839"/>
    <cellStyle name="Normal 2 2 4 2 2 2 2 3 2 2 2" xfId="8447"/>
    <cellStyle name="Normal 2 2 4 2 2 2 2 3 2 3" xfId="6143"/>
    <cellStyle name="Normal 2 2 4 2 2 2 2 3 3" xfId="2303"/>
    <cellStyle name="Normal 2 2 4 2 2 2 2 3 3 2" xfId="4607"/>
    <cellStyle name="Normal 2 2 4 2 2 2 2 3 3 2 2" xfId="9215"/>
    <cellStyle name="Normal 2 2 4 2 2 2 2 3 3 3" xfId="6911"/>
    <cellStyle name="Normal 2 2 4 2 2 2 2 3 4" xfId="3071"/>
    <cellStyle name="Normal 2 2 4 2 2 2 2 3 4 2" xfId="7679"/>
    <cellStyle name="Normal 2 2 4 2 2 2 2 3 5" xfId="5375"/>
    <cellStyle name="Normal 2 2 4 2 2 2 2 4" xfId="1023"/>
    <cellStyle name="Normal 2 2 4 2 2 2 2 4 2" xfId="3327"/>
    <cellStyle name="Normal 2 2 4 2 2 2 2 4 2 2" xfId="7935"/>
    <cellStyle name="Normal 2 2 4 2 2 2 2 4 3" xfId="5631"/>
    <cellStyle name="Normal 2 2 4 2 2 2 2 5" xfId="1791"/>
    <cellStyle name="Normal 2 2 4 2 2 2 2 5 2" xfId="4095"/>
    <cellStyle name="Normal 2 2 4 2 2 2 2 5 2 2" xfId="8703"/>
    <cellStyle name="Normal 2 2 4 2 2 2 2 5 3" xfId="6399"/>
    <cellStyle name="Normal 2 2 4 2 2 2 2 6" xfId="2559"/>
    <cellStyle name="Normal 2 2 4 2 2 2 2 6 2" xfId="7167"/>
    <cellStyle name="Normal 2 2 4 2 2 2 2 7" xfId="4863"/>
    <cellStyle name="Normal 2 2 4 2 2 2 3" xfId="383"/>
    <cellStyle name="Normal 2 2 4 2 2 2 3 2" xfId="1151"/>
    <cellStyle name="Normal 2 2 4 2 2 2 3 2 2" xfId="3455"/>
    <cellStyle name="Normal 2 2 4 2 2 2 3 2 2 2" xfId="8063"/>
    <cellStyle name="Normal 2 2 4 2 2 2 3 2 3" xfId="5759"/>
    <cellStyle name="Normal 2 2 4 2 2 2 3 3" xfId="1919"/>
    <cellStyle name="Normal 2 2 4 2 2 2 3 3 2" xfId="4223"/>
    <cellStyle name="Normal 2 2 4 2 2 2 3 3 2 2" xfId="8831"/>
    <cellStyle name="Normal 2 2 4 2 2 2 3 3 3" xfId="6527"/>
    <cellStyle name="Normal 2 2 4 2 2 2 3 4" xfId="2687"/>
    <cellStyle name="Normal 2 2 4 2 2 2 3 4 2" xfId="7295"/>
    <cellStyle name="Normal 2 2 4 2 2 2 3 5" xfId="4991"/>
    <cellStyle name="Normal 2 2 4 2 2 2 4" xfId="639"/>
    <cellStyle name="Normal 2 2 4 2 2 2 4 2" xfId="1407"/>
    <cellStyle name="Normal 2 2 4 2 2 2 4 2 2" xfId="3711"/>
    <cellStyle name="Normal 2 2 4 2 2 2 4 2 2 2" xfId="8319"/>
    <cellStyle name="Normal 2 2 4 2 2 2 4 2 3" xfId="6015"/>
    <cellStyle name="Normal 2 2 4 2 2 2 4 3" xfId="2175"/>
    <cellStyle name="Normal 2 2 4 2 2 2 4 3 2" xfId="4479"/>
    <cellStyle name="Normal 2 2 4 2 2 2 4 3 2 2" xfId="9087"/>
    <cellStyle name="Normal 2 2 4 2 2 2 4 3 3" xfId="6783"/>
    <cellStyle name="Normal 2 2 4 2 2 2 4 4" xfId="2943"/>
    <cellStyle name="Normal 2 2 4 2 2 2 4 4 2" xfId="7551"/>
    <cellStyle name="Normal 2 2 4 2 2 2 4 5" xfId="5247"/>
    <cellStyle name="Normal 2 2 4 2 2 2 5" xfId="895"/>
    <cellStyle name="Normal 2 2 4 2 2 2 5 2" xfId="3199"/>
    <cellStyle name="Normal 2 2 4 2 2 2 5 2 2" xfId="7807"/>
    <cellStyle name="Normal 2 2 4 2 2 2 5 3" xfId="5503"/>
    <cellStyle name="Normal 2 2 4 2 2 2 6" xfId="1663"/>
    <cellStyle name="Normal 2 2 4 2 2 2 6 2" xfId="3967"/>
    <cellStyle name="Normal 2 2 4 2 2 2 6 2 2" xfId="8575"/>
    <cellStyle name="Normal 2 2 4 2 2 2 6 3" xfId="6271"/>
    <cellStyle name="Normal 2 2 4 2 2 2 7" xfId="2431"/>
    <cellStyle name="Normal 2 2 4 2 2 2 7 2" xfId="7039"/>
    <cellStyle name="Normal 2 2 4 2 2 2 8" xfId="4735"/>
    <cellStyle name="Normal 2 2 4 2 2 3" xfId="191"/>
    <cellStyle name="Normal 2 2 4 2 2 3 2" xfId="447"/>
    <cellStyle name="Normal 2 2 4 2 2 3 2 2" xfId="1215"/>
    <cellStyle name="Normal 2 2 4 2 2 3 2 2 2" xfId="3519"/>
    <cellStyle name="Normal 2 2 4 2 2 3 2 2 2 2" xfId="8127"/>
    <cellStyle name="Normal 2 2 4 2 2 3 2 2 3" xfId="5823"/>
    <cellStyle name="Normal 2 2 4 2 2 3 2 3" xfId="1983"/>
    <cellStyle name="Normal 2 2 4 2 2 3 2 3 2" xfId="4287"/>
    <cellStyle name="Normal 2 2 4 2 2 3 2 3 2 2" xfId="8895"/>
    <cellStyle name="Normal 2 2 4 2 2 3 2 3 3" xfId="6591"/>
    <cellStyle name="Normal 2 2 4 2 2 3 2 4" xfId="2751"/>
    <cellStyle name="Normal 2 2 4 2 2 3 2 4 2" xfId="7359"/>
    <cellStyle name="Normal 2 2 4 2 2 3 2 5" xfId="5055"/>
    <cellStyle name="Normal 2 2 4 2 2 3 3" xfId="703"/>
    <cellStyle name="Normal 2 2 4 2 2 3 3 2" xfId="1471"/>
    <cellStyle name="Normal 2 2 4 2 2 3 3 2 2" xfId="3775"/>
    <cellStyle name="Normal 2 2 4 2 2 3 3 2 2 2" xfId="8383"/>
    <cellStyle name="Normal 2 2 4 2 2 3 3 2 3" xfId="6079"/>
    <cellStyle name="Normal 2 2 4 2 2 3 3 3" xfId="2239"/>
    <cellStyle name="Normal 2 2 4 2 2 3 3 3 2" xfId="4543"/>
    <cellStyle name="Normal 2 2 4 2 2 3 3 3 2 2" xfId="9151"/>
    <cellStyle name="Normal 2 2 4 2 2 3 3 3 3" xfId="6847"/>
    <cellStyle name="Normal 2 2 4 2 2 3 3 4" xfId="3007"/>
    <cellStyle name="Normal 2 2 4 2 2 3 3 4 2" xfId="7615"/>
    <cellStyle name="Normal 2 2 4 2 2 3 3 5" xfId="5311"/>
    <cellStyle name="Normal 2 2 4 2 2 3 4" xfId="959"/>
    <cellStyle name="Normal 2 2 4 2 2 3 4 2" xfId="3263"/>
    <cellStyle name="Normal 2 2 4 2 2 3 4 2 2" xfId="7871"/>
    <cellStyle name="Normal 2 2 4 2 2 3 4 3" xfId="5567"/>
    <cellStyle name="Normal 2 2 4 2 2 3 5" xfId="1727"/>
    <cellStyle name="Normal 2 2 4 2 2 3 5 2" xfId="4031"/>
    <cellStyle name="Normal 2 2 4 2 2 3 5 2 2" xfId="8639"/>
    <cellStyle name="Normal 2 2 4 2 2 3 5 3" xfId="6335"/>
    <cellStyle name="Normal 2 2 4 2 2 3 6" xfId="2495"/>
    <cellStyle name="Normal 2 2 4 2 2 3 6 2" xfId="7103"/>
    <cellStyle name="Normal 2 2 4 2 2 3 7" xfId="4799"/>
    <cellStyle name="Normal 2 2 4 2 2 4" xfId="319"/>
    <cellStyle name="Normal 2 2 4 2 2 4 2" xfId="1087"/>
    <cellStyle name="Normal 2 2 4 2 2 4 2 2" xfId="3391"/>
    <cellStyle name="Normal 2 2 4 2 2 4 2 2 2" xfId="7999"/>
    <cellStyle name="Normal 2 2 4 2 2 4 2 3" xfId="5695"/>
    <cellStyle name="Normal 2 2 4 2 2 4 3" xfId="1855"/>
    <cellStyle name="Normal 2 2 4 2 2 4 3 2" xfId="4159"/>
    <cellStyle name="Normal 2 2 4 2 2 4 3 2 2" xfId="8767"/>
    <cellStyle name="Normal 2 2 4 2 2 4 3 3" xfId="6463"/>
    <cellStyle name="Normal 2 2 4 2 2 4 4" xfId="2623"/>
    <cellStyle name="Normal 2 2 4 2 2 4 4 2" xfId="7231"/>
    <cellStyle name="Normal 2 2 4 2 2 4 5" xfId="4927"/>
    <cellStyle name="Normal 2 2 4 2 2 5" xfId="575"/>
    <cellStyle name="Normal 2 2 4 2 2 5 2" xfId="1343"/>
    <cellStyle name="Normal 2 2 4 2 2 5 2 2" xfId="3647"/>
    <cellStyle name="Normal 2 2 4 2 2 5 2 2 2" xfId="8255"/>
    <cellStyle name="Normal 2 2 4 2 2 5 2 3" xfId="5951"/>
    <cellStyle name="Normal 2 2 4 2 2 5 3" xfId="2111"/>
    <cellStyle name="Normal 2 2 4 2 2 5 3 2" xfId="4415"/>
    <cellStyle name="Normal 2 2 4 2 2 5 3 2 2" xfId="9023"/>
    <cellStyle name="Normal 2 2 4 2 2 5 3 3" xfId="6719"/>
    <cellStyle name="Normal 2 2 4 2 2 5 4" xfId="2879"/>
    <cellStyle name="Normal 2 2 4 2 2 5 4 2" xfId="7487"/>
    <cellStyle name="Normal 2 2 4 2 2 5 5" xfId="5183"/>
    <cellStyle name="Normal 2 2 4 2 2 6" xfId="831"/>
    <cellStyle name="Normal 2 2 4 2 2 6 2" xfId="3135"/>
    <cellStyle name="Normal 2 2 4 2 2 6 2 2" xfId="7743"/>
    <cellStyle name="Normal 2 2 4 2 2 6 3" xfId="5439"/>
    <cellStyle name="Normal 2 2 4 2 2 7" xfId="1599"/>
    <cellStyle name="Normal 2 2 4 2 2 7 2" xfId="3903"/>
    <cellStyle name="Normal 2 2 4 2 2 7 2 2" xfId="8511"/>
    <cellStyle name="Normal 2 2 4 2 2 7 3" xfId="6207"/>
    <cellStyle name="Normal 2 2 4 2 2 8" xfId="2367"/>
    <cellStyle name="Normal 2 2 4 2 2 8 2" xfId="6975"/>
    <cellStyle name="Normal 2 2 4 2 2 9" xfId="4671"/>
    <cellStyle name="Normal 2 2 4 2 3" xfId="95"/>
    <cellStyle name="Normal 2 2 4 2 3 2" xfId="223"/>
    <cellStyle name="Normal 2 2 4 2 3 2 2" xfId="479"/>
    <cellStyle name="Normal 2 2 4 2 3 2 2 2" xfId="1247"/>
    <cellStyle name="Normal 2 2 4 2 3 2 2 2 2" xfId="3551"/>
    <cellStyle name="Normal 2 2 4 2 3 2 2 2 2 2" xfId="8159"/>
    <cellStyle name="Normal 2 2 4 2 3 2 2 2 3" xfId="5855"/>
    <cellStyle name="Normal 2 2 4 2 3 2 2 3" xfId="2015"/>
    <cellStyle name="Normal 2 2 4 2 3 2 2 3 2" xfId="4319"/>
    <cellStyle name="Normal 2 2 4 2 3 2 2 3 2 2" xfId="8927"/>
    <cellStyle name="Normal 2 2 4 2 3 2 2 3 3" xfId="6623"/>
    <cellStyle name="Normal 2 2 4 2 3 2 2 4" xfId="2783"/>
    <cellStyle name="Normal 2 2 4 2 3 2 2 4 2" xfId="7391"/>
    <cellStyle name="Normal 2 2 4 2 3 2 2 5" xfId="5087"/>
    <cellStyle name="Normal 2 2 4 2 3 2 3" xfId="735"/>
    <cellStyle name="Normal 2 2 4 2 3 2 3 2" xfId="1503"/>
    <cellStyle name="Normal 2 2 4 2 3 2 3 2 2" xfId="3807"/>
    <cellStyle name="Normal 2 2 4 2 3 2 3 2 2 2" xfId="8415"/>
    <cellStyle name="Normal 2 2 4 2 3 2 3 2 3" xfId="6111"/>
    <cellStyle name="Normal 2 2 4 2 3 2 3 3" xfId="2271"/>
    <cellStyle name="Normal 2 2 4 2 3 2 3 3 2" xfId="4575"/>
    <cellStyle name="Normal 2 2 4 2 3 2 3 3 2 2" xfId="9183"/>
    <cellStyle name="Normal 2 2 4 2 3 2 3 3 3" xfId="6879"/>
    <cellStyle name="Normal 2 2 4 2 3 2 3 4" xfId="3039"/>
    <cellStyle name="Normal 2 2 4 2 3 2 3 4 2" xfId="7647"/>
    <cellStyle name="Normal 2 2 4 2 3 2 3 5" xfId="5343"/>
    <cellStyle name="Normal 2 2 4 2 3 2 4" xfId="991"/>
    <cellStyle name="Normal 2 2 4 2 3 2 4 2" xfId="3295"/>
    <cellStyle name="Normal 2 2 4 2 3 2 4 2 2" xfId="7903"/>
    <cellStyle name="Normal 2 2 4 2 3 2 4 3" xfId="5599"/>
    <cellStyle name="Normal 2 2 4 2 3 2 5" xfId="1759"/>
    <cellStyle name="Normal 2 2 4 2 3 2 5 2" xfId="4063"/>
    <cellStyle name="Normal 2 2 4 2 3 2 5 2 2" xfId="8671"/>
    <cellStyle name="Normal 2 2 4 2 3 2 5 3" xfId="6367"/>
    <cellStyle name="Normal 2 2 4 2 3 2 6" xfId="2527"/>
    <cellStyle name="Normal 2 2 4 2 3 2 6 2" xfId="7135"/>
    <cellStyle name="Normal 2 2 4 2 3 2 7" xfId="4831"/>
    <cellStyle name="Normal 2 2 4 2 3 3" xfId="351"/>
    <cellStyle name="Normal 2 2 4 2 3 3 2" xfId="1119"/>
    <cellStyle name="Normal 2 2 4 2 3 3 2 2" xfId="3423"/>
    <cellStyle name="Normal 2 2 4 2 3 3 2 2 2" xfId="8031"/>
    <cellStyle name="Normal 2 2 4 2 3 3 2 3" xfId="5727"/>
    <cellStyle name="Normal 2 2 4 2 3 3 3" xfId="1887"/>
    <cellStyle name="Normal 2 2 4 2 3 3 3 2" xfId="4191"/>
    <cellStyle name="Normal 2 2 4 2 3 3 3 2 2" xfId="8799"/>
    <cellStyle name="Normal 2 2 4 2 3 3 3 3" xfId="6495"/>
    <cellStyle name="Normal 2 2 4 2 3 3 4" xfId="2655"/>
    <cellStyle name="Normal 2 2 4 2 3 3 4 2" xfId="7263"/>
    <cellStyle name="Normal 2 2 4 2 3 3 5" xfId="4959"/>
    <cellStyle name="Normal 2 2 4 2 3 4" xfId="607"/>
    <cellStyle name="Normal 2 2 4 2 3 4 2" xfId="1375"/>
    <cellStyle name="Normal 2 2 4 2 3 4 2 2" xfId="3679"/>
    <cellStyle name="Normal 2 2 4 2 3 4 2 2 2" xfId="8287"/>
    <cellStyle name="Normal 2 2 4 2 3 4 2 3" xfId="5983"/>
    <cellStyle name="Normal 2 2 4 2 3 4 3" xfId="2143"/>
    <cellStyle name="Normal 2 2 4 2 3 4 3 2" xfId="4447"/>
    <cellStyle name="Normal 2 2 4 2 3 4 3 2 2" xfId="9055"/>
    <cellStyle name="Normal 2 2 4 2 3 4 3 3" xfId="6751"/>
    <cellStyle name="Normal 2 2 4 2 3 4 4" xfId="2911"/>
    <cellStyle name="Normal 2 2 4 2 3 4 4 2" xfId="7519"/>
    <cellStyle name="Normal 2 2 4 2 3 4 5" xfId="5215"/>
    <cellStyle name="Normal 2 2 4 2 3 5" xfId="863"/>
    <cellStyle name="Normal 2 2 4 2 3 5 2" xfId="3167"/>
    <cellStyle name="Normal 2 2 4 2 3 5 2 2" xfId="7775"/>
    <cellStyle name="Normal 2 2 4 2 3 5 3" xfId="5471"/>
    <cellStyle name="Normal 2 2 4 2 3 6" xfId="1631"/>
    <cellStyle name="Normal 2 2 4 2 3 6 2" xfId="3935"/>
    <cellStyle name="Normal 2 2 4 2 3 6 2 2" xfId="8543"/>
    <cellStyle name="Normal 2 2 4 2 3 6 3" xfId="6239"/>
    <cellStyle name="Normal 2 2 4 2 3 7" xfId="2399"/>
    <cellStyle name="Normal 2 2 4 2 3 7 2" xfId="7007"/>
    <cellStyle name="Normal 2 2 4 2 3 8" xfId="4703"/>
    <cellStyle name="Normal 2 2 4 2 4" xfId="159"/>
    <cellStyle name="Normal 2 2 4 2 4 2" xfId="415"/>
    <cellStyle name="Normal 2 2 4 2 4 2 2" xfId="1183"/>
    <cellStyle name="Normal 2 2 4 2 4 2 2 2" xfId="3487"/>
    <cellStyle name="Normal 2 2 4 2 4 2 2 2 2" xfId="8095"/>
    <cellStyle name="Normal 2 2 4 2 4 2 2 3" xfId="5791"/>
    <cellStyle name="Normal 2 2 4 2 4 2 3" xfId="1951"/>
    <cellStyle name="Normal 2 2 4 2 4 2 3 2" xfId="4255"/>
    <cellStyle name="Normal 2 2 4 2 4 2 3 2 2" xfId="8863"/>
    <cellStyle name="Normal 2 2 4 2 4 2 3 3" xfId="6559"/>
    <cellStyle name="Normal 2 2 4 2 4 2 4" xfId="2719"/>
    <cellStyle name="Normal 2 2 4 2 4 2 4 2" xfId="7327"/>
    <cellStyle name="Normal 2 2 4 2 4 2 5" xfId="5023"/>
    <cellStyle name="Normal 2 2 4 2 4 3" xfId="671"/>
    <cellStyle name="Normal 2 2 4 2 4 3 2" xfId="1439"/>
    <cellStyle name="Normal 2 2 4 2 4 3 2 2" xfId="3743"/>
    <cellStyle name="Normal 2 2 4 2 4 3 2 2 2" xfId="8351"/>
    <cellStyle name="Normal 2 2 4 2 4 3 2 3" xfId="6047"/>
    <cellStyle name="Normal 2 2 4 2 4 3 3" xfId="2207"/>
    <cellStyle name="Normal 2 2 4 2 4 3 3 2" xfId="4511"/>
    <cellStyle name="Normal 2 2 4 2 4 3 3 2 2" xfId="9119"/>
    <cellStyle name="Normal 2 2 4 2 4 3 3 3" xfId="6815"/>
    <cellStyle name="Normal 2 2 4 2 4 3 4" xfId="2975"/>
    <cellStyle name="Normal 2 2 4 2 4 3 4 2" xfId="7583"/>
    <cellStyle name="Normal 2 2 4 2 4 3 5" xfId="5279"/>
    <cellStyle name="Normal 2 2 4 2 4 4" xfId="927"/>
    <cellStyle name="Normal 2 2 4 2 4 4 2" xfId="3231"/>
    <cellStyle name="Normal 2 2 4 2 4 4 2 2" xfId="7839"/>
    <cellStyle name="Normal 2 2 4 2 4 4 3" xfId="5535"/>
    <cellStyle name="Normal 2 2 4 2 4 5" xfId="1695"/>
    <cellStyle name="Normal 2 2 4 2 4 5 2" xfId="3999"/>
    <cellStyle name="Normal 2 2 4 2 4 5 2 2" xfId="8607"/>
    <cellStyle name="Normal 2 2 4 2 4 5 3" xfId="6303"/>
    <cellStyle name="Normal 2 2 4 2 4 6" xfId="2463"/>
    <cellStyle name="Normal 2 2 4 2 4 6 2" xfId="7071"/>
    <cellStyle name="Normal 2 2 4 2 4 7" xfId="4767"/>
    <cellStyle name="Normal 2 2 4 2 5" xfId="287"/>
    <cellStyle name="Normal 2 2 4 2 5 2" xfId="1055"/>
    <cellStyle name="Normal 2 2 4 2 5 2 2" xfId="3359"/>
    <cellStyle name="Normal 2 2 4 2 5 2 2 2" xfId="7967"/>
    <cellStyle name="Normal 2 2 4 2 5 2 3" xfId="5663"/>
    <cellStyle name="Normal 2 2 4 2 5 3" xfId="1823"/>
    <cellStyle name="Normal 2 2 4 2 5 3 2" xfId="4127"/>
    <cellStyle name="Normal 2 2 4 2 5 3 2 2" xfId="8735"/>
    <cellStyle name="Normal 2 2 4 2 5 3 3" xfId="6431"/>
    <cellStyle name="Normal 2 2 4 2 5 4" xfId="2591"/>
    <cellStyle name="Normal 2 2 4 2 5 4 2" xfId="7199"/>
    <cellStyle name="Normal 2 2 4 2 5 5" xfId="4895"/>
    <cellStyle name="Normal 2 2 4 2 6" xfId="543"/>
    <cellStyle name="Normal 2 2 4 2 6 2" xfId="1311"/>
    <cellStyle name="Normal 2 2 4 2 6 2 2" xfId="3615"/>
    <cellStyle name="Normal 2 2 4 2 6 2 2 2" xfId="8223"/>
    <cellStyle name="Normal 2 2 4 2 6 2 3" xfId="5919"/>
    <cellStyle name="Normal 2 2 4 2 6 3" xfId="2079"/>
    <cellStyle name="Normal 2 2 4 2 6 3 2" xfId="4383"/>
    <cellStyle name="Normal 2 2 4 2 6 3 2 2" xfId="8991"/>
    <cellStyle name="Normal 2 2 4 2 6 3 3" xfId="6687"/>
    <cellStyle name="Normal 2 2 4 2 6 4" xfId="2847"/>
    <cellStyle name="Normal 2 2 4 2 6 4 2" xfId="7455"/>
    <cellStyle name="Normal 2 2 4 2 6 5" xfId="5151"/>
    <cellStyle name="Normal 2 2 4 2 7" xfId="799"/>
    <cellStyle name="Normal 2 2 4 2 7 2" xfId="3103"/>
    <cellStyle name="Normal 2 2 4 2 7 2 2" xfId="7711"/>
    <cellStyle name="Normal 2 2 4 2 7 3" xfId="5407"/>
    <cellStyle name="Normal 2 2 4 2 8" xfId="1567"/>
    <cellStyle name="Normal 2 2 4 2 8 2" xfId="3871"/>
    <cellStyle name="Normal 2 2 4 2 8 2 2" xfId="8479"/>
    <cellStyle name="Normal 2 2 4 2 8 3" xfId="6175"/>
    <cellStyle name="Normal 2 2 4 2 9" xfId="2335"/>
    <cellStyle name="Normal 2 2 4 2 9 2" xfId="6943"/>
    <cellStyle name="Normal 2 2 4 3" xfId="47"/>
    <cellStyle name="Normal 2 2 4 3 2" xfId="111"/>
    <cellStyle name="Normal 2 2 4 3 2 2" xfId="239"/>
    <cellStyle name="Normal 2 2 4 3 2 2 2" xfId="495"/>
    <cellStyle name="Normal 2 2 4 3 2 2 2 2" xfId="1263"/>
    <cellStyle name="Normal 2 2 4 3 2 2 2 2 2" xfId="3567"/>
    <cellStyle name="Normal 2 2 4 3 2 2 2 2 2 2" xfId="8175"/>
    <cellStyle name="Normal 2 2 4 3 2 2 2 2 3" xfId="5871"/>
    <cellStyle name="Normal 2 2 4 3 2 2 2 3" xfId="2031"/>
    <cellStyle name="Normal 2 2 4 3 2 2 2 3 2" xfId="4335"/>
    <cellStyle name="Normal 2 2 4 3 2 2 2 3 2 2" xfId="8943"/>
    <cellStyle name="Normal 2 2 4 3 2 2 2 3 3" xfId="6639"/>
    <cellStyle name="Normal 2 2 4 3 2 2 2 4" xfId="2799"/>
    <cellStyle name="Normal 2 2 4 3 2 2 2 4 2" xfId="7407"/>
    <cellStyle name="Normal 2 2 4 3 2 2 2 5" xfId="5103"/>
    <cellStyle name="Normal 2 2 4 3 2 2 3" xfId="751"/>
    <cellStyle name="Normal 2 2 4 3 2 2 3 2" xfId="1519"/>
    <cellStyle name="Normal 2 2 4 3 2 2 3 2 2" xfId="3823"/>
    <cellStyle name="Normal 2 2 4 3 2 2 3 2 2 2" xfId="8431"/>
    <cellStyle name="Normal 2 2 4 3 2 2 3 2 3" xfId="6127"/>
    <cellStyle name="Normal 2 2 4 3 2 2 3 3" xfId="2287"/>
    <cellStyle name="Normal 2 2 4 3 2 2 3 3 2" xfId="4591"/>
    <cellStyle name="Normal 2 2 4 3 2 2 3 3 2 2" xfId="9199"/>
    <cellStyle name="Normal 2 2 4 3 2 2 3 3 3" xfId="6895"/>
    <cellStyle name="Normal 2 2 4 3 2 2 3 4" xfId="3055"/>
    <cellStyle name="Normal 2 2 4 3 2 2 3 4 2" xfId="7663"/>
    <cellStyle name="Normal 2 2 4 3 2 2 3 5" xfId="5359"/>
    <cellStyle name="Normal 2 2 4 3 2 2 4" xfId="1007"/>
    <cellStyle name="Normal 2 2 4 3 2 2 4 2" xfId="3311"/>
    <cellStyle name="Normal 2 2 4 3 2 2 4 2 2" xfId="7919"/>
    <cellStyle name="Normal 2 2 4 3 2 2 4 3" xfId="5615"/>
    <cellStyle name="Normal 2 2 4 3 2 2 5" xfId="1775"/>
    <cellStyle name="Normal 2 2 4 3 2 2 5 2" xfId="4079"/>
    <cellStyle name="Normal 2 2 4 3 2 2 5 2 2" xfId="8687"/>
    <cellStyle name="Normal 2 2 4 3 2 2 5 3" xfId="6383"/>
    <cellStyle name="Normal 2 2 4 3 2 2 6" xfId="2543"/>
    <cellStyle name="Normal 2 2 4 3 2 2 6 2" xfId="7151"/>
    <cellStyle name="Normal 2 2 4 3 2 2 7" xfId="4847"/>
    <cellStyle name="Normal 2 2 4 3 2 3" xfId="367"/>
    <cellStyle name="Normal 2 2 4 3 2 3 2" xfId="1135"/>
    <cellStyle name="Normal 2 2 4 3 2 3 2 2" xfId="3439"/>
    <cellStyle name="Normal 2 2 4 3 2 3 2 2 2" xfId="8047"/>
    <cellStyle name="Normal 2 2 4 3 2 3 2 3" xfId="5743"/>
    <cellStyle name="Normal 2 2 4 3 2 3 3" xfId="1903"/>
    <cellStyle name="Normal 2 2 4 3 2 3 3 2" xfId="4207"/>
    <cellStyle name="Normal 2 2 4 3 2 3 3 2 2" xfId="8815"/>
    <cellStyle name="Normal 2 2 4 3 2 3 3 3" xfId="6511"/>
    <cellStyle name="Normal 2 2 4 3 2 3 4" xfId="2671"/>
    <cellStyle name="Normal 2 2 4 3 2 3 4 2" xfId="7279"/>
    <cellStyle name="Normal 2 2 4 3 2 3 5" xfId="4975"/>
    <cellStyle name="Normal 2 2 4 3 2 4" xfId="623"/>
    <cellStyle name="Normal 2 2 4 3 2 4 2" xfId="1391"/>
    <cellStyle name="Normal 2 2 4 3 2 4 2 2" xfId="3695"/>
    <cellStyle name="Normal 2 2 4 3 2 4 2 2 2" xfId="8303"/>
    <cellStyle name="Normal 2 2 4 3 2 4 2 3" xfId="5999"/>
    <cellStyle name="Normal 2 2 4 3 2 4 3" xfId="2159"/>
    <cellStyle name="Normal 2 2 4 3 2 4 3 2" xfId="4463"/>
    <cellStyle name="Normal 2 2 4 3 2 4 3 2 2" xfId="9071"/>
    <cellStyle name="Normal 2 2 4 3 2 4 3 3" xfId="6767"/>
    <cellStyle name="Normal 2 2 4 3 2 4 4" xfId="2927"/>
    <cellStyle name="Normal 2 2 4 3 2 4 4 2" xfId="7535"/>
    <cellStyle name="Normal 2 2 4 3 2 4 5" xfId="5231"/>
    <cellStyle name="Normal 2 2 4 3 2 5" xfId="879"/>
    <cellStyle name="Normal 2 2 4 3 2 5 2" xfId="3183"/>
    <cellStyle name="Normal 2 2 4 3 2 5 2 2" xfId="7791"/>
    <cellStyle name="Normal 2 2 4 3 2 5 3" xfId="5487"/>
    <cellStyle name="Normal 2 2 4 3 2 6" xfId="1647"/>
    <cellStyle name="Normal 2 2 4 3 2 6 2" xfId="3951"/>
    <cellStyle name="Normal 2 2 4 3 2 6 2 2" xfId="8559"/>
    <cellStyle name="Normal 2 2 4 3 2 6 3" xfId="6255"/>
    <cellStyle name="Normal 2 2 4 3 2 7" xfId="2415"/>
    <cellStyle name="Normal 2 2 4 3 2 7 2" xfId="7023"/>
    <cellStyle name="Normal 2 2 4 3 2 8" xfId="4719"/>
    <cellStyle name="Normal 2 2 4 3 3" xfId="175"/>
    <cellStyle name="Normal 2 2 4 3 3 2" xfId="431"/>
    <cellStyle name="Normal 2 2 4 3 3 2 2" xfId="1199"/>
    <cellStyle name="Normal 2 2 4 3 3 2 2 2" xfId="3503"/>
    <cellStyle name="Normal 2 2 4 3 3 2 2 2 2" xfId="8111"/>
    <cellStyle name="Normal 2 2 4 3 3 2 2 3" xfId="5807"/>
    <cellStyle name="Normal 2 2 4 3 3 2 3" xfId="1967"/>
    <cellStyle name="Normal 2 2 4 3 3 2 3 2" xfId="4271"/>
    <cellStyle name="Normal 2 2 4 3 3 2 3 2 2" xfId="8879"/>
    <cellStyle name="Normal 2 2 4 3 3 2 3 3" xfId="6575"/>
    <cellStyle name="Normal 2 2 4 3 3 2 4" xfId="2735"/>
    <cellStyle name="Normal 2 2 4 3 3 2 4 2" xfId="7343"/>
    <cellStyle name="Normal 2 2 4 3 3 2 5" xfId="5039"/>
    <cellStyle name="Normal 2 2 4 3 3 3" xfId="687"/>
    <cellStyle name="Normal 2 2 4 3 3 3 2" xfId="1455"/>
    <cellStyle name="Normal 2 2 4 3 3 3 2 2" xfId="3759"/>
    <cellStyle name="Normal 2 2 4 3 3 3 2 2 2" xfId="8367"/>
    <cellStyle name="Normal 2 2 4 3 3 3 2 3" xfId="6063"/>
    <cellStyle name="Normal 2 2 4 3 3 3 3" xfId="2223"/>
    <cellStyle name="Normal 2 2 4 3 3 3 3 2" xfId="4527"/>
    <cellStyle name="Normal 2 2 4 3 3 3 3 2 2" xfId="9135"/>
    <cellStyle name="Normal 2 2 4 3 3 3 3 3" xfId="6831"/>
    <cellStyle name="Normal 2 2 4 3 3 3 4" xfId="2991"/>
    <cellStyle name="Normal 2 2 4 3 3 3 4 2" xfId="7599"/>
    <cellStyle name="Normal 2 2 4 3 3 3 5" xfId="5295"/>
    <cellStyle name="Normal 2 2 4 3 3 4" xfId="943"/>
    <cellStyle name="Normal 2 2 4 3 3 4 2" xfId="3247"/>
    <cellStyle name="Normal 2 2 4 3 3 4 2 2" xfId="7855"/>
    <cellStyle name="Normal 2 2 4 3 3 4 3" xfId="5551"/>
    <cellStyle name="Normal 2 2 4 3 3 5" xfId="1711"/>
    <cellStyle name="Normal 2 2 4 3 3 5 2" xfId="4015"/>
    <cellStyle name="Normal 2 2 4 3 3 5 2 2" xfId="8623"/>
    <cellStyle name="Normal 2 2 4 3 3 5 3" xfId="6319"/>
    <cellStyle name="Normal 2 2 4 3 3 6" xfId="2479"/>
    <cellStyle name="Normal 2 2 4 3 3 6 2" xfId="7087"/>
    <cellStyle name="Normal 2 2 4 3 3 7" xfId="4783"/>
    <cellStyle name="Normal 2 2 4 3 4" xfId="303"/>
    <cellStyle name="Normal 2 2 4 3 4 2" xfId="1071"/>
    <cellStyle name="Normal 2 2 4 3 4 2 2" xfId="3375"/>
    <cellStyle name="Normal 2 2 4 3 4 2 2 2" xfId="7983"/>
    <cellStyle name="Normal 2 2 4 3 4 2 3" xfId="5679"/>
    <cellStyle name="Normal 2 2 4 3 4 3" xfId="1839"/>
    <cellStyle name="Normal 2 2 4 3 4 3 2" xfId="4143"/>
    <cellStyle name="Normal 2 2 4 3 4 3 2 2" xfId="8751"/>
    <cellStyle name="Normal 2 2 4 3 4 3 3" xfId="6447"/>
    <cellStyle name="Normal 2 2 4 3 4 4" xfId="2607"/>
    <cellStyle name="Normal 2 2 4 3 4 4 2" xfId="7215"/>
    <cellStyle name="Normal 2 2 4 3 4 5" xfId="4911"/>
    <cellStyle name="Normal 2 2 4 3 5" xfId="559"/>
    <cellStyle name="Normal 2 2 4 3 5 2" xfId="1327"/>
    <cellStyle name="Normal 2 2 4 3 5 2 2" xfId="3631"/>
    <cellStyle name="Normal 2 2 4 3 5 2 2 2" xfId="8239"/>
    <cellStyle name="Normal 2 2 4 3 5 2 3" xfId="5935"/>
    <cellStyle name="Normal 2 2 4 3 5 3" xfId="2095"/>
    <cellStyle name="Normal 2 2 4 3 5 3 2" xfId="4399"/>
    <cellStyle name="Normal 2 2 4 3 5 3 2 2" xfId="9007"/>
    <cellStyle name="Normal 2 2 4 3 5 3 3" xfId="6703"/>
    <cellStyle name="Normal 2 2 4 3 5 4" xfId="2863"/>
    <cellStyle name="Normal 2 2 4 3 5 4 2" xfId="7471"/>
    <cellStyle name="Normal 2 2 4 3 5 5" xfId="5167"/>
    <cellStyle name="Normal 2 2 4 3 6" xfId="815"/>
    <cellStyle name="Normal 2 2 4 3 6 2" xfId="3119"/>
    <cellStyle name="Normal 2 2 4 3 6 2 2" xfId="7727"/>
    <cellStyle name="Normal 2 2 4 3 6 3" xfId="5423"/>
    <cellStyle name="Normal 2 2 4 3 7" xfId="1583"/>
    <cellStyle name="Normal 2 2 4 3 7 2" xfId="3887"/>
    <cellStyle name="Normal 2 2 4 3 7 2 2" xfId="8495"/>
    <cellStyle name="Normal 2 2 4 3 7 3" xfId="6191"/>
    <cellStyle name="Normal 2 2 4 3 8" xfId="2351"/>
    <cellStyle name="Normal 2 2 4 3 8 2" xfId="6959"/>
    <cellStyle name="Normal 2 2 4 3 9" xfId="4655"/>
    <cellStyle name="Normal 2 2 4 4" xfId="79"/>
    <cellStyle name="Normal 2 2 4 4 2" xfId="207"/>
    <cellStyle name="Normal 2 2 4 4 2 2" xfId="463"/>
    <cellStyle name="Normal 2 2 4 4 2 2 2" xfId="1231"/>
    <cellStyle name="Normal 2 2 4 4 2 2 2 2" xfId="3535"/>
    <cellStyle name="Normal 2 2 4 4 2 2 2 2 2" xfId="8143"/>
    <cellStyle name="Normal 2 2 4 4 2 2 2 3" xfId="5839"/>
    <cellStyle name="Normal 2 2 4 4 2 2 3" xfId="1999"/>
    <cellStyle name="Normal 2 2 4 4 2 2 3 2" xfId="4303"/>
    <cellStyle name="Normal 2 2 4 4 2 2 3 2 2" xfId="8911"/>
    <cellStyle name="Normal 2 2 4 4 2 2 3 3" xfId="6607"/>
    <cellStyle name="Normal 2 2 4 4 2 2 4" xfId="2767"/>
    <cellStyle name="Normal 2 2 4 4 2 2 4 2" xfId="7375"/>
    <cellStyle name="Normal 2 2 4 4 2 2 5" xfId="5071"/>
    <cellStyle name="Normal 2 2 4 4 2 3" xfId="719"/>
    <cellStyle name="Normal 2 2 4 4 2 3 2" xfId="1487"/>
    <cellStyle name="Normal 2 2 4 4 2 3 2 2" xfId="3791"/>
    <cellStyle name="Normal 2 2 4 4 2 3 2 2 2" xfId="8399"/>
    <cellStyle name="Normal 2 2 4 4 2 3 2 3" xfId="6095"/>
    <cellStyle name="Normal 2 2 4 4 2 3 3" xfId="2255"/>
    <cellStyle name="Normal 2 2 4 4 2 3 3 2" xfId="4559"/>
    <cellStyle name="Normal 2 2 4 4 2 3 3 2 2" xfId="9167"/>
    <cellStyle name="Normal 2 2 4 4 2 3 3 3" xfId="6863"/>
    <cellStyle name="Normal 2 2 4 4 2 3 4" xfId="3023"/>
    <cellStyle name="Normal 2 2 4 4 2 3 4 2" xfId="7631"/>
    <cellStyle name="Normal 2 2 4 4 2 3 5" xfId="5327"/>
    <cellStyle name="Normal 2 2 4 4 2 4" xfId="975"/>
    <cellStyle name="Normal 2 2 4 4 2 4 2" xfId="3279"/>
    <cellStyle name="Normal 2 2 4 4 2 4 2 2" xfId="7887"/>
    <cellStyle name="Normal 2 2 4 4 2 4 3" xfId="5583"/>
    <cellStyle name="Normal 2 2 4 4 2 5" xfId="1743"/>
    <cellStyle name="Normal 2 2 4 4 2 5 2" xfId="4047"/>
    <cellStyle name="Normal 2 2 4 4 2 5 2 2" xfId="8655"/>
    <cellStyle name="Normal 2 2 4 4 2 5 3" xfId="6351"/>
    <cellStyle name="Normal 2 2 4 4 2 6" xfId="2511"/>
    <cellStyle name="Normal 2 2 4 4 2 6 2" xfId="7119"/>
    <cellStyle name="Normal 2 2 4 4 2 7" xfId="4815"/>
    <cellStyle name="Normal 2 2 4 4 3" xfId="335"/>
    <cellStyle name="Normal 2 2 4 4 3 2" xfId="1103"/>
    <cellStyle name="Normal 2 2 4 4 3 2 2" xfId="3407"/>
    <cellStyle name="Normal 2 2 4 4 3 2 2 2" xfId="8015"/>
    <cellStyle name="Normal 2 2 4 4 3 2 3" xfId="5711"/>
    <cellStyle name="Normal 2 2 4 4 3 3" xfId="1871"/>
    <cellStyle name="Normal 2 2 4 4 3 3 2" xfId="4175"/>
    <cellStyle name="Normal 2 2 4 4 3 3 2 2" xfId="8783"/>
    <cellStyle name="Normal 2 2 4 4 3 3 3" xfId="6479"/>
    <cellStyle name="Normal 2 2 4 4 3 4" xfId="2639"/>
    <cellStyle name="Normal 2 2 4 4 3 4 2" xfId="7247"/>
    <cellStyle name="Normal 2 2 4 4 3 5" xfId="4943"/>
    <cellStyle name="Normal 2 2 4 4 4" xfId="591"/>
    <cellStyle name="Normal 2 2 4 4 4 2" xfId="1359"/>
    <cellStyle name="Normal 2 2 4 4 4 2 2" xfId="3663"/>
    <cellStyle name="Normal 2 2 4 4 4 2 2 2" xfId="8271"/>
    <cellStyle name="Normal 2 2 4 4 4 2 3" xfId="5967"/>
    <cellStyle name="Normal 2 2 4 4 4 3" xfId="2127"/>
    <cellStyle name="Normal 2 2 4 4 4 3 2" xfId="4431"/>
    <cellStyle name="Normal 2 2 4 4 4 3 2 2" xfId="9039"/>
    <cellStyle name="Normal 2 2 4 4 4 3 3" xfId="6735"/>
    <cellStyle name="Normal 2 2 4 4 4 4" xfId="2895"/>
    <cellStyle name="Normal 2 2 4 4 4 4 2" xfId="7503"/>
    <cellStyle name="Normal 2 2 4 4 4 5" xfId="5199"/>
    <cellStyle name="Normal 2 2 4 4 5" xfId="847"/>
    <cellStyle name="Normal 2 2 4 4 5 2" xfId="3151"/>
    <cellStyle name="Normal 2 2 4 4 5 2 2" xfId="7759"/>
    <cellStyle name="Normal 2 2 4 4 5 3" xfId="5455"/>
    <cellStyle name="Normal 2 2 4 4 6" xfId="1615"/>
    <cellStyle name="Normal 2 2 4 4 6 2" xfId="3919"/>
    <cellStyle name="Normal 2 2 4 4 6 2 2" xfId="8527"/>
    <cellStyle name="Normal 2 2 4 4 6 3" xfId="6223"/>
    <cellStyle name="Normal 2 2 4 4 7" xfId="2383"/>
    <cellStyle name="Normal 2 2 4 4 7 2" xfId="6991"/>
    <cellStyle name="Normal 2 2 4 4 8" xfId="4687"/>
    <cellStyle name="Normal 2 2 4 5" xfId="143"/>
    <cellStyle name="Normal 2 2 4 5 2" xfId="399"/>
    <cellStyle name="Normal 2 2 4 5 2 2" xfId="1167"/>
    <cellStyle name="Normal 2 2 4 5 2 2 2" xfId="3471"/>
    <cellStyle name="Normal 2 2 4 5 2 2 2 2" xfId="8079"/>
    <cellStyle name="Normal 2 2 4 5 2 2 3" xfId="5775"/>
    <cellStyle name="Normal 2 2 4 5 2 3" xfId="1935"/>
    <cellStyle name="Normal 2 2 4 5 2 3 2" xfId="4239"/>
    <cellStyle name="Normal 2 2 4 5 2 3 2 2" xfId="8847"/>
    <cellStyle name="Normal 2 2 4 5 2 3 3" xfId="6543"/>
    <cellStyle name="Normal 2 2 4 5 2 4" xfId="2703"/>
    <cellStyle name="Normal 2 2 4 5 2 4 2" xfId="7311"/>
    <cellStyle name="Normal 2 2 4 5 2 5" xfId="5007"/>
    <cellStyle name="Normal 2 2 4 5 3" xfId="655"/>
    <cellStyle name="Normal 2 2 4 5 3 2" xfId="1423"/>
    <cellStyle name="Normal 2 2 4 5 3 2 2" xfId="3727"/>
    <cellStyle name="Normal 2 2 4 5 3 2 2 2" xfId="8335"/>
    <cellStyle name="Normal 2 2 4 5 3 2 3" xfId="6031"/>
    <cellStyle name="Normal 2 2 4 5 3 3" xfId="2191"/>
    <cellStyle name="Normal 2 2 4 5 3 3 2" xfId="4495"/>
    <cellStyle name="Normal 2 2 4 5 3 3 2 2" xfId="9103"/>
    <cellStyle name="Normal 2 2 4 5 3 3 3" xfId="6799"/>
    <cellStyle name="Normal 2 2 4 5 3 4" xfId="2959"/>
    <cellStyle name="Normal 2 2 4 5 3 4 2" xfId="7567"/>
    <cellStyle name="Normal 2 2 4 5 3 5" xfId="5263"/>
    <cellStyle name="Normal 2 2 4 5 4" xfId="911"/>
    <cellStyle name="Normal 2 2 4 5 4 2" xfId="3215"/>
    <cellStyle name="Normal 2 2 4 5 4 2 2" xfId="7823"/>
    <cellStyle name="Normal 2 2 4 5 4 3" xfId="5519"/>
    <cellStyle name="Normal 2 2 4 5 5" xfId="1679"/>
    <cellStyle name="Normal 2 2 4 5 5 2" xfId="3983"/>
    <cellStyle name="Normal 2 2 4 5 5 2 2" xfId="8591"/>
    <cellStyle name="Normal 2 2 4 5 5 3" xfId="6287"/>
    <cellStyle name="Normal 2 2 4 5 6" xfId="2447"/>
    <cellStyle name="Normal 2 2 4 5 6 2" xfId="7055"/>
    <cellStyle name="Normal 2 2 4 5 7" xfId="4751"/>
    <cellStyle name="Normal 2 2 4 6" xfId="271"/>
    <cellStyle name="Normal 2 2 4 6 2" xfId="1039"/>
    <cellStyle name="Normal 2 2 4 6 2 2" xfId="3343"/>
    <cellStyle name="Normal 2 2 4 6 2 2 2" xfId="7951"/>
    <cellStyle name="Normal 2 2 4 6 2 3" xfId="5647"/>
    <cellStyle name="Normal 2 2 4 6 3" xfId="1807"/>
    <cellStyle name="Normal 2 2 4 6 3 2" xfId="4111"/>
    <cellStyle name="Normal 2 2 4 6 3 2 2" xfId="8719"/>
    <cellStyle name="Normal 2 2 4 6 3 3" xfId="6415"/>
    <cellStyle name="Normal 2 2 4 6 4" xfId="2575"/>
    <cellStyle name="Normal 2 2 4 6 4 2" xfId="7183"/>
    <cellStyle name="Normal 2 2 4 6 5" xfId="4879"/>
    <cellStyle name="Normal 2 2 4 7" xfId="527"/>
    <cellStyle name="Normal 2 2 4 7 2" xfId="1295"/>
    <cellStyle name="Normal 2 2 4 7 2 2" xfId="3599"/>
    <cellStyle name="Normal 2 2 4 7 2 2 2" xfId="8207"/>
    <cellStyle name="Normal 2 2 4 7 2 3" xfId="5903"/>
    <cellStyle name="Normal 2 2 4 7 3" xfId="2063"/>
    <cellStyle name="Normal 2 2 4 7 3 2" xfId="4367"/>
    <cellStyle name="Normal 2 2 4 7 3 2 2" xfId="8975"/>
    <cellStyle name="Normal 2 2 4 7 3 3" xfId="6671"/>
    <cellStyle name="Normal 2 2 4 7 4" xfId="2831"/>
    <cellStyle name="Normal 2 2 4 7 4 2" xfId="7439"/>
    <cellStyle name="Normal 2 2 4 7 5" xfId="5135"/>
    <cellStyle name="Normal 2 2 4 8" xfId="783"/>
    <cellStyle name="Normal 2 2 4 8 2" xfId="3087"/>
    <cellStyle name="Normal 2 2 4 8 2 2" xfId="7695"/>
    <cellStyle name="Normal 2 2 4 8 3" xfId="5391"/>
    <cellStyle name="Normal 2 2 4 9" xfId="1551"/>
    <cellStyle name="Normal 2 2 4 9 2" xfId="3855"/>
    <cellStyle name="Normal 2 2 4 9 2 2" xfId="8463"/>
    <cellStyle name="Normal 2 2 4 9 3" xfId="6159"/>
    <cellStyle name="Normal 2 2 5" xfId="22"/>
    <cellStyle name="Normal 2 2 5 10" xfId="4631"/>
    <cellStyle name="Normal 2 2 5 2" xfId="55"/>
    <cellStyle name="Normal 2 2 5 2 2" xfId="119"/>
    <cellStyle name="Normal 2 2 5 2 2 2" xfId="247"/>
    <cellStyle name="Normal 2 2 5 2 2 2 2" xfId="503"/>
    <cellStyle name="Normal 2 2 5 2 2 2 2 2" xfId="1271"/>
    <cellStyle name="Normal 2 2 5 2 2 2 2 2 2" xfId="3575"/>
    <cellStyle name="Normal 2 2 5 2 2 2 2 2 2 2" xfId="8183"/>
    <cellStyle name="Normal 2 2 5 2 2 2 2 2 3" xfId="5879"/>
    <cellStyle name="Normal 2 2 5 2 2 2 2 3" xfId="2039"/>
    <cellStyle name="Normal 2 2 5 2 2 2 2 3 2" xfId="4343"/>
    <cellStyle name="Normal 2 2 5 2 2 2 2 3 2 2" xfId="8951"/>
    <cellStyle name="Normal 2 2 5 2 2 2 2 3 3" xfId="6647"/>
    <cellStyle name="Normal 2 2 5 2 2 2 2 4" xfId="2807"/>
    <cellStyle name="Normal 2 2 5 2 2 2 2 4 2" xfId="7415"/>
    <cellStyle name="Normal 2 2 5 2 2 2 2 5" xfId="5111"/>
    <cellStyle name="Normal 2 2 5 2 2 2 3" xfId="759"/>
    <cellStyle name="Normal 2 2 5 2 2 2 3 2" xfId="1527"/>
    <cellStyle name="Normal 2 2 5 2 2 2 3 2 2" xfId="3831"/>
    <cellStyle name="Normal 2 2 5 2 2 2 3 2 2 2" xfId="8439"/>
    <cellStyle name="Normal 2 2 5 2 2 2 3 2 3" xfId="6135"/>
    <cellStyle name="Normal 2 2 5 2 2 2 3 3" xfId="2295"/>
    <cellStyle name="Normal 2 2 5 2 2 2 3 3 2" xfId="4599"/>
    <cellStyle name="Normal 2 2 5 2 2 2 3 3 2 2" xfId="9207"/>
    <cellStyle name="Normal 2 2 5 2 2 2 3 3 3" xfId="6903"/>
    <cellStyle name="Normal 2 2 5 2 2 2 3 4" xfId="3063"/>
    <cellStyle name="Normal 2 2 5 2 2 2 3 4 2" xfId="7671"/>
    <cellStyle name="Normal 2 2 5 2 2 2 3 5" xfId="5367"/>
    <cellStyle name="Normal 2 2 5 2 2 2 4" xfId="1015"/>
    <cellStyle name="Normal 2 2 5 2 2 2 4 2" xfId="3319"/>
    <cellStyle name="Normal 2 2 5 2 2 2 4 2 2" xfId="7927"/>
    <cellStyle name="Normal 2 2 5 2 2 2 4 3" xfId="5623"/>
    <cellStyle name="Normal 2 2 5 2 2 2 5" xfId="1783"/>
    <cellStyle name="Normal 2 2 5 2 2 2 5 2" xfId="4087"/>
    <cellStyle name="Normal 2 2 5 2 2 2 5 2 2" xfId="8695"/>
    <cellStyle name="Normal 2 2 5 2 2 2 5 3" xfId="6391"/>
    <cellStyle name="Normal 2 2 5 2 2 2 6" xfId="2551"/>
    <cellStyle name="Normal 2 2 5 2 2 2 6 2" xfId="7159"/>
    <cellStyle name="Normal 2 2 5 2 2 2 7" xfId="4855"/>
    <cellStyle name="Normal 2 2 5 2 2 3" xfId="375"/>
    <cellStyle name="Normal 2 2 5 2 2 3 2" xfId="1143"/>
    <cellStyle name="Normal 2 2 5 2 2 3 2 2" xfId="3447"/>
    <cellStyle name="Normal 2 2 5 2 2 3 2 2 2" xfId="8055"/>
    <cellStyle name="Normal 2 2 5 2 2 3 2 3" xfId="5751"/>
    <cellStyle name="Normal 2 2 5 2 2 3 3" xfId="1911"/>
    <cellStyle name="Normal 2 2 5 2 2 3 3 2" xfId="4215"/>
    <cellStyle name="Normal 2 2 5 2 2 3 3 2 2" xfId="8823"/>
    <cellStyle name="Normal 2 2 5 2 2 3 3 3" xfId="6519"/>
    <cellStyle name="Normal 2 2 5 2 2 3 4" xfId="2679"/>
    <cellStyle name="Normal 2 2 5 2 2 3 4 2" xfId="7287"/>
    <cellStyle name="Normal 2 2 5 2 2 3 5" xfId="4983"/>
    <cellStyle name="Normal 2 2 5 2 2 4" xfId="631"/>
    <cellStyle name="Normal 2 2 5 2 2 4 2" xfId="1399"/>
    <cellStyle name="Normal 2 2 5 2 2 4 2 2" xfId="3703"/>
    <cellStyle name="Normal 2 2 5 2 2 4 2 2 2" xfId="8311"/>
    <cellStyle name="Normal 2 2 5 2 2 4 2 3" xfId="6007"/>
    <cellStyle name="Normal 2 2 5 2 2 4 3" xfId="2167"/>
    <cellStyle name="Normal 2 2 5 2 2 4 3 2" xfId="4471"/>
    <cellStyle name="Normal 2 2 5 2 2 4 3 2 2" xfId="9079"/>
    <cellStyle name="Normal 2 2 5 2 2 4 3 3" xfId="6775"/>
    <cellStyle name="Normal 2 2 5 2 2 4 4" xfId="2935"/>
    <cellStyle name="Normal 2 2 5 2 2 4 4 2" xfId="7543"/>
    <cellStyle name="Normal 2 2 5 2 2 4 5" xfId="5239"/>
    <cellStyle name="Normal 2 2 5 2 2 5" xfId="887"/>
    <cellStyle name="Normal 2 2 5 2 2 5 2" xfId="3191"/>
    <cellStyle name="Normal 2 2 5 2 2 5 2 2" xfId="7799"/>
    <cellStyle name="Normal 2 2 5 2 2 5 3" xfId="5495"/>
    <cellStyle name="Normal 2 2 5 2 2 6" xfId="1655"/>
    <cellStyle name="Normal 2 2 5 2 2 6 2" xfId="3959"/>
    <cellStyle name="Normal 2 2 5 2 2 6 2 2" xfId="8567"/>
    <cellStyle name="Normal 2 2 5 2 2 6 3" xfId="6263"/>
    <cellStyle name="Normal 2 2 5 2 2 7" xfId="2423"/>
    <cellStyle name="Normal 2 2 5 2 2 7 2" xfId="7031"/>
    <cellStyle name="Normal 2 2 5 2 2 8" xfId="4727"/>
    <cellStyle name="Normal 2 2 5 2 3" xfId="183"/>
    <cellStyle name="Normal 2 2 5 2 3 2" xfId="439"/>
    <cellStyle name="Normal 2 2 5 2 3 2 2" xfId="1207"/>
    <cellStyle name="Normal 2 2 5 2 3 2 2 2" xfId="3511"/>
    <cellStyle name="Normal 2 2 5 2 3 2 2 2 2" xfId="8119"/>
    <cellStyle name="Normal 2 2 5 2 3 2 2 3" xfId="5815"/>
    <cellStyle name="Normal 2 2 5 2 3 2 3" xfId="1975"/>
    <cellStyle name="Normal 2 2 5 2 3 2 3 2" xfId="4279"/>
    <cellStyle name="Normal 2 2 5 2 3 2 3 2 2" xfId="8887"/>
    <cellStyle name="Normal 2 2 5 2 3 2 3 3" xfId="6583"/>
    <cellStyle name="Normal 2 2 5 2 3 2 4" xfId="2743"/>
    <cellStyle name="Normal 2 2 5 2 3 2 4 2" xfId="7351"/>
    <cellStyle name="Normal 2 2 5 2 3 2 5" xfId="5047"/>
    <cellStyle name="Normal 2 2 5 2 3 3" xfId="695"/>
    <cellStyle name="Normal 2 2 5 2 3 3 2" xfId="1463"/>
    <cellStyle name="Normal 2 2 5 2 3 3 2 2" xfId="3767"/>
    <cellStyle name="Normal 2 2 5 2 3 3 2 2 2" xfId="8375"/>
    <cellStyle name="Normal 2 2 5 2 3 3 2 3" xfId="6071"/>
    <cellStyle name="Normal 2 2 5 2 3 3 3" xfId="2231"/>
    <cellStyle name="Normal 2 2 5 2 3 3 3 2" xfId="4535"/>
    <cellStyle name="Normal 2 2 5 2 3 3 3 2 2" xfId="9143"/>
    <cellStyle name="Normal 2 2 5 2 3 3 3 3" xfId="6839"/>
    <cellStyle name="Normal 2 2 5 2 3 3 4" xfId="2999"/>
    <cellStyle name="Normal 2 2 5 2 3 3 4 2" xfId="7607"/>
    <cellStyle name="Normal 2 2 5 2 3 3 5" xfId="5303"/>
    <cellStyle name="Normal 2 2 5 2 3 4" xfId="951"/>
    <cellStyle name="Normal 2 2 5 2 3 4 2" xfId="3255"/>
    <cellStyle name="Normal 2 2 5 2 3 4 2 2" xfId="7863"/>
    <cellStyle name="Normal 2 2 5 2 3 4 3" xfId="5559"/>
    <cellStyle name="Normal 2 2 5 2 3 5" xfId="1719"/>
    <cellStyle name="Normal 2 2 5 2 3 5 2" xfId="4023"/>
    <cellStyle name="Normal 2 2 5 2 3 5 2 2" xfId="8631"/>
    <cellStyle name="Normal 2 2 5 2 3 5 3" xfId="6327"/>
    <cellStyle name="Normal 2 2 5 2 3 6" xfId="2487"/>
    <cellStyle name="Normal 2 2 5 2 3 6 2" xfId="7095"/>
    <cellStyle name="Normal 2 2 5 2 3 7" xfId="4791"/>
    <cellStyle name="Normal 2 2 5 2 4" xfId="311"/>
    <cellStyle name="Normal 2 2 5 2 4 2" xfId="1079"/>
    <cellStyle name="Normal 2 2 5 2 4 2 2" xfId="3383"/>
    <cellStyle name="Normal 2 2 5 2 4 2 2 2" xfId="7991"/>
    <cellStyle name="Normal 2 2 5 2 4 2 3" xfId="5687"/>
    <cellStyle name="Normal 2 2 5 2 4 3" xfId="1847"/>
    <cellStyle name="Normal 2 2 5 2 4 3 2" xfId="4151"/>
    <cellStyle name="Normal 2 2 5 2 4 3 2 2" xfId="8759"/>
    <cellStyle name="Normal 2 2 5 2 4 3 3" xfId="6455"/>
    <cellStyle name="Normal 2 2 5 2 4 4" xfId="2615"/>
    <cellStyle name="Normal 2 2 5 2 4 4 2" xfId="7223"/>
    <cellStyle name="Normal 2 2 5 2 4 5" xfId="4919"/>
    <cellStyle name="Normal 2 2 5 2 5" xfId="567"/>
    <cellStyle name="Normal 2 2 5 2 5 2" xfId="1335"/>
    <cellStyle name="Normal 2 2 5 2 5 2 2" xfId="3639"/>
    <cellStyle name="Normal 2 2 5 2 5 2 2 2" xfId="8247"/>
    <cellStyle name="Normal 2 2 5 2 5 2 3" xfId="5943"/>
    <cellStyle name="Normal 2 2 5 2 5 3" xfId="2103"/>
    <cellStyle name="Normal 2 2 5 2 5 3 2" xfId="4407"/>
    <cellStyle name="Normal 2 2 5 2 5 3 2 2" xfId="9015"/>
    <cellStyle name="Normal 2 2 5 2 5 3 3" xfId="6711"/>
    <cellStyle name="Normal 2 2 5 2 5 4" xfId="2871"/>
    <cellStyle name="Normal 2 2 5 2 5 4 2" xfId="7479"/>
    <cellStyle name="Normal 2 2 5 2 5 5" xfId="5175"/>
    <cellStyle name="Normal 2 2 5 2 6" xfId="823"/>
    <cellStyle name="Normal 2 2 5 2 6 2" xfId="3127"/>
    <cellStyle name="Normal 2 2 5 2 6 2 2" xfId="7735"/>
    <cellStyle name="Normal 2 2 5 2 6 3" xfId="5431"/>
    <cellStyle name="Normal 2 2 5 2 7" xfId="1591"/>
    <cellStyle name="Normal 2 2 5 2 7 2" xfId="3895"/>
    <cellStyle name="Normal 2 2 5 2 7 2 2" xfId="8503"/>
    <cellStyle name="Normal 2 2 5 2 7 3" xfId="6199"/>
    <cellStyle name="Normal 2 2 5 2 8" xfId="2359"/>
    <cellStyle name="Normal 2 2 5 2 8 2" xfId="6967"/>
    <cellStyle name="Normal 2 2 5 2 9" xfId="4663"/>
    <cellStyle name="Normal 2 2 5 3" xfId="87"/>
    <cellStyle name="Normal 2 2 5 3 2" xfId="215"/>
    <cellStyle name="Normal 2 2 5 3 2 2" xfId="471"/>
    <cellStyle name="Normal 2 2 5 3 2 2 2" xfId="1239"/>
    <cellStyle name="Normal 2 2 5 3 2 2 2 2" xfId="3543"/>
    <cellStyle name="Normal 2 2 5 3 2 2 2 2 2" xfId="8151"/>
    <cellStyle name="Normal 2 2 5 3 2 2 2 3" xfId="5847"/>
    <cellStyle name="Normal 2 2 5 3 2 2 3" xfId="2007"/>
    <cellStyle name="Normal 2 2 5 3 2 2 3 2" xfId="4311"/>
    <cellStyle name="Normal 2 2 5 3 2 2 3 2 2" xfId="8919"/>
    <cellStyle name="Normal 2 2 5 3 2 2 3 3" xfId="6615"/>
    <cellStyle name="Normal 2 2 5 3 2 2 4" xfId="2775"/>
    <cellStyle name="Normal 2 2 5 3 2 2 4 2" xfId="7383"/>
    <cellStyle name="Normal 2 2 5 3 2 2 5" xfId="5079"/>
    <cellStyle name="Normal 2 2 5 3 2 3" xfId="727"/>
    <cellStyle name="Normal 2 2 5 3 2 3 2" xfId="1495"/>
    <cellStyle name="Normal 2 2 5 3 2 3 2 2" xfId="3799"/>
    <cellStyle name="Normal 2 2 5 3 2 3 2 2 2" xfId="8407"/>
    <cellStyle name="Normal 2 2 5 3 2 3 2 3" xfId="6103"/>
    <cellStyle name="Normal 2 2 5 3 2 3 3" xfId="2263"/>
    <cellStyle name="Normal 2 2 5 3 2 3 3 2" xfId="4567"/>
    <cellStyle name="Normal 2 2 5 3 2 3 3 2 2" xfId="9175"/>
    <cellStyle name="Normal 2 2 5 3 2 3 3 3" xfId="6871"/>
    <cellStyle name="Normal 2 2 5 3 2 3 4" xfId="3031"/>
    <cellStyle name="Normal 2 2 5 3 2 3 4 2" xfId="7639"/>
    <cellStyle name="Normal 2 2 5 3 2 3 5" xfId="5335"/>
    <cellStyle name="Normal 2 2 5 3 2 4" xfId="983"/>
    <cellStyle name="Normal 2 2 5 3 2 4 2" xfId="3287"/>
    <cellStyle name="Normal 2 2 5 3 2 4 2 2" xfId="7895"/>
    <cellStyle name="Normal 2 2 5 3 2 4 3" xfId="5591"/>
    <cellStyle name="Normal 2 2 5 3 2 5" xfId="1751"/>
    <cellStyle name="Normal 2 2 5 3 2 5 2" xfId="4055"/>
    <cellStyle name="Normal 2 2 5 3 2 5 2 2" xfId="8663"/>
    <cellStyle name="Normal 2 2 5 3 2 5 3" xfId="6359"/>
    <cellStyle name="Normal 2 2 5 3 2 6" xfId="2519"/>
    <cellStyle name="Normal 2 2 5 3 2 6 2" xfId="7127"/>
    <cellStyle name="Normal 2 2 5 3 2 7" xfId="4823"/>
    <cellStyle name="Normal 2 2 5 3 3" xfId="343"/>
    <cellStyle name="Normal 2 2 5 3 3 2" xfId="1111"/>
    <cellStyle name="Normal 2 2 5 3 3 2 2" xfId="3415"/>
    <cellStyle name="Normal 2 2 5 3 3 2 2 2" xfId="8023"/>
    <cellStyle name="Normal 2 2 5 3 3 2 3" xfId="5719"/>
    <cellStyle name="Normal 2 2 5 3 3 3" xfId="1879"/>
    <cellStyle name="Normal 2 2 5 3 3 3 2" xfId="4183"/>
    <cellStyle name="Normal 2 2 5 3 3 3 2 2" xfId="8791"/>
    <cellStyle name="Normal 2 2 5 3 3 3 3" xfId="6487"/>
    <cellStyle name="Normal 2 2 5 3 3 4" xfId="2647"/>
    <cellStyle name="Normal 2 2 5 3 3 4 2" xfId="7255"/>
    <cellStyle name="Normal 2 2 5 3 3 5" xfId="4951"/>
    <cellStyle name="Normal 2 2 5 3 4" xfId="599"/>
    <cellStyle name="Normal 2 2 5 3 4 2" xfId="1367"/>
    <cellStyle name="Normal 2 2 5 3 4 2 2" xfId="3671"/>
    <cellStyle name="Normal 2 2 5 3 4 2 2 2" xfId="8279"/>
    <cellStyle name="Normal 2 2 5 3 4 2 3" xfId="5975"/>
    <cellStyle name="Normal 2 2 5 3 4 3" xfId="2135"/>
    <cellStyle name="Normal 2 2 5 3 4 3 2" xfId="4439"/>
    <cellStyle name="Normal 2 2 5 3 4 3 2 2" xfId="9047"/>
    <cellStyle name="Normal 2 2 5 3 4 3 3" xfId="6743"/>
    <cellStyle name="Normal 2 2 5 3 4 4" xfId="2903"/>
    <cellStyle name="Normal 2 2 5 3 4 4 2" xfId="7511"/>
    <cellStyle name="Normal 2 2 5 3 4 5" xfId="5207"/>
    <cellStyle name="Normal 2 2 5 3 5" xfId="855"/>
    <cellStyle name="Normal 2 2 5 3 5 2" xfId="3159"/>
    <cellStyle name="Normal 2 2 5 3 5 2 2" xfId="7767"/>
    <cellStyle name="Normal 2 2 5 3 5 3" xfId="5463"/>
    <cellStyle name="Normal 2 2 5 3 6" xfId="1623"/>
    <cellStyle name="Normal 2 2 5 3 6 2" xfId="3927"/>
    <cellStyle name="Normal 2 2 5 3 6 2 2" xfId="8535"/>
    <cellStyle name="Normal 2 2 5 3 6 3" xfId="6231"/>
    <cellStyle name="Normal 2 2 5 3 7" xfId="2391"/>
    <cellStyle name="Normal 2 2 5 3 7 2" xfId="6999"/>
    <cellStyle name="Normal 2 2 5 3 8" xfId="4695"/>
    <cellStyle name="Normal 2 2 5 4" xfId="151"/>
    <cellStyle name="Normal 2 2 5 4 2" xfId="407"/>
    <cellStyle name="Normal 2 2 5 4 2 2" xfId="1175"/>
    <cellStyle name="Normal 2 2 5 4 2 2 2" xfId="3479"/>
    <cellStyle name="Normal 2 2 5 4 2 2 2 2" xfId="8087"/>
    <cellStyle name="Normal 2 2 5 4 2 2 3" xfId="5783"/>
    <cellStyle name="Normal 2 2 5 4 2 3" xfId="1943"/>
    <cellStyle name="Normal 2 2 5 4 2 3 2" xfId="4247"/>
    <cellStyle name="Normal 2 2 5 4 2 3 2 2" xfId="8855"/>
    <cellStyle name="Normal 2 2 5 4 2 3 3" xfId="6551"/>
    <cellStyle name="Normal 2 2 5 4 2 4" xfId="2711"/>
    <cellStyle name="Normal 2 2 5 4 2 4 2" xfId="7319"/>
    <cellStyle name="Normal 2 2 5 4 2 5" xfId="5015"/>
    <cellStyle name="Normal 2 2 5 4 3" xfId="663"/>
    <cellStyle name="Normal 2 2 5 4 3 2" xfId="1431"/>
    <cellStyle name="Normal 2 2 5 4 3 2 2" xfId="3735"/>
    <cellStyle name="Normal 2 2 5 4 3 2 2 2" xfId="8343"/>
    <cellStyle name="Normal 2 2 5 4 3 2 3" xfId="6039"/>
    <cellStyle name="Normal 2 2 5 4 3 3" xfId="2199"/>
    <cellStyle name="Normal 2 2 5 4 3 3 2" xfId="4503"/>
    <cellStyle name="Normal 2 2 5 4 3 3 2 2" xfId="9111"/>
    <cellStyle name="Normal 2 2 5 4 3 3 3" xfId="6807"/>
    <cellStyle name="Normal 2 2 5 4 3 4" xfId="2967"/>
    <cellStyle name="Normal 2 2 5 4 3 4 2" xfId="7575"/>
    <cellStyle name="Normal 2 2 5 4 3 5" xfId="5271"/>
    <cellStyle name="Normal 2 2 5 4 4" xfId="919"/>
    <cellStyle name="Normal 2 2 5 4 4 2" xfId="3223"/>
    <cellStyle name="Normal 2 2 5 4 4 2 2" xfId="7831"/>
    <cellStyle name="Normal 2 2 5 4 4 3" xfId="5527"/>
    <cellStyle name="Normal 2 2 5 4 5" xfId="1687"/>
    <cellStyle name="Normal 2 2 5 4 5 2" xfId="3991"/>
    <cellStyle name="Normal 2 2 5 4 5 2 2" xfId="8599"/>
    <cellStyle name="Normal 2 2 5 4 5 3" xfId="6295"/>
    <cellStyle name="Normal 2 2 5 4 6" xfId="2455"/>
    <cellStyle name="Normal 2 2 5 4 6 2" xfId="7063"/>
    <cellStyle name="Normal 2 2 5 4 7" xfId="4759"/>
    <cellStyle name="Normal 2 2 5 5" xfId="279"/>
    <cellStyle name="Normal 2 2 5 5 2" xfId="1047"/>
    <cellStyle name="Normal 2 2 5 5 2 2" xfId="3351"/>
    <cellStyle name="Normal 2 2 5 5 2 2 2" xfId="7959"/>
    <cellStyle name="Normal 2 2 5 5 2 3" xfId="5655"/>
    <cellStyle name="Normal 2 2 5 5 3" xfId="1815"/>
    <cellStyle name="Normal 2 2 5 5 3 2" xfId="4119"/>
    <cellStyle name="Normal 2 2 5 5 3 2 2" xfId="8727"/>
    <cellStyle name="Normal 2 2 5 5 3 3" xfId="6423"/>
    <cellStyle name="Normal 2 2 5 5 4" xfId="2583"/>
    <cellStyle name="Normal 2 2 5 5 4 2" xfId="7191"/>
    <cellStyle name="Normal 2 2 5 5 5" xfId="4887"/>
    <cellStyle name="Normal 2 2 5 6" xfId="535"/>
    <cellStyle name="Normal 2 2 5 6 2" xfId="1303"/>
    <cellStyle name="Normal 2 2 5 6 2 2" xfId="3607"/>
    <cellStyle name="Normal 2 2 5 6 2 2 2" xfId="8215"/>
    <cellStyle name="Normal 2 2 5 6 2 3" xfId="5911"/>
    <cellStyle name="Normal 2 2 5 6 3" xfId="2071"/>
    <cellStyle name="Normal 2 2 5 6 3 2" xfId="4375"/>
    <cellStyle name="Normal 2 2 5 6 3 2 2" xfId="8983"/>
    <cellStyle name="Normal 2 2 5 6 3 3" xfId="6679"/>
    <cellStyle name="Normal 2 2 5 6 4" xfId="2839"/>
    <cellStyle name="Normal 2 2 5 6 4 2" xfId="7447"/>
    <cellStyle name="Normal 2 2 5 6 5" xfId="5143"/>
    <cellStyle name="Normal 2 2 5 7" xfId="791"/>
    <cellStyle name="Normal 2 2 5 7 2" xfId="3095"/>
    <cellStyle name="Normal 2 2 5 7 2 2" xfId="7703"/>
    <cellStyle name="Normal 2 2 5 7 3" xfId="5399"/>
    <cellStyle name="Normal 2 2 5 8" xfId="1559"/>
    <cellStyle name="Normal 2 2 5 8 2" xfId="3863"/>
    <cellStyle name="Normal 2 2 5 8 2 2" xfId="8471"/>
    <cellStyle name="Normal 2 2 5 8 3" xfId="6167"/>
    <cellStyle name="Normal 2 2 5 9" xfId="2327"/>
    <cellStyle name="Normal 2 2 5 9 2" xfId="6935"/>
    <cellStyle name="Normal 2 2 6" xfId="39"/>
    <cellStyle name="Normal 2 2 6 2" xfId="103"/>
    <cellStyle name="Normal 2 2 6 2 2" xfId="231"/>
    <cellStyle name="Normal 2 2 6 2 2 2" xfId="487"/>
    <cellStyle name="Normal 2 2 6 2 2 2 2" xfId="1255"/>
    <cellStyle name="Normal 2 2 6 2 2 2 2 2" xfId="3559"/>
    <cellStyle name="Normal 2 2 6 2 2 2 2 2 2" xfId="8167"/>
    <cellStyle name="Normal 2 2 6 2 2 2 2 3" xfId="5863"/>
    <cellStyle name="Normal 2 2 6 2 2 2 3" xfId="2023"/>
    <cellStyle name="Normal 2 2 6 2 2 2 3 2" xfId="4327"/>
    <cellStyle name="Normal 2 2 6 2 2 2 3 2 2" xfId="8935"/>
    <cellStyle name="Normal 2 2 6 2 2 2 3 3" xfId="6631"/>
    <cellStyle name="Normal 2 2 6 2 2 2 4" xfId="2791"/>
    <cellStyle name="Normal 2 2 6 2 2 2 4 2" xfId="7399"/>
    <cellStyle name="Normal 2 2 6 2 2 2 5" xfId="5095"/>
    <cellStyle name="Normal 2 2 6 2 2 3" xfId="743"/>
    <cellStyle name="Normal 2 2 6 2 2 3 2" xfId="1511"/>
    <cellStyle name="Normal 2 2 6 2 2 3 2 2" xfId="3815"/>
    <cellStyle name="Normal 2 2 6 2 2 3 2 2 2" xfId="8423"/>
    <cellStyle name="Normal 2 2 6 2 2 3 2 3" xfId="6119"/>
    <cellStyle name="Normal 2 2 6 2 2 3 3" xfId="2279"/>
    <cellStyle name="Normal 2 2 6 2 2 3 3 2" xfId="4583"/>
    <cellStyle name="Normal 2 2 6 2 2 3 3 2 2" xfId="9191"/>
    <cellStyle name="Normal 2 2 6 2 2 3 3 3" xfId="6887"/>
    <cellStyle name="Normal 2 2 6 2 2 3 4" xfId="3047"/>
    <cellStyle name="Normal 2 2 6 2 2 3 4 2" xfId="7655"/>
    <cellStyle name="Normal 2 2 6 2 2 3 5" xfId="5351"/>
    <cellStyle name="Normal 2 2 6 2 2 4" xfId="999"/>
    <cellStyle name="Normal 2 2 6 2 2 4 2" xfId="3303"/>
    <cellStyle name="Normal 2 2 6 2 2 4 2 2" xfId="7911"/>
    <cellStyle name="Normal 2 2 6 2 2 4 3" xfId="5607"/>
    <cellStyle name="Normal 2 2 6 2 2 5" xfId="1767"/>
    <cellStyle name="Normal 2 2 6 2 2 5 2" xfId="4071"/>
    <cellStyle name="Normal 2 2 6 2 2 5 2 2" xfId="8679"/>
    <cellStyle name="Normal 2 2 6 2 2 5 3" xfId="6375"/>
    <cellStyle name="Normal 2 2 6 2 2 6" xfId="2535"/>
    <cellStyle name="Normal 2 2 6 2 2 6 2" xfId="7143"/>
    <cellStyle name="Normal 2 2 6 2 2 7" xfId="4839"/>
    <cellStyle name="Normal 2 2 6 2 3" xfId="359"/>
    <cellStyle name="Normal 2 2 6 2 3 2" xfId="1127"/>
    <cellStyle name="Normal 2 2 6 2 3 2 2" xfId="3431"/>
    <cellStyle name="Normal 2 2 6 2 3 2 2 2" xfId="8039"/>
    <cellStyle name="Normal 2 2 6 2 3 2 3" xfId="5735"/>
    <cellStyle name="Normal 2 2 6 2 3 3" xfId="1895"/>
    <cellStyle name="Normal 2 2 6 2 3 3 2" xfId="4199"/>
    <cellStyle name="Normal 2 2 6 2 3 3 2 2" xfId="8807"/>
    <cellStyle name="Normal 2 2 6 2 3 3 3" xfId="6503"/>
    <cellStyle name="Normal 2 2 6 2 3 4" xfId="2663"/>
    <cellStyle name="Normal 2 2 6 2 3 4 2" xfId="7271"/>
    <cellStyle name="Normal 2 2 6 2 3 5" xfId="4967"/>
    <cellStyle name="Normal 2 2 6 2 4" xfId="615"/>
    <cellStyle name="Normal 2 2 6 2 4 2" xfId="1383"/>
    <cellStyle name="Normal 2 2 6 2 4 2 2" xfId="3687"/>
    <cellStyle name="Normal 2 2 6 2 4 2 2 2" xfId="8295"/>
    <cellStyle name="Normal 2 2 6 2 4 2 3" xfId="5991"/>
    <cellStyle name="Normal 2 2 6 2 4 3" xfId="2151"/>
    <cellStyle name="Normal 2 2 6 2 4 3 2" xfId="4455"/>
    <cellStyle name="Normal 2 2 6 2 4 3 2 2" xfId="9063"/>
    <cellStyle name="Normal 2 2 6 2 4 3 3" xfId="6759"/>
    <cellStyle name="Normal 2 2 6 2 4 4" xfId="2919"/>
    <cellStyle name="Normal 2 2 6 2 4 4 2" xfId="7527"/>
    <cellStyle name="Normal 2 2 6 2 4 5" xfId="5223"/>
    <cellStyle name="Normal 2 2 6 2 5" xfId="871"/>
    <cellStyle name="Normal 2 2 6 2 5 2" xfId="3175"/>
    <cellStyle name="Normal 2 2 6 2 5 2 2" xfId="7783"/>
    <cellStyle name="Normal 2 2 6 2 5 3" xfId="5479"/>
    <cellStyle name="Normal 2 2 6 2 6" xfId="1639"/>
    <cellStyle name="Normal 2 2 6 2 6 2" xfId="3943"/>
    <cellStyle name="Normal 2 2 6 2 6 2 2" xfId="8551"/>
    <cellStyle name="Normal 2 2 6 2 6 3" xfId="6247"/>
    <cellStyle name="Normal 2 2 6 2 7" xfId="2407"/>
    <cellStyle name="Normal 2 2 6 2 7 2" xfId="7015"/>
    <cellStyle name="Normal 2 2 6 2 8" xfId="4711"/>
    <cellStyle name="Normal 2 2 6 3" xfId="167"/>
    <cellStyle name="Normal 2 2 6 3 2" xfId="423"/>
    <cellStyle name="Normal 2 2 6 3 2 2" xfId="1191"/>
    <cellStyle name="Normal 2 2 6 3 2 2 2" xfId="3495"/>
    <cellStyle name="Normal 2 2 6 3 2 2 2 2" xfId="8103"/>
    <cellStyle name="Normal 2 2 6 3 2 2 3" xfId="5799"/>
    <cellStyle name="Normal 2 2 6 3 2 3" xfId="1959"/>
    <cellStyle name="Normal 2 2 6 3 2 3 2" xfId="4263"/>
    <cellStyle name="Normal 2 2 6 3 2 3 2 2" xfId="8871"/>
    <cellStyle name="Normal 2 2 6 3 2 3 3" xfId="6567"/>
    <cellStyle name="Normal 2 2 6 3 2 4" xfId="2727"/>
    <cellStyle name="Normal 2 2 6 3 2 4 2" xfId="7335"/>
    <cellStyle name="Normal 2 2 6 3 2 5" xfId="5031"/>
    <cellStyle name="Normal 2 2 6 3 3" xfId="679"/>
    <cellStyle name="Normal 2 2 6 3 3 2" xfId="1447"/>
    <cellStyle name="Normal 2 2 6 3 3 2 2" xfId="3751"/>
    <cellStyle name="Normal 2 2 6 3 3 2 2 2" xfId="8359"/>
    <cellStyle name="Normal 2 2 6 3 3 2 3" xfId="6055"/>
    <cellStyle name="Normal 2 2 6 3 3 3" xfId="2215"/>
    <cellStyle name="Normal 2 2 6 3 3 3 2" xfId="4519"/>
    <cellStyle name="Normal 2 2 6 3 3 3 2 2" xfId="9127"/>
    <cellStyle name="Normal 2 2 6 3 3 3 3" xfId="6823"/>
    <cellStyle name="Normal 2 2 6 3 3 4" xfId="2983"/>
    <cellStyle name="Normal 2 2 6 3 3 4 2" xfId="7591"/>
    <cellStyle name="Normal 2 2 6 3 3 5" xfId="5287"/>
    <cellStyle name="Normal 2 2 6 3 4" xfId="935"/>
    <cellStyle name="Normal 2 2 6 3 4 2" xfId="3239"/>
    <cellStyle name="Normal 2 2 6 3 4 2 2" xfId="7847"/>
    <cellStyle name="Normal 2 2 6 3 4 3" xfId="5543"/>
    <cellStyle name="Normal 2 2 6 3 5" xfId="1703"/>
    <cellStyle name="Normal 2 2 6 3 5 2" xfId="4007"/>
    <cellStyle name="Normal 2 2 6 3 5 2 2" xfId="8615"/>
    <cellStyle name="Normal 2 2 6 3 5 3" xfId="6311"/>
    <cellStyle name="Normal 2 2 6 3 6" xfId="2471"/>
    <cellStyle name="Normal 2 2 6 3 6 2" xfId="7079"/>
    <cellStyle name="Normal 2 2 6 3 7" xfId="4775"/>
    <cellStyle name="Normal 2 2 6 4" xfId="295"/>
    <cellStyle name="Normal 2 2 6 4 2" xfId="1063"/>
    <cellStyle name="Normal 2 2 6 4 2 2" xfId="3367"/>
    <cellStyle name="Normal 2 2 6 4 2 2 2" xfId="7975"/>
    <cellStyle name="Normal 2 2 6 4 2 3" xfId="5671"/>
    <cellStyle name="Normal 2 2 6 4 3" xfId="1831"/>
    <cellStyle name="Normal 2 2 6 4 3 2" xfId="4135"/>
    <cellStyle name="Normal 2 2 6 4 3 2 2" xfId="8743"/>
    <cellStyle name="Normal 2 2 6 4 3 3" xfId="6439"/>
    <cellStyle name="Normal 2 2 6 4 4" xfId="2599"/>
    <cellStyle name="Normal 2 2 6 4 4 2" xfId="7207"/>
    <cellStyle name="Normal 2 2 6 4 5" xfId="4903"/>
    <cellStyle name="Normal 2 2 6 5" xfId="551"/>
    <cellStyle name="Normal 2 2 6 5 2" xfId="1319"/>
    <cellStyle name="Normal 2 2 6 5 2 2" xfId="3623"/>
    <cellStyle name="Normal 2 2 6 5 2 2 2" xfId="8231"/>
    <cellStyle name="Normal 2 2 6 5 2 3" xfId="5927"/>
    <cellStyle name="Normal 2 2 6 5 3" xfId="2087"/>
    <cellStyle name="Normal 2 2 6 5 3 2" xfId="4391"/>
    <cellStyle name="Normal 2 2 6 5 3 2 2" xfId="8999"/>
    <cellStyle name="Normal 2 2 6 5 3 3" xfId="6695"/>
    <cellStyle name="Normal 2 2 6 5 4" xfId="2855"/>
    <cellStyle name="Normal 2 2 6 5 4 2" xfId="7463"/>
    <cellStyle name="Normal 2 2 6 5 5" xfId="5159"/>
    <cellStyle name="Normal 2 2 6 6" xfId="807"/>
    <cellStyle name="Normal 2 2 6 6 2" xfId="3111"/>
    <cellStyle name="Normal 2 2 6 6 2 2" xfId="7719"/>
    <cellStyle name="Normal 2 2 6 6 3" xfId="5415"/>
    <cellStyle name="Normal 2 2 6 7" xfId="1575"/>
    <cellStyle name="Normal 2 2 6 7 2" xfId="3879"/>
    <cellStyle name="Normal 2 2 6 7 2 2" xfId="8487"/>
    <cellStyle name="Normal 2 2 6 7 3" xfId="6183"/>
    <cellStyle name="Normal 2 2 6 8" xfId="2343"/>
    <cellStyle name="Normal 2 2 6 8 2" xfId="6951"/>
    <cellStyle name="Normal 2 2 6 9" xfId="4647"/>
    <cellStyle name="Normal 2 2 7" xfId="71"/>
    <cellStyle name="Normal 2 2 7 2" xfId="199"/>
    <cellStyle name="Normal 2 2 7 2 2" xfId="455"/>
    <cellStyle name="Normal 2 2 7 2 2 2" xfId="1223"/>
    <cellStyle name="Normal 2 2 7 2 2 2 2" xfId="3527"/>
    <cellStyle name="Normal 2 2 7 2 2 2 2 2" xfId="8135"/>
    <cellStyle name="Normal 2 2 7 2 2 2 3" xfId="5831"/>
    <cellStyle name="Normal 2 2 7 2 2 3" xfId="1991"/>
    <cellStyle name="Normal 2 2 7 2 2 3 2" xfId="4295"/>
    <cellStyle name="Normal 2 2 7 2 2 3 2 2" xfId="8903"/>
    <cellStyle name="Normal 2 2 7 2 2 3 3" xfId="6599"/>
    <cellStyle name="Normal 2 2 7 2 2 4" xfId="2759"/>
    <cellStyle name="Normal 2 2 7 2 2 4 2" xfId="7367"/>
    <cellStyle name="Normal 2 2 7 2 2 5" xfId="5063"/>
    <cellStyle name="Normal 2 2 7 2 3" xfId="711"/>
    <cellStyle name="Normal 2 2 7 2 3 2" xfId="1479"/>
    <cellStyle name="Normal 2 2 7 2 3 2 2" xfId="3783"/>
    <cellStyle name="Normal 2 2 7 2 3 2 2 2" xfId="8391"/>
    <cellStyle name="Normal 2 2 7 2 3 2 3" xfId="6087"/>
    <cellStyle name="Normal 2 2 7 2 3 3" xfId="2247"/>
    <cellStyle name="Normal 2 2 7 2 3 3 2" xfId="4551"/>
    <cellStyle name="Normal 2 2 7 2 3 3 2 2" xfId="9159"/>
    <cellStyle name="Normal 2 2 7 2 3 3 3" xfId="6855"/>
    <cellStyle name="Normal 2 2 7 2 3 4" xfId="3015"/>
    <cellStyle name="Normal 2 2 7 2 3 4 2" xfId="7623"/>
    <cellStyle name="Normal 2 2 7 2 3 5" xfId="5319"/>
    <cellStyle name="Normal 2 2 7 2 4" xfId="967"/>
    <cellStyle name="Normal 2 2 7 2 4 2" xfId="3271"/>
    <cellStyle name="Normal 2 2 7 2 4 2 2" xfId="7879"/>
    <cellStyle name="Normal 2 2 7 2 4 3" xfId="5575"/>
    <cellStyle name="Normal 2 2 7 2 5" xfId="1735"/>
    <cellStyle name="Normal 2 2 7 2 5 2" xfId="4039"/>
    <cellStyle name="Normal 2 2 7 2 5 2 2" xfId="8647"/>
    <cellStyle name="Normal 2 2 7 2 5 3" xfId="6343"/>
    <cellStyle name="Normal 2 2 7 2 6" xfId="2503"/>
    <cellStyle name="Normal 2 2 7 2 6 2" xfId="7111"/>
    <cellStyle name="Normal 2 2 7 2 7" xfId="4807"/>
    <cellStyle name="Normal 2 2 7 3" xfId="327"/>
    <cellStyle name="Normal 2 2 7 3 2" xfId="1095"/>
    <cellStyle name="Normal 2 2 7 3 2 2" xfId="3399"/>
    <cellStyle name="Normal 2 2 7 3 2 2 2" xfId="8007"/>
    <cellStyle name="Normal 2 2 7 3 2 3" xfId="5703"/>
    <cellStyle name="Normal 2 2 7 3 3" xfId="1863"/>
    <cellStyle name="Normal 2 2 7 3 3 2" xfId="4167"/>
    <cellStyle name="Normal 2 2 7 3 3 2 2" xfId="8775"/>
    <cellStyle name="Normal 2 2 7 3 3 3" xfId="6471"/>
    <cellStyle name="Normal 2 2 7 3 4" xfId="2631"/>
    <cellStyle name="Normal 2 2 7 3 4 2" xfId="7239"/>
    <cellStyle name="Normal 2 2 7 3 5" xfId="4935"/>
    <cellStyle name="Normal 2 2 7 4" xfId="583"/>
    <cellStyle name="Normal 2 2 7 4 2" xfId="1351"/>
    <cellStyle name="Normal 2 2 7 4 2 2" xfId="3655"/>
    <cellStyle name="Normal 2 2 7 4 2 2 2" xfId="8263"/>
    <cellStyle name="Normal 2 2 7 4 2 3" xfId="5959"/>
    <cellStyle name="Normal 2 2 7 4 3" xfId="2119"/>
    <cellStyle name="Normal 2 2 7 4 3 2" xfId="4423"/>
    <cellStyle name="Normal 2 2 7 4 3 2 2" xfId="9031"/>
    <cellStyle name="Normal 2 2 7 4 3 3" xfId="6727"/>
    <cellStyle name="Normal 2 2 7 4 4" xfId="2887"/>
    <cellStyle name="Normal 2 2 7 4 4 2" xfId="7495"/>
    <cellStyle name="Normal 2 2 7 4 5" xfId="5191"/>
    <cellStyle name="Normal 2 2 7 5" xfId="839"/>
    <cellStyle name="Normal 2 2 7 5 2" xfId="3143"/>
    <cellStyle name="Normal 2 2 7 5 2 2" xfId="7751"/>
    <cellStyle name="Normal 2 2 7 5 3" xfId="5447"/>
    <cellStyle name="Normal 2 2 7 6" xfId="1607"/>
    <cellStyle name="Normal 2 2 7 6 2" xfId="3911"/>
    <cellStyle name="Normal 2 2 7 6 2 2" xfId="8519"/>
    <cellStyle name="Normal 2 2 7 6 3" xfId="6215"/>
    <cellStyle name="Normal 2 2 7 7" xfId="2375"/>
    <cellStyle name="Normal 2 2 7 7 2" xfId="6983"/>
    <cellStyle name="Normal 2 2 7 8" xfId="4679"/>
    <cellStyle name="Normal 2 2 8" xfId="135"/>
    <cellStyle name="Normal 2 2 8 2" xfId="391"/>
    <cellStyle name="Normal 2 2 8 2 2" xfId="1159"/>
    <cellStyle name="Normal 2 2 8 2 2 2" xfId="3463"/>
    <cellStyle name="Normal 2 2 8 2 2 2 2" xfId="8071"/>
    <cellStyle name="Normal 2 2 8 2 2 3" xfId="5767"/>
    <cellStyle name="Normal 2 2 8 2 3" xfId="1927"/>
    <cellStyle name="Normal 2 2 8 2 3 2" xfId="4231"/>
    <cellStyle name="Normal 2 2 8 2 3 2 2" xfId="8839"/>
    <cellStyle name="Normal 2 2 8 2 3 3" xfId="6535"/>
    <cellStyle name="Normal 2 2 8 2 4" xfId="2695"/>
    <cellStyle name="Normal 2 2 8 2 4 2" xfId="7303"/>
    <cellStyle name="Normal 2 2 8 2 5" xfId="4999"/>
    <cellStyle name="Normal 2 2 8 3" xfId="647"/>
    <cellStyle name="Normal 2 2 8 3 2" xfId="1415"/>
    <cellStyle name="Normal 2 2 8 3 2 2" xfId="3719"/>
    <cellStyle name="Normal 2 2 8 3 2 2 2" xfId="8327"/>
    <cellStyle name="Normal 2 2 8 3 2 3" xfId="6023"/>
    <cellStyle name="Normal 2 2 8 3 3" xfId="2183"/>
    <cellStyle name="Normal 2 2 8 3 3 2" xfId="4487"/>
    <cellStyle name="Normal 2 2 8 3 3 2 2" xfId="9095"/>
    <cellStyle name="Normal 2 2 8 3 3 3" xfId="6791"/>
    <cellStyle name="Normal 2 2 8 3 4" xfId="2951"/>
    <cellStyle name="Normal 2 2 8 3 4 2" xfId="7559"/>
    <cellStyle name="Normal 2 2 8 3 5" xfId="5255"/>
    <cellStyle name="Normal 2 2 8 4" xfId="903"/>
    <cellStyle name="Normal 2 2 8 4 2" xfId="3207"/>
    <cellStyle name="Normal 2 2 8 4 2 2" xfId="7815"/>
    <cellStyle name="Normal 2 2 8 4 3" xfId="5511"/>
    <cellStyle name="Normal 2 2 8 5" xfId="1671"/>
    <cellStyle name="Normal 2 2 8 5 2" xfId="3975"/>
    <cellStyle name="Normal 2 2 8 5 2 2" xfId="8583"/>
    <cellStyle name="Normal 2 2 8 5 3" xfId="6279"/>
    <cellStyle name="Normal 2 2 8 6" xfId="2439"/>
    <cellStyle name="Normal 2 2 8 6 2" xfId="7047"/>
    <cellStyle name="Normal 2 2 8 7" xfId="4743"/>
    <cellStyle name="Normal 2 2 9" xfId="263"/>
    <cellStyle name="Normal 2 2 9 2" xfId="1031"/>
    <cellStyle name="Normal 2 2 9 2 2" xfId="3335"/>
    <cellStyle name="Normal 2 2 9 2 2 2" xfId="7943"/>
    <cellStyle name="Normal 2 2 9 2 3" xfId="5639"/>
    <cellStyle name="Normal 2 2 9 3" xfId="1799"/>
    <cellStyle name="Normal 2 2 9 3 2" xfId="4103"/>
    <cellStyle name="Normal 2 2 9 3 2 2" xfId="8711"/>
    <cellStyle name="Normal 2 2 9 3 3" xfId="6407"/>
    <cellStyle name="Normal 2 2 9 4" xfId="2567"/>
    <cellStyle name="Normal 2 2 9 4 2" xfId="7175"/>
    <cellStyle name="Normal 2 2 9 5" xfId="4871"/>
    <cellStyle name="Normal 2 3" xfId="7"/>
    <cellStyle name="Normal 2 3 10" xfId="776"/>
    <cellStyle name="Normal 2 3 10 2" xfId="3080"/>
    <cellStyle name="Normal 2 3 10 2 2" xfId="7688"/>
    <cellStyle name="Normal 2 3 10 3" xfId="5384"/>
    <cellStyle name="Normal 2 3 11" xfId="1544"/>
    <cellStyle name="Normal 2 3 11 2" xfId="3848"/>
    <cellStyle name="Normal 2 3 11 2 2" xfId="8456"/>
    <cellStyle name="Normal 2 3 11 3" xfId="6152"/>
    <cellStyle name="Normal 2 3 12" xfId="2312"/>
    <cellStyle name="Normal 2 3 12 2" xfId="6920"/>
    <cellStyle name="Normal 2 3 13" xfId="4616"/>
    <cellStyle name="Normal 2 3 2" xfId="11"/>
    <cellStyle name="Normal 2 3 2 10" xfId="1548"/>
    <cellStyle name="Normal 2 3 2 10 2" xfId="3852"/>
    <cellStyle name="Normal 2 3 2 10 2 2" xfId="8460"/>
    <cellStyle name="Normal 2 3 2 10 3" xfId="6156"/>
    <cellStyle name="Normal 2 3 2 11" xfId="2316"/>
    <cellStyle name="Normal 2 3 2 11 2" xfId="6924"/>
    <cellStyle name="Normal 2 3 2 12" xfId="4620"/>
    <cellStyle name="Normal 2 3 2 2" xfId="19"/>
    <cellStyle name="Normal 2 3 2 2 10" xfId="2324"/>
    <cellStyle name="Normal 2 3 2 2 10 2" xfId="6932"/>
    <cellStyle name="Normal 2 3 2 2 11" xfId="4628"/>
    <cellStyle name="Normal 2 3 2 2 2" xfId="35"/>
    <cellStyle name="Normal 2 3 2 2 2 10" xfId="4644"/>
    <cellStyle name="Normal 2 3 2 2 2 2" xfId="68"/>
    <cellStyle name="Normal 2 3 2 2 2 2 2" xfId="132"/>
    <cellStyle name="Normal 2 3 2 2 2 2 2 2" xfId="260"/>
    <cellStyle name="Normal 2 3 2 2 2 2 2 2 2" xfId="516"/>
    <cellStyle name="Normal 2 3 2 2 2 2 2 2 2 2" xfId="1284"/>
    <cellStyle name="Normal 2 3 2 2 2 2 2 2 2 2 2" xfId="3588"/>
    <cellStyle name="Normal 2 3 2 2 2 2 2 2 2 2 2 2" xfId="8196"/>
    <cellStyle name="Normal 2 3 2 2 2 2 2 2 2 2 3" xfId="5892"/>
    <cellStyle name="Normal 2 3 2 2 2 2 2 2 2 3" xfId="2052"/>
    <cellStyle name="Normal 2 3 2 2 2 2 2 2 2 3 2" xfId="4356"/>
    <cellStyle name="Normal 2 3 2 2 2 2 2 2 2 3 2 2" xfId="8964"/>
    <cellStyle name="Normal 2 3 2 2 2 2 2 2 2 3 3" xfId="6660"/>
    <cellStyle name="Normal 2 3 2 2 2 2 2 2 2 4" xfId="2820"/>
    <cellStyle name="Normal 2 3 2 2 2 2 2 2 2 4 2" xfId="7428"/>
    <cellStyle name="Normal 2 3 2 2 2 2 2 2 2 5" xfId="5124"/>
    <cellStyle name="Normal 2 3 2 2 2 2 2 2 3" xfId="772"/>
    <cellStyle name="Normal 2 3 2 2 2 2 2 2 3 2" xfId="1540"/>
    <cellStyle name="Normal 2 3 2 2 2 2 2 2 3 2 2" xfId="3844"/>
    <cellStyle name="Normal 2 3 2 2 2 2 2 2 3 2 2 2" xfId="8452"/>
    <cellStyle name="Normal 2 3 2 2 2 2 2 2 3 2 3" xfId="6148"/>
    <cellStyle name="Normal 2 3 2 2 2 2 2 2 3 3" xfId="2308"/>
    <cellStyle name="Normal 2 3 2 2 2 2 2 2 3 3 2" xfId="4612"/>
    <cellStyle name="Normal 2 3 2 2 2 2 2 2 3 3 2 2" xfId="9220"/>
    <cellStyle name="Normal 2 3 2 2 2 2 2 2 3 3 3" xfId="6916"/>
    <cellStyle name="Normal 2 3 2 2 2 2 2 2 3 4" xfId="3076"/>
    <cellStyle name="Normal 2 3 2 2 2 2 2 2 3 4 2" xfId="7684"/>
    <cellStyle name="Normal 2 3 2 2 2 2 2 2 3 5" xfId="5380"/>
    <cellStyle name="Normal 2 3 2 2 2 2 2 2 4" xfId="1028"/>
    <cellStyle name="Normal 2 3 2 2 2 2 2 2 4 2" xfId="3332"/>
    <cellStyle name="Normal 2 3 2 2 2 2 2 2 4 2 2" xfId="7940"/>
    <cellStyle name="Normal 2 3 2 2 2 2 2 2 4 3" xfId="5636"/>
    <cellStyle name="Normal 2 3 2 2 2 2 2 2 5" xfId="1796"/>
    <cellStyle name="Normal 2 3 2 2 2 2 2 2 5 2" xfId="4100"/>
    <cellStyle name="Normal 2 3 2 2 2 2 2 2 5 2 2" xfId="8708"/>
    <cellStyle name="Normal 2 3 2 2 2 2 2 2 5 3" xfId="6404"/>
    <cellStyle name="Normal 2 3 2 2 2 2 2 2 6" xfId="2564"/>
    <cellStyle name="Normal 2 3 2 2 2 2 2 2 6 2" xfId="7172"/>
    <cellStyle name="Normal 2 3 2 2 2 2 2 2 7" xfId="4868"/>
    <cellStyle name="Normal 2 3 2 2 2 2 2 3" xfId="388"/>
    <cellStyle name="Normal 2 3 2 2 2 2 2 3 2" xfId="1156"/>
    <cellStyle name="Normal 2 3 2 2 2 2 2 3 2 2" xfId="3460"/>
    <cellStyle name="Normal 2 3 2 2 2 2 2 3 2 2 2" xfId="8068"/>
    <cellStyle name="Normal 2 3 2 2 2 2 2 3 2 3" xfId="5764"/>
    <cellStyle name="Normal 2 3 2 2 2 2 2 3 3" xfId="1924"/>
    <cellStyle name="Normal 2 3 2 2 2 2 2 3 3 2" xfId="4228"/>
    <cellStyle name="Normal 2 3 2 2 2 2 2 3 3 2 2" xfId="8836"/>
    <cellStyle name="Normal 2 3 2 2 2 2 2 3 3 3" xfId="6532"/>
    <cellStyle name="Normal 2 3 2 2 2 2 2 3 4" xfId="2692"/>
    <cellStyle name="Normal 2 3 2 2 2 2 2 3 4 2" xfId="7300"/>
    <cellStyle name="Normal 2 3 2 2 2 2 2 3 5" xfId="4996"/>
    <cellStyle name="Normal 2 3 2 2 2 2 2 4" xfId="644"/>
    <cellStyle name="Normal 2 3 2 2 2 2 2 4 2" xfId="1412"/>
    <cellStyle name="Normal 2 3 2 2 2 2 2 4 2 2" xfId="3716"/>
    <cellStyle name="Normal 2 3 2 2 2 2 2 4 2 2 2" xfId="8324"/>
    <cellStyle name="Normal 2 3 2 2 2 2 2 4 2 3" xfId="6020"/>
    <cellStyle name="Normal 2 3 2 2 2 2 2 4 3" xfId="2180"/>
    <cellStyle name="Normal 2 3 2 2 2 2 2 4 3 2" xfId="4484"/>
    <cellStyle name="Normal 2 3 2 2 2 2 2 4 3 2 2" xfId="9092"/>
    <cellStyle name="Normal 2 3 2 2 2 2 2 4 3 3" xfId="6788"/>
    <cellStyle name="Normal 2 3 2 2 2 2 2 4 4" xfId="2948"/>
    <cellStyle name="Normal 2 3 2 2 2 2 2 4 4 2" xfId="7556"/>
    <cellStyle name="Normal 2 3 2 2 2 2 2 4 5" xfId="5252"/>
    <cellStyle name="Normal 2 3 2 2 2 2 2 5" xfId="900"/>
    <cellStyle name="Normal 2 3 2 2 2 2 2 5 2" xfId="3204"/>
    <cellStyle name="Normal 2 3 2 2 2 2 2 5 2 2" xfId="7812"/>
    <cellStyle name="Normal 2 3 2 2 2 2 2 5 3" xfId="5508"/>
    <cellStyle name="Normal 2 3 2 2 2 2 2 6" xfId="1668"/>
    <cellStyle name="Normal 2 3 2 2 2 2 2 6 2" xfId="3972"/>
    <cellStyle name="Normal 2 3 2 2 2 2 2 6 2 2" xfId="8580"/>
    <cellStyle name="Normal 2 3 2 2 2 2 2 6 3" xfId="6276"/>
    <cellStyle name="Normal 2 3 2 2 2 2 2 7" xfId="2436"/>
    <cellStyle name="Normal 2 3 2 2 2 2 2 7 2" xfId="7044"/>
    <cellStyle name="Normal 2 3 2 2 2 2 2 8" xfId="4740"/>
    <cellStyle name="Normal 2 3 2 2 2 2 3" xfId="196"/>
    <cellStyle name="Normal 2 3 2 2 2 2 3 2" xfId="452"/>
    <cellStyle name="Normal 2 3 2 2 2 2 3 2 2" xfId="1220"/>
    <cellStyle name="Normal 2 3 2 2 2 2 3 2 2 2" xfId="3524"/>
    <cellStyle name="Normal 2 3 2 2 2 2 3 2 2 2 2" xfId="8132"/>
    <cellStyle name="Normal 2 3 2 2 2 2 3 2 2 3" xfId="5828"/>
    <cellStyle name="Normal 2 3 2 2 2 2 3 2 3" xfId="1988"/>
    <cellStyle name="Normal 2 3 2 2 2 2 3 2 3 2" xfId="4292"/>
    <cellStyle name="Normal 2 3 2 2 2 2 3 2 3 2 2" xfId="8900"/>
    <cellStyle name="Normal 2 3 2 2 2 2 3 2 3 3" xfId="6596"/>
    <cellStyle name="Normal 2 3 2 2 2 2 3 2 4" xfId="2756"/>
    <cellStyle name="Normal 2 3 2 2 2 2 3 2 4 2" xfId="7364"/>
    <cellStyle name="Normal 2 3 2 2 2 2 3 2 5" xfId="5060"/>
    <cellStyle name="Normal 2 3 2 2 2 2 3 3" xfId="708"/>
    <cellStyle name="Normal 2 3 2 2 2 2 3 3 2" xfId="1476"/>
    <cellStyle name="Normal 2 3 2 2 2 2 3 3 2 2" xfId="3780"/>
    <cellStyle name="Normal 2 3 2 2 2 2 3 3 2 2 2" xfId="8388"/>
    <cellStyle name="Normal 2 3 2 2 2 2 3 3 2 3" xfId="6084"/>
    <cellStyle name="Normal 2 3 2 2 2 2 3 3 3" xfId="2244"/>
    <cellStyle name="Normal 2 3 2 2 2 2 3 3 3 2" xfId="4548"/>
    <cellStyle name="Normal 2 3 2 2 2 2 3 3 3 2 2" xfId="9156"/>
    <cellStyle name="Normal 2 3 2 2 2 2 3 3 3 3" xfId="6852"/>
    <cellStyle name="Normal 2 3 2 2 2 2 3 3 4" xfId="3012"/>
    <cellStyle name="Normal 2 3 2 2 2 2 3 3 4 2" xfId="7620"/>
    <cellStyle name="Normal 2 3 2 2 2 2 3 3 5" xfId="5316"/>
    <cellStyle name="Normal 2 3 2 2 2 2 3 4" xfId="964"/>
    <cellStyle name="Normal 2 3 2 2 2 2 3 4 2" xfId="3268"/>
    <cellStyle name="Normal 2 3 2 2 2 2 3 4 2 2" xfId="7876"/>
    <cellStyle name="Normal 2 3 2 2 2 2 3 4 3" xfId="5572"/>
    <cellStyle name="Normal 2 3 2 2 2 2 3 5" xfId="1732"/>
    <cellStyle name="Normal 2 3 2 2 2 2 3 5 2" xfId="4036"/>
    <cellStyle name="Normal 2 3 2 2 2 2 3 5 2 2" xfId="8644"/>
    <cellStyle name="Normal 2 3 2 2 2 2 3 5 3" xfId="6340"/>
    <cellStyle name="Normal 2 3 2 2 2 2 3 6" xfId="2500"/>
    <cellStyle name="Normal 2 3 2 2 2 2 3 6 2" xfId="7108"/>
    <cellStyle name="Normal 2 3 2 2 2 2 3 7" xfId="4804"/>
    <cellStyle name="Normal 2 3 2 2 2 2 4" xfId="324"/>
    <cellStyle name="Normal 2 3 2 2 2 2 4 2" xfId="1092"/>
    <cellStyle name="Normal 2 3 2 2 2 2 4 2 2" xfId="3396"/>
    <cellStyle name="Normal 2 3 2 2 2 2 4 2 2 2" xfId="8004"/>
    <cellStyle name="Normal 2 3 2 2 2 2 4 2 3" xfId="5700"/>
    <cellStyle name="Normal 2 3 2 2 2 2 4 3" xfId="1860"/>
    <cellStyle name="Normal 2 3 2 2 2 2 4 3 2" xfId="4164"/>
    <cellStyle name="Normal 2 3 2 2 2 2 4 3 2 2" xfId="8772"/>
    <cellStyle name="Normal 2 3 2 2 2 2 4 3 3" xfId="6468"/>
    <cellStyle name="Normal 2 3 2 2 2 2 4 4" xfId="2628"/>
    <cellStyle name="Normal 2 3 2 2 2 2 4 4 2" xfId="7236"/>
    <cellStyle name="Normal 2 3 2 2 2 2 4 5" xfId="4932"/>
    <cellStyle name="Normal 2 3 2 2 2 2 5" xfId="580"/>
    <cellStyle name="Normal 2 3 2 2 2 2 5 2" xfId="1348"/>
    <cellStyle name="Normal 2 3 2 2 2 2 5 2 2" xfId="3652"/>
    <cellStyle name="Normal 2 3 2 2 2 2 5 2 2 2" xfId="8260"/>
    <cellStyle name="Normal 2 3 2 2 2 2 5 2 3" xfId="5956"/>
    <cellStyle name="Normal 2 3 2 2 2 2 5 3" xfId="2116"/>
    <cellStyle name="Normal 2 3 2 2 2 2 5 3 2" xfId="4420"/>
    <cellStyle name="Normal 2 3 2 2 2 2 5 3 2 2" xfId="9028"/>
    <cellStyle name="Normal 2 3 2 2 2 2 5 3 3" xfId="6724"/>
    <cellStyle name="Normal 2 3 2 2 2 2 5 4" xfId="2884"/>
    <cellStyle name="Normal 2 3 2 2 2 2 5 4 2" xfId="7492"/>
    <cellStyle name="Normal 2 3 2 2 2 2 5 5" xfId="5188"/>
    <cellStyle name="Normal 2 3 2 2 2 2 6" xfId="836"/>
    <cellStyle name="Normal 2 3 2 2 2 2 6 2" xfId="3140"/>
    <cellStyle name="Normal 2 3 2 2 2 2 6 2 2" xfId="7748"/>
    <cellStyle name="Normal 2 3 2 2 2 2 6 3" xfId="5444"/>
    <cellStyle name="Normal 2 3 2 2 2 2 7" xfId="1604"/>
    <cellStyle name="Normal 2 3 2 2 2 2 7 2" xfId="3908"/>
    <cellStyle name="Normal 2 3 2 2 2 2 7 2 2" xfId="8516"/>
    <cellStyle name="Normal 2 3 2 2 2 2 7 3" xfId="6212"/>
    <cellStyle name="Normal 2 3 2 2 2 2 8" xfId="2372"/>
    <cellStyle name="Normal 2 3 2 2 2 2 8 2" xfId="6980"/>
    <cellStyle name="Normal 2 3 2 2 2 2 9" xfId="4676"/>
    <cellStyle name="Normal 2 3 2 2 2 3" xfId="100"/>
    <cellStyle name="Normal 2 3 2 2 2 3 2" xfId="228"/>
    <cellStyle name="Normal 2 3 2 2 2 3 2 2" xfId="484"/>
    <cellStyle name="Normal 2 3 2 2 2 3 2 2 2" xfId="1252"/>
    <cellStyle name="Normal 2 3 2 2 2 3 2 2 2 2" xfId="3556"/>
    <cellStyle name="Normal 2 3 2 2 2 3 2 2 2 2 2" xfId="8164"/>
    <cellStyle name="Normal 2 3 2 2 2 3 2 2 2 3" xfId="5860"/>
    <cellStyle name="Normal 2 3 2 2 2 3 2 2 3" xfId="2020"/>
    <cellStyle name="Normal 2 3 2 2 2 3 2 2 3 2" xfId="4324"/>
    <cellStyle name="Normal 2 3 2 2 2 3 2 2 3 2 2" xfId="8932"/>
    <cellStyle name="Normal 2 3 2 2 2 3 2 2 3 3" xfId="6628"/>
    <cellStyle name="Normal 2 3 2 2 2 3 2 2 4" xfId="2788"/>
    <cellStyle name="Normal 2 3 2 2 2 3 2 2 4 2" xfId="7396"/>
    <cellStyle name="Normal 2 3 2 2 2 3 2 2 5" xfId="5092"/>
    <cellStyle name="Normal 2 3 2 2 2 3 2 3" xfId="740"/>
    <cellStyle name="Normal 2 3 2 2 2 3 2 3 2" xfId="1508"/>
    <cellStyle name="Normal 2 3 2 2 2 3 2 3 2 2" xfId="3812"/>
    <cellStyle name="Normal 2 3 2 2 2 3 2 3 2 2 2" xfId="8420"/>
    <cellStyle name="Normal 2 3 2 2 2 3 2 3 2 3" xfId="6116"/>
    <cellStyle name="Normal 2 3 2 2 2 3 2 3 3" xfId="2276"/>
    <cellStyle name="Normal 2 3 2 2 2 3 2 3 3 2" xfId="4580"/>
    <cellStyle name="Normal 2 3 2 2 2 3 2 3 3 2 2" xfId="9188"/>
    <cellStyle name="Normal 2 3 2 2 2 3 2 3 3 3" xfId="6884"/>
    <cellStyle name="Normal 2 3 2 2 2 3 2 3 4" xfId="3044"/>
    <cellStyle name="Normal 2 3 2 2 2 3 2 3 4 2" xfId="7652"/>
    <cellStyle name="Normal 2 3 2 2 2 3 2 3 5" xfId="5348"/>
    <cellStyle name="Normal 2 3 2 2 2 3 2 4" xfId="996"/>
    <cellStyle name="Normal 2 3 2 2 2 3 2 4 2" xfId="3300"/>
    <cellStyle name="Normal 2 3 2 2 2 3 2 4 2 2" xfId="7908"/>
    <cellStyle name="Normal 2 3 2 2 2 3 2 4 3" xfId="5604"/>
    <cellStyle name="Normal 2 3 2 2 2 3 2 5" xfId="1764"/>
    <cellStyle name="Normal 2 3 2 2 2 3 2 5 2" xfId="4068"/>
    <cellStyle name="Normal 2 3 2 2 2 3 2 5 2 2" xfId="8676"/>
    <cellStyle name="Normal 2 3 2 2 2 3 2 5 3" xfId="6372"/>
    <cellStyle name="Normal 2 3 2 2 2 3 2 6" xfId="2532"/>
    <cellStyle name="Normal 2 3 2 2 2 3 2 6 2" xfId="7140"/>
    <cellStyle name="Normal 2 3 2 2 2 3 2 7" xfId="4836"/>
    <cellStyle name="Normal 2 3 2 2 2 3 3" xfId="356"/>
    <cellStyle name="Normal 2 3 2 2 2 3 3 2" xfId="1124"/>
    <cellStyle name="Normal 2 3 2 2 2 3 3 2 2" xfId="3428"/>
    <cellStyle name="Normal 2 3 2 2 2 3 3 2 2 2" xfId="8036"/>
    <cellStyle name="Normal 2 3 2 2 2 3 3 2 3" xfId="5732"/>
    <cellStyle name="Normal 2 3 2 2 2 3 3 3" xfId="1892"/>
    <cellStyle name="Normal 2 3 2 2 2 3 3 3 2" xfId="4196"/>
    <cellStyle name="Normal 2 3 2 2 2 3 3 3 2 2" xfId="8804"/>
    <cellStyle name="Normal 2 3 2 2 2 3 3 3 3" xfId="6500"/>
    <cellStyle name="Normal 2 3 2 2 2 3 3 4" xfId="2660"/>
    <cellStyle name="Normal 2 3 2 2 2 3 3 4 2" xfId="7268"/>
    <cellStyle name="Normal 2 3 2 2 2 3 3 5" xfId="4964"/>
    <cellStyle name="Normal 2 3 2 2 2 3 4" xfId="612"/>
    <cellStyle name="Normal 2 3 2 2 2 3 4 2" xfId="1380"/>
    <cellStyle name="Normal 2 3 2 2 2 3 4 2 2" xfId="3684"/>
    <cellStyle name="Normal 2 3 2 2 2 3 4 2 2 2" xfId="8292"/>
    <cellStyle name="Normal 2 3 2 2 2 3 4 2 3" xfId="5988"/>
    <cellStyle name="Normal 2 3 2 2 2 3 4 3" xfId="2148"/>
    <cellStyle name="Normal 2 3 2 2 2 3 4 3 2" xfId="4452"/>
    <cellStyle name="Normal 2 3 2 2 2 3 4 3 2 2" xfId="9060"/>
    <cellStyle name="Normal 2 3 2 2 2 3 4 3 3" xfId="6756"/>
    <cellStyle name="Normal 2 3 2 2 2 3 4 4" xfId="2916"/>
    <cellStyle name="Normal 2 3 2 2 2 3 4 4 2" xfId="7524"/>
    <cellStyle name="Normal 2 3 2 2 2 3 4 5" xfId="5220"/>
    <cellStyle name="Normal 2 3 2 2 2 3 5" xfId="868"/>
    <cellStyle name="Normal 2 3 2 2 2 3 5 2" xfId="3172"/>
    <cellStyle name="Normal 2 3 2 2 2 3 5 2 2" xfId="7780"/>
    <cellStyle name="Normal 2 3 2 2 2 3 5 3" xfId="5476"/>
    <cellStyle name="Normal 2 3 2 2 2 3 6" xfId="1636"/>
    <cellStyle name="Normal 2 3 2 2 2 3 6 2" xfId="3940"/>
    <cellStyle name="Normal 2 3 2 2 2 3 6 2 2" xfId="8548"/>
    <cellStyle name="Normal 2 3 2 2 2 3 6 3" xfId="6244"/>
    <cellStyle name="Normal 2 3 2 2 2 3 7" xfId="2404"/>
    <cellStyle name="Normal 2 3 2 2 2 3 7 2" xfId="7012"/>
    <cellStyle name="Normal 2 3 2 2 2 3 8" xfId="4708"/>
    <cellStyle name="Normal 2 3 2 2 2 4" xfId="164"/>
    <cellStyle name="Normal 2 3 2 2 2 4 2" xfId="420"/>
    <cellStyle name="Normal 2 3 2 2 2 4 2 2" xfId="1188"/>
    <cellStyle name="Normal 2 3 2 2 2 4 2 2 2" xfId="3492"/>
    <cellStyle name="Normal 2 3 2 2 2 4 2 2 2 2" xfId="8100"/>
    <cellStyle name="Normal 2 3 2 2 2 4 2 2 3" xfId="5796"/>
    <cellStyle name="Normal 2 3 2 2 2 4 2 3" xfId="1956"/>
    <cellStyle name="Normal 2 3 2 2 2 4 2 3 2" xfId="4260"/>
    <cellStyle name="Normal 2 3 2 2 2 4 2 3 2 2" xfId="8868"/>
    <cellStyle name="Normal 2 3 2 2 2 4 2 3 3" xfId="6564"/>
    <cellStyle name="Normal 2 3 2 2 2 4 2 4" xfId="2724"/>
    <cellStyle name="Normal 2 3 2 2 2 4 2 4 2" xfId="7332"/>
    <cellStyle name="Normal 2 3 2 2 2 4 2 5" xfId="5028"/>
    <cellStyle name="Normal 2 3 2 2 2 4 3" xfId="676"/>
    <cellStyle name="Normal 2 3 2 2 2 4 3 2" xfId="1444"/>
    <cellStyle name="Normal 2 3 2 2 2 4 3 2 2" xfId="3748"/>
    <cellStyle name="Normal 2 3 2 2 2 4 3 2 2 2" xfId="8356"/>
    <cellStyle name="Normal 2 3 2 2 2 4 3 2 3" xfId="6052"/>
    <cellStyle name="Normal 2 3 2 2 2 4 3 3" xfId="2212"/>
    <cellStyle name="Normal 2 3 2 2 2 4 3 3 2" xfId="4516"/>
    <cellStyle name="Normal 2 3 2 2 2 4 3 3 2 2" xfId="9124"/>
    <cellStyle name="Normal 2 3 2 2 2 4 3 3 3" xfId="6820"/>
    <cellStyle name="Normal 2 3 2 2 2 4 3 4" xfId="2980"/>
    <cellStyle name="Normal 2 3 2 2 2 4 3 4 2" xfId="7588"/>
    <cellStyle name="Normal 2 3 2 2 2 4 3 5" xfId="5284"/>
    <cellStyle name="Normal 2 3 2 2 2 4 4" xfId="932"/>
    <cellStyle name="Normal 2 3 2 2 2 4 4 2" xfId="3236"/>
    <cellStyle name="Normal 2 3 2 2 2 4 4 2 2" xfId="7844"/>
    <cellStyle name="Normal 2 3 2 2 2 4 4 3" xfId="5540"/>
    <cellStyle name="Normal 2 3 2 2 2 4 5" xfId="1700"/>
    <cellStyle name="Normal 2 3 2 2 2 4 5 2" xfId="4004"/>
    <cellStyle name="Normal 2 3 2 2 2 4 5 2 2" xfId="8612"/>
    <cellStyle name="Normal 2 3 2 2 2 4 5 3" xfId="6308"/>
    <cellStyle name="Normal 2 3 2 2 2 4 6" xfId="2468"/>
    <cellStyle name="Normal 2 3 2 2 2 4 6 2" xfId="7076"/>
    <cellStyle name="Normal 2 3 2 2 2 4 7" xfId="4772"/>
    <cellStyle name="Normal 2 3 2 2 2 5" xfId="292"/>
    <cellStyle name="Normal 2 3 2 2 2 5 2" xfId="1060"/>
    <cellStyle name="Normal 2 3 2 2 2 5 2 2" xfId="3364"/>
    <cellStyle name="Normal 2 3 2 2 2 5 2 2 2" xfId="7972"/>
    <cellStyle name="Normal 2 3 2 2 2 5 2 3" xfId="5668"/>
    <cellStyle name="Normal 2 3 2 2 2 5 3" xfId="1828"/>
    <cellStyle name="Normal 2 3 2 2 2 5 3 2" xfId="4132"/>
    <cellStyle name="Normal 2 3 2 2 2 5 3 2 2" xfId="8740"/>
    <cellStyle name="Normal 2 3 2 2 2 5 3 3" xfId="6436"/>
    <cellStyle name="Normal 2 3 2 2 2 5 4" xfId="2596"/>
    <cellStyle name="Normal 2 3 2 2 2 5 4 2" xfId="7204"/>
    <cellStyle name="Normal 2 3 2 2 2 5 5" xfId="4900"/>
    <cellStyle name="Normal 2 3 2 2 2 6" xfId="548"/>
    <cellStyle name="Normal 2 3 2 2 2 6 2" xfId="1316"/>
    <cellStyle name="Normal 2 3 2 2 2 6 2 2" xfId="3620"/>
    <cellStyle name="Normal 2 3 2 2 2 6 2 2 2" xfId="8228"/>
    <cellStyle name="Normal 2 3 2 2 2 6 2 3" xfId="5924"/>
    <cellStyle name="Normal 2 3 2 2 2 6 3" xfId="2084"/>
    <cellStyle name="Normal 2 3 2 2 2 6 3 2" xfId="4388"/>
    <cellStyle name="Normal 2 3 2 2 2 6 3 2 2" xfId="8996"/>
    <cellStyle name="Normal 2 3 2 2 2 6 3 3" xfId="6692"/>
    <cellStyle name="Normal 2 3 2 2 2 6 4" xfId="2852"/>
    <cellStyle name="Normal 2 3 2 2 2 6 4 2" xfId="7460"/>
    <cellStyle name="Normal 2 3 2 2 2 6 5" xfId="5156"/>
    <cellStyle name="Normal 2 3 2 2 2 7" xfId="804"/>
    <cellStyle name="Normal 2 3 2 2 2 7 2" xfId="3108"/>
    <cellStyle name="Normal 2 3 2 2 2 7 2 2" xfId="7716"/>
    <cellStyle name="Normal 2 3 2 2 2 7 3" xfId="5412"/>
    <cellStyle name="Normal 2 3 2 2 2 8" xfId="1572"/>
    <cellStyle name="Normal 2 3 2 2 2 8 2" xfId="3876"/>
    <cellStyle name="Normal 2 3 2 2 2 8 2 2" xfId="8484"/>
    <cellStyle name="Normal 2 3 2 2 2 8 3" xfId="6180"/>
    <cellStyle name="Normal 2 3 2 2 2 9" xfId="2340"/>
    <cellStyle name="Normal 2 3 2 2 2 9 2" xfId="6948"/>
    <cellStyle name="Normal 2 3 2 2 3" xfId="52"/>
    <cellStyle name="Normal 2 3 2 2 3 2" xfId="116"/>
    <cellStyle name="Normal 2 3 2 2 3 2 2" xfId="244"/>
    <cellStyle name="Normal 2 3 2 2 3 2 2 2" xfId="500"/>
    <cellStyle name="Normal 2 3 2 2 3 2 2 2 2" xfId="1268"/>
    <cellStyle name="Normal 2 3 2 2 3 2 2 2 2 2" xfId="3572"/>
    <cellStyle name="Normal 2 3 2 2 3 2 2 2 2 2 2" xfId="8180"/>
    <cellStyle name="Normal 2 3 2 2 3 2 2 2 2 3" xfId="5876"/>
    <cellStyle name="Normal 2 3 2 2 3 2 2 2 3" xfId="2036"/>
    <cellStyle name="Normal 2 3 2 2 3 2 2 2 3 2" xfId="4340"/>
    <cellStyle name="Normal 2 3 2 2 3 2 2 2 3 2 2" xfId="8948"/>
    <cellStyle name="Normal 2 3 2 2 3 2 2 2 3 3" xfId="6644"/>
    <cellStyle name="Normal 2 3 2 2 3 2 2 2 4" xfId="2804"/>
    <cellStyle name="Normal 2 3 2 2 3 2 2 2 4 2" xfId="7412"/>
    <cellStyle name="Normal 2 3 2 2 3 2 2 2 5" xfId="5108"/>
    <cellStyle name="Normal 2 3 2 2 3 2 2 3" xfId="756"/>
    <cellStyle name="Normal 2 3 2 2 3 2 2 3 2" xfId="1524"/>
    <cellStyle name="Normal 2 3 2 2 3 2 2 3 2 2" xfId="3828"/>
    <cellStyle name="Normal 2 3 2 2 3 2 2 3 2 2 2" xfId="8436"/>
    <cellStyle name="Normal 2 3 2 2 3 2 2 3 2 3" xfId="6132"/>
    <cellStyle name="Normal 2 3 2 2 3 2 2 3 3" xfId="2292"/>
    <cellStyle name="Normal 2 3 2 2 3 2 2 3 3 2" xfId="4596"/>
    <cellStyle name="Normal 2 3 2 2 3 2 2 3 3 2 2" xfId="9204"/>
    <cellStyle name="Normal 2 3 2 2 3 2 2 3 3 3" xfId="6900"/>
    <cellStyle name="Normal 2 3 2 2 3 2 2 3 4" xfId="3060"/>
    <cellStyle name="Normal 2 3 2 2 3 2 2 3 4 2" xfId="7668"/>
    <cellStyle name="Normal 2 3 2 2 3 2 2 3 5" xfId="5364"/>
    <cellStyle name="Normal 2 3 2 2 3 2 2 4" xfId="1012"/>
    <cellStyle name="Normal 2 3 2 2 3 2 2 4 2" xfId="3316"/>
    <cellStyle name="Normal 2 3 2 2 3 2 2 4 2 2" xfId="7924"/>
    <cellStyle name="Normal 2 3 2 2 3 2 2 4 3" xfId="5620"/>
    <cellStyle name="Normal 2 3 2 2 3 2 2 5" xfId="1780"/>
    <cellStyle name="Normal 2 3 2 2 3 2 2 5 2" xfId="4084"/>
    <cellStyle name="Normal 2 3 2 2 3 2 2 5 2 2" xfId="8692"/>
    <cellStyle name="Normal 2 3 2 2 3 2 2 5 3" xfId="6388"/>
    <cellStyle name="Normal 2 3 2 2 3 2 2 6" xfId="2548"/>
    <cellStyle name="Normal 2 3 2 2 3 2 2 6 2" xfId="7156"/>
    <cellStyle name="Normal 2 3 2 2 3 2 2 7" xfId="4852"/>
    <cellStyle name="Normal 2 3 2 2 3 2 3" xfId="372"/>
    <cellStyle name="Normal 2 3 2 2 3 2 3 2" xfId="1140"/>
    <cellStyle name="Normal 2 3 2 2 3 2 3 2 2" xfId="3444"/>
    <cellStyle name="Normal 2 3 2 2 3 2 3 2 2 2" xfId="8052"/>
    <cellStyle name="Normal 2 3 2 2 3 2 3 2 3" xfId="5748"/>
    <cellStyle name="Normal 2 3 2 2 3 2 3 3" xfId="1908"/>
    <cellStyle name="Normal 2 3 2 2 3 2 3 3 2" xfId="4212"/>
    <cellStyle name="Normal 2 3 2 2 3 2 3 3 2 2" xfId="8820"/>
    <cellStyle name="Normal 2 3 2 2 3 2 3 3 3" xfId="6516"/>
    <cellStyle name="Normal 2 3 2 2 3 2 3 4" xfId="2676"/>
    <cellStyle name="Normal 2 3 2 2 3 2 3 4 2" xfId="7284"/>
    <cellStyle name="Normal 2 3 2 2 3 2 3 5" xfId="4980"/>
    <cellStyle name="Normal 2 3 2 2 3 2 4" xfId="628"/>
    <cellStyle name="Normal 2 3 2 2 3 2 4 2" xfId="1396"/>
    <cellStyle name="Normal 2 3 2 2 3 2 4 2 2" xfId="3700"/>
    <cellStyle name="Normal 2 3 2 2 3 2 4 2 2 2" xfId="8308"/>
    <cellStyle name="Normal 2 3 2 2 3 2 4 2 3" xfId="6004"/>
    <cellStyle name="Normal 2 3 2 2 3 2 4 3" xfId="2164"/>
    <cellStyle name="Normal 2 3 2 2 3 2 4 3 2" xfId="4468"/>
    <cellStyle name="Normal 2 3 2 2 3 2 4 3 2 2" xfId="9076"/>
    <cellStyle name="Normal 2 3 2 2 3 2 4 3 3" xfId="6772"/>
    <cellStyle name="Normal 2 3 2 2 3 2 4 4" xfId="2932"/>
    <cellStyle name="Normal 2 3 2 2 3 2 4 4 2" xfId="7540"/>
    <cellStyle name="Normal 2 3 2 2 3 2 4 5" xfId="5236"/>
    <cellStyle name="Normal 2 3 2 2 3 2 5" xfId="884"/>
    <cellStyle name="Normal 2 3 2 2 3 2 5 2" xfId="3188"/>
    <cellStyle name="Normal 2 3 2 2 3 2 5 2 2" xfId="7796"/>
    <cellStyle name="Normal 2 3 2 2 3 2 5 3" xfId="5492"/>
    <cellStyle name="Normal 2 3 2 2 3 2 6" xfId="1652"/>
    <cellStyle name="Normal 2 3 2 2 3 2 6 2" xfId="3956"/>
    <cellStyle name="Normal 2 3 2 2 3 2 6 2 2" xfId="8564"/>
    <cellStyle name="Normal 2 3 2 2 3 2 6 3" xfId="6260"/>
    <cellStyle name="Normal 2 3 2 2 3 2 7" xfId="2420"/>
    <cellStyle name="Normal 2 3 2 2 3 2 7 2" xfId="7028"/>
    <cellStyle name="Normal 2 3 2 2 3 2 8" xfId="4724"/>
    <cellStyle name="Normal 2 3 2 2 3 3" xfId="180"/>
    <cellStyle name="Normal 2 3 2 2 3 3 2" xfId="436"/>
    <cellStyle name="Normal 2 3 2 2 3 3 2 2" xfId="1204"/>
    <cellStyle name="Normal 2 3 2 2 3 3 2 2 2" xfId="3508"/>
    <cellStyle name="Normal 2 3 2 2 3 3 2 2 2 2" xfId="8116"/>
    <cellStyle name="Normal 2 3 2 2 3 3 2 2 3" xfId="5812"/>
    <cellStyle name="Normal 2 3 2 2 3 3 2 3" xfId="1972"/>
    <cellStyle name="Normal 2 3 2 2 3 3 2 3 2" xfId="4276"/>
    <cellStyle name="Normal 2 3 2 2 3 3 2 3 2 2" xfId="8884"/>
    <cellStyle name="Normal 2 3 2 2 3 3 2 3 3" xfId="6580"/>
    <cellStyle name="Normal 2 3 2 2 3 3 2 4" xfId="2740"/>
    <cellStyle name="Normal 2 3 2 2 3 3 2 4 2" xfId="7348"/>
    <cellStyle name="Normal 2 3 2 2 3 3 2 5" xfId="5044"/>
    <cellStyle name="Normal 2 3 2 2 3 3 3" xfId="692"/>
    <cellStyle name="Normal 2 3 2 2 3 3 3 2" xfId="1460"/>
    <cellStyle name="Normal 2 3 2 2 3 3 3 2 2" xfId="3764"/>
    <cellStyle name="Normal 2 3 2 2 3 3 3 2 2 2" xfId="8372"/>
    <cellStyle name="Normal 2 3 2 2 3 3 3 2 3" xfId="6068"/>
    <cellStyle name="Normal 2 3 2 2 3 3 3 3" xfId="2228"/>
    <cellStyle name="Normal 2 3 2 2 3 3 3 3 2" xfId="4532"/>
    <cellStyle name="Normal 2 3 2 2 3 3 3 3 2 2" xfId="9140"/>
    <cellStyle name="Normal 2 3 2 2 3 3 3 3 3" xfId="6836"/>
    <cellStyle name="Normal 2 3 2 2 3 3 3 4" xfId="2996"/>
    <cellStyle name="Normal 2 3 2 2 3 3 3 4 2" xfId="7604"/>
    <cellStyle name="Normal 2 3 2 2 3 3 3 5" xfId="5300"/>
    <cellStyle name="Normal 2 3 2 2 3 3 4" xfId="948"/>
    <cellStyle name="Normal 2 3 2 2 3 3 4 2" xfId="3252"/>
    <cellStyle name="Normal 2 3 2 2 3 3 4 2 2" xfId="7860"/>
    <cellStyle name="Normal 2 3 2 2 3 3 4 3" xfId="5556"/>
    <cellStyle name="Normal 2 3 2 2 3 3 5" xfId="1716"/>
    <cellStyle name="Normal 2 3 2 2 3 3 5 2" xfId="4020"/>
    <cellStyle name="Normal 2 3 2 2 3 3 5 2 2" xfId="8628"/>
    <cellStyle name="Normal 2 3 2 2 3 3 5 3" xfId="6324"/>
    <cellStyle name="Normal 2 3 2 2 3 3 6" xfId="2484"/>
    <cellStyle name="Normal 2 3 2 2 3 3 6 2" xfId="7092"/>
    <cellStyle name="Normal 2 3 2 2 3 3 7" xfId="4788"/>
    <cellStyle name="Normal 2 3 2 2 3 4" xfId="308"/>
    <cellStyle name="Normal 2 3 2 2 3 4 2" xfId="1076"/>
    <cellStyle name="Normal 2 3 2 2 3 4 2 2" xfId="3380"/>
    <cellStyle name="Normal 2 3 2 2 3 4 2 2 2" xfId="7988"/>
    <cellStyle name="Normal 2 3 2 2 3 4 2 3" xfId="5684"/>
    <cellStyle name="Normal 2 3 2 2 3 4 3" xfId="1844"/>
    <cellStyle name="Normal 2 3 2 2 3 4 3 2" xfId="4148"/>
    <cellStyle name="Normal 2 3 2 2 3 4 3 2 2" xfId="8756"/>
    <cellStyle name="Normal 2 3 2 2 3 4 3 3" xfId="6452"/>
    <cellStyle name="Normal 2 3 2 2 3 4 4" xfId="2612"/>
    <cellStyle name="Normal 2 3 2 2 3 4 4 2" xfId="7220"/>
    <cellStyle name="Normal 2 3 2 2 3 4 5" xfId="4916"/>
    <cellStyle name="Normal 2 3 2 2 3 5" xfId="564"/>
    <cellStyle name="Normal 2 3 2 2 3 5 2" xfId="1332"/>
    <cellStyle name="Normal 2 3 2 2 3 5 2 2" xfId="3636"/>
    <cellStyle name="Normal 2 3 2 2 3 5 2 2 2" xfId="8244"/>
    <cellStyle name="Normal 2 3 2 2 3 5 2 3" xfId="5940"/>
    <cellStyle name="Normal 2 3 2 2 3 5 3" xfId="2100"/>
    <cellStyle name="Normal 2 3 2 2 3 5 3 2" xfId="4404"/>
    <cellStyle name="Normal 2 3 2 2 3 5 3 2 2" xfId="9012"/>
    <cellStyle name="Normal 2 3 2 2 3 5 3 3" xfId="6708"/>
    <cellStyle name="Normal 2 3 2 2 3 5 4" xfId="2868"/>
    <cellStyle name="Normal 2 3 2 2 3 5 4 2" xfId="7476"/>
    <cellStyle name="Normal 2 3 2 2 3 5 5" xfId="5172"/>
    <cellStyle name="Normal 2 3 2 2 3 6" xfId="820"/>
    <cellStyle name="Normal 2 3 2 2 3 6 2" xfId="3124"/>
    <cellStyle name="Normal 2 3 2 2 3 6 2 2" xfId="7732"/>
    <cellStyle name="Normal 2 3 2 2 3 6 3" xfId="5428"/>
    <cellStyle name="Normal 2 3 2 2 3 7" xfId="1588"/>
    <cellStyle name="Normal 2 3 2 2 3 7 2" xfId="3892"/>
    <cellStyle name="Normal 2 3 2 2 3 7 2 2" xfId="8500"/>
    <cellStyle name="Normal 2 3 2 2 3 7 3" xfId="6196"/>
    <cellStyle name="Normal 2 3 2 2 3 8" xfId="2356"/>
    <cellStyle name="Normal 2 3 2 2 3 8 2" xfId="6964"/>
    <cellStyle name="Normal 2 3 2 2 3 9" xfId="4660"/>
    <cellStyle name="Normal 2 3 2 2 4" xfId="84"/>
    <cellStyle name="Normal 2 3 2 2 4 2" xfId="212"/>
    <cellStyle name="Normal 2 3 2 2 4 2 2" xfId="468"/>
    <cellStyle name="Normal 2 3 2 2 4 2 2 2" xfId="1236"/>
    <cellStyle name="Normal 2 3 2 2 4 2 2 2 2" xfId="3540"/>
    <cellStyle name="Normal 2 3 2 2 4 2 2 2 2 2" xfId="8148"/>
    <cellStyle name="Normal 2 3 2 2 4 2 2 2 3" xfId="5844"/>
    <cellStyle name="Normal 2 3 2 2 4 2 2 3" xfId="2004"/>
    <cellStyle name="Normal 2 3 2 2 4 2 2 3 2" xfId="4308"/>
    <cellStyle name="Normal 2 3 2 2 4 2 2 3 2 2" xfId="8916"/>
    <cellStyle name="Normal 2 3 2 2 4 2 2 3 3" xfId="6612"/>
    <cellStyle name="Normal 2 3 2 2 4 2 2 4" xfId="2772"/>
    <cellStyle name="Normal 2 3 2 2 4 2 2 4 2" xfId="7380"/>
    <cellStyle name="Normal 2 3 2 2 4 2 2 5" xfId="5076"/>
    <cellStyle name="Normal 2 3 2 2 4 2 3" xfId="724"/>
    <cellStyle name="Normal 2 3 2 2 4 2 3 2" xfId="1492"/>
    <cellStyle name="Normal 2 3 2 2 4 2 3 2 2" xfId="3796"/>
    <cellStyle name="Normal 2 3 2 2 4 2 3 2 2 2" xfId="8404"/>
    <cellStyle name="Normal 2 3 2 2 4 2 3 2 3" xfId="6100"/>
    <cellStyle name="Normal 2 3 2 2 4 2 3 3" xfId="2260"/>
    <cellStyle name="Normal 2 3 2 2 4 2 3 3 2" xfId="4564"/>
    <cellStyle name="Normal 2 3 2 2 4 2 3 3 2 2" xfId="9172"/>
    <cellStyle name="Normal 2 3 2 2 4 2 3 3 3" xfId="6868"/>
    <cellStyle name="Normal 2 3 2 2 4 2 3 4" xfId="3028"/>
    <cellStyle name="Normal 2 3 2 2 4 2 3 4 2" xfId="7636"/>
    <cellStyle name="Normal 2 3 2 2 4 2 3 5" xfId="5332"/>
    <cellStyle name="Normal 2 3 2 2 4 2 4" xfId="980"/>
    <cellStyle name="Normal 2 3 2 2 4 2 4 2" xfId="3284"/>
    <cellStyle name="Normal 2 3 2 2 4 2 4 2 2" xfId="7892"/>
    <cellStyle name="Normal 2 3 2 2 4 2 4 3" xfId="5588"/>
    <cellStyle name="Normal 2 3 2 2 4 2 5" xfId="1748"/>
    <cellStyle name="Normal 2 3 2 2 4 2 5 2" xfId="4052"/>
    <cellStyle name="Normal 2 3 2 2 4 2 5 2 2" xfId="8660"/>
    <cellStyle name="Normal 2 3 2 2 4 2 5 3" xfId="6356"/>
    <cellStyle name="Normal 2 3 2 2 4 2 6" xfId="2516"/>
    <cellStyle name="Normal 2 3 2 2 4 2 6 2" xfId="7124"/>
    <cellStyle name="Normal 2 3 2 2 4 2 7" xfId="4820"/>
    <cellStyle name="Normal 2 3 2 2 4 3" xfId="340"/>
    <cellStyle name="Normal 2 3 2 2 4 3 2" xfId="1108"/>
    <cellStyle name="Normal 2 3 2 2 4 3 2 2" xfId="3412"/>
    <cellStyle name="Normal 2 3 2 2 4 3 2 2 2" xfId="8020"/>
    <cellStyle name="Normal 2 3 2 2 4 3 2 3" xfId="5716"/>
    <cellStyle name="Normal 2 3 2 2 4 3 3" xfId="1876"/>
    <cellStyle name="Normal 2 3 2 2 4 3 3 2" xfId="4180"/>
    <cellStyle name="Normal 2 3 2 2 4 3 3 2 2" xfId="8788"/>
    <cellStyle name="Normal 2 3 2 2 4 3 3 3" xfId="6484"/>
    <cellStyle name="Normal 2 3 2 2 4 3 4" xfId="2644"/>
    <cellStyle name="Normal 2 3 2 2 4 3 4 2" xfId="7252"/>
    <cellStyle name="Normal 2 3 2 2 4 3 5" xfId="4948"/>
    <cellStyle name="Normal 2 3 2 2 4 4" xfId="596"/>
    <cellStyle name="Normal 2 3 2 2 4 4 2" xfId="1364"/>
    <cellStyle name="Normal 2 3 2 2 4 4 2 2" xfId="3668"/>
    <cellStyle name="Normal 2 3 2 2 4 4 2 2 2" xfId="8276"/>
    <cellStyle name="Normal 2 3 2 2 4 4 2 3" xfId="5972"/>
    <cellStyle name="Normal 2 3 2 2 4 4 3" xfId="2132"/>
    <cellStyle name="Normal 2 3 2 2 4 4 3 2" xfId="4436"/>
    <cellStyle name="Normal 2 3 2 2 4 4 3 2 2" xfId="9044"/>
    <cellStyle name="Normal 2 3 2 2 4 4 3 3" xfId="6740"/>
    <cellStyle name="Normal 2 3 2 2 4 4 4" xfId="2900"/>
    <cellStyle name="Normal 2 3 2 2 4 4 4 2" xfId="7508"/>
    <cellStyle name="Normal 2 3 2 2 4 4 5" xfId="5204"/>
    <cellStyle name="Normal 2 3 2 2 4 5" xfId="852"/>
    <cellStyle name="Normal 2 3 2 2 4 5 2" xfId="3156"/>
    <cellStyle name="Normal 2 3 2 2 4 5 2 2" xfId="7764"/>
    <cellStyle name="Normal 2 3 2 2 4 5 3" xfId="5460"/>
    <cellStyle name="Normal 2 3 2 2 4 6" xfId="1620"/>
    <cellStyle name="Normal 2 3 2 2 4 6 2" xfId="3924"/>
    <cellStyle name="Normal 2 3 2 2 4 6 2 2" xfId="8532"/>
    <cellStyle name="Normal 2 3 2 2 4 6 3" xfId="6228"/>
    <cellStyle name="Normal 2 3 2 2 4 7" xfId="2388"/>
    <cellStyle name="Normal 2 3 2 2 4 7 2" xfId="6996"/>
    <cellStyle name="Normal 2 3 2 2 4 8" xfId="4692"/>
    <cellStyle name="Normal 2 3 2 2 5" xfId="148"/>
    <cellStyle name="Normal 2 3 2 2 5 2" xfId="404"/>
    <cellStyle name="Normal 2 3 2 2 5 2 2" xfId="1172"/>
    <cellStyle name="Normal 2 3 2 2 5 2 2 2" xfId="3476"/>
    <cellStyle name="Normal 2 3 2 2 5 2 2 2 2" xfId="8084"/>
    <cellStyle name="Normal 2 3 2 2 5 2 2 3" xfId="5780"/>
    <cellStyle name="Normal 2 3 2 2 5 2 3" xfId="1940"/>
    <cellStyle name="Normal 2 3 2 2 5 2 3 2" xfId="4244"/>
    <cellStyle name="Normal 2 3 2 2 5 2 3 2 2" xfId="8852"/>
    <cellStyle name="Normal 2 3 2 2 5 2 3 3" xfId="6548"/>
    <cellStyle name="Normal 2 3 2 2 5 2 4" xfId="2708"/>
    <cellStyle name="Normal 2 3 2 2 5 2 4 2" xfId="7316"/>
    <cellStyle name="Normal 2 3 2 2 5 2 5" xfId="5012"/>
    <cellStyle name="Normal 2 3 2 2 5 3" xfId="660"/>
    <cellStyle name="Normal 2 3 2 2 5 3 2" xfId="1428"/>
    <cellStyle name="Normal 2 3 2 2 5 3 2 2" xfId="3732"/>
    <cellStyle name="Normal 2 3 2 2 5 3 2 2 2" xfId="8340"/>
    <cellStyle name="Normal 2 3 2 2 5 3 2 3" xfId="6036"/>
    <cellStyle name="Normal 2 3 2 2 5 3 3" xfId="2196"/>
    <cellStyle name="Normal 2 3 2 2 5 3 3 2" xfId="4500"/>
    <cellStyle name="Normal 2 3 2 2 5 3 3 2 2" xfId="9108"/>
    <cellStyle name="Normal 2 3 2 2 5 3 3 3" xfId="6804"/>
    <cellStyle name="Normal 2 3 2 2 5 3 4" xfId="2964"/>
    <cellStyle name="Normal 2 3 2 2 5 3 4 2" xfId="7572"/>
    <cellStyle name="Normal 2 3 2 2 5 3 5" xfId="5268"/>
    <cellStyle name="Normal 2 3 2 2 5 4" xfId="916"/>
    <cellStyle name="Normal 2 3 2 2 5 4 2" xfId="3220"/>
    <cellStyle name="Normal 2 3 2 2 5 4 2 2" xfId="7828"/>
    <cellStyle name="Normal 2 3 2 2 5 4 3" xfId="5524"/>
    <cellStyle name="Normal 2 3 2 2 5 5" xfId="1684"/>
    <cellStyle name="Normal 2 3 2 2 5 5 2" xfId="3988"/>
    <cellStyle name="Normal 2 3 2 2 5 5 2 2" xfId="8596"/>
    <cellStyle name="Normal 2 3 2 2 5 5 3" xfId="6292"/>
    <cellStyle name="Normal 2 3 2 2 5 6" xfId="2452"/>
    <cellStyle name="Normal 2 3 2 2 5 6 2" xfId="7060"/>
    <cellStyle name="Normal 2 3 2 2 5 7" xfId="4756"/>
    <cellStyle name="Normal 2 3 2 2 6" xfId="276"/>
    <cellStyle name="Normal 2 3 2 2 6 2" xfId="1044"/>
    <cellStyle name="Normal 2 3 2 2 6 2 2" xfId="3348"/>
    <cellStyle name="Normal 2 3 2 2 6 2 2 2" xfId="7956"/>
    <cellStyle name="Normal 2 3 2 2 6 2 3" xfId="5652"/>
    <cellStyle name="Normal 2 3 2 2 6 3" xfId="1812"/>
    <cellStyle name="Normal 2 3 2 2 6 3 2" xfId="4116"/>
    <cellStyle name="Normal 2 3 2 2 6 3 2 2" xfId="8724"/>
    <cellStyle name="Normal 2 3 2 2 6 3 3" xfId="6420"/>
    <cellStyle name="Normal 2 3 2 2 6 4" xfId="2580"/>
    <cellStyle name="Normal 2 3 2 2 6 4 2" xfId="7188"/>
    <cellStyle name="Normal 2 3 2 2 6 5" xfId="4884"/>
    <cellStyle name="Normal 2 3 2 2 7" xfId="532"/>
    <cellStyle name="Normal 2 3 2 2 7 2" xfId="1300"/>
    <cellStyle name="Normal 2 3 2 2 7 2 2" xfId="3604"/>
    <cellStyle name="Normal 2 3 2 2 7 2 2 2" xfId="8212"/>
    <cellStyle name="Normal 2 3 2 2 7 2 3" xfId="5908"/>
    <cellStyle name="Normal 2 3 2 2 7 3" xfId="2068"/>
    <cellStyle name="Normal 2 3 2 2 7 3 2" xfId="4372"/>
    <cellStyle name="Normal 2 3 2 2 7 3 2 2" xfId="8980"/>
    <cellStyle name="Normal 2 3 2 2 7 3 3" xfId="6676"/>
    <cellStyle name="Normal 2 3 2 2 7 4" xfId="2836"/>
    <cellStyle name="Normal 2 3 2 2 7 4 2" xfId="7444"/>
    <cellStyle name="Normal 2 3 2 2 7 5" xfId="5140"/>
    <cellStyle name="Normal 2 3 2 2 8" xfId="788"/>
    <cellStyle name="Normal 2 3 2 2 8 2" xfId="3092"/>
    <cellStyle name="Normal 2 3 2 2 8 2 2" xfId="7700"/>
    <cellStyle name="Normal 2 3 2 2 8 3" xfId="5396"/>
    <cellStyle name="Normal 2 3 2 2 9" xfId="1556"/>
    <cellStyle name="Normal 2 3 2 2 9 2" xfId="3860"/>
    <cellStyle name="Normal 2 3 2 2 9 2 2" xfId="8468"/>
    <cellStyle name="Normal 2 3 2 2 9 3" xfId="6164"/>
    <cellStyle name="Normal 2 3 2 3" xfId="27"/>
    <cellStyle name="Normal 2 3 2 3 10" xfId="4636"/>
    <cellStyle name="Normal 2 3 2 3 2" xfId="60"/>
    <cellStyle name="Normal 2 3 2 3 2 2" xfId="124"/>
    <cellStyle name="Normal 2 3 2 3 2 2 2" xfId="252"/>
    <cellStyle name="Normal 2 3 2 3 2 2 2 2" xfId="508"/>
    <cellStyle name="Normal 2 3 2 3 2 2 2 2 2" xfId="1276"/>
    <cellStyle name="Normal 2 3 2 3 2 2 2 2 2 2" xfId="3580"/>
    <cellStyle name="Normal 2 3 2 3 2 2 2 2 2 2 2" xfId="8188"/>
    <cellStyle name="Normal 2 3 2 3 2 2 2 2 2 3" xfId="5884"/>
    <cellStyle name="Normal 2 3 2 3 2 2 2 2 3" xfId="2044"/>
    <cellStyle name="Normal 2 3 2 3 2 2 2 2 3 2" xfId="4348"/>
    <cellStyle name="Normal 2 3 2 3 2 2 2 2 3 2 2" xfId="8956"/>
    <cellStyle name="Normal 2 3 2 3 2 2 2 2 3 3" xfId="6652"/>
    <cellStyle name="Normal 2 3 2 3 2 2 2 2 4" xfId="2812"/>
    <cellStyle name="Normal 2 3 2 3 2 2 2 2 4 2" xfId="7420"/>
    <cellStyle name="Normal 2 3 2 3 2 2 2 2 5" xfId="5116"/>
    <cellStyle name="Normal 2 3 2 3 2 2 2 3" xfId="764"/>
    <cellStyle name="Normal 2 3 2 3 2 2 2 3 2" xfId="1532"/>
    <cellStyle name="Normal 2 3 2 3 2 2 2 3 2 2" xfId="3836"/>
    <cellStyle name="Normal 2 3 2 3 2 2 2 3 2 2 2" xfId="8444"/>
    <cellStyle name="Normal 2 3 2 3 2 2 2 3 2 3" xfId="6140"/>
    <cellStyle name="Normal 2 3 2 3 2 2 2 3 3" xfId="2300"/>
    <cellStyle name="Normal 2 3 2 3 2 2 2 3 3 2" xfId="4604"/>
    <cellStyle name="Normal 2 3 2 3 2 2 2 3 3 2 2" xfId="9212"/>
    <cellStyle name="Normal 2 3 2 3 2 2 2 3 3 3" xfId="6908"/>
    <cellStyle name="Normal 2 3 2 3 2 2 2 3 4" xfId="3068"/>
    <cellStyle name="Normal 2 3 2 3 2 2 2 3 4 2" xfId="7676"/>
    <cellStyle name="Normal 2 3 2 3 2 2 2 3 5" xfId="5372"/>
    <cellStyle name="Normal 2 3 2 3 2 2 2 4" xfId="1020"/>
    <cellStyle name="Normal 2 3 2 3 2 2 2 4 2" xfId="3324"/>
    <cellStyle name="Normal 2 3 2 3 2 2 2 4 2 2" xfId="7932"/>
    <cellStyle name="Normal 2 3 2 3 2 2 2 4 3" xfId="5628"/>
    <cellStyle name="Normal 2 3 2 3 2 2 2 5" xfId="1788"/>
    <cellStyle name="Normal 2 3 2 3 2 2 2 5 2" xfId="4092"/>
    <cellStyle name="Normal 2 3 2 3 2 2 2 5 2 2" xfId="8700"/>
    <cellStyle name="Normal 2 3 2 3 2 2 2 5 3" xfId="6396"/>
    <cellStyle name="Normal 2 3 2 3 2 2 2 6" xfId="2556"/>
    <cellStyle name="Normal 2 3 2 3 2 2 2 6 2" xfId="7164"/>
    <cellStyle name="Normal 2 3 2 3 2 2 2 7" xfId="4860"/>
    <cellStyle name="Normal 2 3 2 3 2 2 3" xfId="380"/>
    <cellStyle name="Normal 2 3 2 3 2 2 3 2" xfId="1148"/>
    <cellStyle name="Normal 2 3 2 3 2 2 3 2 2" xfId="3452"/>
    <cellStyle name="Normal 2 3 2 3 2 2 3 2 2 2" xfId="8060"/>
    <cellStyle name="Normal 2 3 2 3 2 2 3 2 3" xfId="5756"/>
    <cellStyle name="Normal 2 3 2 3 2 2 3 3" xfId="1916"/>
    <cellStyle name="Normal 2 3 2 3 2 2 3 3 2" xfId="4220"/>
    <cellStyle name="Normal 2 3 2 3 2 2 3 3 2 2" xfId="8828"/>
    <cellStyle name="Normal 2 3 2 3 2 2 3 3 3" xfId="6524"/>
    <cellStyle name="Normal 2 3 2 3 2 2 3 4" xfId="2684"/>
    <cellStyle name="Normal 2 3 2 3 2 2 3 4 2" xfId="7292"/>
    <cellStyle name="Normal 2 3 2 3 2 2 3 5" xfId="4988"/>
    <cellStyle name="Normal 2 3 2 3 2 2 4" xfId="636"/>
    <cellStyle name="Normal 2 3 2 3 2 2 4 2" xfId="1404"/>
    <cellStyle name="Normal 2 3 2 3 2 2 4 2 2" xfId="3708"/>
    <cellStyle name="Normal 2 3 2 3 2 2 4 2 2 2" xfId="8316"/>
    <cellStyle name="Normal 2 3 2 3 2 2 4 2 3" xfId="6012"/>
    <cellStyle name="Normal 2 3 2 3 2 2 4 3" xfId="2172"/>
    <cellStyle name="Normal 2 3 2 3 2 2 4 3 2" xfId="4476"/>
    <cellStyle name="Normal 2 3 2 3 2 2 4 3 2 2" xfId="9084"/>
    <cellStyle name="Normal 2 3 2 3 2 2 4 3 3" xfId="6780"/>
    <cellStyle name="Normal 2 3 2 3 2 2 4 4" xfId="2940"/>
    <cellStyle name="Normal 2 3 2 3 2 2 4 4 2" xfId="7548"/>
    <cellStyle name="Normal 2 3 2 3 2 2 4 5" xfId="5244"/>
    <cellStyle name="Normal 2 3 2 3 2 2 5" xfId="892"/>
    <cellStyle name="Normal 2 3 2 3 2 2 5 2" xfId="3196"/>
    <cellStyle name="Normal 2 3 2 3 2 2 5 2 2" xfId="7804"/>
    <cellStyle name="Normal 2 3 2 3 2 2 5 3" xfId="5500"/>
    <cellStyle name="Normal 2 3 2 3 2 2 6" xfId="1660"/>
    <cellStyle name="Normal 2 3 2 3 2 2 6 2" xfId="3964"/>
    <cellStyle name="Normal 2 3 2 3 2 2 6 2 2" xfId="8572"/>
    <cellStyle name="Normal 2 3 2 3 2 2 6 3" xfId="6268"/>
    <cellStyle name="Normal 2 3 2 3 2 2 7" xfId="2428"/>
    <cellStyle name="Normal 2 3 2 3 2 2 7 2" xfId="7036"/>
    <cellStyle name="Normal 2 3 2 3 2 2 8" xfId="4732"/>
    <cellStyle name="Normal 2 3 2 3 2 3" xfId="188"/>
    <cellStyle name="Normal 2 3 2 3 2 3 2" xfId="444"/>
    <cellStyle name="Normal 2 3 2 3 2 3 2 2" xfId="1212"/>
    <cellStyle name="Normal 2 3 2 3 2 3 2 2 2" xfId="3516"/>
    <cellStyle name="Normal 2 3 2 3 2 3 2 2 2 2" xfId="8124"/>
    <cellStyle name="Normal 2 3 2 3 2 3 2 2 3" xfId="5820"/>
    <cellStyle name="Normal 2 3 2 3 2 3 2 3" xfId="1980"/>
    <cellStyle name="Normal 2 3 2 3 2 3 2 3 2" xfId="4284"/>
    <cellStyle name="Normal 2 3 2 3 2 3 2 3 2 2" xfId="8892"/>
    <cellStyle name="Normal 2 3 2 3 2 3 2 3 3" xfId="6588"/>
    <cellStyle name="Normal 2 3 2 3 2 3 2 4" xfId="2748"/>
    <cellStyle name="Normal 2 3 2 3 2 3 2 4 2" xfId="7356"/>
    <cellStyle name="Normal 2 3 2 3 2 3 2 5" xfId="5052"/>
    <cellStyle name="Normal 2 3 2 3 2 3 3" xfId="700"/>
    <cellStyle name="Normal 2 3 2 3 2 3 3 2" xfId="1468"/>
    <cellStyle name="Normal 2 3 2 3 2 3 3 2 2" xfId="3772"/>
    <cellStyle name="Normal 2 3 2 3 2 3 3 2 2 2" xfId="8380"/>
    <cellStyle name="Normal 2 3 2 3 2 3 3 2 3" xfId="6076"/>
    <cellStyle name="Normal 2 3 2 3 2 3 3 3" xfId="2236"/>
    <cellStyle name="Normal 2 3 2 3 2 3 3 3 2" xfId="4540"/>
    <cellStyle name="Normal 2 3 2 3 2 3 3 3 2 2" xfId="9148"/>
    <cellStyle name="Normal 2 3 2 3 2 3 3 3 3" xfId="6844"/>
    <cellStyle name="Normal 2 3 2 3 2 3 3 4" xfId="3004"/>
    <cellStyle name="Normal 2 3 2 3 2 3 3 4 2" xfId="7612"/>
    <cellStyle name="Normal 2 3 2 3 2 3 3 5" xfId="5308"/>
    <cellStyle name="Normal 2 3 2 3 2 3 4" xfId="956"/>
    <cellStyle name="Normal 2 3 2 3 2 3 4 2" xfId="3260"/>
    <cellStyle name="Normal 2 3 2 3 2 3 4 2 2" xfId="7868"/>
    <cellStyle name="Normal 2 3 2 3 2 3 4 3" xfId="5564"/>
    <cellStyle name="Normal 2 3 2 3 2 3 5" xfId="1724"/>
    <cellStyle name="Normal 2 3 2 3 2 3 5 2" xfId="4028"/>
    <cellStyle name="Normal 2 3 2 3 2 3 5 2 2" xfId="8636"/>
    <cellStyle name="Normal 2 3 2 3 2 3 5 3" xfId="6332"/>
    <cellStyle name="Normal 2 3 2 3 2 3 6" xfId="2492"/>
    <cellStyle name="Normal 2 3 2 3 2 3 6 2" xfId="7100"/>
    <cellStyle name="Normal 2 3 2 3 2 3 7" xfId="4796"/>
    <cellStyle name="Normal 2 3 2 3 2 4" xfId="316"/>
    <cellStyle name="Normal 2 3 2 3 2 4 2" xfId="1084"/>
    <cellStyle name="Normal 2 3 2 3 2 4 2 2" xfId="3388"/>
    <cellStyle name="Normal 2 3 2 3 2 4 2 2 2" xfId="7996"/>
    <cellStyle name="Normal 2 3 2 3 2 4 2 3" xfId="5692"/>
    <cellStyle name="Normal 2 3 2 3 2 4 3" xfId="1852"/>
    <cellStyle name="Normal 2 3 2 3 2 4 3 2" xfId="4156"/>
    <cellStyle name="Normal 2 3 2 3 2 4 3 2 2" xfId="8764"/>
    <cellStyle name="Normal 2 3 2 3 2 4 3 3" xfId="6460"/>
    <cellStyle name="Normal 2 3 2 3 2 4 4" xfId="2620"/>
    <cellStyle name="Normal 2 3 2 3 2 4 4 2" xfId="7228"/>
    <cellStyle name="Normal 2 3 2 3 2 4 5" xfId="4924"/>
    <cellStyle name="Normal 2 3 2 3 2 5" xfId="572"/>
    <cellStyle name="Normal 2 3 2 3 2 5 2" xfId="1340"/>
    <cellStyle name="Normal 2 3 2 3 2 5 2 2" xfId="3644"/>
    <cellStyle name="Normal 2 3 2 3 2 5 2 2 2" xfId="8252"/>
    <cellStyle name="Normal 2 3 2 3 2 5 2 3" xfId="5948"/>
    <cellStyle name="Normal 2 3 2 3 2 5 3" xfId="2108"/>
    <cellStyle name="Normal 2 3 2 3 2 5 3 2" xfId="4412"/>
    <cellStyle name="Normal 2 3 2 3 2 5 3 2 2" xfId="9020"/>
    <cellStyle name="Normal 2 3 2 3 2 5 3 3" xfId="6716"/>
    <cellStyle name="Normal 2 3 2 3 2 5 4" xfId="2876"/>
    <cellStyle name="Normal 2 3 2 3 2 5 4 2" xfId="7484"/>
    <cellStyle name="Normal 2 3 2 3 2 5 5" xfId="5180"/>
    <cellStyle name="Normal 2 3 2 3 2 6" xfId="828"/>
    <cellStyle name="Normal 2 3 2 3 2 6 2" xfId="3132"/>
    <cellStyle name="Normal 2 3 2 3 2 6 2 2" xfId="7740"/>
    <cellStyle name="Normal 2 3 2 3 2 6 3" xfId="5436"/>
    <cellStyle name="Normal 2 3 2 3 2 7" xfId="1596"/>
    <cellStyle name="Normal 2 3 2 3 2 7 2" xfId="3900"/>
    <cellStyle name="Normal 2 3 2 3 2 7 2 2" xfId="8508"/>
    <cellStyle name="Normal 2 3 2 3 2 7 3" xfId="6204"/>
    <cellStyle name="Normal 2 3 2 3 2 8" xfId="2364"/>
    <cellStyle name="Normal 2 3 2 3 2 8 2" xfId="6972"/>
    <cellStyle name="Normal 2 3 2 3 2 9" xfId="4668"/>
    <cellStyle name="Normal 2 3 2 3 3" xfId="92"/>
    <cellStyle name="Normal 2 3 2 3 3 2" xfId="220"/>
    <cellStyle name="Normal 2 3 2 3 3 2 2" xfId="476"/>
    <cellStyle name="Normal 2 3 2 3 3 2 2 2" xfId="1244"/>
    <cellStyle name="Normal 2 3 2 3 3 2 2 2 2" xfId="3548"/>
    <cellStyle name="Normal 2 3 2 3 3 2 2 2 2 2" xfId="8156"/>
    <cellStyle name="Normal 2 3 2 3 3 2 2 2 3" xfId="5852"/>
    <cellStyle name="Normal 2 3 2 3 3 2 2 3" xfId="2012"/>
    <cellStyle name="Normal 2 3 2 3 3 2 2 3 2" xfId="4316"/>
    <cellStyle name="Normal 2 3 2 3 3 2 2 3 2 2" xfId="8924"/>
    <cellStyle name="Normal 2 3 2 3 3 2 2 3 3" xfId="6620"/>
    <cellStyle name="Normal 2 3 2 3 3 2 2 4" xfId="2780"/>
    <cellStyle name="Normal 2 3 2 3 3 2 2 4 2" xfId="7388"/>
    <cellStyle name="Normal 2 3 2 3 3 2 2 5" xfId="5084"/>
    <cellStyle name="Normal 2 3 2 3 3 2 3" xfId="732"/>
    <cellStyle name="Normal 2 3 2 3 3 2 3 2" xfId="1500"/>
    <cellStyle name="Normal 2 3 2 3 3 2 3 2 2" xfId="3804"/>
    <cellStyle name="Normal 2 3 2 3 3 2 3 2 2 2" xfId="8412"/>
    <cellStyle name="Normal 2 3 2 3 3 2 3 2 3" xfId="6108"/>
    <cellStyle name="Normal 2 3 2 3 3 2 3 3" xfId="2268"/>
    <cellStyle name="Normal 2 3 2 3 3 2 3 3 2" xfId="4572"/>
    <cellStyle name="Normal 2 3 2 3 3 2 3 3 2 2" xfId="9180"/>
    <cellStyle name="Normal 2 3 2 3 3 2 3 3 3" xfId="6876"/>
    <cellStyle name="Normal 2 3 2 3 3 2 3 4" xfId="3036"/>
    <cellStyle name="Normal 2 3 2 3 3 2 3 4 2" xfId="7644"/>
    <cellStyle name="Normal 2 3 2 3 3 2 3 5" xfId="5340"/>
    <cellStyle name="Normal 2 3 2 3 3 2 4" xfId="988"/>
    <cellStyle name="Normal 2 3 2 3 3 2 4 2" xfId="3292"/>
    <cellStyle name="Normal 2 3 2 3 3 2 4 2 2" xfId="7900"/>
    <cellStyle name="Normal 2 3 2 3 3 2 4 3" xfId="5596"/>
    <cellStyle name="Normal 2 3 2 3 3 2 5" xfId="1756"/>
    <cellStyle name="Normal 2 3 2 3 3 2 5 2" xfId="4060"/>
    <cellStyle name="Normal 2 3 2 3 3 2 5 2 2" xfId="8668"/>
    <cellStyle name="Normal 2 3 2 3 3 2 5 3" xfId="6364"/>
    <cellStyle name="Normal 2 3 2 3 3 2 6" xfId="2524"/>
    <cellStyle name="Normal 2 3 2 3 3 2 6 2" xfId="7132"/>
    <cellStyle name="Normal 2 3 2 3 3 2 7" xfId="4828"/>
    <cellStyle name="Normal 2 3 2 3 3 3" xfId="348"/>
    <cellStyle name="Normal 2 3 2 3 3 3 2" xfId="1116"/>
    <cellStyle name="Normal 2 3 2 3 3 3 2 2" xfId="3420"/>
    <cellStyle name="Normal 2 3 2 3 3 3 2 2 2" xfId="8028"/>
    <cellStyle name="Normal 2 3 2 3 3 3 2 3" xfId="5724"/>
    <cellStyle name="Normal 2 3 2 3 3 3 3" xfId="1884"/>
    <cellStyle name="Normal 2 3 2 3 3 3 3 2" xfId="4188"/>
    <cellStyle name="Normal 2 3 2 3 3 3 3 2 2" xfId="8796"/>
    <cellStyle name="Normal 2 3 2 3 3 3 3 3" xfId="6492"/>
    <cellStyle name="Normal 2 3 2 3 3 3 4" xfId="2652"/>
    <cellStyle name="Normal 2 3 2 3 3 3 4 2" xfId="7260"/>
    <cellStyle name="Normal 2 3 2 3 3 3 5" xfId="4956"/>
    <cellStyle name="Normal 2 3 2 3 3 4" xfId="604"/>
    <cellStyle name="Normal 2 3 2 3 3 4 2" xfId="1372"/>
    <cellStyle name="Normal 2 3 2 3 3 4 2 2" xfId="3676"/>
    <cellStyle name="Normal 2 3 2 3 3 4 2 2 2" xfId="8284"/>
    <cellStyle name="Normal 2 3 2 3 3 4 2 3" xfId="5980"/>
    <cellStyle name="Normal 2 3 2 3 3 4 3" xfId="2140"/>
    <cellStyle name="Normal 2 3 2 3 3 4 3 2" xfId="4444"/>
    <cellStyle name="Normal 2 3 2 3 3 4 3 2 2" xfId="9052"/>
    <cellStyle name="Normal 2 3 2 3 3 4 3 3" xfId="6748"/>
    <cellStyle name="Normal 2 3 2 3 3 4 4" xfId="2908"/>
    <cellStyle name="Normal 2 3 2 3 3 4 4 2" xfId="7516"/>
    <cellStyle name="Normal 2 3 2 3 3 4 5" xfId="5212"/>
    <cellStyle name="Normal 2 3 2 3 3 5" xfId="860"/>
    <cellStyle name="Normal 2 3 2 3 3 5 2" xfId="3164"/>
    <cellStyle name="Normal 2 3 2 3 3 5 2 2" xfId="7772"/>
    <cellStyle name="Normal 2 3 2 3 3 5 3" xfId="5468"/>
    <cellStyle name="Normal 2 3 2 3 3 6" xfId="1628"/>
    <cellStyle name="Normal 2 3 2 3 3 6 2" xfId="3932"/>
    <cellStyle name="Normal 2 3 2 3 3 6 2 2" xfId="8540"/>
    <cellStyle name="Normal 2 3 2 3 3 6 3" xfId="6236"/>
    <cellStyle name="Normal 2 3 2 3 3 7" xfId="2396"/>
    <cellStyle name="Normal 2 3 2 3 3 7 2" xfId="7004"/>
    <cellStyle name="Normal 2 3 2 3 3 8" xfId="4700"/>
    <cellStyle name="Normal 2 3 2 3 4" xfId="156"/>
    <cellStyle name="Normal 2 3 2 3 4 2" xfId="412"/>
    <cellStyle name="Normal 2 3 2 3 4 2 2" xfId="1180"/>
    <cellStyle name="Normal 2 3 2 3 4 2 2 2" xfId="3484"/>
    <cellStyle name="Normal 2 3 2 3 4 2 2 2 2" xfId="8092"/>
    <cellStyle name="Normal 2 3 2 3 4 2 2 3" xfId="5788"/>
    <cellStyle name="Normal 2 3 2 3 4 2 3" xfId="1948"/>
    <cellStyle name="Normal 2 3 2 3 4 2 3 2" xfId="4252"/>
    <cellStyle name="Normal 2 3 2 3 4 2 3 2 2" xfId="8860"/>
    <cellStyle name="Normal 2 3 2 3 4 2 3 3" xfId="6556"/>
    <cellStyle name="Normal 2 3 2 3 4 2 4" xfId="2716"/>
    <cellStyle name="Normal 2 3 2 3 4 2 4 2" xfId="7324"/>
    <cellStyle name="Normal 2 3 2 3 4 2 5" xfId="5020"/>
    <cellStyle name="Normal 2 3 2 3 4 3" xfId="668"/>
    <cellStyle name="Normal 2 3 2 3 4 3 2" xfId="1436"/>
    <cellStyle name="Normal 2 3 2 3 4 3 2 2" xfId="3740"/>
    <cellStyle name="Normal 2 3 2 3 4 3 2 2 2" xfId="8348"/>
    <cellStyle name="Normal 2 3 2 3 4 3 2 3" xfId="6044"/>
    <cellStyle name="Normal 2 3 2 3 4 3 3" xfId="2204"/>
    <cellStyle name="Normal 2 3 2 3 4 3 3 2" xfId="4508"/>
    <cellStyle name="Normal 2 3 2 3 4 3 3 2 2" xfId="9116"/>
    <cellStyle name="Normal 2 3 2 3 4 3 3 3" xfId="6812"/>
    <cellStyle name="Normal 2 3 2 3 4 3 4" xfId="2972"/>
    <cellStyle name="Normal 2 3 2 3 4 3 4 2" xfId="7580"/>
    <cellStyle name="Normal 2 3 2 3 4 3 5" xfId="5276"/>
    <cellStyle name="Normal 2 3 2 3 4 4" xfId="924"/>
    <cellStyle name="Normal 2 3 2 3 4 4 2" xfId="3228"/>
    <cellStyle name="Normal 2 3 2 3 4 4 2 2" xfId="7836"/>
    <cellStyle name="Normal 2 3 2 3 4 4 3" xfId="5532"/>
    <cellStyle name="Normal 2 3 2 3 4 5" xfId="1692"/>
    <cellStyle name="Normal 2 3 2 3 4 5 2" xfId="3996"/>
    <cellStyle name="Normal 2 3 2 3 4 5 2 2" xfId="8604"/>
    <cellStyle name="Normal 2 3 2 3 4 5 3" xfId="6300"/>
    <cellStyle name="Normal 2 3 2 3 4 6" xfId="2460"/>
    <cellStyle name="Normal 2 3 2 3 4 6 2" xfId="7068"/>
    <cellStyle name="Normal 2 3 2 3 4 7" xfId="4764"/>
    <cellStyle name="Normal 2 3 2 3 5" xfId="284"/>
    <cellStyle name="Normal 2 3 2 3 5 2" xfId="1052"/>
    <cellStyle name="Normal 2 3 2 3 5 2 2" xfId="3356"/>
    <cellStyle name="Normal 2 3 2 3 5 2 2 2" xfId="7964"/>
    <cellStyle name="Normal 2 3 2 3 5 2 3" xfId="5660"/>
    <cellStyle name="Normal 2 3 2 3 5 3" xfId="1820"/>
    <cellStyle name="Normal 2 3 2 3 5 3 2" xfId="4124"/>
    <cellStyle name="Normal 2 3 2 3 5 3 2 2" xfId="8732"/>
    <cellStyle name="Normal 2 3 2 3 5 3 3" xfId="6428"/>
    <cellStyle name="Normal 2 3 2 3 5 4" xfId="2588"/>
    <cellStyle name="Normal 2 3 2 3 5 4 2" xfId="7196"/>
    <cellStyle name="Normal 2 3 2 3 5 5" xfId="4892"/>
    <cellStyle name="Normal 2 3 2 3 6" xfId="540"/>
    <cellStyle name="Normal 2 3 2 3 6 2" xfId="1308"/>
    <cellStyle name="Normal 2 3 2 3 6 2 2" xfId="3612"/>
    <cellStyle name="Normal 2 3 2 3 6 2 2 2" xfId="8220"/>
    <cellStyle name="Normal 2 3 2 3 6 2 3" xfId="5916"/>
    <cellStyle name="Normal 2 3 2 3 6 3" xfId="2076"/>
    <cellStyle name="Normal 2 3 2 3 6 3 2" xfId="4380"/>
    <cellStyle name="Normal 2 3 2 3 6 3 2 2" xfId="8988"/>
    <cellStyle name="Normal 2 3 2 3 6 3 3" xfId="6684"/>
    <cellStyle name="Normal 2 3 2 3 6 4" xfId="2844"/>
    <cellStyle name="Normal 2 3 2 3 6 4 2" xfId="7452"/>
    <cellStyle name="Normal 2 3 2 3 6 5" xfId="5148"/>
    <cellStyle name="Normal 2 3 2 3 7" xfId="796"/>
    <cellStyle name="Normal 2 3 2 3 7 2" xfId="3100"/>
    <cellStyle name="Normal 2 3 2 3 7 2 2" xfId="7708"/>
    <cellStyle name="Normal 2 3 2 3 7 3" xfId="5404"/>
    <cellStyle name="Normal 2 3 2 3 8" xfId="1564"/>
    <cellStyle name="Normal 2 3 2 3 8 2" xfId="3868"/>
    <cellStyle name="Normal 2 3 2 3 8 2 2" xfId="8476"/>
    <cellStyle name="Normal 2 3 2 3 8 3" xfId="6172"/>
    <cellStyle name="Normal 2 3 2 3 9" xfId="2332"/>
    <cellStyle name="Normal 2 3 2 3 9 2" xfId="6940"/>
    <cellStyle name="Normal 2 3 2 4" xfId="44"/>
    <cellStyle name="Normal 2 3 2 4 2" xfId="108"/>
    <cellStyle name="Normal 2 3 2 4 2 2" xfId="236"/>
    <cellStyle name="Normal 2 3 2 4 2 2 2" xfId="492"/>
    <cellStyle name="Normal 2 3 2 4 2 2 2 2" xfId="1260"/>
    <cellStyle name="Normal 2 3 2 4 2 2 2 2 2" xfId="3564"/>
    <cellStyle name="Normal 2 3 2 4 2 2 2 2 2 2" xfId="8172"/>
    <cellStyle name="Normal 2 3 2 4 2 2 2 2 3" xfId="5868"/>
    <cellStyle name="Normal 2 3 2 4 2 2 2 3" xfId="2028"/>
    <cellStyle name="Normal 2 3 2 4 2 2 2 3 2" xfId="4332"/>
    <cellStyle name="Normal 2 3 2 4 2 2 2 3 2 2" xfId="8940"/>
    <cellStyle name="Normal 2 3 2 4 2 2 2 3 3" xfId="6636"/>
    <cellStyle name="Normal 2 3 2 4 2 2 2 4" xfId="2796"/>
    <cellStyle name="Normal 2 3 2 4 2 2 2 4 2" xfId="7404"/>
    <cellStyle name="Normal 2 3 2 4 2 2 2 5" xfId="5100"/>
    <cellStyle name="Normal 2 3 2 4 2 2 3" xfId="748"/>
    <cellStyle name="Normal 2 3 2 4 2 2 3 2" xfId="1516"/>
    <cellStyle name="Normal 2 3 2 4 2 2 3 2 2" xfId="3820"/>
    <cellStyle name="Normal 2 3 2 4 2 2 3 2 2 2" xfId="8428"/>
    <cellStyle name="Normal 2 3 2 4 2 2 3 2 3" xfId="6124"/>
    <cellStyle name="Normal 2 3 2 4 2 2 3 3" xfId="2284"/>
    <cellStyle name="Normal 2 3 2 4 2 2 3 3 2" xfId="4588"/>
    <cellStyle name="Normal 2 3 2 4 2 2 3 3 2 2" xfId="9196"/>
    <cellStyle name="Normal 2 3 2 4 2 2 3 3 3" xfId="6892"/>
    <cellStyle name="Normal 2 3 2 4 2 2 3 4" xfId="3052"/>
    <cellStyle name="Normal 2 3 2 4 2 2 3 4 2" xfId="7660"/>
    <cellStyle name="Normal 2 3 2 4 2 2 3 5" xfId="5356"/>
    <cellStyle name="Normal 2 3 2 4 2 2 4" xfId="1004"/>
    <cellStyle name="Normal 2 3 2 4 2 2 4 2" xfId="3308"/>
    <cellStyle name="Normal 2 3 2 4 2 2 4 2 2" xfId="7916"/>
    <cellStyle name="Normal 2 3 2 4 2 2 4 3" xfId="5612"/>
    <cellStyle name="Normal 2 3 2 4 2 2 5" xfId="1772"/>
    <cellStyle name="Normal 2 3 2 4 2 2 5 2" xfId="4076"/>
    <cellStyle name="Normal 2 3 2 4 2 2 5 2 2" xfId="8684"/>
    <cellStyle name="Normal 2 3 2 4 2 2 5 3" xfId="6380"/>
    <cellStyle name="Normal 2 3 2 4 2 2 6" xfId="2540"/>
    <cellStyle name="Normal 2 3 2 4 2 2 6 2" xfId="7148"/>
    <cellStyle name="Normal 2 3 2 4 2 2 7" xfId="4844"/>
    <cellStyle name="Normal 2 3 2 4 2 3" xfId="364"/>
    <cellStyle name="Normal 2 3 2 4 2 3 2" xfId="1132"/>
    <cellStyle name="Normal 2 3 2 4 2 3 2 2" xfId="3436"/>
    <cellStyle name="Normal 2 3 2 4 2 3 2 2 2" xfId="8044"/>
    <cellStyle name="Normal 2 3 2 4 2 3 2 3" xfId="5740"/>
    <cellStyle name="Normal 2 3 2 4 2 3 3" xfId="1900"/>
    <cellStyle name="Normal 2 3 2 4 2 3 3 2" xfId="4204"/>
    <cellStyle name="Normal 2 3 2 4 2 3 3 2 2" xfId="8812"/>
    <cellStyle name="Normal 2 3 2 4 2 3 3 3" xfId="6508"/>
    <cellStyle name="Normal 2 3 2 4 2 3 4" xfId="2668"/>
    <cellStyle name="Normal 2 3 2 4 2 3 4 2" xfId="7276"/>
    <cellStyle name="Normal 2 3 2 4 2 3 5" xfId="4972"/>
    <cellStyle name="Normal 2 3 2 4 2 4" xfId="620"/>
    <cellStyle name="Normal 2 3 2 4 2 4 2" xfId="1388"/>
    <cellStyle name="Normal 2 3 2 4 2 4 2 2" xfId="3692"/>
    <cellStyle name="Normal 2 3 2 4 2 4 2 2 2" xfId="8300"/>
    <cellStyle name="Normal 2 3 2 4 2 4 2 3" xfId="5996"/>
    <cellStyle name="Normal 2 3 2 4 2 4 3" xfId="2156"/>
    <cellStyle name="Normal 2 3 2 4 2 4 3 2" xfId="4460"/>
    <cellStyle name="Normal 2 3 2 4 2 4 3 2 2" xfId="9068"/>
    <cellStyle name="Normal 2 3 2 4 2 4 3 3" xfId="6764"/>
    <cellStyle name="Normal 2 3 2 4 2 4 4" xfId="2924"/>
    <cellStyle name="Normal 2 3 2 4 2 4 4 2" xfId="7532"/>
    <cellStyle name="Normal 2 3 2 4 2 4 5" xfId="5228"/>
    <cellStyle name="Normal 2 3 2 4 2 5" xfId="876"/>
    <cellStyle name="Normal 2 3 2 4 2 5 2" xfId="3180"/>
    <cellStyle name="Normal 2 3 2 4 2 5 2 2" xfId="7788"/>
    <cellStyle name="Normal 2 3 2 4 2 5 3" xfId="5484"/>
    <cellStyle name="Normal 2 3 2 4 2 6" xfId="1644"/>
    <cellStyle name="Normal 2 3 2 4 2 6 2" xfId="3948"/>
    <cellStyle name="Normal 2 3 2 4 2 6 2 2" xfId="8556"/>
    <cellStyle name="Normal 2 3 2 4 2 6 3" xfId="6252"/>
    <cellStyle name="Normal 2 3 2 4 2 7" xfId="2412"/>
    <cellStyle name="Normal 2 3 2 4 2 7 2" xfId="7020"/>
    <cellStyle name="Normal 2 3 2 4 2 8" xfId="4716"/>
    <cellStyle name="Normal 2 3 2 4 3" xfId="172"/>
    <cellStyle name="Normal 2 3 2 4 3 2" xfId="428"/>
    <cellStyle name="Normal 2 3 2 4 3 2 2" xfId="1196"/>
    <cellStyle name="Normal 2 3 2 4 3 2 2 2" xfId="3500"/>
    <cellStyle name="Normal 2 3 2 4 3 2 2 2 2" xfId="8108"/>
    <cellStyle name="Normal 2 3 2 4 3 2 2 3" xfId="5804"/>
    <cellStyle name="Normal 2 3 2 4 3 2 3" xfId="1964"/>
    <cellStyle name="Normal 2 3 2 4 3 2 3 2" xfId="4268"/>
    <cellStyle name="Normal 2 3 2 4 3 2 3 2 2" xfId="8876"/>
    <cellStyle name="Normal 2 3 2 4 3 2 3 3" xfId="6572"/>
    <cellStyle name="Normal 2 3 2 4 3 2 4" xfId="2732"/>
    <cellStyle name="Normal 2 3 2 4 3 2 4 2" xfId="7340"/>
    <cellStyle name="Normal 2 3 2 4 3 2 5" xfId="5036"/>
    <cellStyle name="Normal 2 3 2 4 3 3" xfId="684"/>
    <cellStyle name="Normal 2 3 2 4 3 3 2" xfId="1452"/>
    <cellStyle name="Normal 2 3 2 4 3 3 2 2" xfId="3756"/>
    <cellStyle name="Normal 2 3 2 4 3 3 2 2 2" xfId="8364"/>
    <cellStyle name="Normal 2 3 2 4 3 3 2 3" xfId="6060"/>
    <cellStyle name="Normal 2 3 2 4 3 3 3" xfId="2220"/>
    <cellStyle name="Normal 2 3 2 4 3 3 3 2" xfId="4524"/>
    <cellStyle name="Normal 2 3 2 4 3 3 3 2 2" xfId="9132"/>
    <cellStyle name="Normal 2 3 2 4 3 3 3 3" xfId="6828"/>
    <cellStyle name="Normal 2 3 2 4 3 3 4" xfId="2988"/>
    <cellStyle name="Normal 2 3 2 4 3 3 4 2" xfId="7596"/>
    <cellStyle name="Normal 2 3 2 4 3 3 5" xfId="5292"/>
    <cellStyle name="Normal 2 3 2 4 3 4" xfId="940"/>
    <cellStyle name="Normal 2 3 2 4 3 4 2" xfId="3244"/>
    <cellStyle name="Normal 2 3 2 4 3 4 2 2" xfId="7852"/>
    <cellStyle name="Normal 2 3 2 4 3 4 3" xfId="5548"/>
    <cellStyle name="Normal 2 3 2 4 3 5" xfId="1708"/>
    <cellStyle name="Normal 2 3 2 4 3 5 2" xfId="4012"/>
    <cellStyle name="Normal 2 3 2 4 3 5 2 2" xfId="8620"/>
    <cellStyle name="Normal 2 3 2 4 3 5 3" xfId="6316"/>
    <cellStyle name="Normal 2 3 2 4 3 6" xfId="2476"/>
    <cellStyle name="Normal 2 3 2 4 3 6 2" xfId="7084"/>
    <cellStyle name="Normal 2 3 2 4 3 7" xfId="4780"/>
    <cellStyle name="Normal 2 3 2 4 4" xfId="300"/>
    <cellStyle name="Normal 2 3 2 4 4 2" xfId="1068"/>
    <cellStyle name="Normal 2 3 2 4 4 2 2" xfId="3372"/>
    <cellStyle name="Normal 2 3 2 4 4 2 2 2" xfId="7980"/>
    <cellStyle name="Normal 2 3 2 4 4 2 3" xfId="5676"/>
    <cellStyle name="Normal 2 3 2 4 4 3" xfId="1836"/>
    <cellStyle name="Normal 2 3 2 4 4 3 2" xfId="4140"/>
    <cellStyle name="Normal 2 3 2 4 4 3 2 2" xfId="8748"/>
    <cellStyle name="Normal 2 3 2 4 4 3 3" xfId="6444"/>
    <cellStyle name="Normal 2 3 2 4 4 4" xfId="2604"/>
    <cellStyle name="Normal 2 3 2 4 4 4 2" xfId="7212"/>
    <cellStyle name="Normal 2 3 2 4 4 5" xfId="4908"/>
    <cellStyle name="Normal 2 3 2 4 5" xfId="556"/>
    <cellStyle name="Normal 2 3 2 4 5 2" xfId="1324"/>
    <cellStyle name="Normal 2 3 2 4 5 2 2" xfId="3628"/>
    <cellStyle name="Normal 2 3 2 4 5 2 2 2" xfId="8236"/>
    <cellStyle name="Normal 2 3 2 4 5 2 3" xfId="5932"/>
    <cellStyle name="Normal 2 3 2 4 5 3" xfId="2092"/>
    <cellStyle name="Normal 2 3 2 4 5 3 2" xfId="4396"/>
    <cellStyle name="Normal 2 3 2 4 5 3 2 2" xfId="9004"/>
    <cellStyle name="Normal 2 3 2 4 5 3 3" xfId="6700"/>
    <cellStyle name="Normal 2 3 2 4 5 4" xfId="2860"/>
    <cellStyle name="Normal 2 3 2 4 5 4 2" xfId="7468"/>
    <cellStyle name="Normal 2 3 2 4 5 5" xfId="5164"/>
    <cellStyle name="Normal 2 3 2 4 6" xfId="812"/>
    <cellStyle name="Normal 2 3 2 4 6 2" xfId="3116"/>
    <cellStyle name="Normal 2 3 2 4 6 2 2" xfId="7724"/>
    <cellStyle name="Normal 2 3 2 4 6 3" xfId="5420"/>
    <cellStyle name="Normal 2 3 2 4 7" xfId="1580"/>
    <cellStyle name="Normal 2 3 2 4 7 2" xfId="3884"/>
    <cellStyle name="Normal 2 3 2 4 7 2 2" xfId="8492"/>
    <cellStyle name="Normal 2 3 2 4 7 3" xfId="6188"/>
    <cellStyle name="Normal 2 3 2 4 8" xfId="2348"/>
    <cellStyle name="Normal 2 3 2 4 8 2" xfId="6956"/>
    <cellStyle name="Normal 2 3 2 4 9" xfId="4652"/>
    <cellStyle name="Normal 2 3 2 5" xfId="76"/>
    <cellStyle name="Normal 2 3 2 5 2" xfId="204"/>
    <cellStyle name="Normal 2 3 2 5 2 2" xfId="460"/>
    <cellStyle name="Normal 2 3 2 5 2 2 2" xfId="1228"/>
    <cellStyle name="Normal 2 3 2 5 2 2 2 2" xfId="3532"/>
    <cellStyle name="Normal 2 3 2 5 2 2 2 2 2" xfId="8140"/>
    <cellStyle name="Normal 2 3 2 5 2 2 2 3" xfId="5836"/>
    <cellStyle name="Normal 2 3 2 5 2 2 3" xfId="1996"/>
    <cellStyle name="Normal 2 3 2 5 2 2 3 2" xfId="4300"/>
    <cellStyle name="Normal 2 3 2 5 2 2 3 2 2" xfId="8908"/>
    <cellStyle name="Normal 2 3 2 5 2 2 3 3" xfId="6604"/>
    <cellStyle name="Normal 2 3 2 5 2 2 4" xfId="2764"/>
    <cellStyle name="Normal 2 3 2 5 2 2 4 2" xfId="7372"/>
    <cellStyle name="Normal 2 3 2 5 2 2 5" xfId="5068"/>
    <cellStyle name="Normal 2 3 2 5 2 3" xfId="716"/>
    <cellStyle name="Normal 2 3 2 5 2 3 2" xfId="1484"/>
    <cellStyle name="Normal 2 3 2 5 2 3 2 2" xfId="3788"/>
    <cellStyle name="Normal 2 3 2 5 2 3 2 2 2" xfId="8396"/>
    <cellStyle name="Normal 2 3 2 5 2 3 2 3" xfId="6092"/>
    <cellStyle name="Normal 2 3 2 5 2 3 3" xfId="2252"/>
    <cellStyle name="Normal 2 3 2 5 2 3 3 2" xfId="4556"/>
    <cellStyle name="Normal 2 3 2 5 2 3 3 2 2" xfId="9164"/>
    <cellStyle name="Normal 2 3 2 5 2 3 3 3" xfId="6860"/>
    <cellStyle name="Normal 2 3 2 5 2 3 4" xfId="3020"/>
    <cellStyle name="Normal 2 3 2 5 2 3 4 2" xfId="7628"/>
    <cellStyle name="Normal 2 3 2 5 2 3 5" xfId="5324"/>
    <cellStyle name="Normal 2 3 2 5 2 4" xfId="972"/>
    <cellStyle name="Normal 2 3 2 5 2 4 2" xfId="3276"/>
    <cellStyle name="Normal 2 3 2 5 2 4 2 2" xfId="7884"/>
    <cellStyle name="Normal 2 3 2 5 2 4 3" xfId="5580"/>
    <cellStyle name="Normal 2 3 2 5 2 5" xfId="1740"/>
    <cellStyle name="Normal 2 3 2 5 2 5 2" xfId="4044"/>
    <cellStyle name="Normal 2 3 2 5 2 5 2 2" xfId="8652"/>
    <cellStyle name="Normal 2 3 2 5 2 5 3" xfId="6348"/>
    <cellStyle name="Normal 2 3 2 5 2 6" xfId="2508"/>
    <cellStyle name="Normal 2 3 2 5 2 6 2" xfId="7116"/>
    <cellStyle name="Normal 2 3 2 5 2 7" xfId="4812"/>
    <cellStyle name="Normal 2 3 2 5 3" xfId="332"/>
    <cellStyle name="Normal 2 3 2 5 3 2" xfId="1100"/>
    <cellStyle name="Normal 2 3 2 5 3 2 2" xfId="3404"/>
    <cellStyle name="Normal 2 3 2 5 3 2 2 2" xfId="8012"/>
    <cellStyle name="Normal 2 3 2 5 3 2 3" xfId="5708"/>
    <cellStyle name="Normal 2 3 2 5 3 3" xfId="1868"/>
    <cellStyle name="Normal 2 3 2 5 3 3 2" xfId="4172"/>
    <cellStyle name="Normal 2 3 2 5 3 3 2 2" xfId="8780"/>
    <cellStyle name="Normal 2 3 2 5 3 3 3" xfId="6476"/>
    <cellStyle name="Normal 2 3 2 5 3 4" xfId="2636"/>
    <cellStyle name="Normal 2 3 2 5 3 4 2" xfId="7244"/>
    <cellStyle name="Normal 2 3 2 5 3 5" xfId="4940"/>
    <cellStyle name="Normal 2 3 2 5 4" xfId="588"/>
    <cellStyle name="Normal 2 3 2 5 4 2" xfId="1356"/>
    <cellStyle name="Normal 2 3 2 5 4 2 2" xfId="3660"/>
    <cellStyle name="Normal 2 3 2 5 4 2 2 2" xfId="8268"/>
    <cellStyle name="Normal 2 3 2 5 4 2 3" xfId="5964"/>
    <cellStyle name="Normal 2 3 2 5 4 3" xfId="2124"/>
    <cellStyle name="Normal 2 3 2 5 4 3 2" xfId="4428"/>
    <cellStyle name="Normal 2 3 2 5 4 3 2 2" xfId="9036"/>
    <cellStyle name="Normal 2 3 2 5 4 3 3" xfId="6732"/>
    <cellStyle name="Normal 2 3 2 5 4 4" xfId="2892"/>
    <cellStyle name="Normal 2 3 2 5 4 4 2" xfId="7500"/>
    <cellStyle name="Normal 2 3 2 5 4 5" xfId="5196"/>
    <cellStyle name="Normal 2 3 2 5 5" xfId="844"/>
    <cellStyle name="Normal 2 3 2 5 5 2" xfId="3148"/>
    <cellStyle name="Normal 2 3 2 5 5 2 2" xfId="7756"/>
    <cellStyle name="Normal 2 3 2 5 5 3" xfId="5452"/>
    <cellStyle name="Normal 2 3 2 5 6" xfId="1612"/>
    <cellStyle name="Normal 2 3 2 5 6 2" xfId="3916"/>
    <cellStyle name="Normal 2 3 2 5 6 2 2" xfId="8524"/>
    <cellStyle name="Normal 2 3 2 5 6 3" xfId="6220"/>
    <cellStyle name="Normal 2 3 2 5 7" xfId="2380"/>
    <cellStyle name="Normal 2 3 2 5 7 2" xfId="6988"/>
    <cellStyle name="Normal 2 3 2 5 8" xfId="4684"/>
    <cellStyle name="Normal 2 3 2 6" xfId="140"/>
    <cellStyle name="Normal 2 3 2 6 2" xfId="396"/>
    <cellStyle name="Normal 2 3 2 6 2 2" xfId="1164"/>
    <cellStyle name="Normal 2 3 2 6 2 2 2" xfId="3468"/>
    <cellStyle name="Normal 2 3 2 6 2 2 2 2" xfId="8076"/>
    <cellStyle name="Normal 2 3 2 6 2 2 3" xfId="5772"/>
    <cellStyle name="Normal 2 3 2 6 2 3" xfId="1932"/>
    <cellStyle name="Normal 2 3 2 6 2 3 2" xfId="4236"/>
    <cellStyle name="Normal 2 3 2 6 2 3 2 2" xfId="8844"/>
    <cellStyle name="Normal 2 3 2 6 2 3 3" xfId="6540"/>
    <cellStyle name="Normal 2 3 2 6 2 4" xfId="2700"/>
    <cellStyle name="Normal 2 3 2 6 2 4 2" xfId="7308"/>
    <cellStyle name="Normal 2 3 2 6 2 5" xfId="5004"/>
    <cellStyle name="Normal 2 3 2 6 3" xfId="652"/>
    <cellStyle name="Normal 2 3 2 6 3 2" xfId="1420"/>
    <cellStyle name="Normal 2 3 2 6 3 2 2" xfId="3724"/>
    <cellStyle name="Normal 2 3 2 6 3 2 2 2" xfId="8332"/>
    <cellStyle name="Normal 2 3 2 6 3 2 3" xfId="6028"/>
    <cellStyle name="Normal 2 3 2 6 3 3" xfId="2188"/>
    <cellStyle name="Normal 2 3 2 6 3 3 2" xfId="4492"/>
    <cellStyle name="Normal 2 3 2 6 3 3 2 2" xfId="9100"/>
    <cellStyle name="Normal 2 3 2 6 3 3 3" xfId="6796"/>
    <cellStyle name="Normal 2 3 2 6 3 4" xfId="2956"/>
    <cellStyle name="Normal 2 3 2 6 3 4 2" xfId="7564"/>
    <cellStyle name="Normal 2 3 2 6 3 5" xfId="5260"/>
    <cellStyle name="Normal 2 3 2 6 4" xfId="908"/>
    <cellStyle name="Normal 2 3 2 6 4 2" xfId="3212"/>
    <cellStyle name="Normal 2 3 2 6 4 2 2" xfId="7820"/>
    <cellStyle name="Normal 2 3 2 6 4 3" xfId="5516"/>
    <cellStyle name="Normal 2 3 2 6 5" xfId="1676"/>
    <cellStyle name="Normal 2 3 2 6 5 2" xfId="3980"/>
    <cellStyle name="Normal 2 3 2 6 5 2 2" xfId="8588"/>
    <cellStyle name="Normal 2 3 2 6 5 3" xfId="6284"/>
    <cellStyle name="Normal 2 3 2 6 6" xfId="2444"/>
    <cellStyle name="Normal 2 3 2 6 6 2" xfId="7052"/>
    <cellStyle name="Normal 2 3 2 6 7" xfId="4748"/>
    <cellStyle name="Normal 2 3 2 7" xfId="268"/>
    <cellStyle name="Normal 2 3 2 7 2" xfId="1036"/>
    <cellStyle name="Normal 2 3 2 7 2 2" xfId="3340"/>
    <cellStyle name="Normal 2 3 2 7 2 2 2" xfId="7948"/>
    <cellStyle name="Normal 2 3 2 7 2 3" xfId="5644"/>
    <cellStyle name="Normal 2 3 2 7 3" xfId="1804"/>
    <cellStyle name="Normal 2 3 2 7 3 2" xfId="4108"/>
    <cellStyle name="Normal 2 3 2 7 3 2 2" xfId="8716"/>
    <cellStyle name="Normal 2 3 2 7 3 3" xfId="6412"/>
    <cellStyle name="Normal 2 3 2 7 4" xfId="2572"/>
    <cellStyle name="Normal 2 3 2 7 4 2" xfId="7180"/>
    <cellStyle name="Normal 2 3 2 7 5" xfId="4876"/>
    <cellStyle name="Normal 2 3 2 8" xfId="524"/>
    <cellStyle name="Normal 2 3 2 8 2" xfId="1292"/>
    <cellStyle name="Normal 2 3 2 8 2 2" xfId="3596"/>
    <cellStyle name="Normal 2 3 2 8 2 2 2" xfId="8204"/>
    <cellStyle name="Normal 2 3 2 8 2 3" xfId="5900"/>
    <cellStyle name="Normal 2 3 2 8 3" xfId="2060"/>
    <cellStyle name="Normal 2 3 2 8 3 2" xfId="4364"/>
    <cellStyle name="Normal 2 3 2 8 3 2 2" xfId="8972"/>
    <cellStyle name="Normal 2 3 2 8 3 3" xfId="6668"/>
    <cellStyle name="Normal 2 3 2 8 4" xfId="2828"/>
    <cellStyle name="Normal 2 3 2 8 4 2" xfId="7436"/>
    <cellStyle name="Normal 2 3 2 8 5" xfId="5132"/>
    <cellStyle name="Normal 2 3 2 9" xfId="780"/>
    <cellStyle name="Normal 2 3 2 9 2" xfId="3084"/>
    <cellStyle name="Normal 2 3 2 9 2 2" xfId="7692"/>
    <cellStyle name="Normal 2 3 2 9 3" xfId="5388"/>
    <cellStyle name="Normal 2 3 3" xfId="15"/>
    <cellStyle name="Normal 2 3 3 10" xfId="2320"/>
    <cellStyle name="Normal 2 3 3 10 2" xfId="6928"/>
    <cellStyle name="Normal 2 3 3 11" xfId="4624"/>
    <cellStyle name="Normal 2 3 3 2" xfId="31"/>
    <cellStyle name="Normal 2 3 3 2 10" xfId="4640"/>
    <cellStyle name="Normal 2 3 3 2 2" xfId="64"/>
    <cellStyle name="Normal 2 3 3 2 2 2" xfId="128"/>
    <cellStyle name="Normal 2 3 3 2 2 2 2" xfId="256"/>
    <cellStyle name="Normal 2 3 3 2 2 2 2 2" xfId="512"/>
    <cellStyle name="Normal 2 3 3 2 2 2 2 2 2" xfId="1280"/>
    <cellStyle name="Normal 2 3 3 2 2 2 2 2 2 2" xfId="3584"/>
    <cellStyle name="Normal 2 3 3 2 2 2 2 2 2 2 2" xfId="8192"/>
    <cellStyle name="Normal 2 3 3 2 2 2 2 2 2 3" xfId="5888"/>
    <cellStyle name="Normal 2 3 3 2 2 2 2 2 3" xfId="2048"/>
    <cellStyle name="Normal 2 3 3 2 2 2 2 2 3 2" xfId="4352"/>
    <cellStyle name="Normal 2 3 3 2 2 2 2 2 3 2 2" xfId="8960"/>
    <cellStyle name="Normal 2 3 3 2 2 2 2 2 3 3" xfId="6656"/>
    <cellStyle name="Normal 2 3 3 2 2 2 2 2 4" xfId="2816"/>
    <cellStyle name="Normal 2 3 3 2 2 2 2 2 4 2" xfId="7424"/>
    <cellStyle name="Normal 2 3 3 2 2 2 2 2 5" xfId="5120"/>
    <cellStyle name="Normal 2 3 3 2 2 2 2 3" xfId="768"/>
    <cellStyle name="Normal 2 3 3 2 2 2 2 3 2" xfId="1536"/>
    <cellStyle name="Normal 2 3 3 2 2 2 2 3 2 2" xfId="3840"/>
    <cellStyle name="Normal 2 3 3 2 2 2 2 3 2 2 2" xfId="8448"/>
    <cellStyle name="Normal 2 3 3 2 2 2 2 3 2 3" xfId="6144"/>
    <cellStyle name="Normal 2 3 3 2 2 2 2 3 3" xfId="2304"/>
    <cellStyle name="Normal 2 3 3 2 2 2 2 3 3 2" xfId="4608"/>
    <cellStyle name="Normal 2 3 3 2 2 2 2 3 3 2 2" xfId="9216"/>
    <cellStyle name="Normal 2 3 3 2 2 2 2 3 3 3" xfId="6912"/>
    <cellStyle name="Normal 2 3 3 2 2 2 2 3 4" xfId="3072"/>
    <cellStyle name="Normal 2 3 3 2 2 2 2 3 4 2" xfId="7680"/>
    <cellStyle name="Normal 2 3 3 2 2 2 2 3 5" xfId="5376"/>
    <cellStyle name="Normal 2 3 3 2 2 2 2 4" xfId="1024"/>
    <cellStyle name="Normal 2 3 3 2 2 2 2 4 2" xfId="3328"/>
    <cellStyle name="Normal 2 3 3 2 2 2 2 4 2 2" xfId="7936"/>
    <cellStyle name="Normal 2 3 3 2 2 2 2 4 3" xfId="5632"/>
    <cellStyle name="Normal 2 3 3 2 2 2 2 5" xfId="1792"/>
    <cellStyle name="Normal 2 3 3 2 2 2 2 5 2" xfId="4096"/>
    <cellStyle name="Normal 2 3 3 2 2 2 2 5 2 2" xfId="8704"/>
    <cellStyle name="Normal 2 3 3 2 2 2 2 5 3" xfId="6400"/>
    <cellStyle name="Normal 2 3 3 2 2 2 2 6" xfId="2560"/>
    <cellStyle name="Normal 2 3 3 2 2 2 2 6 2" xfId="7168"/>
    <cellStyle name="Normal 2 3 3 2 2 2 2 7" xfId="4864"/>
    <cellStyle name="Normal 2 3 3 2 2 2 3" xfId="384"/>
    <cellStyle name="Normal 2 3 3 2 2 2 3 2" xfId="1152"/>
    <cellStyle name="Normal 2 3 3 2 2 2 3 2 2" xfId="3456"/>
    <cellStyle name="Normal 2 3 3 2 2 2 3 2 2 2" xfId="8064"/>
    <cellStyle name="Normal 2 3 3 2 2 2 3 2 3" xfId="5760"/>
    <cellStyle name="Normal 2 3 3 2 2 2 3 3" xfId="1920"/>
    <cellStyle name="Normal 2 3 3 2 2 2 3 3 2" xfId="4224"/>
    <cellStyle name="Normal 2 3 3 2 2 2 3 3 2 2" xfId="8832"/>
    <cellStyle name="Normal 2 3 3 2 2 2 3 3 3" xfId="6528"/>
    <cellStyle name="Normal 2 3 3 2 2 2 3 4" xfId="2688"/>
    <cellStyle name="Normal 2 3 3 2 2 2 3 4 2" xfId="7296"/>
    <cellStyle name="Normal 2 3 3 2 2 2 3 5" xfId="4992"/>
    <cellStyle name="Normal 2 3 3 2 2 2 4" xfId="640"/>
    <cellStyle name="Normal 2 3 3 2 2 2 4 2" xfId="1408"/>
    <cellStyle name="Normal 2 3 3 2 2 2 4 2 2" xfId="3712"/>
    <cellStyle name="Normal 2 3 3 2 2 2 4 2 2 2" xfId="8320"/>
    <cellStyle name="Normal 2 3 3 2 2 2 4 2 3" xfId="6016"/>
    <cellStyle name="Normal 2 3 3 2 2 2 4 3" xfId="2176"/>
    <cellStyle name="Normal 2 3 3 2 2 2 4 3 2" xfId="4480"/>
    <cellStyle name="Normal 2 3 3 2 2 2 4 3 2 2" xfId="9088"/>
    <cellStyle name="Normal 2 3 3 2 2 2 4 3 3" xfId="6784"/>
    <cellStyle name="Normal 2 3 3 2 2 2 4 4" xfId="2944"/>
    <cellStyle name="Normal 2 3 3 2 2 2 4 4 2" xfId="7552"/>
    <cellStyle name="Normal 2 3 3 2 2 2 4 5" xfId="5248"/>
    <cellStyle name="Normal 2 3 3 2 2 2 5" xfId="896"/>
    <cellStyle name="Normal 2 3 3 2 2 2 5 2" xfId="3200"/>
    <cellStyle name="Normal 2 3 3 2 2 2 5 2 2" xfId="7808"/>
    <cellStyle name="Normal 2 3 3 2 2 2 5 3" xfId="5504"/>
    <cellStyle name="Normal 2 3 3 2 2 2 6" xfId="1664"/>
    <cellStyle name="Normal 2 3 3 2 2 2 6 2" xfId="3968"/>
    <cellStyle name="Normal 2 3 3 2 2 2 6 2 2" xfId="8576"/>
    <cellStyle name="Normal 2 3 3 2 2 2 6 3" xfId="6272"/>
    <cellStyle name="Normal 2 3 3 2 2 2 7" xfId="2432"/>
    <cellStyle name="Normal 2 3 3 2 2 2 7 2" xfId="7040"/>
    <cellStyle name="Normal 2 3 3 2 2 2 8" xfId="4736"/>
    <cellStyle name="Normal 2 3 3 2 2 3" xfId="192"/>
    <cellStyle name="Normal 2 3 3 2 2 3 2" xfId="448"/>
    <cellStyle name="Normal 2 3 3 2 2 3 2 2" xfId="1216"/>
    <cellStyle name="Normal 2 3 3 2 2 3 2 2 2" xfId="3520"/>
    <cellStyle name="Normal 2 3 3 2 2 3 2 2 2 2" xfId="8128"/>
    <cellStyle name="Normal 2 3 3 2 2 3 2 2 3" xfId="5824"/>
    <cellStyle name="Normal 2 3 3 2 2 3 2 3" xfId="1984"/>
    <cellStyle name="Normal 2 3 3 2 2 3 2 3 2" xfId="4288"/>
    <cellStyle name="Normal 2 3 3 2 2 3 2 3 2 2" xfId="8896"/>
    <cellStyle name="Normal 2 3 3 2 2 3 2 3 3" xfId="6592"/>
    <cellStyle name="Normal 2 3 3 2 2 3 2 4" xfId="2752"/>
    <cellStyle name="Normal 2 3 3 2 2 3 2 4 2" xfId="7360"/>
    <cellStyle name="Normal 2 3 3 2 2 3 2 5" xfId="5056"/>
    <cellStyle name="Normal 2 3 3 2 2 3 3" xfId="704"/>
    <cellStyle name="Normal 2 3 3 2 2 3 3 2" xfId="1472"/>
    <cellStyle name="Normal 2 3 3 2 2 3 3 2 2" xfId="3776"/>
    <cellStyle name="Normal 2 3 3 2 2 3 3 2 2 2" xfId="8384"/>
    <cellStyle name="Normal 2 3 3 2 2 3 3 2 3" xfId="6080"/>
    <cellStyle name="Normal 2 3 3 2 2 3 3 3" xfId="2240"/>
    <cellStyle name="Normal 2 3 3 2 2 3 3 3 2" xfId="4544"/>
    <cellStyle name="Normal 2 3 3 2 2 3 3 3 2 2" xfId="9152"/>
    <cellStyle name="Normal 2 3 3 2 2 3 3 3 3" xfId="6848"/>
    <cellStyle name="Normal 2 3 3 2 2 3 3 4" xfId="3008"/>
    <cellStyle name="Normal 2 3 3 2 2 3 3 4 2" xfId="7616"/>
    <cellStyle name="Normal 2 3 3 2 2 3 3 5" xfId="5312"/>
    <cellStyle name="Normal 2 3 3 2 2 3 4" xfId="960"/>
    <cellStyle name="Normal 2 3 3 2 2 3 4 2" xfId="3264"/>
    <cellStyle name="Normal 2 3 3 2 2 3 4 2 2" xfId="7872"/>
    <cellStyle name="Normal 2 3 3 2 2 3 4 3" xfId="5568"/>
    <cellStyle name="Normal 2 3 3 2 2 3 5" xfId="1728"/>
    <cellStyle name="Normal 2 3 3 2 2 3 5 2" xfId="4032"/>
    <cellStyle name="Normal 2 3 3 2 2 3 5 2 2" xfId="8640"/>
    <cellStyle name="Normal 2 3 3 2 2 3 5 3" xfId="6336"/>
    <cellStyle name="Normal 2 3 3 2 2 3 6" xfId="2496"/>
    <cellStyle name="Normal 2 3 3 2 2 3 6 2" xfId="7104"/>
    <cellStyle name="Normal 2 3 3 2 2 3 7" xfId="4800"/>
    <cellStyle name="Normal 2 3 3 2 2 4" xfId="320"/>
    <cellStyle name="Normal 2 3 3 2 2 4 2" xfId="1088"/>
    <cellStyle name="Normal 2 3 3 2 2 4 2 2" xfId="3392"/>
    <cellStyle name="Normal 2 3 3 2 2 4 2 2 2" xfId="8000"/>
    <cellStyle name="Normal 2 3 3 2 2 4 2 3" xfId="5696"/>
    <cellStyle name="Normal 2 3 3 2 2 4 3" xfId="1856"/>
    <cellStyle name="Normal 2 3 3 2 2 4 3 2" xfId="4160"/>
    <cellStyle name="Normal 2 3 3 2 2 4 3 2 2" xfId="8768"/>
    <cellStyle name="Normal 2 3 3 2 2 4 3 3" xfId="6464"/>
    <cellStyle name="Normal 2 3 3 2 2 4 4" xfId="2624"/>
    <cellStyle name="Normal 2 3 3 2 2 4 4 2" xfId="7232"/>
    <cellStyle name="Normal 2 3 3 2 2 4 5" xfId="4928"/>
    <cellStyle name="Normal 2 3 3 2 2 5" xfId="576"/>
    <cellStyle name="Normal 2 3 3 2 2 5 2" xfId="1344"/>
    <cellStyle name="Normal 2 3 3 2 2 5 2 2" xfId="3648"/>
    <cellStyle name="Normal 2 3 3 2 2 5 2 2 2" xfId="8256"/>
    <cellStyle name="Normal 2 3 3 2 2 5 2 3" xfId="5952"/>
    <cellStyle name="Normal 2 3 3 2 2 5 3" xfId="2112"/>
    <cellStyle name="Normal 2 3 3 2 2 5 3 2" xfId="4416"/>
    <cellStyle name="Normal 2 3 3 2 2 5 3 2 2" xfId="9024"/>
    <cellStyle name="Normal 2 3 3 2 2 5 3 3" xfId="6720"/>
    <cellStyle name="Normal 2 3 3 2 2 5 4" xfId="2880"/>
    <cellStyle name="Normal 2 3 3 2 2 5 4 2" xfId="7488"/>
    <cellStyle name="Normal 2 3 3 2 2 5 5" xfId="5184"/>
    <cellStyle name="Normal 2 3 3 2 2 6" xfId="832"/>
    <cellStyle name="Normal 2 3 3 2 2 6 2" xfId="3136"/>
    <cellStyle name="Normal 2 3 3 2 2 6 2 2" xfId="7744"/>
    <cellStyle name="Normal 2 3 3 2 2 6 3" xfId="5440"/>
    <cellStyle name="Normal 2 3 3 2 2 7" xfId="1600"/>
    <cellStyle name="Normal 2 3 3 2 2 7 2" xfId="3904"/>
    <cellStyle name="Normal 2 3 3 2 2 7 2 2" xfId="8512"/>
    <cellStyle name="Normal 2 3 3 2 2 7 3" xfId="6208"/>
    <cellStyle name="Normal 2 3 3 2 2 8" xfId="2368"/>
    <cellStyle name="Normal 2 3 3 2 2 8 2" xfId="6976"/>
    <cellStyle name="Normal 2 3 3 2 2 9" xfId="4672"/>
    <cellStyle name="Normal 2 3 3 2 3" xfId="96"/>
    <cellStyle name="Normal 2 3 3 2 3 2" xfId="224"/>
    <cellStyle name="Normal 2 3 3 2 3 2 2" xfId="480"/>
    <cellStyle name="Normal 2 3 3 2 3 2 2 2" xfId="1248"/>
    <cellStyle name="Normal 2 3 3 2 3 2 2 2 2" xfId="3552"/>
    <cellStyle name="Normal 2 3 3 2 3 2 2 2 2 2" xfId="8160"/>
    <cellStyle name="Normal 2 3 3 2 3 2 2 2 3" xfId="5856"/>
    <cellStyle name="Normal 2 3 3 2 3 2 2 3" xfId="2016"/>
    <cellStyle name="Normal 2 3 3 2 3 2 2 3 2" xfId="4320"/>
    <cellStyle name="Normal 2 3 3 2 3 2 2 3 2 2" xfId="8928"/>
    <cellStyle name="Normal 2 3 3 2 3 2 2 3 3" xfId="6624"/>
    <cellStyle name="Normal 2 3 3 2 3 2 2 4" xfId="2784"/>
    <cellStyle name="Normal 2 3 3 2 3 2 2 4 2" xfId="7392"/>
    <cellStyle name="Normal 2 3 3 2 3 2 2 5" xfId="5088"/>
    <cellStyle name="Normal 2 3 3 2 3 2 3" xfId="736"/>
    <cellStyle name="Normal 2 3 3 2 3 2 3 2" xfId="1504"/>
    <cellStyle name="Normal 2 3 3 2 3 2 3 2 2" xfId="3808"/>
    <cellStyle name="Normal 2 3 3 2 3 2 3 2 2 2" xfId="8416"/>
    <cellStyle name="Normal 2 3 3 2 3 2 3 2 3" xfId="6112"/>
    <cellStyle name="Normal 2 3 3 2 3 2 3 3" xfId="2272"/>
    <cellStyle name="Normal 2 3 3 2 3 2 3 3 2" xfId="4576"/>
    <cellStyle name="Normal 2 3 3 2 3 2 3 3 2 2" xfId="9184"/>
    <cellStyle name="Normal 2 3 3 2 3 2 3 3 3" xfId="6880"/>
    <cellStyle name="Normal 2 3 3 2 3 2 3 4" xfId="3040"/>
    <cellStyle name="Normal 2 3 3 2 3 2 3 4 2" xfId="7648"/>
    <cellStyle name="Normal 2 3 3 2 3 2 3 5" xfId="5344"/>
    <cellStyle name="Normal 2 3 3 2 3 2 4" xfId="992"/>
    <cellStyle name="Normal 2 3 3 2 3 2 4 2" xfId="3296"/>
    <cellStyle name="Normal 2 3 3 2 3 2 4 2 2" xfId="7904"/>
    <cellStyle name="Normal 2 3 3 2 3 2 4 3" xfId="5600"/>
    <cellStyle name="Normal 2 3 3 2 3 2 5" xfId="1760"/>
    <cellStyle name="Normal 2 3 3 2 3 2 5 2" xfId="4064"/>
    <cellStyle name="Normal 2 3 3 2 3 2 5 2 2" xfId="8672"/>
    <cellStyle name="Normal 2 3 3 2 3 2 5 3" xfId="6368"/>
    <cellStyle name="Normal 2 3 3 2 3 2 6" xfId="2528"/>
    <cellStyle name="Normal 2 3 3 2 3 2 6 2" xfId="7136"/>
    <cellStyle name="Normal 2 3 3 2 3 2 7" xfId="4832"/>
    <cellStyle name="Normal 2 3 3 2 3 3" xfId="352"/>
    <cellStyle name="Normal 2 3 3 2 3 3 2" xfId="1120"/>
    <cellStyle name="Normal 2 3 3 2 3 3 2 2" xfId="3424"/>
    <cellStyle name="Normal 2 3 3 2 3 3 2 2 2" xfId="8032"/>
    <cellStyle name="Normal 2 3 3 2 3 3 2 3" xfId="5728"/>
    <cellStyle name="Normal 2 3 3 2 3 3 3" xfId="1888"/>
    <cellStyle name="Normal 2 3 3 2 3 3 3 2" xfId="4192"/>
    <cellStyle name="Normal 2 3 3 2 3 3 3 2 2" xfId="8800"/>
    <cellStyle name="Normal 2 3 3 2 3 3 3 3" xfId="6496"/>
    <cellStyle name="Normal 2 3 3 2 3 3 4" xfId="2656"/>
    <cellStyle name="Normal 2 3 3 2 3 3 4 2" xfId="7264"/>
    <cellStyle name="Normal 2 3 3 2 3 3 5" xfId="4960"/>
    <cellStyle name="Normal 2 3 3 2 3 4" xfId="608"/>
    <cellStyle name="Normal 2 3 3 2 3 4 2" xfId="1376"/>
    <cellStyle name="Normal 2 3 3 2 3 4 2 2" xfId="3680"/>
    <cellStyle name="Normal 2 3 3 2 3 4 2 2 2" xfId="8288"/>
    <cellStyle name="Normal 2 3 3 2 3 4 2 3" xfId="5984"/>
    <cellStyle name="Normal 2 3 3 2 3 4 3" xfId="2144"/>
    <cellStyle name="Normal 2 3 3 2 3 4 3 2" xfId="4448"/>
    <cellStyle name="Normal 2 3 3 2 3 4 3 2 2" xfId="9056"/>
    <cellStyle name="Normal 2 3 3 2 3 4 3 3" xfId="6752"/>
    <cellStyle name="Normal 2 3 3 2 3 4 4" xfId="2912"/>
    <cellStyle name="Normal 2 3 3 2 3 4 4 2" xfId="7520"/>
    <cellStyle name="Normal 2 3 3 2 3 4 5" xfId="5216"/>
    <cellStyle name="Normal 2 3 3 2 3 5" xfId="864"/>
    <cellStyle name="Normal 2 3 3 2 3 5 2" xfId="3168"/>
    <cellStyle name="Normal 2 3 3 2 3 5 2 2" xfId="7776"/>
    <cellStyle name="Normal 2 3 3 2 3 5 3" xfId="5472"/>
    <cellStyle name="Normal 2 3 3 2 3 6" xfId="1632"/>
    <cellStyle name="Normal 2 3 3 2 3 6 2" xfId="3936"/>
    <cellStyle name="Normal 2 3 3 2 3 6 2 2" xfId="8544"/>
    <cellStyle name="Normal 2 3 3 2 3 6 3" xfId="6240"/>
    <cellStyle name="Normal 2 3 3 2 3 7" xfId="2400"/>
    <cellStyle name="Normal 2 3 3 2 3 7 2" xfId="7008"/>
    <cellStyle name="Normal 2 3 3 2 3 8" xfId="4704"/>
    <cellStyle name="Normal 2 3 3 2 4" xfId="160"/>
    <cellStyle name="Normal 2 3 3 2 4 2" xfId="416"/>
    <cellStyle name="Normal 2 3 3 2 4 2 2" xfId="1184"/>
    <cellStyle name="Normal 2 3 3 2 4 2 2 2" xfId="3488"/>
    <cellStyle name="Normal 2 3 3 2 4 2 2 2 2" xfId="8096"/>
    <cellStyle name="Normal 2 3 3 2 4 2 2 3" xfId="5792"/>
    <cellStyle name="Normal 2 3 3 2 4 2 3" xfId="1952"/>
    <cellStyle name="Normal 2 3 3 2 4 2 3 2" xfId="4256"/>
    <cellStyle name="Normal 2 3 3 2 4 2 3 2 2" xfId="8864"/>
    <cellStyle name="Normal 2 3 3 2 4 2 3 3" xfId="6560"/>
    <cellStyle name="Normal 2 3 3 2 4 2 4" xfId="2720"/>
    <cellStyle name="Normal 2 3 3 2 4 2 4 2" xfId="7328"/>
    <cellStyle name="Normal 2 3 3 2 4 2 5" xfId="5024"/>
    <cellStyle name="Normal 2 3 3 2 4 3" xfId="672"/>
    <cellStyle name="Normal 2 3 3 2 4 3 2" xfId="1440"/>
    <cellStyle name="Normal 2 3 3 2 4 3 2 2" xfId="3744"/>
    <cellStyle name="Normal 2 3 3 2 4 3 2 2 2" xfId="8352"/>
    <cellStyle name="Normal 2 3 3 2 4 3 2 3" xfId="6048"/>
    <cellStyle name="Normal 2 3 3 2 4 3 3" xfId="2208"/>
    <cellStyle name="Normal 2 3 3 2 4 3 3 2" xfId="4512"/>
    <cellStyle name="Normal 2 3 3 2 4 3 3 2 2" xfId="9120"/>
    <cellStyle name="Normal 2 3 3 2 4 3 3 3" xfId="6816"/>
    <cellStyle name="Normal 2 3 3 2 4 3 4" xfId="2976"/>
    <cellStyle name="Normal 2 3 3 2 4 3 4 2" xfId="7584"/>
    <cellStyle name="Normal 2 3 3 2 4 3 5" xfId="5280"/>
    <cellStyle name="Normal 2 3 3 2 4 4" xfId="928"/>
    <cellStyle name="Normal 2 3 3 2 4 4 2" xfId="3232"/>
    <cellStyle name="Normal 2 3 3 2 4 4 2 2" xfId="7840"/>
    <cellStyle name="Normal 2 3 3 2 4 4 3" xfId="5536"/>
    <cellStyle name="Normal 2 3 3 2 4 5" xfId="1696"/>
    <cellStyle name="Normal 2 3 3 2 4 5 2" xfId="4000"/>
    <cellStyle name="Normal 2 3 3 2 4 5 2 2" xfId="8608"/>
    <cellStyle name="Normal 2 3 3 2 4 5 3" xfId="6304"/>
    <cellStyle name="Normal 2 3 3 2 4 6" xfId="2464"/>
    <cellStyle name="Normal 2 3 3 2 4 6 2" xfId="7072"/>
    <cellStyle name="Normal 2 3 3 2 4 7" xfId="4768"/>
    <cellStyle name="Normal 2 3 3 2 5" xfId="288"/>
    <cellStyle name="Normal 2 3 3 2 5 2" xfId="1056"/>
    <cellStyle name="Normal 2 3 3 2 5 2 2" xfId="3360"/>
    <cellStyle name="Normal 2 3 3 2 5 2 2 2" xfId="7968"/>
    <cellStyle name="Normal 2 3 3 2 5 2 3" xfId="5664"/>
    <cellStyle name="Normal 2 3 3 2 5 3" xfId="1824"/>
    <cellStyle name="Normal 2 3 3 2 5 3 2" xfId="4128"/>
    <cellStyle name="Normal 2 3 3 2 5 3 2 2" xfId="8736"/>
    <cellStyle name="Normal 2 3 3 2 5 3 3" xfId="6432"/>
    <cellStyle name="Normal 2 3 3 2 5 4" xfId="2592"/>
    <cellStyle name="Normal 2 3 3 2 5 4 2" xfId="7200"/>
    <cellStyle name="Normal 2 3 3 2 5 5" xfId="4896"/>
    <cellStyle name="Normal 2 3 3 2 6" xfId="544"/>
    <cellStyle name="Normal 2 3 3 2 6 2" xfId="1312"/>
    <cellStyle name="Normal 2 3 3 2 6 2 2" xfId="3616"/>
    <cellStyle name="Normal 2 3 3 2 6 2 2 2" xfId="8224"/>
    <cellStyle name="Normal 2 3 3 2 6 2 3" xfId="5920"/>
    <cellStyle name="Normal 2 3 3 2 6 3" xfId="2080"/>
    <cellStyle name="Normal 2 3 3 2 6 3 2" xfId="4384"/>
    <cellStyle name="Normal 2 3 3 2 6 3 2 2" xfId="8992"/>
    <cellStyle name="Normal 2 3 3 2 6 3 3" xfId="6688"/>
    <cellStyle name="Normal 2 3 3 2 6 4" xfId="2848"/>
    <cellStyle name="Normal 2 3 3 2 6 4 2" xfId="7456"/>
    <cellStyle name="Normal 2 3 3 2 6 5" xfId="5152"/>
    <cellStyle name="Normal 2 3 3 2 7" xfId="800"/>
    <cellStyle name="Normal 2 3 3 2 7 2" xfId="3104"/>
    <cellStyle name="Normal 2 3 3 2 7 2 2" xfId="7712"/>
    <cellStyle name="Normal 2 3 3 2 7 3" xfId="5408"/>
    <cellStyle name="Normal 2 3 3 2 8" xfId="1568"/>
    <cellStyle name="Normal 2 3 3 2 8 2" xfId="3872"/>
    <cellStyle name="Normal 2 3 3 2 8 2 2" xfId="8480"/>
    <cellStyle name="Normal 2 3 3 2 8 3" xfId="6176"/>
    <cellStyle name="Normal 2 3 3 2 9" xfId="2336"/>
    <cellStyle name="Normal 2 3 3 2 9 2" xfId="6944"/>
    <cellStyle name="Normal 2 3 3 3" xfId="48"/>
    <cellStyle name="Normal 2 3 3 3 2" xfId="112"/>
    <cellStyle name="Normal 2 3 3 3 2 2" xfId="240"/>
    <cellStyle name="Normal 2 3 3 3 2 2 2" xfId="496"/>
    <cellStyle name="Normal 2 3 3 3 2 2 2 2" xfId="1264"/>
    <cellStyle name="Normal 2 3 3 3 2 2 2 2 2" xfId="3568"/>
    <cellStyle name="Normal 2 3 3 3 2 2 2 2 2 2" xfId="8176"/>
    <cellStyle name="Normal 2 3 3 3 2 2 2 2 3" xfId="5872"/>
    <cellStyle name="Normal 2 3 3 3 2 2 2 3" xfId="2032"/>
    <cellStyle name="Normal 2 3 3 3 2 2 2 3 2" xfId="4336"/>
    <cellStyle name="Normal 2 3 3 3 2 2 2 3 2 2" xfId="8944"/>
    <cellStyle name="Normal 2 3 3 3 2 2 2 3 3" xfId="6640"/>
    <cellStyle name="Normal 2 3 3 3 2 2 2 4" xfId="2800"/>
    <cellStyle name="Normal 2 3 3 3 2 2 2 4 2" xfId="7408"/>
    <cellStyle name="Normal 2 3 3 3 2 2 2 5" xfId="5104"/>
    <cellStyle name="Normal 2 3 3 3 2 2 3" xfId="752"/>
    <cellStyle name="Normal 2 3 3 3 2 2 3 2" xfId="1520"/>
    <cellStyle name="Normal 2 3 3 3 2 2 3 2 2" xfId="3824"/>
    <cellStyle name="Normal 2 3 3 3 2 2 3 2 2 2" xfId="8432"/>
    <cellStyle name="Normal 2 3 3 3 2 2 3 2 3" xfId="6128"/>
    <cellStyle name="Normal 2 3 3 3 2 2 3 3" xfId="2288"/>
    <cellStyle name="Normal 2 3 3 3 2 2 3 3 2" xfId="4592"/>
    <cellStyle name="Normal 2 3 3 3 2 2 3 3 2 2" xfId="9200"/>
    <cellStyle name="Normal 2 3 3 3 2 2 3 3 3" xfId="6896"/>
    <cellStyle name="Normal 2 3 3 3 2 2 3 4" xfId="3056"/>
    <cellStyle name="Normal 2 3 3 3 2 2 3 4 2" xfId="7664"/>
    <cellStyle name="Normal 2 3 3 3 2 2 3 5" xfId="5360"/>
    <cellStyle name="Normal 2 3 3 3 2 2 4" xfId="1008"/>
    <cellStyle name="Normal 2 3 3 3 2 2 4 2" xfId="3312"/>
    <cellStyle name="Normal 2 3 3 3 2 2 4 2 2" xfId="7920"/>
    <cellStyle name="Normal 2 3 3 3 2 2 4 3" xfId="5616"/>
    <cellStyle name="Normal 2 3 3 3 2 2 5" xfId="1776"/>
    <cellStyle name="Normal 2 3 3 3 2 2 5 2" xfId="4080"/>
    <cellStyle name="Normal 2 3 3 3 2 2 5 2 2" xfId="8688"/>
    <cellStyle name="Normal 2 3 3 3 2 2 5 3" xfId="6384"/>
    <cellStyle name="Normal 2 3 3 3 2 2 6" xfId="2544"/>
    <cellStyle name="Normal 2 3 3 3 2 2 6 2" xfId="7152"/>
    <cellStyle name="Normal 2 3 3 3 2 2 7" xfId="4848"/>
    <cellStyle name="Normal 2 3 3 3 2 3" xfId="368"/>
    <cellStyle name="Normal 2 3 3 3 2 3 2" xfId="1136"/>
    <cellStyle name="Normal 2 3 3 3 2 3 2 2" xfId="3440"/>
    <cellStyle name="Normal 2 3 3 3 2 3 2 2 2" xfId="8048"/>
    <cellStyle name="Normal 2 3 3 3 2 3 2 3" xfId="5744"/>
    <cellStyle name="Normal 2 3 3 3 2 3 3" xfId="1904"/>
    <cellStyle name="Normal 2 3 3 3 2 3 3 2" xfId="4208"/>
    <cellStyle name="Normal 2 3 3 3 2 3 3 2 2" xfId="8816"/>
    <cellStyle name="Normal 2 3 3 3 2 3 3 3" xfId="6512"/>
    <cellStyle name="Normal 2 3 3 3 2 3 4" xfId="2672"/>
    <cellStyle name="Normal 2 3 3 3 2 3 4 2" xfId="7280"/>
    <cellStyle name="Normal 2 3 3 3 2 3 5" xfId="4976"/>
    <cellStyle name="Normal 2 3 3 3 2 4" xfId="624"/>
    <cellStyle name="Normal 2 3 3 3 2 4 2" xfId="1392"/>
    <cellStyle name="Normal 2 3 3 3 2 4 2 2" xfId="3696"/>
    <cellStyle name="Normal 2 3 3 3 2 4 2 2 2" xfId="8304"/>
    <cellStyle name="Normal 2 3 3 3 2 4 2 3" xfId="6000"/>
    <cellStyle name="Normal 2 3 3 3 2 4 3" xfId="2160"/>
    <cellStyle name="Normal 2 3 3 3 2 4 3 2" xfId="4464"/>
    <cellStyle name="Normal 2 3 3 3 2 4 3 2 2" xfId="9072"/>
    <cellStyle name="Normal 2 3 3 3 2 4 3 3" xfId="6768"/>
    <cellStyle name="Normal 2 3 3 3 2 4 4" xfId="2928"/>
    <cellStyle name="Normal 2 3 3 3 2 4 4 2" xfId="7536"/>
    <cellStyle name="Normal 2 3 3 3 2 4 5" xfId="5232"/>
    <cellStyle name="Normal 2 3 3 3 2 5" xfId="880"/>
    <cellStyle name="Normal 2 3 3 3 2 5 2" xfId="3184"/>
    <cellStyle name="Normal 2 3 3 3 2 5 2 2" xfId="7792"/>
    <cellStyle name="Normal 2 3 3 3 2 5 3" xfId="5488"/>
    <cellStyle name="Normal 2 3 3 3 2 6" xfId="1648"/>
    <cellStyle name="Normal 2 3 3 3 2 6 2" xfId="3952"/>
    <cellStyle name="Normal 2 3 3 3 2 6 2 2" xfId="8560"/>
    <cellStyle name="Normal 2 3 3 3 2 6 3" xfId="6256"/>
    <cellStyle name="Normal 2 3 3 3 2 7" xfId="2416"/>
    <cellStyle name="Normal 2 3 3 3 2 7 2" xfId="7024"/>
    <cellStyle name="Normal 2 3 3 3 2 8" xfId="4720"/>
    <cellStyle name="Normal 2 3 3 3 3" xfId="176"/>
    <cellStyle name="Normal 2 3 3 3 3 2" xfId="432"/>
    <cellStyle name="Normal 2 3 3 3 3 2 2" xfId="1200"/>
    <cellStyle name="Normal 2 3 3 3 3 2 2 2" xfId="3504"/>
    <cellStyle name="Normal 2 3 3 3 3 2 2 2 2" xfId="8112"/>
    <cellStyle name="Normal 2 3 3 3 3 2 2 3" xfId="5808"/>
    <cellStyle name="Normal 2 3 3 3 3 2 3" xfId="1968"/>
    <cellStyle name="Normal 2 3 3 3 3 2 3 2" xfId="4272"/>
    <cellStyle name="Normal 2 3 3 3 3 2 3 2 2" xfId="8880"/>
    <cellStyle name="Normal 2 3 3 3 3 2 3 3" xfId="6576"/>
    <cellStyle name="Normal 2 3 3 3 3 2 4" xfId="2736"/>
    <cellStyle name="Normal 2 3 3 3 3 2 4 2" xfId="7344"/>
    <cellStyle name="Normal 2 3 3 3 3 2 5" xfId="5040"/>
    <cellStyle name="Normal 2 3 3 3 3 3" xfId="688"/>
    <cellStyle name="Normal 2 3 3 3 3 3 2" xfId="1456"/>
    <cellStyle name="Normal 2 3 3 3 3 3 2 2" xfId="3760"/>
    <cellStyle name="Normal 2 3 3 3 3 3 2 2 2" xfId="8368"/>
    <cellStyle name="Normal 2 3 3 3 3 3 2 3" xfId="6064"/>
    <cellStyle name="Normal 2 3 3 3 3 3 3" xfId="2224"/>
    <cellStyle name="Normal 2 3 3 3 3 3 3 2" xfId="4528"/>
    <cellStyle name="Normal 2 3 3 3 3 3 3 2 2" xfId="9136"/>
    <cellStyle name="Normal 2 3 3 3 3 3 3 3" xfId="6832"/>
    <cellStyle name="Normal 2 3 3 3 3 3 4" xfId="2992"/>
    <cellStyle name="Normal 2 3 3 3 3 3 4 2" xfId="7600"/>
    <cellStyle name="Normal 2 3 3 3 3 3 5" xfId="5296"/>
    <cellStyle name="Normal 2 3 3 3 3 4" xfId="944"/>
    <cellStyle name="Normal 2 3 3 3 3 4 2" xfId="3248"/>
    <cellStyle name="Normal 2 3 3 3 3 4 2 2" xfId="7856"/>
    <cellStyle name="Normal 2 3 3 3 3 4 3" xfId="5552"/>
    <cellStyle name="Normal 2 3 3 3 3 5" xfId="1712"/>
    <cellStyle name="Normal 2 3 3 3 3 5 2" xfId="4016"/>
    <cellStyle name="Normal 2 3 3 3 3 5 2 2" xfId="8624"/>
    <cellStyle name="Normal 2 3 3 3 3 5 3" xfId="6320"/>
    <cellStyle name="Normal 2 3 3 3 3 6" xfId="2480"/>
    <cellStyle name="Normal 2 3 3 3 3 6 2" xfId="7088"/>
    <cellStyle name="Normal 2 3 3 3 3 7" xfId="4784"/>
    <cellStyle name="Normal 2 3 3 3 4" xfId="304"/>
    <cellStyle name="Normal 2 3 3 3 4 2" xfId="1072"/>
    <cellStyle name="Normal 2 3 3 3 4 2 2" xfId="3376"/>
    <cellStyle name="Normal 2 3 3 3 4 2 2 2" xfId="7984"/>
    <cellStyle name="Normal 2 3 3 3 4 2 3" xfId="5680"/>
    <cellStyle name="Normal 2 3 3 3 4 3" xfId="1840"/>
    <cellStyle name="Normal 2 3 3 3 4 3 2" xfId="4144"/>
    <cellStyle name="Normal 2 3 3 3 4 3 2 2" xfId="8752"/>
    <cellStyle name="Normal 2 3 3 3 4 3 3" xfId="6448"/>
    <cellStyle name="Normal 2 3 3 3 4 4" xfId="2608"/>
    <cellStyle name="Normal 2 3 3 3 4 4 2" xfId="7216"/>
    <cellStyle name="Normal 2 3 3 3 4 5" xfId="4912"/>
    <cellStyle name="Normal 2 3 3 3 5" xfId="560"/>
    <cellStyle name="Normal 2 3 3 3 5 2" xfId="1328"/>
    <cellStyle name="Normal 2 3 3 3 5 2 2" xfId="3632"/>
    <cellStyle name="Normal 2 3 3 3 5 2 2 2" xfId="8240"/>
    <cellStyle name="Normal 2 3 3 3 5 2 3" xfId="5936"/>
    <cellStyle name="Normal 2 3 3 3 5 3" xfId="2096"/>
    <cellStyle name="Normal 2 3 3 3 5 3 2" xfId="4400"/>
    <cellStyle name="Normal 2 3 3 3 5 3 2 2" xfId="9008"/>
    <cellStyle name="Normal 2 3 3 3 5 3 3" xfId="6704"/>
    <cellStyle name="Normal 2 3 3 3 5 4" xfId="2864"/>
    <cellStyle name="Normal 2 3 3 3 5 4 2" xfId="7472"/>
    <cellStyle name="Normal 2 3 3 3 5 5" xfId="5168"/>
    <cellStyle name="Normal 2 3 3 3 6" xfId="816"/>
    <cellStyle name="Normal 2 3 3 3 6 2" xfId="3120"/>
    <cellStyle name="Normal 2 3 3 3 6 2 2" xfId="7728"/>
    <cellStyle name="Normal 2 3 3 3 6 3" xfId="5424"/>
    <cellStyle name="Normal 2 3 3 3 7" xfId="1584"/>
    <cellStyle name="Normal 2 3 3 3 7 2" xfId="3888"/>
    <cellStyle name="Normal 2 3 3 3 7 2 2" xfId="8496"/>
    <cellStyle name="Normal 2 3 3 3 7 3" xfId="6192"/>
    <cellStyle name="Normal 2 3 3 3 8" xfId="2352"/>
    <cellStyle name="Normal 2 3 3 3 8 2" xfId="6960"/>
    <cellStyle name="Normal 2 3 3 3 9" xfId="4656"/>
    <cellStyle name="Normal 2 3 3 4" xfId="80"/>
    <cellStyle name="Normal 2 3 3 4 2" xfId="208"/>
    <cellStyle name="Normal 2 3 3 4 2 2" xfId="464"/>
    <cellStyle name="Normal 2 3 3 4 2 2 2" xfId="1232"/>
    <cellStyle name="Normal 2 3 3 4 2 2 2 2" xfId="3536"/>
    <cellStyle name="Normal 2 3 3 4 2 2 2 2 2" xfId="8144"/>
    <cellStyle name="Normal 2 3 3 4 2 2 2 3" xfId="5840"/>
    <cellStyle name="Normal 2 3 3 4 2 2 3" xfId="2000"/>
    <cellStyle name="Normal 2 3 3 4 2 2 3 2" xfId="4304"/>
    <cellStyle name="Normal 2 3 3 4 2 2 3 2 2" xfId="8912"/>
    <cellStyle name="Normal 2 3 3 4 2 2 3 3" xfId="6608"/>
    <cellStyle name="Normal 2 3 3 4 2 2 4" xfId="2768"/>
    <cellStyle name="Normal 2 3 3 4 2 2 4 2" xfId="7376"/>
    <cellStyle name="Normal 2 3 3 4 2 2 5" xfId="5072"/>
    <cellStyle name="Normal 2 3 3 4 2 3" xfId="720"/>
    <cellStyle name="Normal 2 3 3 4 2 3 2" xfId="1488"/>
    <cellStyle name="Normal 2 3 3 4 2 3 2 2" xfId="3792"/>
    <cellStyle name="Normal 2 3 3 4 2 3 2 2 2" xfId="8400"/>
    <cellStyle name="Normal 2 3 3 4 2 3 2 3" xfId="6096"/>
    <cellStyle name="Normal 2 3 3 4 2 3 3" xfId="2256"/>
    <cellStyle name="Normal 2 3 3 4 2 3 3 2" xfId="4560"/>
    <cellStyle name="Normal 2 3 3 4 2 3 3 2 2" xfId="9168"/>
    <cellStyle name="Normal 2 3 3 4 2 3 3 3" xfId="6864"/>
    <cellStyle name="Normal 2 3 3 4 2 3 4" xfId="3024"/>
    <cellStyle name="Normal 2 3 3 4 2 3 4 2" xfId="7632"/>
    <cellStyle name="Normal 2 3 3 4 2 3 5" xfId="5328"/>
    <cellStyle name="Normal 2 3 3 4 2 4" xfId="976"/>
    <cellStyle name="Normal 2 3 3 4 2 4 2" xfId="3280"/>
    <cellStyle name="Normal 2 3 3 4 2 4 2 2" xfId="7888"/>
    <cellStyle name="Normal 2 3 3 4 2 4 3" xfId="5584"/>
    <cellStyle name="Normal 2 3 3 4 2 5" xfId="1744"/>
    <cellStyle name="Normal 2 3 3 4 2 5 2" xfId="4048"/>
    <cellStyle name="Normal 2 3 3 4 2 5 2 2" xfId="8656"/>
    <cellStyle name="Normal 2 3 3 4 2 5 3" xfId="6352"/>
    <cellStyle name="Normal 2 3 3 4 2 6" xfId="2512"/>
    <cellStyle name="Normal 2 3 3 4 2 6 2" xfId="7120"/>
    <cellStyle name="Normal 2 3 3 4 2 7" xfId="4816"/>
    <cellStyle name="Normal 2 3 3 4 3" xfId="336"/>
    <cellStyle name="Normal 2 3 3 4 3 2" xfId="1104"/>
    <cellStyle name="Normal 2 3 3 4 3 2 2" xfId="3408"/>
    <cellStyle name="Normal 2 3 3 4 3 2 2 2" xfId="8016"/>
    <cellStyle name="Normal 2 3 3 4 3 2 3" xfId="5712"/>
    <cellStyle name="Normal 2 3 3 4 3 3" xfId="1872"/>
    <cellStyle name="Normal 2 3 3 4 3 3 2" xfId="4176"/>
    <cellStyle name="Normal 2 3 3 4 3 3 2 2" xfId="8784"/>
    <cellStyle name="Normal 2 3 3 4 3 3 3" xfId="6480"/>
    <cellStyle name="Normal 2 3 3 4 3 4" xfId="2640"/>
    <cellStyle name="Normal 2 3 3 4 3 4 2" xfId="7248"/>
    <cellStyle name="Normal 2 3 3 4 3 5" xfId="4944"/>
    <cellStyle name="Normal 2 3 3 4 4" xfId="592"/>
    <cellStyle name="Normal 2 3 3 4 4 2" xfId="1360"/>
    <cellStyle name="Normal 2 3 3 4 4 2 2" xfId="3664"/>
    <cellStyle name="Normal 2 3 3 4 4 2 2 2" xfId="8272"/>
    <cellStyle name="Normal 2 3 3 4 4 2 3" xfId="5968"/>
    <cellStyle name="Normal 2 3 3 4 4 3" xfId="2128"/>
    <cellStyle name="Normal 2 3 3 4 4 3 2" xfId="4432"/>
    <cellStyle name="Normal 2 3 3 4 4 3 2 2" xfId="9040"/>
    <cellStyle name="Normal 2 3 3 4 4 3 3" xfId="6736"/>
    <cellStyle name="Normal 2 3 3 4 4 4" xfId="2896"/>
    <cellStyle name="Normal 2 3 3 4 4 4 2" xfId="7504"/>
    <cellStyle name="Normal 2 3 3 4 4 5" xfId="5200"/>
    <cellStyle name="Normal 2 3 3 4 5" xfId="848"/>
    <cellStyle name="Normal 2 3 3 4 5 2" xfId="3152"/>
    <cellStyle name="Normal 2 3 3 4 5 2 2" xfId="7760"/>
    <cellStyle name="Normal 2 3 3 4 5 3" xfId="5456"/>
    <cellStyle name="Normal 2 3 3 4 6" xfId="1616"/>
    <cellStyle name="Normal 2 3 3 4 6 2" xfId="3920"/>
    <cellStyle name="Normal 2 3 3 4 6 2 2" xfId="8528"/>
    <cellStyle name="Normal 2 3 3 4 6 3" xfId="6224"/>
    <cellStyle name="Normal 2 3 3 4 7" xfId="2384"/>
    <cellStyle name="Normal 2 3 3 4 7 2" xfId="6992"/>
    <cellStyle name="Normal 2 3 3 4 8" xfId="4688"/>
    <cellStyle name="Normal 2 3 3 5" xfId="144"/>
    <cellStyle name="Normal 2 3 3 5 2" xfId="400"/>
    <cellStyle name="Normal 2 3 3 5 2 2" xfId="1168"/>
    <cellStyle name="Normal 2 3 3 5 2 2 2" xfId="3472"/>
    <cellStyle name="Normal 2 3 3 5 2 2 2 2" xfId="8080"/>
    <cellStyle name="Normal 2 3 3 5 2 2 3" xfId="5776"/>
    <cellStyle name="Normal 2 3 3 5 2 3" xfId="1936"/>
    <cellStyle name="Normal 2 3 3 5 2 3 2" xfId="4240"/>
    <cellStyle name="Normal 2 3 3 5 2 3 2 2" xfId="8848"/>
    <cellStyle name="Normal 2 3 3 5 2 3 3" xfId="6544"/>
    <cellStyle name="Normal 2 3 3 5 2 4" xfId="2704"/>
    <cellStyle name="Normal 2 3 3 5 2 4 2" xfId="7312"/>
    <cellStyle name="Normal 2 3 3 5 2 5" xfId="5008"/>
    <cellStyle name="Normal 2 3 3 5 3" xfId="656"/>
    <cellStyle name="Normal 2 3 3 5 3 2" xfId="1424"/>
    <cellStyle name="Normal 2 3 3 5 3 2 2" xfId="3728"/>
    <cellStyle name="Normal 2 3 3 5 3 2 2 2" xfId="8336"/>
    <cellStyle name="Normal 2 3 3 5 3 2 3" xfId="6032"/>
    <cellStyle name="Normal 2 3 3 5 3 3" xfId="2192"/>
    <cellStyle name="Normal 2 3 3 5 3 3 2" xfId="4496"/>
    <cellStyle name="Normal 2 3 3 5 3 3 2 2" xfId="9104"/>
    <cellStyle name="Normal 2 3 3 5 3 3 3" xfId="6800"/>
    <cellStyle name="Normal 2 3 3 5 3 4" xfId="2960"/>
    <cellStyle name="Normal 2 3 3 5 3 4 2" xfId="7568"/>
    <cellStyle name="Normal 2 3 3 5 3 5" xfId="5264"/>
    <cellStyle name="Normal 2 3 3 5 4" xfId="912"/>
    <cellStyle name="Normal 2 3 3 5 4 2" xfId="3216"/>
    <cellStyle name="Normal 2 3 3 5 4 2 2" xfId="7824"/>
    <cellStyle name="Normal 2 3 3 5 4 3" xfId="5520"/>
    <cellStyle name="Normal 2 3 3 5 5" xfId="1680"/>
    <cellStyle name="Normal 2 3 3 5 5 2" xfId="3984"/>
    <cellStyle name="Normal 2 3 3 5 5 2 2" xfId="8592"/>
    <cellStyle name="Normal 2 3 3 5 5 3" xfId="6288"/>
    <cellStyle name="Normal 2 3 3 5 6" xfId="2448"/>
    <cellStyle name="Normal 2 3 3 5 6 2" xfId="7056"/>
    <cellStyle name="Normal 2 3 3 5 7" xfId="4752"/>
    <cellStyle name="Normal 2 3 3 6" xfId="272"/>
    <cellStyle name="Normal 2 3 3 6 2" xfId="1040"/>
    <cellStyle name="Normal 2 3 3 6 2 2" xfId="3344"/>
    <cellStyle name="Normal 2 3 3 6 2 2 2" xfId="7952"/>
    <cellStyle name="Normal 2 3 3 6 2 3" xfId="5648"/>
    <cellStyle name="Normal 2 3 3 6 3" xfId="1808"/>
    <cellStyle name="Normal 2 3 3 6 3 2" xfId="4112"/>
    <cellStyle name="Normal 2 3 3 6 3 2 2" xfId="8720"/>
    <cellStyle name="Normal 2 3 3 6 3 3" xfId="6416"/>
    <cellStyle name="Normal 2 3 3 6 4" xfId="2576"/>
    <cellStyle name="Normal 2 3 3 6 4 2" xfId="7184"/>
    <cellStyle name="Normal 2 3 3 6 5" xfId="4880"/>
    <cellStyle name="Normal 2 3 3 7" xfId="528"/>
    <cellStyle name="Normal 2 3 3 7 2" xfId="1296"/>
    <cellStyle name="Normal 2 3 3 7 2 2" xfId="3600"/>
    <cellStyle name="Normal 2 3 3 7 2 2 2" xfId="8208"/>
    <cellStyle name="Normal 2 3 3 7 2 3" xfId="5904"/>
    <cellStyle name="Normal 2 3 3 7 3" xfId="2064"/>
    <cellStyle name="Normal 2 3 3 7 3 2" xfId="4368"/>
    <cellStyle name="Normal 2 3 3 7 3 2 2" xfId="8976"/>
    <cellStyle name="Normal 2 3 3 7 3 3" xfId="6672"/>
    <cellStyle name="Normal 2 3 3 7 4" xfId="2832"/>
    <cellStyle name="Normal 2 3 3 7 4 2" xfId="7440"/>
    <cellStyle name="Normal 2 3 3 7 5" xfId="5136"/>
    <cellStyle name="Normal 2 3 3 8" xfId="784"/>
    <cellStyle name="Normal 2 3 3 8 2" xfId="3088"/>
    <cellStyle name="Normal 2 3 3 8 2 2" xfId="7696"/>
    <cellStyle name="Normal 2 3 3 8 3" xfId="5392"/>
    <cellStyle name="Normal 2 3 3 9" xfId="1552"/>
    <cellStyle name="Normal 2 3 3 9 2" xfId="3856"/>
    <cellStyle name="Normal 2 3 3 9 2 2" xfId="8464"/>
    <cellStyle name="Normal 2 3 3 9 3" xfId="6160"/>
    <cellStyle name="Normal 2 3 4" xfId="23"/>
    <cellStyle name="Normal 2 3 4 10" xfId="4632"/>
    <cellStyle name="Normal 2 3 4 2" xfId="56"/>
    <cellStyle name="Normal 2 3 4 2 2" xfId="120"/>
    <cellStyle name="Normal 2 3 4 2 2 2" xfId="248"/>
    <cellStyle name="Normal 2 3 4 2 2 2 2" xfId="504"/>
    <cellStyle name="Normal 2 3 4 2 2 2 2 2" xfId="1272"/>
    <cellStyle name="Normal 2 3 4 2 2 2 2 2 2" xfId="3576"/>
    <cellStyle name="Normal 2 3 4 2 2 2 2 2 2 2" xfId="8184"/>
    <cellStyle name="Normal 2 3 4 2 2 2 2 2 3" xfId="5880"/>
    <cellStyle name="Normal 2 3 4 2 2 2 2 3" xfId="2040"/>
    <cellStyle name="Normal 2 3 4 2 2 2 2 3 2" xfId="4344"/>
    <cellStyle name="Normal 2 3 4 2 2 2 2 3 2 2" xfId="8952"/>
    <cellStyle name="Normal 2 3 4 2 2 2 2 3 3" xfId="6648"/>
    <cellStyle name="Normal 2 3 4 2 2 2 2 4" xfId="2808"/>
    <cellStyle name="Normal 2 3 4 2 2 2 2 4 2" xfId="7416"/>
    <cellStyle name="Normal 2 3 4 2 2 2 2 5" xfId="5112"/>
    <cellStyle name="Normal 2 3 4 2 2 2 3" xfId="760"/>
    <cellStyle name="Normal 2 3 4 2 2 2 3 2" xfId="1528"/>
    <cellStyle name="Normal 2 3 4 2 2 2 3 2 2" xfId="3832"/>
    <cellStyle name="Normal 2 3 4 2 2 2 3 2 2 2" xfId="8440"/>
    <cellStyle name="Normal 2 3 4 2 2 2 3 2 3" xfId="6136"/>
    <cellStyle name="Normal 2 3 4 2 2 2 3 3" xfId="2296"/>
    <cellStyle name="Normal 2 3 4 2 2 2 3 3 2" xfId="4600"/>
    <cellStyle name="Normal 2 3 4 2 2 2 3 3 2 2" xfId="9208"/>
    <cellStyle name="Normal 2 3 4 2 2 2 3 3 3" xfId="6904"/>
    <cellStyle name="Normal 2 3 4 2 2 2 3 4" xfId="3064"/>
    <cellStyle name="Normal 2 3 4 2 2 2 3 4 2" xfId="7672"/>
    <cellStyle name="Normal 2 3 4 2 2 2 3 5" xfId="5368"/>
    <cellStyle name="Normal 2 3 4 2 2 2 4" xfId="1016"/>
    <cellStyle name="Normal 2 3 4 2 2 2 4 2" xfId="3320"/>
    <cellStyle name="Normal 2 3 4 2 2 2 4 2 2" xfId="7928"/>
    <cellStyle name="Normal 2 3 4 2 2 2 4 3" xfId="5624"/>
    <cellStyle name="Normal 2 3 4 2 2 2 5" xfId="1784"/>
    <cellStyle name="Normal 2 3 4 2 2 2 5 2" xfId="4088"/>
    <cellStyle name="Normal 2 3 4 2 2 2 5 2 2" xfId="8696"/>
    <cellStyle name="Normal 2 3 4 2 2 2 5 3" xfId="6392"/>
    <cellStyle name="Normal 2 3 4 2 2 2 6" xfId="2552"/>
    <cellStyle name="Normal 2 3 4 2 2 2 6 2" xfId="7160"/>
    <cellStyle name="Normal 2 3 4 2 2 2 7" xfId="4856"/>
    <cellStyle name="Normal 2 3 4 2 2 3" xfId="376"/>
    <cellStyle name="Normal 2 3 4 2 2 3 2" xfId="1144"/>
    <cellStyle name="Normal 2 3 4 2 2 3 2 2" xfId="3448"/>
    <cellStyle name="Normal 2 3 4 2 2 3 2 2 2" xfId="8056"/>
    <cellStyle name="Normal 2 3 4 2 2 3 2 3" xfId="5752"/>
    <cellStyle name="Normal 2 3 4 2 2 3 3" xfId="1912"/>
    <cellStyle name="Normal 2 3 4 2 2 3 3 2" xfId="4216"/>
    <cellStyle name="Normal 2 3 4 2 2 3 3 2 2" xfId="8824"/>
    <cellStyle name="Normal 2 3 4 2 2 3 3 3" xfId="6520"/>
    <cellStyle name="Normal 2 3 4 2 2 3 4" xfId="2680"/>
    <cellStyle name="Normal 2 3 4 2 2 3 4 2" xfId="7288"/>
    <cellStyle name="Normal 2 3 4 2 2 3 5" xfId="4984"/>
    <cellStyle name="Normal 2 3 4 2 2 4" xfId="632"/>
    <cellStyle name="Normal 2 3 4 2 2 4 2" xfId="1400"/>
    <cellStyle name="Normal 2 3 4 2 2 4 2 2" xfId="3704"/>
    <cellStyle name="Normal 2 3 4 2 2 4 2 2 2" xfId="8312"/>
    <cellStyle name="Normal 2 3 4 2 2 4 2 3" xfId="6008"/>
    <cellStyle name="Normal 2 3 4 2 2 4 3" xfId="2168"/>
    <cellStyle name="Normal 2 3 4 2 2 4 3 2" xfId="4472"/>
    <cellStyle name="Normal 2 3 4 2 2 4 3 2 2" xfId="9080"/>
    <cellStyle name="Normal 2 3 4 2 2 4 3 3" xfId="6776"/>
    <cellStyle name="Normal 2 3 4 2 2 4 4" xfId="2936"/>
    <cellStyle name="Normal 2 3 4 2 2 4 4 2" xfId="7544"/>
    <cellStyle name="Normal 2 3 4 2 2 4 5" xfId="5240"/>
    <cellStyle name="Normal 2 3 4 2 2 5" xfId="888"/>
    <cellStyle name="Normal 2 3 4 2 2 5 2" xfId="3192"/>
    <cellStyle name="Normal 2 3 4 2 2 5 2 2" xfId="7800"/>
    <cellStyle name="Normal 2 3 4 2 2 5 3" xfId="5496"/>
    <cellStyle name="Normal 2 3 4 2 2 6" xfId="1656"/>
    <cellStyle name="Normal 2 3 4 2 2 6 2" xfId="3960"/>
    <cellStyle name="Normal 2 3 4 2 2 6 2 2" xfId="8568"/>
    <cellStyle name="Normal 2 3 4 2 2 6 3" xfId="6264"/>
    <cellStyle name="Normal 2 3 4 2 2 7" xfId="2424"/>
    <cellStyle name="Normal 2 3 4 2 2 7 2" xfId="7032"/>
    <cellStyle name="Normal 2 3 4 2 2 8" xfId="4728"/>
    <cellStyle name="Normal 2 3 4 2 3" xfId="184"/>
    <cellStyle name="Normal 2 3 4 2 3 2" xfId="440"/>
    <cellStyle name="Normal 2 3 4 2 3 2 2" xfId="1208"/>
    <cellStyle name="Normal 2 3 4 2 3 2 2 2" xfId="3512"/>
    <cellStyle name="Normal 2 3 4 2 3 2 2 2 2" xfId="8120"/>
    <cellStyle name="Normal 2 3 4 2 3 2 2 3" xfId="5816"/>
    <cellStyle name="Normal 2 3 4 2 3 2 3" xfId="1976"/>
    <cellStyle name="Normal 2 3 4 2 3 2 3 2" xfId="4280"/>
    <cellStyle name="Normal 2 3 4 2 3 2 3 2 2" xfId="8888"/>
    <cellStyle name="Normal 2 3 4 2 3 2 3 3" xfId="6584"/>
    <cellStyle name="Normal 2 3 4 2 3 2 4" xfId="2744"/>
    <cellStyle name="Normal 2 3 4 2 3 2 4 2" xfId="7352"/>
    <cellStyle name="Normal 2 3 4 2 3 2 5" xfId="5048"/>
    <cellStyle name="Normal 2 3 4 2 3 3" xfId="696"/>
    <cellStyle name="Normal 2 3 4 2 3 3 2" xfId="1464"/>
    <cellStyle name="Normal 2 3 4 2 3 3 2 2" xfId="3768"/>
    <cellStyle name="Normal 2 3 4 2 3 3 2 2 2" xfId="8376"/>
    <cellStyle name="Normal 2 3 4 2 3 3 2 3" xfId="6072"/>
    <cellStyle name="Normal 2 3 4 2 3 3 3" xfId="2232"/>
    <cellStyle name="Normal 2 3 4 2 3 3 3 2" xfId="4536"/>
    <cellStyle name="Normal 2 3 4 2 3 3 3 2 2" xfId="9144"/>
    <cellStyle name="Normal 2 3 4 2 3 3 3 3" xfId="6840"/>
    <cellStyle name="Normal 2 3 4 2 3 3 4" xfId="3000"/>
    <cellStyle name="Normal 2 3 4 2 3 3 4 2" xfId="7608"/>
    <cellStyle name="Normal 2 3 4 2 3 3 5" xfId="5304"/>
    <cellStyle name="Normal 2 3 4 2 3 4" xfId="952"/>
    <cellStyle name="Normal 2 3 4 2 3 4 2" xfId="3256"/>
    <cellStyle name="Normal 2 3 4 2 3 4 2 2" xfId="7864"/>
    <cellStyle name="Normal 2 3 4 2 3 4 3" xfId="5560"/>
    <cellStyle name="Normal 2 3 4 2 3 5" xfId="1720"/>
    <cellStyle name="Normal 2 3 4 2 3 5 2" xfId="4024"/>
    <cellStyle name="Normal 2 3 4 2 3 5 2 2" xfId="8632"/>
    <cellStyle name="Normal 2 3 4 2 3 5 3" xfId="6328"/>
    <cellStyle name="Normal 2 3 4 2 3 6" xfId="2488"/>
    <cellStyle name="Normal 2 3 4 2 3 6 2" xfId="7096"/>
    <cellStyle name="Normal 2 3 4 2 3 7" xfId="4792"/>
    <cellStyle name="Normal 2 3 4 2 4" xfId="312"/>
    <cellStyle name="Normal 2 3 4 2 4 2" xfId="1080"/>
    <cellStyle name="Normal 2 3 4 2 4 2 2" xfId="3384"/>
    <cellStyle name="Normal 2 3 4 2 4 2 2 2" xfId="7992"/>
    <cellStyle name="Normal 2 3 4 2 4 2 3" xfId="5688"/>
    <cellStyle name="Normal 2 3 4 2 4 3" xfId="1848"/>
    <cellStyle name="Normal 2 3 4 2 4 3 2" xfId="4152"/>
    <cellStyle name="Normal 2 3 4 2 4 3 2 2" xfId="8760"/>
    <cellStyle name="Normal 2 3 4 2 4 3 3" xfId="6456"/>
    <cellStyle name="Normal 2 3 4 2 4 4" xfId="2616"/>
    <cellStyle name="Normal 2 3 4 2 4 4 2" xfId="7224"/>
    <cellStyle name="Normal 2 3 4 2 4 5" xfId="4920"/>
    <cellStyle name="Normal 2 3 4 2 5" xfId="568"/>
    <cellStyle name="Normal 2 3 4 2 5 2" xfId="1336"/>
    <cellStyle name="Normal 2 3 4 2 5 2 2" xfId="3640"/>
    <cellStyle name="Normal 2 3 4 2 5 2 2 2" xfId="8248"/>
    <cellStyle name="Normal 2 3 4 2 5 2 3" xfId="5944"/>
    <cellStyle name="Normal 2 3 4 2 5 3" xfId="2104"/>
    <cellStyle name="Normal 2 3 4 2 5 3 2" xfId="4408"/>
    <cellStyle name="Normal 2 3 4 2 5 3 2 2" xfId="9016"/>
    <cellStyle name="Normal 2 3 4 2 5 3 3" xfId="6712"/>
    <cellStyle name="Normal 2 3 4 2 5 4" xfId="2872"/>
    <cellStyle name="Normal 2 3 4 2 5 4 2" xfId="7480"/>
    <cellStyle name="Normal 2 3 4 2 5 5" xfId="5176"/>
    <cellStyle name="Normal 2 3 4 2 6" xfId="824"/>
    <cellStyle name="Normal 2 3 4 2 6 2" xfId="3128"/>
    <cellStyle name="Normal 2 3 4 2 6 2 2" xfId="7736"/>
    <cellStyle name="Normal 2 3 4 2 6 3" xfId="5432"/>
    <cellStyle name="Normal 2 3 4 2 7" xfId="1592"/>
    <cellStyle name="Normal 2 3 4 2 7 2" xfId="3896"/>
    <cellStyle name="Normal 2 3 4 2 7 2 2" xfId="8504"/>
    <cellStyle name="Normal 2 3 4 2 7 3" xfId="6200"/>
    <cellStyle name="Normal 2 3 4 2 8" xfId="2360"/>
    <cellStyle name="Normal 2 3 4 2 8 2" xfId="6968"/>
    <cellStyle name="Normal 2 3 4 2 9" xfId="4664"/>
    <cellStyle name="Normal 2 3 4 3" xfId="88"/>
    <cellStyle name="Normal 2 3 4 3 2" xfId="216"/>
    <cellStyle name="Normal 2 3 4 3 2 2" xfId="472"/>
    <cellStyle name="Normal 2 3 4 3 2 2 2" xfId="1240"/>
    <cellStyle name="Normal 2 3 4 3 2 2 2 2" xfId="3544"/>
    <cellStyle name="Normal 2 3 4 3 2 2 2 2 2" xfId="8152"/>
    <cellStyle name="Normal 2 3 4 3 2 2 2 3" xfId="5848"/>
    <cellStyle name="Normal 2 3 4 3 2 2 3" xfId="2008"/>
    <cellStyle name="Normal 2 3 4 3 2 2 3 2" xfId="4312"/>
    <cellStyle name="Normal 2 3 4 3 2 2 3 2 2" xfId="8920"/>
    <cellStyle name="Normal 2 3 4 3 2 2 3 3" xfId="6616"/>
    <cellStyle name="Normal 2 3 4 3 2 2 4" xfId="2776"/>
    <cellStyle name="Normal 2 3 4 3 2 2 4 2" xfId="7384"/>
    <cellStyle name="Normal 2 3 4 3 2 2 5" xfId="5080"/>
    <cellStyle name="Normal 2 3 4 3 2 3" xfId="728"/>
    <cellStyle name="Normal 2 3 4 3 2 3 2" xfId="1496"/>
    <cellStyle name="Normal 2 3 4 3 2 3 2 2" xfId="3800"/>
    <cellStyle name="Normal 2 3 4 3 2 3 2 2 2" xfId="8408"/>
    <cellStyle name="Normal 2 3 4 3 2 3 2 3" xfId="6104"/>
    <cellStyle name="Normal 2 3 4 3 2 3 3" xfId="2264"/>
    <cellStyle name="Normal 2 3 4 3 2 3 3 2" xfId="4568"/>
    <cellStyle name="Normal 2 3 4 3 2 3 3 2 2" xfId="9176"/>
    <cellStyle name="Normal 2 3 4 3 2 3 3 3" xfId="6872"/>
    <cellStyle name="Normal 2 3 4 3 2 3 4" xfId="3032"/>
    <cellStyle name="Normal 2 3 4 3 2 3 4 2" xfId="7640"/>
    <cellStyle name="Normal 2 3 4 3 2 3 5" xfId="5336"/>
    <cellStyle name="Normal 2 3 4 3 2 4" xfId="984"/>
    <cellStyle name="Normal 2 3 4 3 2 4 2" xfId="3288"/>
    <cellStyle name="Normal 2 3 4 3 2 4 2 2" xfId="7896"/>
    <cellStyle name="Normal 2 3 4 3 2 4 3" xfId="5592"/>
    <cellStyle name="Normal 2 3 4 3 2 5" xfId="1752"/>
    <cellStyle name="Normal 2 3 4 3 2 5 2" xfId="4056"/>
    <cellStyle name="Normal 2 3 4 3 2 5 2 2" xfId="8664"/>
    <cellStyle name="Normal 2 3 4 3 2 5 3" xfId="6360"/>
    <cellStyle name="Normal 2 3 4 3 2 6" xfId="2520"/>
    <cellStyle name="Normal 2 3 4 3 2 6 2" xfId="7128"/>
    <cellStyle name="Normal 2 3 4 3 2 7" xfId="4824"/>
    <cellStyle name="Normal 2 3 4 3 3" xfId="344"/>
    <cellStyle name="Normal 2 3 4 3 3 2" xfId="1112"/>
    <cellStyle name="Normal 2 3 4 3 3 2 2" xfId="3416"/>
    <cellStyle name="Normal 2 3 4 3 3 2 2 2" xfId="8024"/>
    <cellStyle name="Normal 2 3 4 3 3 2 3" xfId="5720"/>
    <cellStyle name="Normal 2 3 4 3 3 3" xfId="1880"/>
    <cellStyle name="Normal 2 3 4 3 3 3 2" xfId="4184"/>
    <cellStyle name="Normal 2 3 4 3 3 3 2 2" xfId="8792"/>
    <cellStyle name="Normal 2 3 4 3 3 3 3" xfId="6488"/>
    <cellStyle name="Normal 2 3 4 3 3 4" xfId="2648"/>
    <cellStyle name="Normal 2 3 4 3 3 4 2" xfId="7256"/>
    <cellStyle name="Normal 2 3 4 3 3 5" xfId="4952"/>
    <cellStyle name="Normal 2 3 4 3 4" xfId="600"/>
    <cellStyle name="Normal 2 3 4 3 4 2" xfId="1368"/>
    <cellStyle name="Normal 2 3 4 3 4 2 2" xfId="3672"/>
    <cellStyle name="Normal 2 3 4 3 4 2 2 2" xfId="8280"/>
    <cellStyle name="Normal 2 3 4 3 4 2 3" xfId="5976"/>
    <cellStyle name="Normal 2 3 4 3 4 3" xfId="2136"/>
    <cellStyle name="Normal 2 3 4 3 4 3 2" xfId="4440"/>
    <cellStyle name="Normal 2 3 4 3 4 3 2 2" xfId="9048"/>
    <cellStyle name="Normal 2 3 4 3 4 3 3" xfId="6744"/>
    <cellStyle name="Normal 2 3 4 3 4 4" xfId="2904"/>
    <cellStyle name="Normal 2 3 4 3 4 4 2" xfId="7512"/>
    <cellStyle name="Normal 2 3 4 3 4 5" xfId="5208"/>
    <cellStyle name="Normal 2 3 4 3 5" xfId="856"/>
    <cellStyle name="Normal 2 3 4 3 5 2" xfId="3160"/>
    <cellStyle name="Normal 2 3 4 3 5 2 2" xfId="7768"/>
    <cellStyle name="Normal 2 3 4 3 5 3" xfId="5464"/>
    <cellStyle name="Normal 2 3 4 3 6" xfId="1624"/>
    <cellStyle name="Normal 2 3 4 3 6 2" xfId="3928"/>
    <cellStyle name="Normal 2 3 4 3 6 2 2" xfId="8536"/>
    <cellStyle name="Normal 2 3 4 3 6 3" xfId="6232"/>
    <cellStyle name="Normal 2 3 4 3 7" xfId="2392"/>
    <cellStyle name="Normal 2 3 4 3 7 2" xfId="7000"/>
    <cellStyle name="Normal 2 3 4 3 8" xfId="4696"/>
    <cellStyle name="Normal 2 3 4 4" xfId="152"/>
    <cellStyle name="Normal 2 3 4 4 2" xfId="408"/>
    <cellStyle name="Normal 2 3 4 4 2 2" xfId="1176"/>
    <cellStyle name="Normal 2 3 4 4 2 2 2" xfId="3480"/>
    <cellStyle name="Normal 2 3 4 4 2 2 2 2" xfId="8088"/>
    <cellStyle name="Normal 2 3 4 4 2 2 3" xfId="5784"/>
    <cellStyle name="Normal 2 3 4 4 2 3" xfId="1944"/>
    <cellStyle name="Normal 2 3 4 4 2 3 2" xfId="4248"/>
    <cellStyle name="Normal 2 3 4 4 2 3 2 2" xfId="8856"/>
    <cellStyle name="Normal 2 3 4 4 2 3 3" xfId="6552"/>
    <cellStyle name="Normal 2 3 4 4 2 4" xfId="2712"/>
    <cellStyle name="Normal 2 3 4 4 2 4 2" xfId="7320"/>
    <cellStyle name="Normal 2 3 4 4 2 5" xfId="5016"/>
    <cellStyle name="Normal 2 3 4 4 3" xfId="664"/>
    <cellStyle name="Normal 2 3 4 4 3 2" xfId="1432"/>
    <cellStyle name="Normal 2 3 4 4 3 2 2" xfId="3736"/>
    <cellStyle name="Normal 2 3 4 4 3 2 2 2" xfId="8344"/>
    <cellStyle name="Normal 2 3 4 4 3 2 3" xfId="6040"/>
    <cellStyle name="Normal 2 3 4 4 3 3" xfId="2200"/>
    <cellStyle name="Normal 2 3 4 4 3 3 2" xfId="4504"/>
    <cellStyle name="Normal 2 3 4 4 3 3 2 2" xfId="9112"/>
    <cellStyle name="Normal 2 3 4 4 3 3 3" xfId="6808"/>
    <cellStyle name="Normal 2 3 4 4 3 4" xfId="2968"/>
    <cellStyle name="Normal 2 3 4 4 3 4 2" xfId="7576"/>
    <cellStyle name="Normal 2 3 4 4 3 5" xfId="5272"/>
    <cellStyle name="Normal 2 3 4 4 4" xfId="920"/>
    <cellStyle name="Normal 2 3 4 4 4 2" xfId="3224"/>
    <cellStyle name="Normal 2 3 4 4 4 2 2" xfId="7832"/>
    <cellStyle name="Normal 2 3 4 4 4 3" xfId="5528"/>
    <cellStyle name="Normal 2 3 4 4 5" xfId="1688"/>
    <cellStyle name="Normal 2 3 4 4 5 2" xfId="3992"/>
    <cellStyle name="Normal 2 3 4 4 5 2 2" xfId="8600"/>
    <cellStyle name="Normal 2 3 4 4 5 3" xfId="6296"/>
    <cellStyle name="Normal 2 3 4 4 6" xfId="2456"/>
    <cellStyle name="Normal 2 3 4 4 6 2" xfId="7064"/>
    <cellStyle name="Normal 2 3 4 4 7" xfId="4760"/>
    <cellStyle name="Normal 2 3 4 5" xfId="280"/>
    <cellStyle name="Normal 2 3 4 5 2" xfId="1048"/>
    <cellStyle name="Normal 2 3 4 5 2 2" xfId="3352"/>
    <cellStyle name="Normal 2 3 4 5 2 2 2" xfId="7960"/>
    <cellStyle name="Normal 2 3 4 5 2 3" xfId="5656"/>
    <cellStyle name="Normal 2 3 4 5 3" xfId="1816"/>
    <cellStyle name="Normal 2 3 4 5 3 2" xfId="4120"/>
    <cellStyle name="Normal 2 3 4 5 3 2 2" xfId="8728"/>
    <cellStyle name="Normal 2 3 4 5 3 3" xfId="6424"/>
    <cellStyle name="Normal 2 3 4 5 4" xfId="2584"/>
    <cellStyle name="Normal 2 3 4 5 4 2" xfId="7192"/>
    <cellStyle name="Normal 2 3 4 5 5" xfId="4888"/>
    <cellStyle name="Normal 2 3 4 6" xfId="536"/>
    <cellStyle name="Normal 2 3 4 6 2" xfId="1304"/>
    <cellStyle name="Normal 2 3 4 6 2 2" xfId="3608"/>
    <cellStyle name="Normal 2 3 4 6 2 2 2" xfId="8216"/>
    <cellStyle name="Normal 2 3 4 6 2 3" xfId="5912"/>
    <cellStyle name="Normal 2 3 4 6 3" xfId="2072"/>
    <cellStyle name="Normal 2 3 4 6 3 2" xfId="4376"/>
    <cellStyle name="Normal 2 3 4 6 3 2 2" xfId="8984"/>
    <cellStyle name="Normal 2 3 4 6 3 3" xfId="6680"/>
    <cellStyle name="Normal 2 3 4 6 4" xfId="2840"/>
    <cellStyle name="Normal 2 3 4 6 4 2" xfId="7448"/>
    <cellStyle name="Normal 2 3 4 6 5" xfId="5144"/>
    <cellStyle name="Normal 2 3 4 7" xfId="792"/>
    <cellStyle name="Normal 2 3 4 7 2" xfId="3096"/>
    <cellStyle name="Normal 2 3 4 7 2 2" xfId="7704"/>
    <cellStyle name="Normal 2 3 4 7 3" xfId="5400"/>
    <cellStyle name="Normal 2 3 4 8" xfId="1560"/>
    <cellStyle name="Normal 2 3 4 8 2" xfId="3864"/>
    <cellStyle name="Normal 2 3 4 8 2 2" xfId="8472"/>
    <cellStyle name="Normal 2 3 4 8 3" xfId="6168"/>
    <cellStyle name="Normal 2 3 4 9" xfId="2328"/>
    <cellStyle name="Normal 2 3 4 9 2" xfId="6936"/>
    <cellStyle name="Normal 2 3 5" xfId="40"/>
    <cellStyle name="Normal 2 3 5 2" xfId="104"/>
    <cellStyle name="Normal 2 3 5 2 2" xfId="232"/>
    <cellStyle name="Normal 2 3 5 2 2 2" xfId="488"/>
    <cellStyle name="Normal 2 3 5 2 2 2 2" xfId="1256"/>
    <cellStyle name="Normal 2 3 5 2 2 2 2 2" xfId="3560"/>
    <cellStyle name="Normal 2 3 5 2 2 2 2 2 2" xfId="8168"/>
    <cellStyle name="Normal 2 3 5 2 2 2 2 3" xfId="5864"/>
    <cellStyle name="Normal 2 3 5 2 2 2 3" xfId="2024"/>
    <cellStyle name="Normal 2 3 5 2 2 2 3 2" xfId="4328"/>
    <cellStyle name="Normal 2 3 5 2 2 2 3 2 2" xfId="8936"/>
    <cellStyle name="Normal 2 3 5 2 2 2 3 3" xfId="6632"/>
    <cellStyle name="Normal 2 3 5 2 2 2 4" xfId="2792"/>
    <cellStyle name="Normal 2 3 5 2 2 2 4 2" xfId="7400"/>
    <cellStyle name="Normal 2 3 5 2 2 2 5" xfId="5096"/>
    <cellStyle name="Normal 2 3 5 2 2 3" xfId="744"/>
    <cellStyle name="Normal 2 3 5 2 2 3 2" xfId="1512"/>
    <cellStyle name="Normal 2 3 5 2 2 3 2 2" xfId="3816"/>
    <cellStyle name="Normal 2 3 5 2 2 3 2 2 2" xfId="8424"/>
    <cellStyle name="Normal 2 3 5 2 2 3 2 3" xfId="6120"/>
    <cellStyle name="Normal 2 3 5 2 2 3 3" xfId="2280"/>
    <cellStyle name="Normal 2 3 5 2 2 3 3 2" xfId="4584"/>
    <cellStyle name="Normal 2 3 5 2 2 3 3 2 2" xfId="9192"/>
    <cellStyle name="Normal 2 3 5 2 2 3 3 3" xfId="6888"/>
    <cellStyle name="Normal 2 3 5 2 2 3 4" xfId="3048"/>
    <cellStyle name="Normal 2 3 5 2 2 3 4 2" xfId="7656"/>
    <cellStyle name="Normal 2 3 5 2 2 3 5" xfId="5352"/>
    <cellStyle name="Normal 2 3 5 2 2 4" xfId="1000"/>
    <cellStyle name="Normal 2 3 5 2 2 4 2" xfId="3304"/>
    <cellStyle name="Normal 2 3 5 2 2 4 2 2" xfId="7912"/>
    <cellStyle name="Normal 2 3 5 2 2 4 3" xfId="5608"/>
    <cellStyle name="Normal 2 3 5 2 2 5" xfId="1768"/>
    <cellStyle name="Normal 2 3 5 2 2 5 2" xfId="4072"/>
    <cellStyle name="Normal 2 3 5 2 2 5 2 2" xfId="8680"/>
    <cellStyle name="Normal 2 3 5 2 2 5 3" xfId="6376"/>
    <cellStyle name="Normal 2 3 5 2 2 6" xfId="2536"/>
    <cellStyle name="Normal 2 3 5 2 2 6 2" xfId="7144"/>
    <cellStyle name="Normal 2 3 5 2 2 7" xfId="4840"/>
    <cellStyle name="Normal 2 3 5 2 3" xfId="360"/>
    <cellStyle name="Normal 2 3 5 2 3 2" xfId="1128"/>
    <cellStyle name="Normal 2 3 5 2 3 2 2" xfId="3432"/>
    <cellStyle name="Normal 2 3 5 2 3 2 2 2" xfId="8040"/>
    <cellStyle name="Normal 2 3 5 2 3 2 3" xfId="5736"/>
    <cellStyle name="Normal 2 3 5 2 3 3" xfId="1896"/>
    <cellStyle name="Normal 2 3 5 2 3 3 2" xfId="4200"/>
    <cellStyle name="Normal 2 3 5 2 3 3 2 2" xfId="8808"/>
    <cellStyle name="Normal 2 3 5 2 3 3 3" xfId="6504"/>
    <cellStyle name="Normal 2 3 5 2 3 4" xfId="2664"/>
    <cellStyle name="Normal 2 3 5 2 3 4 2" xfId="7272"/>
    <cellStyle name="Normal 2 3 5 2 3 5" xfId="4968"/>
    <cellStyle name="Normal 2 3 5 2 4" xfId="616"/>
    <cellStyle name="Normal 2 3 5 2 4 2" xfId="1384"/>
    <cellStyle name="Normal 2 3 5 2 4 2 2" xfId="3688"/>
    <cellStyle name="Normal 2 3 5 2 4 2 2 2" xfId="8296"/>
    <cellStyle name="Normal 2 3 5 2 4 2 3" xfId="5992"/>
    <cellStyle name="Normal 2 3 5 2 4 3" xfId="2152"/>
    <cellStyle name="Normal 2 3 5 2 4 3 2" xfId="4456"/>
    <cellStyle name="Normal 2 3 5 2 4 3 2 2" xfId="9064"/>
    <cellStyle name="Normal 2 3 5 2 4 3 3" xfId="6760"/>
    <cellStyle name="Normal 2 3 5 2 4 4" xfId="2920"/>
    <cellStyle name="Normal 2 3 5 2 4 4 2" xfId="7528"/>
    <cellStyle name="Normal 2 3 5 2 4 5" xfId="5224"/>
    <cellStyle name="Normal 2 3 5 2 5" xfId="872"/>
    <cellStyle name="Normal 2 3 5 2 5 2" xfId="3176"/>
    <cellStyle name="Normal 2 3 5 2 5 2 2" xfId="7784"/>
    <cellStyle name="Normal 2 3 5 2 5 3" xfId="5480"/>
    <cellStyle name="Normal 2 3 5 2 6" xfId="1640"/>
    <cellStyle name="Normal 2 3 5 2 6 2" xfId="3944"/>
    <cellStyle name="Normal 2 3 5 2 6 2 2" xfId="8552"/>
    <cellStyle name="Normal 2 3 5 2 6 3" xfId="6248"/>
    <cellStyle name="Normal 2 3 5 2 7" xfId="2408"/>
    <cellStyle name="Normal 2 3 5 2 7 2" xfId="7016"/>
    <cellStyle name="Normal 2 3 5 2 8" xfId="4712"/>
    <cellStyle name="Normal 2 3 5 3" xfId="168"/>
    <cellStyle name="Normal 2 3 5 3 2" xfId="424"/>
    <cellStyle name="Normal 2 3 5 3 2 2" xfId="1192"/>
    <cellStyle name="Normal 2 3 5 3 2 2 2" xfId="3496"/>
    <cellStyle name="Normal 2 3 5 3 2 2 2 2" xfId="8104"/>
    <cellStyle name="Normal 2 3 5 3 2 2 3" xfId="5800"/>
    <cellStyle name="Normal 2 3 5 3 2 3" xfId="1960"/>
    <cellStyle name="Normal 2 3 5 3 2 3 2" xfId="4264"/>
    <cellStyle name="Normal 2 3 5 3 2 3 2 2" xfId="8872"/>
    <cellStyle name="Normal 2 3 5 3 2 3 3" xfId="6568"/>
    <cellStyle name="Normal 2 3 5 3 2 4" xfId="2728"/>
    <cellStyle name="Normal 2 3 5 3 2 4 2" xfId="7336"/>
    <cellStyle name="Normal 2 3 5 3 2 5" xfId="5032"/>
    <cellStyle name="Normal 2 3 5 3 3" xfId="680"/>
    <cellStyle name="Normal 2 3 5 3 3 2" xfId="1448"/>
    <cellStyle name="Normal 2 3 5 3 3 2 2" xfId="3752"/>
    <cellStyle name="Normal 2 3 5 3 3 2 2 2" xfId="8360"/>
    <cellStyle name="Normal 2 3 5 3 3 2 3" xfId="6056"/>
    <cellStyle name="Normal 2 3 5 3 3 3" xfId="2216"/>
    <cellStyle name="Normal 2 3 5 3 3 3 2" xfId="4520"/>
    <cellStyle name="Normal 2 3 5 3 3 3 2 2" xfId="9128"/>
    <cellStyle name="Normal 2 3 5 3 3 3 3" xfId="6824"/>
    <cellStyle name="Normal 2 3 5 3 3 4" xfId="2984"/>
    <cellStyle name="Normal 2 3 5 3 3 4 2" xfId="7592"/>
    <cellStyle name="Normal 2 3 5 3 3 5" xfId="5288"/>
    <cellStyle name="Normal 2 3 5 3 4" xfId="936"/>
    <cellStyle name="Normal 2 3 5 3 4 2" xfId="3240"/>
    <cellStyle name="Normal 2 3 5 3 4 2 2" xfId="7848"/>
    <cellStyle name="Normal 2 3 5 3 4 3" xfId="5544"/>
    <cellStyle name="Normal 2 3 5 3 5" xfId="1704"/>
    <cellStyle name="Normal 2 3 5 3 5 2" xfId="4008"/>
    <cellStyle name="Normal 2 3 5 3 5 2 2" xfId="8616"/>
    <cellStyle name="Normal 2 3 5 3 5 3" xfId="6312"/>
    <cellStyle name="Normal 2 3 5 3 6" xfId="2472"/>
    <cellStyle name="Normal 2 3 5 3 6 2" xfId="7080"/>
    <cellStyle name="Normal 2 3 5 3 7" xfId="4776"/>
    <cellStyle name="Normal 2 3 5 4" xfId="296"/>
    <cellStyle name="Normal 2 3 5 4 2" xfId="1064"/>
    <cellStyle name="Normal 2 3 5 4 2 2" xfId="3368"/>
    <cellStyle name="Normal 2 3 5 4 2 2 2" xfId="7976"/>
    <cellStyle name="Normal 2 3 5 4 2 3" xfId="5672"/>
    <cellStyle name="Normal 2 3 5 4 3" xfId="1832"/>
    <cellStyle name="Normal 2 3 5 4 3 2" xfId="4136"/>
    <cellStyle name="Normal 2 3 5 4 3 2 2" xfId="8744"/>
    <cellStyle name="Normal 2 3 5 4 3 3" xfId="6440"/>
    <cellStyle name="Normal 2 3 5 4 4" xfId="2600"/>
    <cellStyle name="Normal 2 3 5 4 4 2" xfId="7208"/>
    <cellStyle name="Normal 2 3 5 4 5" xfId="4904"/>
    <cellStyle name="Normal 2 3 5 5" xfId="552"/>
    <cellStyle name="Normal 2 3 5 5 2" xfId="1320"/>
    <cellStyle name="Normal 2 3 5 5 2 2" xfId="3624"/>
    <cellStyle name="Normal 2 3 5 5 2 2 2" xfId="8232"/>
    <cellStyle name="Normal 2 3 5 5 2 3" xfId="5928"/>
    <cellStyle name="Normal 2 3 5 5 3" xfId="2088"/>
    <cellStyle name="Normal 2 3 5 5 3 2" xfId="4392"/>
    <cellStyle name="Normal 2 3 5 5 3 2 2" xfId="9000"/>
    <cellStyle name="Normal 2 3 5 5 3 3" xfId="6696"/>
    <cellStyle name="Normal 2 3 5 5 4" xfId="2856"/>
    <cellStyle name="Normal 2 3 5 5 4 2" xfId="7464"/>
    <cellStyle name="Normal 2 3 5 5 5" xfId="5160"/>
    <cellStyle name="Normal 2 3 5 6" xfId="808"/>
    <cellStyle name="Normal 2 3 5 6 2" xfId="3112"/>
    <cellStyle name="Normal 2 3 5 6 2 2" xfId="7720"/>
    <cellStyle name="Normal 2 3 5 6 3" xfId="5416"/>
    <cellStyle name="Normal 2 3 5 7" xfId="1576"/>
    <cellStyle name="Normal 2 3 5 7 2" xfId="3880"/>
    <cellStyle name="Normal 2 3 5 7 2 2" xfId="8488"/>
    <cellStyle name="Normal 2 3 5 7 3" xfId="6184"/>
    <cellStyle name="Normal 2 3 5 8" xfId="2344"/>
    <cellStyle name="Normal 2 3 5 8 2" xfId="6952"/>
    <cellStyle name="Normal 2 3 5 9" xfId="4648"/>
    <cellStyle name="Normal 2 3 6" xfId="72"/>
    <cellStyle name="Normal 2 3 6 2" xfId="200"/>
    <cellStyle name="Normal 2 3 6 2 2" xfId="456"/>
    <cellStyle name="Normal 2 3 6 2 2 2" xfId="1224"/>
    <cellStyle name="Normal 2 3 6 2 2 2 2" xfId="3528"/>
    <cellStyle name="Normal 2 3 6 2 2 2 2 2" xfId="8136"/>
    <cellStyle name="Normal 2 3 6 2 2 2 3" xfId="5832"/>
    <cellStyle name="Normal 2 3 6 2 2 3" xfId="1992"/>
    <cellStyle name="Normal 2 3 6 2 2 3 2" xfId="4296"/>
    <cellStyle name="Normal 2 3 6 2 2 3 2 2" xfId="8904"/>
    <cellStyle name="Normal 2 3 6 2 2 3 3" xfId="6600"/>
    <cellStyle name="Normal 2 3 6 2 2 4" xfId="2760"/>
    <cellStyle name="Normal 2 3 6 2 2 4 2" xfId="7368"/>
    <cellStyle name="Normal 2 3 6 2 2 5" xfId="5064"/>
    <cellStyle name="Normal 2 3 6 2 3" xfId="712"/>
    <cellStyle name="Normal 2 3 6 2 3 2" xfId="1480"/>
    <cellStyle name="Normal 2 3 6 2 3 2 2" xfId="3784"/>
    <cellStyle name="Normal 2 3 6 2 3 2 2 2" xfId="8392"/>
    <cellStyle name="Normal 2 3 6 2 3 2 3" xfId="6088"/>
    <cellStyle name="Normal 2 3 6 2 3 3" xfId="2248"/>
    <cellStyle name="Normal 2 3 6 2 3 3 2" xfId="4552"/>
    <cellStyle name="Normal 2 3 6 2 3 3 2 2" xfId="9160"/>
    <cellStyle name="Normal 2 3 6 2 3 3 3" xfId="6856"/>
    <cellStyle name="Normal 2 3 6 2 3 4" xfId="3016"/>
    <cellStyle name="Normal 2 3 6 2 3 4 2" xfId="7624"/>
    <cellStyle name="Normal 2 3 6 2 3 5" xfId="5320"/>
    <cellStyle name="Normal 2 3 6 2 4" xfId="968"/>
    <cellStyle name="Normal 2 3 6 2 4 2" xfId="3272"/>
    <cellStyle name="Normal 2 3 6 2 4 2 2" xfId="7880"/>
    <cellStyle name="Normal 2 3 6 2 4 3" xfId="5576"/>
    <cellStyle name="Normal 2 3 6 2 5" xfId="1736"/>
    <cellStyle name="Normal 2 3 6 2 5 2" xfId="4040"/>
    <cellStyle name="Normal 2 3 6 2 5 2 2" xfId="8648"/>
    <cellStyle name="Normal 2 3 6 2 5 3" xfId="6344"/>
    <cellStyle name="Normal 2 3 6 2 6" xfId="2504"/>
    <cellStyle name="Normal 2 3 6 2 6 2" xfId="7112"/>
    <cellStyle name="Normal 2 3 6 2 7" xfId="4808"/>
    <cellStyle name="Normal 2 3 6 3" xfId="328"/>
    <cellStyle name="Normal 2 3 6 3 2" xfId="1096"/>
    <cellStyle name="Normal 2 3 6 3 2 2" xfId="3400"/>
    <cellStyle name="Normal 2 3 6 3 2 2 2" xfId="8008"/>
    <cellStyle name="Normal 2 3 6 3 2 3" xfId="5704"/>
    <cellStyle name="Normal 2 3 6 3 3" xfId="1864"/>
    <cellStyle name="Normal 2 3 6 3 3 2" xfId="4168"/>
    <cellStyle name="Normal 2 3 6 3 3 2 2" xfId="8776"/>
    <cellStyle name="Normal 2 3 6 3 3 3" xfId="6472"/>
    <cellStyle name="Normal 2 3 6 3 4" xfId="2632"/>
    <cellStyle name="Normal 2 3 6 3 4 2" xfId="7240"/>
    <cellStyle name="Normal 2 3 6 3 5" xfId="4936"/>
    <cellStyle name="Normal 2 3 6 4" xfId="584"/>
    <cellStyle name="Normal 2 3 6 4 2" xfId="1352"/>
    <cellStyle name="Normal 2 3 6 4 2 2" xfId="3656"/>
    <cellStyle name="Normal 2 3 6 4 2 2 2" xfId="8264"/>
    <cellStyle name="Normal 2 3 6 4 2 3" xfId="5960"/>
    <cellStyle name="Normal 2 3 6 4 3" xfId="2120"/>
    <cellStyle name="Normal 2 3 6 4 3 2" xfId="4424"/>
    <cellStyle name="Normal 2 3 6 4 3 2 2" xfId="9032"/>
    <cellStyle name="Normal 2 3 6 4 3 3" xfId="6728"/>
    <cellStyle name="Normal 2 3 6 4 4" xfId="2888"/>
    <cellStyle name="Normal 2 3 6 4 4 2" xfId="7496"/>
    <cellStyle name="Normal 2 3 6 4 5" xfId="5192"/>
    <cellStyle name="Normal 2 3 6 5" xfId="840"/>
    <cellStyle name="Normal 2 3 6 5 2" xfId="3144"/>
    <cellStyle name="Normal 2 3 6 5 2 2" xfId="7752"/>
    <cellStyle name="Normal 2 3 6 5 3" xfId="5448"/>
    <cellStyle name="Normal 2 3 6 6" xfId="1608"/>
    <cellStyle name="Normal 2 3 6 6 2" xfId="3912"/>
    <cellStyle name="Normal 2 3 6 6 2 2" xfId="8520"/>
    <cellStyle name="Normal 2 3 6 6 3" xfId="6216"/>
    <cellStyle name="Normal 2 3 6 7" xfId="2376"/>
    <cellStyle name="Normal 2 3 6 7 2" xfId="6984"/>
    <cellStyle name="Normal 2 3 6 8" xfId="4680"/>
    <cellStyle name="Normal 2 3 7" xfId="136"/>
    <cellStyle name="Normal 2 3 7 2" xfId="392"/>
    <cellStyle name="Normal 2 3 7 2 2" xfId="1160"/>
    <cellStyle name="Normal 2 3 7 2 2 2" xfId="3464"/>
    <cellStyle name="Normal 2 3 7 2 2 2 2" xfId="8072"/>
    <cellStyle name="Normal 2 3 7 2 2 3" xfId="5768"/>
    <cellStyle name="Normal 2 3 7 2 3" xfId="1928"/>
    <cellStyle name="Normal 2 3 7 2 3 2" xfId="4232"/>
    <cellStyle name="Normal 2 3 7 2 3 2 2" xfId="8840"/>
    <cellStyle name="Normal 2 3 7 2 3 3" xfId="6536"/>
    <cellStyle name="Normal 2 3 7 2 4" xfId="2696"/>
    <cellStyle name="Normal 2 3 7 2 4 2" xfId="7304"/>
    <cellStyle name="Normal 2 3 7 2 5" xfId="5000"/>
    <cellStyle name="Normal 2 3 7 3" xfId="648"/>
    <cellStyle name="Normal 2 3 7 3 2" xfId="1416"/>
    <cellStyle name="Normal 2 3 7 3 2 2" xfId="3720"/>
    <cellStyle name="Normal 2 3 7 3 2 2 2" xfId="8328"/>
    <cellStyle name="Normal 2 3 7 3 2 3" xfId="6024"/>
    <cellStyle name="Normal 2 3 7 3 3" xfId="2184"/>
    <cellStyle name="Normal 2 3 7 3 3 2" xfId="4488"/>
    <cellStyle name="Normal 2 3 7 3 3 2 2" xfId="9096"/>
    <cellStyle name="Normal 2 3 7 3 3 3" xfId="6792"/>
    <cellStyle name="Normal 2 3 7 3 4" xfId="2952"/>
    <cellStyle name="Normal 2 3 7 3 4 2" xfId="7560"/>
    <cellStyle name="Normal 2 3 7 3 5" xfId="5256"/>
    <cellStyle name="Normal 2 3 7 4" xfId="904"/>
    <cellStyle name="Normal 2 3 7 4 2" xfId="3208"/>
    <cellStyle name="Normal 2 3 7 4 2 2" xfId="7816"/>
    <cellStyle name="Normal 2 3 7 4 3" xfId="5512"/>
    <cellStyle name="Normal 2 3 7 5" xfId="1672"/>
    <cellStyle name="Normal 2 3 7 5 2" xfId="3976"/>
    <cellStyle name="Normal 2 3 7 5 2 2" xfId="8584"/>
    <cellStyle name="Normal 2 3 7 5 3" xfId="6280"/>
    <cellStyle name="Normal 2 3 7 6" xfId="2440"/>
    <cellStyle name="Normal 2 3 7 6 2" xfId="7048"/>
    <cellStyle name="Normal 2 3 7 7" xfId="4744"/>
    <cellStyle name="Normal 2 3 8" xfId="264"/>
    <cellStyle name="Normal 2 3 8 2" xfId="1032"/>
    <cellStyle name="Normal 2 3 8 2 2" xfId="3336"/>
    <cellStyle name="Normal 2 3 8 2 2 2" xfId="7944"/>
    <cellStyle name="Normal 2 3 8 2 3" xfId="5640"/>
    <cellStyle name="Normal 2 3 8 3" xfId="1800"/>
    <cellStyle name="Normal 2 3 8 3 2" xfId="4104"/>
    <cellStyle name="Normal 2 3 8 3 2 2" xfId="8712"/>
    <cellStyle name="Normal 2 3 8 3 3" xfId="6408"/>
    <cellStyle name="Normal 2 3 8 4" xfId="2568"/>
    <cellStyle name="Normal 2 3 8 4 2" xfId="7176"/>
    <cellStyle name="Normal 2 3 8 5" xfId="4872"/>
    <cellStyle name="Normal 2 3 9" xfId="520"/>
    <cellStyle name="Normal 2 3 9 2" xfId="1288"/>
    <cellStyle name="Normal 2 3 9 2 2" xfId="3592"/>
    <cellStyle name="Normal 2 3 9 2 2 2" xfId="8200"/>
    <cellStyle name="Normal 2 3 9 2 3" xfId="5896"/>
    <cellStyle name="Normal 2 3 9 3" xfId="2056"/>
    <cellStyle name="Normal 2 3 9 3 2" xfId="4360"/>
    <cellStyle name="Normal 2 3 9 3 2 2" xfId="8968"/>
    <cellStyle name="Normal 2 3 9 3 3" xfId="6664"/>
    <cellStyle name="Normal 2 3 9 4" xfId="2824"/>
    <cellStyle name="Normal 2 3 9 4 2" xfId="7432"/>
    <cellStyle name="Normal 2 3 9 5" xfId="5128"/>
    <cellStyle name="Normal 2 4" xfId="9"/>
    <cellStyle name="Normal 2 4 10" xfId="1546"/>
    <cellStyle name="Normal 2 4 10 2" xfId="3850"/>
    <cellStyle name="Normal 2 4 10 2 2" xfId="8458"/>
    <cellStyle name="Normal 2 4 10 3" xfId="6154"/>
    <cellStyle name="Normal 2 4 11" xfId="2314"/>
    <cellStyle name="Normal 2 4 11 2" xfId="6922"/>
    <cellStyle name="Normal 2 4 12" xfId="4618"/>
    <cellStyle name="Normal 2 4 2" xfId="17"/>
    <cellStyle name="Normal 2 4 2 10" xfId="2322"/>
    <cellStyle name="Normal 2 4 2 10 2" xfId="6930"/>
    <cellStyle name="Normal 2 4 2 11" xfId="4626"/>
    <cellStyle name="Normal 2 4 2 2" xfId="33"/>
    <cellStyle name="Normal 2 4 2 2 10" xfId="4642"/>
    <cellStyle name="Normal 2 4 2 2 2" xfId="66"/>
    <cellStyle name="Normal 2 4 2 2 2 2" xfId="130"/>
    <cellStyle name="Normal 2 4 2 2 2 2 2" xfId="258"/>
    <cellStyle name="Normal 2 4 2 2 2 2 2 2" xfId="514"/>
    <cellStyle name="Normal 2 4 2 2 2 2 2 2 2" xfId="1282"/>
    <cellStyle name="Normal 2 4 2 2 2 2 2 2 2 2" xfId="3586"/>
    <cellStyle name="Normal 2 4 2 2 2 2 2 2 2 2 2" xfId="8194"/>
    <cellStyle name="Normal 2 4 2 2 2 2 2 2 2 3" xfId="5890"/>
    <cellStyle name="Normal 2 4 2 2 2 2 2 2 3" xfId="2050"/>
    <cellStyle name="Normal 2 4 2 2 2 2 2 2 3 2" xfId="4354"/>
    <cellStyle name="Normal 2 4 2 2 2 2 2 2 3 2 2" xfId="8962"/>
    <cellStyle name="Normal 2 4 2 2 2 2 2 2 3 3" xfId="6658"/>
    <cellStyle name="Normal 2 4 2 2 2 2 2 2 4" xfId="2818"/>
    <cellStyle name="Normal 2 4 2 2 2 2 2 2 4 2" xfId="7426"/>
    <cellStyle name="Normal 2 4 2 2 2 2 2 2 5" xfId="5122"/>
    <cellStyle name="Normal 2 4 2 2 2 2 2 3" xfId="770"/>
    <cellStyle name="Normal 2 4 2 2 2 2 2 3 2" xfId="1538"/>
    <cellStyle name="Normal 2 4 2 2 2 2 2 3 2 2" xfId="3842"/>
    <cellStyle name="Normal 2 4 2 2 2 2 2 3 2 2 2" xfId="8450"/>
    <cellStyle name="Normal 2 4 2 2 2 2 2 3 2 3" xfId="6146"/>
    <cellStyle name="Normal 2 4 2 2 2 2 2 3 3" xfId="2306"/>
    <cellStyle name="Normal 2 4 2 2 2 2 2 3 3 2" xfId="4610"/>
    <cellStyle name="Normal 2 4 2 2 2 2 2 3 3 2 2" xfId="9218"/>
    <cellStyle name="Normal 2 4 2 2 2 2 2 3 3 3" xfId="6914"/>
    <cellStyle name="Normal 2 4 2 2 2 2 2 3 4" xfId="3074"/>
    <cellStyle name="Normal 2 4 2 2 2 2 2 3 4 2" xfId="7682"/>
    <cellStyle name="Normal 2 4 2 2 2 2 2 3 5" xfId="5378"/>
    <cellStyle name="Normal 2 4 2 2 2 2 2 4" xfId="1026"/>
    <cellStyle name="Normal 2 4 2 2 2 2 2 4 2" xfId="3330"/>
    <cellStyle name="Normal 2 4 2 2 2 2 2 4 2 2" xfId="7938"/>
    <cellStyle name="Normal 2 4 2 2 2 2 2 4 3" xfId="5634"/>
    <cellStyle name="Normal 2 4 2 2 2 2 2 5" xfId="1794"/>
    <cellStyle name="Normal 2 4 2 2 2 2 2 5 2" xfId="4098"/>
    <cellStyle name="Normal 2 4 2 2 2 2 2 5 2 2" xfId="8706"/>
    <cellStyle name="Normal 2 4 2 2 2 2 2 5 3" xfId="6402"/>
    <cellStyle name="Normal 2 4 2 2 2 2 2 6" xfId="2562"/>
    <cellStyle name="Normal 2 4 2 2 2 2 2 6 2" xfId="7170"/>
    <cellStyle name="Normal 2 4 2 2 2 2 2 7" xfId="4866"/>
    <cellStyle name="Normal 2 4 2 2 2 2 3" xfId="386"/>
    <cellStyle name="Normal 2 4 2 2 2 2 3 2" xfId="1154"/>
    <cellStyle name="Normal 2 4 2 2 2 2 3 2 2" xfId="3458"/>
    <cellStyle name="Normal 2 4 2 2 2 2 3 2 2 2" xfId="8066"/>
    <cellStyle name="Normal 2 4 2 2 2 2 3 2 3" xfId="5762"/>
    <cellStyle name="Normal 2 4 2 2 2 2 3 3" xfId="1922"/>
    <cellStyle name="Normal 2 4 2 2 2 2 3 3 2" xfId="4226"/>
    <cellStyle name="Normal 2 4 2 2 2 2 3 3 2 2" xfId="8834"/>
    <cellStyle name="Normal 2 4 2 2 2 2 3 3 3" xfId="6530"/>
    <cellStyle name="Normal 2 4 2 2 2 2 3 4" xfId="2690"/>
    <cellStyle name="Normal 2 4 2 2 2 2 3 4 2" xfId="7298"/>
    <cellStyle name="Normal 2 4 2 2 2 2 3 5" xfId="4994"/>
    <cellStyle name="Normal 2 4 2 2 2 2 4" xfId="642"/>
    <cellStyle name="Normal 2 4 2 2 2 2 4 2" xfId="1410"/>
    <cellStyle name="Normal 2 4 2 2 2 2 4 2 2" xfId="3714"/>
    <cellStyle name="Normal 2 4 2 2 2 2 4 2 2 2" xfId="8322"/>
    <cellStyle name="Normal 2 4 2 2 2 2 4 2 3" xfId="6018"/>
    <cellStyle name="Normal 2 4 2 2 2 2 4 3" xfId="2178"/>
    <cellStyle name="Normal 2 4 2 2 2 2 4 3 2" xfId="4482"/>
    <cellStyle name="Normal 2 4 2 2 2 2 4 3 2 2" xfId="9090"/>
    <cellStyle name="Normal 2 4 2 2 2 2 4 3 3" xfId="6786"/>
    <cellStyle name="Normal 2 4 2 2 2 2 4 4" xfId="2946"/>
    <cellStyle name="Normal 2 4 2 2 2 2 4 4 2" xfId="7554"/>
    <cellStyle name="Normal 2 4 2 2 2 2 4 5" xfId="5250"/>
    <cellStyle name="Normal 2 4 2 2 2 2 5" xfId="898"/>
    <cellStyle name="Normal 2 4 2 2 2 2 5 2" xfId="3202"/>
    <cellStyle name="Normal 2 4 2 2 2 2 5 2 2" xfId="7810"/>
    <cellStyle name="Normal 2 4 2 2 2 2 5 3" xfId="5506"/>
    <cellStyle name="Normal 2 4 2 2 2 2 6" xfId="1666"/>
    <cellStyle name="Normal 2 4 2 2 2 2 6 2" xfId="3970"/>
    <cellStyle name="Normal 2 4 2 2 2 2 6 2 2" xfId="8578"/>
    <cellStyle name="Normal 2 4 2 2 2 2 6 3" xfId="6274"/>
    <cellStyle name="Normal 2 4 2 2 2 2 7" xfId="2434"/>
    <cellStyle name="Normal 2 4 2 2 2 2 7 2" xfId="7042"/>
    <cellStyle name="Normal 2 4 2 2 2 2 8" xfId="4738"/>
    <cellStyle name="Normal 2 4 2 2 2 3" xfId="194"/>
    <cellStyle name="Normal 2 4 2 2 2 3 2" xfId="450"/>
    <cellStyle name="Normal 2 4 2 2 2 3 2 2" xfId="1218"/>
    <cellStyle name="Normal 2 4 2 2 2 3 2 2 2" xfId="3522"/>
    <cellStyle name="Normal 2 4 2 2 2 3 2 2 2 2" xfId="8130"/>
    <cellStyle name="Normal 2 4 2 2 2 3 2 2 3" xfId="5826"/>
    <cellStyle name="Normal 2 4 2 2 2 3 2 3" xfId="1986"/>
    <cellStyle name="Normal 2 4 2 2 2 3 2 3 2" xfId="4290"/>
    <cellStyle name="Normal 2 4 2 2 2 3 2 3 2 2" xfId="8898"/>
    <cellStyle name="Normal 2 4 2 2 2 3 2 3 3" xfId="6594"/>
    <cellStyle name="Normal 2 4 2 2 2 3 2 4" xfId="2754"/>
    <cellStyle name="Normal 2 4 2 2 2 3 2 4 2" xfId="7362"/>
    <cellStyle name="Normal 2 4 2 2 2 3 2 5" xfId="5058"/>
    <cellStyle name="Normal 2 4 2 2 2 3 3" xfId="706"/>
    <cellStyle name="Normal 2 4 2 2 2 3 3 2" xfId="1474"/>
    <cellStyle name="Normal 2 4 2 2 2 3 3 2 2" xfId="3778"/>
    <cellStyle name="Normal 2 4 2 2 2 3 3 2 2 2" xfId="8386"/>
    <cellStyle name="Normal 2 4 2 2 2 3 3 2 3" xfId="6082"/>
    <cellStyle name="Normal 2 4 2 2 2 3 3 3" xfId="2242"/>
    <cellStyle name="Normal 2 4 2 2 2 3 3 3 2" xfId="4546"/>
    <cellStyle name="Normal 2 4 2 2 2 3 3 3 2 2" xfId="9154"/>
    <cellStyle name="Normal 2 4 2 2 2 3 3 3 3" xfId="6850"/>
    <cellStyle name="Normal 2 4 2 2 2 3 3 4" xfId="3010"/>
    <cellStyle name="Normal 2 4 2 2 2 3 3 4 2" xfId="7618"/>
    <cellStyle name="Normal 2 4 2 2 2 3 3 5" xfId="5314"/>
    <cellStyle name="Normal 2 4 2 2 2 3 4" xfId="962"/>
    <cellStyle name="Normal 2 4 2 2 2 3 4 2" xfId="3266"/>
    <cellStyle name="Normal 2 4 2 2 2 3 4 2 2" xfId="7874"/>
    <cellStyle name="Normal 2 4 2 2 2 3 4 3" xfId="5570"/>
    <cellStyle name="Normal 2 4 2 2 2 3 5" xfId="1730"/>
    <cellStyle name="Normal 2 4 2 2 2 3 5 2" xfId="4034"/>
    <cellStyle name="Normal 2 4 2 2 2 3 5 2 2" xfId="8642"/>
    <cellStyle name="Normal 2 4 2 2 2 3 5 3" xfId="6338"/>
    <cellStyle name="Normal 2 4 2 2 2 3 6" xfId="2498"/>
    <cellStyle name="Normal 2 4 2 2 2 3 6 2" xfId="7106"/>
    <cellStyle name="Normal 2 4 2 2 2 3 7" xfId="4802"/>
    <cellStyle name="Normal 2 4 2 2 2 4" xfId="322"/>
    <cellStyle name="Normal 2 4 2 2 2 4 2" xfId="1090"/>
    <cellStyle name="Normal 2 4 2 2 2 4 2 2" xfId="3394"/>
    <cellStyle name="Normal 2 4 2 2 2 4 2 2 2" xfId="8002"/>
    <cellStyle name="Normal 2 4 2 2 2 4 2 3" xfId="5698"/>
    <cellStyle name="Normal 2 4 2 2 2 4 3" xfId="1858"/>
    <cellStyle name="Normal 2 4 2 2 2 4 3 2" xfId="4162"/>
    <cellStyle name="Normal 2 4 2 2 2 4 3 2 2" xfId="8770"/>
    <cellStyle name="Normal 2 4 2 2 2 4 3 3" xfId="6466"/>
    <cellStyle name="Normal 2 4 2 2 2 4 4" xfId="2626"/>
    <cellStyle name="Normal 2 4 2 2 2 4 4 2" xfId="7234"/>
    <cellStyle name="Normal 2 4 2 2 2 4 5" xfId="4930"/>
    <cellStyle name="Normal 2 4 2 2 2 5" xfId="578"/>
    <cellStyle name="Normal 2 4 2 2 2 5 2" xfId="1346"/>
    <cellStyle name="Normal 2 4 2 2 2 5 2 2" xfId="3650"/>
    <cellStyle name="Normal 2 4 2 2 2 5 2 2 2" xfId="8258"/>
    <cellStyle name="Normal 2 4 2 2 2 5 2 3" xfId="5954"/>
    <cellStyle name="Normal 2 4 2 2 2 5 3" xfId="2114"/>
    <cellStyle name="Normal 2 4 2 2 2 5 3 2" xfId="4418"/>
    <cellStyle name="Normal 2 4 2 2 2 5 3 2 2" xfId="9026"/>
    <cellStyle name="Normal 2 4 2 2 2 5 3 3" xfId="6722"/>
    <cellStyle name="Normal 2 4 2 2 2 5 4" xfId="2882"/>
    <cellStyle name="Normal 2 4 2 2 2 5 4 2" xfId="7490"/>
    <cellStyle name="Normal 2 4 2 2 2 5 5" xfId="5186"/>
    <cellStyle name="Normal 2 4 2 2 2 6" xfId="834"/>
    <cellStyle name="Normal 2 4 2 2 2 6 2" xfId="3138"/>
    <cellStyle name="Normal 2 4 2 2 2 6 2 2" xfId="7746"/>
    <cellStyle name="Normal 2 4 2 2 2 6 3" xfId="5442"/>
    <cellStyle name="Normal 2 4 2 2 2 7" xfId="1602"/>
    <cellStyle name="Normal 2 4 2 2 2 7 2" xfId="3906"/>
    <cellStyle name="Normal 2 4 2 2 2 7 2 2" xfId="8514"/>
    <cellStyle name="Normal 2 4 2 2 2 7 3" xfId="6210"/>
    <cellStyle name="Normal 2 4 2 2 2 8" xfId="2370"/>
    <cellStyle name="Normal 2 4 2 2 2 8 2" xfId="6978"/>
    <cellStyle name="Normal 2 4 2 2 2 9" xfId="4674"/>
    <cellStyle name="Normal 2 4 2 2 3" xfId="98"/>
    <cellStyle name="Normal 2 4 2 2 3 2" xfId="226"/>
    <cellStyle name="Normal 2 4 2 2 3 2 2" xfId="482"/>
    <cellStyle name="Normal 2 4 2 2 3 2 2 2" xfId="1250"/>
    <cellStyle name="Normal 2 4 2 2 3 2 2 2 2" xfId="3554"/>
    <cellStyle name="Normal 2 4 2 2 3 2 2 2 2 2" xfId="8162"/>
    <cellStyle name="Normal 2 4 2 2 3 2 2 2 3" xfId="5858"/>
    <cellStyle name="Normal 2 4 2 2 3 2 2 3" xfId="2018"/>
    <cellStyle name="Normal 2 4 2 2 3 2 2 3 2" xfId="4322"/>
    <cellStyle name="Normal 2 4 2 2 3 2 2 3 2 2" xfId="8930"/>
    <cellStyle name="Normal 2 4 2 2 3 2 2 3 3" xfId="6626"/>
    <cellStyle name="Normal 2 4 2 2 3 2 2 4" xfId="2786"/>
    <cellStyle name="Normal 2 4 2 2 3 2 2 4 2" xfId="7394"/>
    <cellStyle name="Normal 2 4 2 2 3 2 2 5" xfId="5090"/>
    <cellStyle name="Normal 2 4 2 2 3 2 3" xfId="738"/>
    <cellStyle name="Normal 2 4 2 2 3 2 3 2" xfId="1506"/>
    <cellStyle name="Normal 2 4 2 2 3 2 3 2 2" xfId="3810"/>
    <cellStyle name="Normal 2 4 2 2 3 2 3 2 2 2" xfId="8418"/>
    <cellStyle name="Normal 2 4 2 2 3 2 3 2 3" xfId="6114"/>
    <cellStyle name="Normal 2 4 2 2 3 2 3 3" xfId="2274"/>
    <cellStyle name="Normal 2 4 2 2 3 2 3 3 2" xfId="4578"/>
    <cellStyle name="Normal 2 4 2 2 3 2 3 3 2 2" xfId="9186"/>
    <cellStyle name="Normal 2 4 2 2 3 2 3 3 3" xfId="6882"/>
    <cellStyle name="Normal 2 4 2 2 3 2 3 4" xfId="3042"/>
    <cellStyle name="Normal 2 4 2 2 3 2 3 4 2" xfId="7650"/>
    <cellStyle name="Normal 2 4 2 2 3 2 3 5" xfId="5346"/>
    <cellStyle name="Normal 2 4 2 2 3 2 4" xfId="994"/>
    <cellStyle name="Normal 2 4 2 2 3 2 4 2" xfId="3298"/>
    <cellStyle name="Normal 2 4 2 2 3 2 4 2 2" xfId="7906"/>
    <cellStyle name="Normal 2 4 2 2 3 2 4 3" xfId="5602"/>
    <cellStyle name="Normal 2 4 2 2 3 2 5" xfId="1762"/>
    <cellStyle name="Normal 2 4 2 2 3 2 5 2" xfId="4066"/>
    <cellStyle name="Normal 2 4 2 2 3 2 5 2 2" xfId="8674"/>
    <cellStyle name="Normal 2 4 2 2 3 2 5 3" xfId="6370"/>
    <cellStyle name="Normal 2 4 2 2 3 2 6" xfId="2530"/>
    <cellStyle name="Normal 2 4 2 2 3 2 6 2" xfId="7138"/>
    <cellStyle name="Normal 2 4 2 2 3 2 7" xfId="4834"/>
    <cellStyle name="Normal 2 4 2 2 3 3" xfId="354"/>
    <cellStyle name="Normal 2 4 2 2 3 3 2" xfId="1122"/>
    <cellStyle name="Normal 2 4 2 2 3 3 2 2" xfId="3426"/>
    <cellStyle name="Normal 2 4 2 2 3 3 2 2 2" xfId="8034"/>
    <cellStyle name="Normal 2 4 2 2 3 3 2 3" xfId="5730"/>
    <cellStyle name="Normal 2 4 2 2 3 3 3" xfId="1890"/>
    <cellStyle name="Normal 2 4 2 2 3 3 3 2" xfId="4194"/>
    <cellStyle name="Normal 2 4 2 2 3 3 3 2 2" xfId="8802"/>
    <cellStyle name="Normal 2 4 2 2 3 3 3 3" xfId="6498"/>
    <cellStyle name="Normal 2 4 2 2 3 3 4" xfId="2658"/>
    <cellStyle name="Normal 2 4 2 2 3 3 4 2" xfId="7266"/>
    <cellStyle name="Normal 2 4 2 2 3 3 5" xfId="4962"/>
    <cellStyle name="Normal 2 4 2 2 3 4" xfId="610"/>
    <cellStyle name="Normal 2 4 2 2 3 4 2" xfId="1378"/>
    <cellStyle name="Normal 2 4 2 2 3 4 2 2" xfId="3682"/>
    <cellStyle name="Normal 2 4 2 2 3 4 2 2 2" xfId="8290"/>
    <cellStyle name="Normal 2 4 2 2 3 4 2 3" xfId="5986"/>
    <cellStyle name="Normal 2 4 2 2 3 4 3" xfId="2146"/>
    <cellStyle name="Normal 2 4 2 2 3 4 3 2" xfId="4450"/>
    <cellStyle name="Normal 2 4 2 2 3 4 3 2 2" xfId="9058"/>
    <cellStyle name="Normal 2 4 2 2 3 4 3 3" xfId="6754"/>
    <cellStyle name="Normal 2 4 2 2 3 4 4" xfId="2914"/>
    <cellStyle name="Normal 2 4 2 2 3 4 4 2" xfId="7522"/>
    <cellStyle name="Normal 2 4 2 2 3 4 5" xfId="5218"/>
    <cellStyle name="Normal 2 4 2 2 3 5" xfId="866"/>
    <cellStyle name="Normal 2 4 2 2 3 5 2" xfId="3170"/>
    <cellStyle name="Normal 2 4 2 2 3 5 2 2" xfId="7778"/>
    <cellStyle name="Normal 2 4 2 2 3 5 3" xfId="5474"/>
    <cellStyle name="Normal 2 4 2 2 3 6" xfId="1634"/>
    <cellStyle name="Normal 2 4 2 2 3 6 2" xfId="3938"/>
    <cellStyle name="Normal 2 4 2 2 3 6 2 2" xfId="8546"/>
    <cellStyle name="Normal 2 4 2 2 3 6 3" xfId="6242"/>
    <cellStyle name="Normal 2 4 2 2 3 7" xfId="2402"/>
    <cellStyle name="Normal 2 4 2 2 3 7 2" xfId="7010"/>
    <cellStyle name="Normal 2 4 2 2 3 8" xfId="4706"/>
    <cellStyle name="Normal 2 4 2 2 4" xfId="162"/>
    <cellStyle name="Normal 2 4 2 2 4 2" xfId="418"/>
    <cellStyle name="Normal 2 4 2 2 4 2 2" xfId="1186"/>
    <cellStyle name="Normal 2 4 2 2 4 2 2 2" xfId="3490"/>
    <cellStyle name="Normal 2 4 2 2 4 2 2 2 2" xfId="8098"/>
    <cellStyle name="Normal 2 4 2 2 4 2 2 3" xfId="5794"/>
    <cellStyle name="Normal 2 4 2 2 4 2 3" xfId="1954"/>
    <cellStyle name="Normal 2 4 2 2 4 2 3 2" xfId="4258"/>
    <cellStyle name="Normal 2 4 2 2 4 2 3 2 2" xfId="8866"/>
    <cellStyle name="Normal 2 4 2 2 4 2 3 3" xfId="6562"/>
    <cellStyle name="Normal 2 4 2 2 4 2 4" xfId="2722"/>
    <cellStyle name="Normal 2 4 2 2 4 2 4 2" xfId="7330"/>
    <cellStyle name="Normal 2 4 2 2 4 2 5" xfId="5026"/>
    <cellStyle name="Normal 2 4 2 2 4 3" xfId="674"/>
    <cellStyle name="Normal 2 4 2 2 4 3 2" xfId="1442"/>
    <cellStyle name="Normal 2 4 2 2 4 3 2 2" xfId="3746"/>
    <cellStyle name="Normal 2 4 2 2 4 3 2 2 2" xfId="8354"/>
    <cellStyle name="Normal 2 4 2 2 4 3 2 3" xfId="6050"/>
    <cellStyle name="Normal 2 4 2 2 4 3 3" xfId="2210"/>
    <cellStyle name="Normal 2 4 2 2 4 3 3 2" xfId="4514"/>
    <cellStyle name="Normal 2 4 2 2 4 3 3 2 2" xfId="9122"/>
    <cellStyle name="Normal 2 4 2 2 4 3 3 3" xfId="6818"/>
    <cellStyle name="Normal 2 4 2 2 4 3 4" xfId="2978"/>
    <cellStyle name="Normal 2 4 2 2 4 3 4 2" xfId="7586"/>
    <cellStyle name="Normal 2 4 2 2 4 3 5" xfId="5282"/>
    <cellStyle name="Normal 2 4 2 2 4 4" xfId="930"/>
    <cellStyle name="Normal 2 4 2 2 4 4 2" xfId="3234"/>
    <cellStyle name="Normal 2 4 2 2 4 4 2 2" xfId="7842"/>
    <cellStyle name="Normal 2 4 2 2 4 4 3" xfId="5538"/>
    <cellStyle name="Normal 2 4 2 2 4 5" xfId="1698"/>
    <cellStyle name="Normal 2 4 2 2 4 5 2" xfId="4002"/>
    <cellStyle name="Normal 2 4 2 2 4 5 2 2" xfId="8610"/>
    <cellStyle name="Normal 2 4 2 2 4 5 3" xfId="6306"/>
    <cellStyle name="Normal 2 4 2 2 4 6" xfId="2466"/>
    <cellStyle name="Normal 2 4 2 2 4 6 2" xfId="7074"/>
    <cellStyle name="Normal 2 4 2 2 4 7" xfId="4770"/>
    <cellStyle name="Normal 2 4 2 2 5" xfId="290"/>
    <cellStyle name="Normal 2 4 2 2 5 2" xfId="1058"/>
    <cellStyle name="Normal 2 4 2 2 5 2 2" xfId="3362"/>
    <cellStyle name="Normal 2 4 2 2 5 2 2 2" xfId="7970"/>
    <cellStyle name="Normal 2 4 2 2 5 2 3" xfId="5666"/>
    <cellStyle name="Normal 2 4 2 2 5 3" xfId="1826"/>
    <cellStyle name="Normal 2 4 2 2 5 3 2" xfId="4130"/>
    <cellStyle name="Normal 2 4 2 2 5 3 2 2" xfId="8738"/>
    <cellStyle name="Normal 2 4 2 2 5 3 3" xfId="6434"/>
    <cellStyle name="Normal 2 4 2 2 5 4" xfId="2594"/>
    <cellStyle name="Normal 2 4 2 2 5 4 2" xfId="7202"/>
    <cellStyle name="Normal 2 4 2 2 5 5" xfId="4898"/>
    <cellStyle name="Normal 2 4 2 2 6" xfId="546"/>
    <cellStyle name="Normal 2 4 2 2 6 2" xfId="1314"/>
    <cellStyle name="Normal 2 4 2 2 6 2 2" xfId="3618"/>
    <cellStyle name="Normal 2 4 2 2 6 2 2 2" xfId="8226"/>
    <cellStyle name="Normal 2 4 2 2 6 2 3" xfId="5922"/>
    <cellStyle name="Normal 2 4 2 2 6 3" xfId="2082"/>
    <cellStyle name="Normal 2 4 2 2 6 3 2" xfId="4386"/>
    <cellStyle name="Normal 2 4 2 2 6 3 2 2" xfId="8994"/>
    <cellStyle name="Normal 2 4 2 2 6 3 3" xfId="6690"/>
    <cellStyle name="Normal 2 4 2 2 6 4" xfId="2850"/>
    <cellStyle name="Normal 2 4 2 2 6 4 2" xfId="7458"/>
    <cellStyle name="Normal 2 4 2 2 6 5" xfId="5154"/>
    <cellStyle name="Normal 2 4 2 2 7" xfId="802"/>
    <cellStyle name="Normal 2 4 2 2 7 2" xfId="3106"/>
    <cellStyle name="Normal 2 4 2 2 7 2 2" xfId="7714"/>
    <cellStyle name="Normal 2 4 2 2 7 3" xfId="5410"/>
    <cellStyle name="Normal 2 4 2 2 8" xfId="1570"/>
    <cellStyle name="Normal 2 4 2 2 8 2" xfId="3874"/>
    <cellStyle name="Normal 2 4 2 2 8 2 2" xfId="8482"/>
    <cellStyle name="Normal 2 4 2 2 8 3" xfId="6178"/>
    <cellStyle name="Normal 2 4 2 2 9" xfId="2338"/>
    <cellStyle name="Normal 2 4 2 2 9 2" xfId="6946"/>
    <cellStyle name="Normal 2 4 2 3" xfId="50"/>
    <cellStyle name="Normal 2 4 2 3 2" xfId="114"/>
    <cellStyle name="Normal 2 4 2 3 2 2" xfId="242"/>
    <cellStyle name="Normal 2 4 2 3 2 2 2" xfId="498"/>
    <cellStyle name="Normal 2 4 2 3 2 2 2 2" xfId="1266"/>
    <cellStyle name="Normal 2 4 2 3 2 2 2 2 2" xfId="3570"/>
    <cellStyle name="Normal 2 4 2 3 2 2 2 2 2 2" xfId="8178"/>
    <cellStyle name="Normal 2 4 2 3 2 2 2 2 3" xfId="5874"/>
    <cellStyle name="Normal 2 4 2 3 2 2 2 3" xfId="2034"/>
    <cellStyle name="Normal 2 4 2 3 2 2 2 3 2" xfId="4338"/>
    <cellStyle name="Normal 2 4 2 3 2 2 2 3 2 2" xfId="8946"/>
    <cellStyle name="Normal 2 4 2 3 2 2 2 3 3" xfId="6642"/>
    <cellStyle name="Normal 2 4 2 3 2 2 2 4" xfId="2802"/>
    <cellStyle name="Normal 2 4 2 3 2 2 2 4 2" xfId="7410"/>
    <cellStyle name="Normal 2 4 2 3 2 2 2 5" xfId="5106"/>
    <cellStyle name="Normal 2 4 2 3 2 2 3" xfId="754"/>
    <cellStyle name="Normal 2 4 2 3 2 2 3 2" xfId="1522"/>
    <cellStyle name="Normal 2 4 2 3 2 2 3 2 2" xfId="3826"/>
    <cellStyle name="Normal 2 4 2 3 2 2 3 2 2 2" xfId="8434"/>
    <cellStyle name="Normal 2 4 2 3 2 2 3 2 3" xfId="6130"/>
    <cellStyle name="Normal 2 4 2 3 2 2 3 3" xfId="2290"/>
    <cellStyle name="Normal 2 4 2 3 2 2 3 3 2" xfId="4594"/>
    <cellStyle name="Normal 2 4 2 3 2 2 3 3 2 2" xfId="9202"/>
    <cellStyle name="Normal 2 4 2 3 2 2 3 3 3" xfId="6898"/>
    <cellStyle name="Normal 2 4 2 3 2 2 3 4" xfId="3058"/>
    <cellStyle name="Normal 2 4 2 3 2 2 3 4 2" xfId="7666"/>
    <cellStyle name="Normal 2 4 2 3 2 2 3 5" xfId="5362"/>
    <cellStyle name="Normal 2 4 2 3 2 2 4" xfId="1010"/>
    <cellStyle name="Normal 2 4 2 3 2 2 4 2" xfId="3314"/>
    <cellStyle name="Normal 2 4 2 3 2 2 4 2 2" xfId="7922"/>
    <cellStyle name="Normal 2 4 2 3 2 2 4 3" xfId="5618"/>
    <cellStyle name="Normal 2 4 2 3 2 2 5" xfId="1778"/>
    <cellStyle name="Normal 2 4 2 3 2 2 5 2" xfId="4082"/>
    <cellStyle name="Normal 2 4 2 3 2 2 5 2 2" xfId="8690"/>
    <cellStyle name="Normal 2 4 2 3 2 2 5 3" xfId="6386"/>
    <cellStyle name="Normal 2 4 2 3 2 2 6" xfId="2546"/>
    <cellStyle name="Normal 2 4 2 3 2 2 6 2" xfId="7154"/>
    <cellStyle name="Normal 2 4 2 3 2 2 7" xfId="4850"/>
    <cellStyle name="Normal 2 4 2 3 2 3" xfId="370"/>
    <cellStyle name="Normal 2 4 2 3 2 3 2" xfId="1138"/>
    <cellStyle name="Normal 2 4 2 3 2 3 2 2" xfId="3442"/>
    <cellStyle name="Normal 2 4 2 3 2 3 2 2 2" xfId="8050"/>
    <cellStyle name="Normal 2 4 2 3 2 3 2 3" xfId="5746"/>
    <cellStyle name="Normal 2 4 2 3 2 3 3" xfId="1906"/>
    <cellStyle name="Normal 2 4 2 3 2 3 3 2" xfId="4210"/>
    <cellStyle name="Normal 2 4 2 3 2 3 3 2 2" xfId="8818"/>
    <cellStyle name="Normal 2 4 2 3 2 3 3 3" xfId="6514"/>
    <cellStyle name="Normal 2 4 2 3 2 3 4" xfId="2674"/>
    <cellStyle name="Normal 2 4 2 3 2 3 4 2" xfId="7282"/>
    <cellStyle name="Normal 2 4 2 3 2 3 5" xfId="4978"/>
    <cellStyle name="Normal 2 4 2 3 2 4" xfId="626"/>
    <cellStyle name="Normal 2 4 2 3 2 4 2" xfId="1394"/>
    <cellStyle name="Normal 2 4 2 3 2 4 2 2" xfId="3698"/>
    <cellStyle name="Normal 2 4 2 3 2 4 2 2 2" xfId="8306"/>
    <cellStyle name="Normal 2 4 2 3 2 4 2 3" xfId="6002"/>
    <cellStyle name="Normal 2 4 2 3 2 4 3" xfId="2162"/>
    <cellStyle name="Normal 2 4 2 3 2 4 3 2" xfId="4466"/>
    <cellStyle name="Normal 2 4 2 3 2 4 3 2 2" xfId="9074"/>
    <cellStyle name="Normal 2 4 2 3 2 4 3 3" xfId="6770"/>
    <cellStyle name="Normal 2 4 2 3 2 4 4" xfId="2930"/>
    <cellStyle name="Normal 2 4 2 3 2 4 4 2" xfId="7538"/>
    <cellStyle name="Normal 2 4 2 3 2 4 5" xfId="5234"/>
    <cellStyle name="Normal 2 4 2 3 2 5" xfId="882"/>
    <cellStyle name="Normal 2 4 2 3 2 5 2" xfId="3186"/>
    <cellStyle name="Normal 2 4 2 3 2 5 2 2" xfId="7794"/>
    <cellStyle name="Normal 2 4 2 3 2 5 3" xfId="5490"/>
    <cellStyle name="Normal 2 4 2 3 2 6" xfId="1650"/>
    <cellStyle name="Normal 2 4 2 3 2 6 2" xfId="3954"/>
    <cellStyle name="Normal 2 4 2 3 2 6 2 2" xfId="8562"/>
    <cellStyle name="Normal 2 4 2 3 2 6 3" xfId="6258"/>
    <cellStyle name="Normal 2 4 2 3 2 7" xfId="2418"/>
    <cellStyle name="Normal 2 4 2 3 2 7 2" xfId="7026"/>
    <cellStyle name="Normal 2 4 2 3 2 8" xfId="4722"/>
    <cellStyle name="Normal 2 4 2 3 3" xfId="178"/>
    <cellStyle name="Normal 2 4 2 3 3 2" xfId="434"/>
    <cellStyle name="Normal 2 4 2 3 3 2 2" xfId="1202"/>
    <cellStyle name="Normal 2 4 2 3 3 2 2 2" xfId="3506"/>
    <cellStyle name="Normal 2 4 2 3 3 2 2 2 2" xfId="8114"/>
    <cellStyle name="Normal 2 4 2 3 3 2 2 3" xfId="5810"/>
    <cellStyle name="Normal 2 4 2 3 3 2 3" xfId="1970"/>
    <cellStyle name="Normal 2 4 2 3 3 2 3 2" xfId="4274"/>
    <cellStyle name="Normal 2 4 2 3 3 2 3 2 2" xfId="8882"/>
    <cellStyle name="Normal 2 4 2 3 3 2 3 3" xfId="6578"/>
    <cellStyle name="Normal 2 4 2 3 3 2 4" xfId="2738"/>
    <cellStyle name="Normal 2 4 2 3 3 2 4 2" xfId="7346"/>
    <cellStyle name="Normal 2 4 2 3 3 2 5" xfId="5042"/>
    <cellStyle name="Normal 2 4 2 3 3 3" xfId="690"/>
    <cellStyle name="Normal 2 4 2 3 3 3 2" xfId="1458"/>
    <cellStyle name="Normal 2 4 2 3 3 3 2 2" xfId="3762"/>
    <cellStyle name="Normal 2 4 2 3 3 3 2 2 2" xfId="8370"/>
    <cellStyle name="Normal 2 4 2 3 3 3 2 3" xfId="6066"/>
    <cellStyle name="Normal 2 4 2 3 3 3 3" xfId="2226"/>
    <cellStyle name="Normal 2 4 2 3 3 3 3 2" xfId="4530"/>
    <cellStyle name="Normal 2 4 2 3 3 3 3 2 2" xfId="9138"/>
    <cellStyle name="Normal 2 4 2 3 3 3 3 3" xfId="6834"/>
    <cellStyle name="Normal 2 4 2 3 3 3 4" xfId="2994"/>
    <cellStyle name="Normal 2 4 2 3 3 3 4 2" xfId="7602"/>
    <cellStyle name="Normal 2 4 2 3 3 3 5" xfId="5298"/>
    <cellStyle name="Normal 2 4 2 3 3 4" xfId="946"/>
    <cellStyle name="Normal 2 4 2 3 3 4 2" xfId="3250"/>
    <cellStyle name="Normal 2 4 2 3 3 4 2 2" xfId="7858"/>
    <cellStyle name="Normal 2 4 2 3 3 4 3" xfId="5554"/>
    <cellStyle name="Normal 2 4 2 3 3 5" xfId="1714"/>
    <cellStyle name="Normal 2 4 2 3 3 5 2" xfId="4018"/>
    <cellStyle name="Normal 2 4 2 3 3 5 2 2" xfId="8626"/>
    <cellStyle name="Normal 2 4 2 3 3 5 3" xfId="6322"/>
    <cellStyle name="Normal 2 4 2 3 3 6" xfId="2482"/>
    <cellStyle name="Normal 2 4 2 3 3 6 2" xfId="7090"/>
    <cellStyle name="Normal 2 4 2 3 3 7" xfId="4786"/>
    <cellStyle name="Normal 2 4 2 3 4" xfId="306"/>
    <cellStyle name="Normal 2 4 2 3 4 2" xfId="1074"/>
    <cellStyle name="Normal 2 4 2 3 4 2 2" xfId="3378"/>
    <cellStyle name="Normal 2 4 2 3 4 2 2 2" xfId="7986"/>
    <cellStyle name="Normal 2 4 2 3 4 2 3" xfId="5682"/>
    <cellStyle name="Normal 2 4 2 3 4 3" xfId="1842"/>
    <cellStyle name="Normal 2 4 2 3 4 3 2" xfId="4146"/>
    <cellStyle name="Normal 2 4 2 3 4 3 2 2" xfId="8754"/>
    <cellStyle name="Normal 2 4 2 3 4 3 3" xfId="6450"/>
    <cellStyle name="Normal 2 4 2 3 4 4" xfId="2610"/>
    <cellStyle name="Normal 2 4 2 3 4 4 2" xfId="7218"/>
    <cellStyle name="Normal 2 4 2 3 4 5" xfId="4914"/>
    <cellStyle name="Normal 2 4 2 3 5" xfId="562"/>
    <cellStyle name="Normal 2 4 2 3 5 2" xfId="1330"/>
    <cellStyle name="Normal 2 4 2 3 5 2 2" xfId="3634"/>
    <cellStyle name="Normal 2 4 2 3 5 2 2 2" xfId="8242"/>
    <cellStyle name="Normal 2 4 2 3 5 2 3" xfId="5938"/>
    <cellStyle name="Normal 2 4 2 3 5 3" xfId="2098"/>
    <cellStyle name="Normal 2 4 2 3 5 3 2" xfId="4402"/>
    <cellStyle name="Normal 2 4 2 3 5 3 2 2" xfId="9010"/>
    <cellStyle name="Normal 2 4 2 3 5 3 3" xfId="6706"/>
    <cellStyle name="Normal 2 4 2 3 5 4" xfId="2866"/>
    <cellStyle name="Normal 2 4 2 3 5 4 2" xfId="7474"/>
    <cellStyle name="Normal 2 4 2 3 5 5" xfId="5170"/>
    <cellStyle name="Normal 2 4 2 3 6" xfId="818"/>
    <cellStyle name="Normal 2 4 2 3 6 2" xfId="3122"/>
    <cellStyle name="Normal 2 4 2 3 6 2 2" xfId="7730"/>
    <cellStyle name="Normal 2 4 2 3 6 3" xfId="5426"/>
    <cellStyle name="Normal 2 4 2 3 7" xfId="1586"/>
    <cellStyle name="Normal 2 4 2 3 7 2" xfId="3890"/>
    <cellStyle name="Normal 2 4 2 3 7 2 2" xfId="8498"/>
    <cellStyle name="Normal 2 4 2 3 7 3" xfId="6194"/>
    <cellStyle name="Normal 2 4 2 3 8" xfId="2354"/>
    <cellStyle name="Normal 2 4 2 3 8 2" xfId="6962"/>
    <cellStyle name="Normal 2 4 2 3 9" xfId="4658"/>
    <cellStyle name="Normal 2 4 2 4" xfId="82"/>
    <cellStyle name="Normal 2 4 2 4 2" xfId="210"/>
    <cellStyle name="Normal 2 4 2 4 2 2" xfId="466"/>
    <cellStyle name="Normal 2 4 2 4 2 2 2" xfId="1234"/>
    <cellStyle name="Normal 2 4 2 4 2 2 2 2" xfId="3538"/>
    <cellStyle name="Normal 2 4 2 4 2 2 2 2 2" xfId="8146"/>
    <cellStyle name="Normal 2 4 2 4 2 2 2 3" xfId="5842"/>
    <cellStyle name="Normal 2 4 2 4 2 2 3" xfId="2002"/>
    <cellStyle name="Normal 2 4 2 4 2 2 3 2" xfId="4306"/>
    <cellStyle name="Normal 2 4 2 4 2 2 3 2 2" xfId="8914"/>
    <cellStyle name="Normal 2 4 2 4 2 2 3 3" xfId="6610"/>
    <cellStyle name="Normal 2 4 2 4 2 2 4" xfId="2770"/>
    <cellStyle name="Normal 2 4 2 4 2 2 4 2" xfId="7378"/>
    <cellStyle name="Normal 2 4 2 4 2 2 5" xfId="5074"/>
    <cellStyle name="Normal 2 4 2 4 2 3" xfId="722"/>
    <cellStyle name="Normal 2 4 2 4 2 3 2" xfId="1490"/>
    <cellStyle name="Normal 2 4 2 4 2 3 2 2" xfId="3794"/>
    <cellStyle name="Normal 2 4 2 4 2 3 2 2 2" xfId="8402"/>
    <cellStyle name="Normal 2 4 2 4 2 3 2 3" xfId="6098"/>
    <cellStyle name="Normal 2 4 2 4 2 3 3" xfId="2258"/>
    <cellStyle name="Normal 2 4 2 4 2 3 3 2" xfId="4562"/>
    <cellStyle name="Normal 2 4 2 4 2 3 3 2 2" xfId="9170"/>
    <cellStyle name="Normal 2 4 2 4 2 3 3 3" xfId="6866"/>
    <cellStyle name="Normal 2 4 2 4 2 3 4" xfId="3026"/>
    <cellStyle name="Normal 2 4 2 4 2 3 4 2" xfId="7634"/>
    <cellStyle name="Normal 2 4 2 4 2 3 5" xfId="5330"/>
    <cellStyle name="Normal 2 4 2 4 2 4" xfId="978"/>
    <cellStyle name="Normal 2 4 2 4 2 4 2" xfId="3282"/>
    <cellStyle name="Normal 2 4 2 4 2 4 2 2" xfId="7890"/>
    <cellStyle name="Normal 2 4 2 4 2 4 3" xfId="5586"/>
    <cellStyle name="Normal 2 4 2 4 2 5" xfId="1746"/>
    <cellStyle name="Normal 2 4 2 4 2 5 2" xfId="4050"/>
    <cellStyle name="Normal 2 4 2 4 2 5 2 2" xfId="8658"/>
    <cellStyle name="Normal 2 4 2 4 2 5 3" xfId="6354"/>
    <cellStyle name="Normal 2 4 2 4 2 6" xfId="2514"/>
    <cellStyle name="Normal 2 4 2 4 2 6 2" xfId="7122"/>
    <cellStyle name="Normal 2 4 2 4 2 7" xfId="4818"/>
    <cellStyle name="Normal 2 4 2 4 3" xfId="338"/>
    <cellStyle name="Normal 2 4 2 4 3 2" xfId="1106"/>
    <cellStyle name="Normal 2 4 2 4 3 2 2" xfId="3410"/>
    <cellStyle name="Normal 2 4 2 4 3 2 2 2" xfId="8018"/>
    <cellStyle name="Normal 2 4 2 4 3 2 3" xfId="5714"/>
    <cellStyle name="Normal 2 4 2 4 3 3" xfId="1874"/>
    <cellStyle name="Normal 2 4 2 4 3 3 2" xfId="4178"/>
    <cellStyle name="Normal 2 4 2 4 3 3 2 2" xfId="8786"/>
    <cellStyle name="Normal 2 4 2 4 3 3 3" xfId="6482"/>
    <cellStyle name="Normal 2 4 2 4 3 4" xfId="2642"/>
    <cellStyle name="Normal 2 4 2 4 3 4 2" xfId="7250"/>
    <cellStyle name="Normal 2 4 2 4 3 5" xfId="4946"/>
    <cellStyle name="Normal 2 4 2 4 4" xfId="594"/>
    <cellStyle name="Normal 2 4 2 4 4 2" xfId="1362"/>
    <cellStyle name="Normal 2 4 2 4 4 2 2" xfId="3666"/>
    <cellStyle name="Normal 2 4 2 4 4 2 2 2" xfId="8274"/>
    <cellStyle name="Normal 2 4 2 4 4 2 3" xfId="5970"/>
    <cellStyle name="Normal 2 4 2 4 4 3" xfId="2130"/>
    <cellStyle name="Normal 2 4 2 4 4 3 2" xfId="4434"/>
    <cellStyle name="Normal 2 4 2 4 4 3 2 2" xfId="9042"/>
    <cellStyle name="Normal 2 4 2 4 4 3 3" xfId="6738"/>
    <cellStyle name="Normal 2 4 2 4 4 4" xfId="2898"/>
    <cellStyle name="Normal 2 4 2 4 4 4 2" xfId="7506"/>
    <cellStyle name="Normal 2 4 2 4 4 5" xfId="5202"/>
    <cellStyle name="Normal 2 4 2 4 5" xfId="850"/>
    <cellStyle name="Normal 2 4 2 4 5 2" xfId="3154"/>
    <cellStyle name="Normal 2 4 2 4 5 2 2" xfId="7762"/>
    <cellStyle name="Normal 2 4 2 4 5 3" xfId="5458"/>
    <cellStyle name="Normal 2 4 2 4 6" xfId="1618"/>
    <cellStyle name="Normal 2 4 2 4 6 2" xfId="3922"/>
    <cellStyle name="Normal 2 4 2 4 6 2 2" xfId="8530"/>
    <cellStyle name="Normal 2 4 2 4 6 3" xfId="6226"/>
    <cellStyle name="Normal 2 4 2 4 7" xfId="2386"/>
    <cellStyle name="Normal 2 4 2 4 7 2" xfId="6994"/>
    <cellStyle name="Normal 2 4 2 4 8" xfId="4690"/>
    <cellStyle name="Normal 2 4 2 5" xfId="146"/>
    <cellStyle name="Normal 2 4 2 5 2" xfId="402"/>
    <cellStyle name="Normal 2 4 2 5 2 2" xfId="1170"/>
    <cellStyle name="Normal 2 4 2 5 2 2 2" xfId="3474"/>
    <cellStyle name="Normal 2 4 2 5 2 2 2 2" xfId="8082"/>
    <cellStyle name="Normal 2 4 2 5 2 2 3" xfId="5778"/>
    <cellStyle name="Normal 2 4 2 5 2 3" xfId="1938"/>
    <cellStyle name="Normal 2 4 2 5 2 3 2" xfId="4242"/>
    <cellStyle name="Normal 2 4 2 5 2 3 2 2" xfId="8850"/>
    <cellStyle name="Normal 2 4 2 5 2 3 3" xfId="6546"/>
    <cellStyle name="Normal 2 4 2 5 2 4" xfId="2706"/>
    <cellStyle name="Normal 2 4 2 5 2 4 2" xfId="7314"/>
    <cellStyle name="Normal 2 4 2 5 2 5" xfId="5010"/>
    <cellStyle name="Normal 2 4 2 5 3" xfId="658"/>
    <cellStyle name="Normal 2 4 2 5 3 2" xfId="1426"/>
    <cellStyle name="Normal 2 4 2 5 3 2 2" xfId="3730"/>
    <cellStyle name="Normal 2 4 2 5 3 2 2 2" xfId="8338"/>
    <cellStyle name="Normal 2 4 2 5 3 2 3" xfId="6034"/>
    <cellStyle name="Normal 2 4 2 5 3 3" xfId="2194"/>
    <cellStyle name="Normal 2 4 2 5 3 3 2" xfId="4498"/>
    <cellStyle name="Normal 2 4 2 5 3 3 2 2" xfId="9106"/>
    <cellStyle name="Normal 2 4 2 5 3 3 3" xfId="6802"/>
    <cellStyle name="Normal 2 4 2 5 3 4" xfId="2962"/>
    <cellStyle name="Normal 2 4 2 5 3 4 2" xfId="7570"/>
    <cellStyle name="Normal 2 4 2 5 3 5" xfId="5266"/>
    <cellStyle name="Normal 2 4 2 5 4" xfId="914"/>
    <cellStyle name="Normal 2 4 2 5 4 2" xfId="3218"/>
    <cellStyle name="Normal 2 4 2 5 4 2 2" xfId="7826"/>
    <cellStyle name="Normal 2 4 2 5 4 3" xfId="5522"/>
    <cellStyle name="Normal 2 4 2 5 5" xfId="1682"/>
    <cellStyle name="Normal 2 4 2 5 5 2" xfId="3986"/>
    <cellStyle name="Normal 2 4 2 5 5 2 2" xfId="8594"/>
    <cellStyle name="Normal 2 4 2 5 5 3" xfId="6290"/>
    <cellStyle name="Normal 2 4 2 5 6" xfId="2450"/>
    <cellStyle name="Normal 2 4 2 5 6 2" xfId="7058"/>
    <cellStyle name="Normal 2 4 2 5 7" xfId="4754"/>
    <cellStyle name="Normal 2 4 2 6" xfId="274"/>
    <cellStyle name="Normal 2 4 2 6 2" xfId="1042"/>
    <cellStyle name="Normal 2 4 2 6 2 2" xfId="3346"/>
    <cellStyle name="Normal 2 4 2 6 2 2 2" xfId="7954"/>
    <cellStyle name="Normal 2 4 2 6 2 3" xfId="5650"/>
    <cellStyle name="Normal 2 4 2 6 3" xfId="1810"/>
    <cellStyle name="Normal 2 4 2 6 3 2" xfId="4114"/>
    <cellStyle name="Normal 2 4 2 6 3 2 2" xfId="8722"/>
    <cellStyle name="Normal 2 4 2 6 3 3" xfId="6418"/>
    <cellStyle name="Normal 2 4 2 6 4" xfId="2578"/>
    <cellStyle name="Normal 2 4 2 6 4 2" xfId="7186"/>
    <cellStyle name="Normal 2 4 2 6 5" xfId="4882"/>
    <cellStyle name="Normal 2 4 2 7" xfId="530"/>
    <cellStyle name="Normal 2 4 2 7 2" xfId="1298"/>
    <cellStyle name="Normal 2 4 2 7 2 2" xfId="3602"/>
    <cellStyle name="Normal 2 4 2 7 2 2 2" xfId="8210"/>
    <cellStyle name="Normal 2 4 2 7 2 3" xfId="5906"/>
    <cellStyle name="Normal 2 4 2 7 3" xfId="2066"/>
    <cellStyle name="Normal 2 4 2 7 3 2" xfId="4370"/>
    <cellStyle name="Normal 2 4 2 7 3 2 2" xfId="8978"/>
    <cellStyle name="Normal 2 4 2 7 3 3" xfId="6674"/>
    <cellStyle name="Normal 2 4 2 7 4" xfId="2834"/>
    <cellStyle name="Normal 2 4 2 7 4 2" xfId="7442"/>
    <cellStyle name="Normal 2 4 2 7 5" xfId="5138"/>
    <cellStyle name="Normal 2 4 2 8" xfId="786"/>
    <cellStyle name="Normal 2 4 2 8 2" xfId="3090"/>
    <cellStyle name="Normal 2 4 2 8 2 2" xfId="7698"/>
    <cellStyle name="Normal 2 4 2 8 3" xfId="5394"/>
    <cellStyle name="Normal 2 4 2 9" xfId="1554"/>
    <cellStyle name="Normal 2 4 2 9 2" xfId="3858"/>
    <cellStyle name="Normal 2 4 2 9 2 2" xfId="8466"/>
    <cellStyle name="Normal 2 4 2 9 3" xfId="6162"/>
    <cellStyle name="Normal 2 4 3" xfId="25"/>
    <cellStyle name="Normal 2 4 3 10" xfId="4634"/>
    <cellStyle name="Normal 2 4 3 2" xfId="58"/>
    <cellStyle name="Normal 2 4 3 2 2" xfId="122"/>
    <cellStyle name="Normal 2 4 3 2 2 2" xfId="250"/>
    <cellStyle name="Normal 2 4 3 2 2 2 2" xfId="506"/>
    <cellStyle name="Normal 2 4 3 2 2 2 2 2" xfId="1274"/>
    <cellStyle name="Normal 2 4 3 2 2 2 2 2 2" xfId="3578"/>
    <cellStyle name="Normal 2 4 3 2 2 2 2 2 2 2" xfId="8186"/>
    <cellStyle name="Normal 2 4 3 2 2 2 2 2 3" xfId="5882"/>
    <cellStyle name="Normal 2 4 3 2 2 2 2 3" xfId="2042"/>
    <cellStyle name="Normal 2 4 3 2 2 2 2 3 2" xfId="4346"/>
    <cellStyle name="Normal 2 4 3 2 2 2 2 3 2 2" xfId="8954"/>
    <cellStyle name="Normal 2 4 3 2 2 2 2 3 3" xfId="6650"/>
    <cellStyle name="Normal 2 4 3 2 2 2 2 4" xfId="2810"/>
    <cellStyle name="Normal 2 4 3 2 2 2 2 4 2" xfId="7418"/>
    <cellStyle name="Normal 2 4 3 2 2 2 2 5" xfId="5114"/>
    <cellStyle name="Normal 2 4 3 2 2 2 3" xfId="762"/>
    <cellStyle name="Normal 2 4 3 2 2 2 3 2" xfId="1530"/>
    <cellStyle name="Normal 2 4 3 2 2 2 3 2 2" xfId="3834"/>
    <cellStyle name="Normal 2 4 3 2 2 2 3 2 2 2" xfId="8442"/>
    <cellStyle name="Normal 2 4 3 2 2 2 3 2 3" xfId="6138"/>
    <cellStyle name="Normal 2 4 3 2 2 2 3 3" xfId="2298"/>
    <cellStyle name="Normal 2 4 3 2 2 2 3 3 2" xfId="4602"/>
    <cellStyle name="Normal 2 4 3 2 2 2 3 3 2 2" xfId="9210"/>
    <cellStyle name="Normal 2 4 3 2 2 2 3 3 3" xfId="6906"/>
    <cellStyle name="Normal 2 4 3 2 2 2 3 4" xfId="3066"/>
    <cellStyle name="Normal 2 4 3 2 2 2 3 4 2" xfId="7674"/>
    <cellStyle name="Normal 2 4 3 2 2 2 3 5" xfId="5370"/>
    <cellStyle name="Normal 2 4 3 2 2 2 4" xfId="1018"/>
    <cellStyle name="Normal 2 4 3 2 2 2 4 2" xfId="3322"/>
    <cellStyle name="Normal 2 4 3 2 2 2 4 2 2" xfId="7930"/>
    <cellStyle name="Normal 2 4 3 2 2 2 4 3" xfId="5626"/>
    <cellStyle name="Normal 2 4 3 2 2 2 5" xfId="1786"/>
    <cellStyle name="Normal 2 4 3 2 2 2 5 2" xfId="4090"/>
    <cellStyle name="Normal 2 4 3 2 2 2 5 2 2" xfId="8698"/>
    <cellStyle name="Normal 2 4 3 2 2 2 5 3" xfId="6394"/>
    <cellStyle name="Normal 2 4 3 2 2 2 6" xfId="2554"/>
    <cellStyle name="Normal 2 4 3 2 2 2 6 2" xfId="7162"/>
    <cellStyle name="Normal 2 4 3 2 2 2 7" xfId="4858"/>
    <cellStyle name="Normal 2 4 3 2 2 3" xfId="378"/>
    <cellStyle name="Normal 2 4 3 2 2 3 2" xfId="1146"/>
    <cellStyle name="Normal 2 4 3 2 2 3 2 2" xfId="3450"/>
    <cellStyle name="Normal 2 4 3 2 2 3 2 2 2" xfId="8058"/>
    <cellStyle name="Normal 2 4 3 2 2 3 2 3" xfId="5754"/>
    <cellStyle name="Normal 2 4 3 2 2 3 3" xfId="1914"/>
    <cellStyle name="Normal 2 4 3 2 2 3 3 2" xfId="4218"/>
    <cellStyle name="Normal 2 4 3 2 2 3 3 2 2" xfId="8826"/>
    <cellStyle name="Normal 2 4 3 2 2 3 3 3" xfId="6522"/>
    <cellStyle name="Normal 2 4 3 2 2 3 4" xfId="2682"/>
    <cellStyle name="Normal 2 4 3 2 2 3 4 2" xfId="7290"/>
    <cellStyle name="Normal 2 4 3 2 2 3 5" xfId="4986"/>
    <cellStyle name="Normal 2 4 3 2 2 4" xfId="634"/>
    <cellStyle name="Normal 2 4 3 2 2 4 2" xfId="1402"/>
    <cellStyle name="Normal 2 4 3 2 2 4 2 2" xfId="3706"/>
    <cellStyle name="Normal 2 4 3 2 2 4 2 2 2" xfId="8314"/>
    <cellStyle name="Normal 2 4 3 2 2 4 2 3" xfId="6010"/>
    <cellStyle name="Normal 2 4 3 2 2 4 3" xfId="2170"/>
    <cellStyle name="Normal 2 4 3 2 2 4 3 2" xfId="4474"/>
    <cellStyle name="Normal 2 4 3 2 2 4 3 2 2" xfId="9082"/>
    <cellStyle name="Normal 2 4 3 2 2 4 3 3" xfId="6778"/>
    <cellStyle name="Normal 2 4 3 2 2 4 4" xfId="2938"/>
    <cellStyle name="Normal 2 4 3 2 2 4 4 2" xfId="7546"/>
    <cellStyle name="Normal 2 4 3 2 2 4 5" xfId="5242"/>
    <cellStyle name="Normal 2 4 3 2 2 5" xfId="890"/>
    <cellStyle name="Normal 2 4 3 2 2 5 2" xfId="3194"/>
    <cellStyle name="Normal 2 4 3 2 2 5 2 2" xfId="7802"/>
    <cellStyle name="Normal 2 4 3 2 2 5 3" xfId="5498"/>
    <cellStyle name="Normal 2 4 3 2 2 6" xfId="1658"/>
    <cellStyle name="Normal 2 4 3 2 2 6 2" xfId="3962"/>
    <cellStyle name="Normal 2 4 3 2 2 6 2 2" xfId="8570"/>
    <cellStyle name="Normal 2 4 3 2 2 6 3" xfId="6266"/>
    <cellStyle name="Normal 2 4 3 2 2 7" xfId="2426"/>
    <cellStyle name="Normal 2 4 3 2 2 7 2" xfId="7034"/>
    <cellStyle name="Normal 2 4 3 2 2 8" xfId="4730"/>
    <cellStyle name="Normal 2 4 3 2 3" xfId="186"/>
    <cellStyle name="Normal 2 4 3 2 3 2" xfId="442"/>
    <cellStyle name="Normal 2 4 3 2 3 2 2" xfId="1210"/>
    <cellStyle name="Normal 2 4 3 2 3 2 2 2" xfId="3514"/>
    <cellStyle name="Normal 2 4 3 2 3 2 2 2 2" xfId="8122"/>
    <cellStyle name="Normal 2 4 3 2 3 2 2 3" xfId="5818"/>
    <cellStyle name="Normal 2 4 3 2 3 2 3" xfId="1978"/>
    <cellStyle name="Normal 2 4 3 2 3 2 3 2" xfId="4282"/>
    <cellStyle name="Normal 2 4 3 2 3 2 3 2 2" xfId="8890"/>
    <cellStyle name="Normal 2 4 3 2 3 2 3 3" xfId="6586"/>
    <cellStyle name="Normal 2 4 3 2 3 2 4" xfId="2746"/>
    <cellStyle name="Normal 2 4 3 2 3 2 4 2" xfId="7354"/>
    <cellStyle name="Normal 2 4 3 2 3 2 5" xfId="5050"/>
    <cellStyle name="Normal 2 4 3 2 3 3" xfId="698"/>
    <cellStyle name="Normal 2 4 3 2 3 3 2" xfId="1466"/>
    <cellStyle name="Normal 2 4 3 2 3 3 2 2" xfId="3770"/>
    <cellStyle name="Normal 2 4 3 2 3 3 2 2 2" xfId="8378"/>
    <cellStyle name="Normal 2 4 3 2 3 3 2 3" xfId="6074"/>
    <cellStyle name="Normal 2 4 3 2 3 3 3" xfId="2234"/>
    <cellStyle name="Normal 2 4 3 2 3 3 3 2" xfId="4538"/>
    <cellStyle name="Normal 2 4 3 2 3 3 3 2 2" xfId="9146"/>
    <cellStyle name="Normal 2 4 3 2 3 3 3 3" xfId="6842"/>
    <cellStyle name="Normal 2 4 3 2 3 3 4" xfId="3002"/>
    <cellStyle name="Normal 2 4 3 2 3 3 4 2" xfId="7610"/>
    <cellStyle name="Normal 2 4 3 2 3 3 5" xfId="5306"/>
    <cellStyle name="Normal 2 4 3 2 3 4" xfId="954"/>
    <cellStyle name="Normal 2 4 3 2 3 4 2" xfId="3258"/>
    <cellStyle name="Normal 2 4 3 2 3 4 2 2" xfId="7866"/>
    <cellStyle name="Normal 2 4 3 2 3 4 3" xfId="5562"/>
    <cellStyle name="Normal 2 4 3 2 3 5" xfId="1722"/>
    <cellStyle name="Normal 2 4 3 2 3 5 2" xfId="4026"/>
    <cellStyle name="Normal 2 4 3 2 3 5 2 2" xfId="8634"/>
    <cellStyle name="Normal 2 4 3 2 3 5 3" xfId="6330"/>
    <cellStyle name="Normal 2 4 3 2 3 6" xfId="2490"/>
    <cellStyle name="Normal 2 4 3 2 3 6 2" xfId="7098"/>
    <cellStyle name="Normal 2 4 3 2 3 7" xfId="4794"/>
    <cellStyle name="Normal 2 4 3 2 4" xfId="314"/>
    <cellStyle name="Normal 2 4 3 2 4 2" xfId="1082"/>
    <cellStyle name="Normal 2 4 3 2 4 2 2" xfId="3386"/>
    <cellStyle name="Normal 2 4 3 2 4 2 2 2" xfId="7994"/>
    <cellStyle name="Normal 2 4 3 2 4 2 3" xfId="5690"/>
    <cellStyle name="Normal 2 4 3 2 4 3" xfId="1850"/>
    <cellStyle name="Normal 2 4 3 2 4 3 2" xfId="4154"/>
    <cellStyle name="Normal 2 4 3 2 4 3 2 2" xfId="8762"/>
    <cellStyle name="Normal 2 4 3 2 4 3 3" xfId="6458"/>
    <cellStyle name="Normal 2 4 3 2 4 4" xfId="2618"/>
    <cellStyle name="Normal 2 4 3 2 4 4 2" xfId="7226"/>
    <cellStyle name="Normal 2 4 3 2 4 5" xfId="4922"/>
    <cellStyle name="Normal 2 4 3 2 5" xfId="570"/>
    <cellStyle name="Normal 2 4 3 2 5 2" xfId="1338"/>
    <cellStyle name="Normal 2 4 3 2 5 2 2" xfId="3642"/>
    <cellStyle name="Normal 2 4 3 2 5 2 2 2" xfId="8250"/>
    <cellStyle name="Normal 2 4 3 2 5 2 3" xfId="5946"/>
    <cellStyle name="Normal 2 4 3 2 5 3" xfId="2106"/>
    <cellStyle name="Normal 2 4 3 2 5 3 2" xfId="4410"/>
    <cellStyle name="Normal 2 4 3 2 5 3 2 2" xfId="9018"/>
    <cellStyle name="Normal 2 4 3 2 5 3 3" xfId="6714"/>
    <cellStyle name="Normal 2 4 3 2 5 4" xfId="2874"/>
    <cellStyle name="Normal 2 4 3 2 5 4 2" xfId="7482"/>
    <cellStyle name="Normal 2 4 3 2 5 5" xfId="5178"/>
    <cellStyle name="Normal 2 4 3 2 6" xfId="826"/>
    <cellStyle name="Normal 2 4 3 2 6 2" xfId="3130"/>
    <cellStyle name="Normal 2 4 3 2 6 2 2" xfId="7738"/>
    <cellStyle name="Normal 2 4 3 2 6 3" xfId="5434"/>
    <cellStyle name="Normal 2 4 3 2 7" xfId="1594"/>
    <cellStyle name="Normal 2 4 3 2 7 2" xfId="3898"/>
    <cellStyle name="Normal 2 4 3 2 7 2 2" xfId="8506"/>
    <cellStyle name="Normal 2 4 3 2 7 3" xfId="6202"/>
    <cellStyle name="Normal 2 4 3 2 8" xfId="2362"/>
    <cellStyle name="Normal 2 4 3 2 8 2" xfId="6970"/>
    <cellStyle name="Normal 2 4 3 2 9" xfId="4666"/>
    <cellStyle name="Normal 2 4 3 3" xfId="90"/>
    <cellStyle name="Normal 2 4 3 3 2" xfId="218"/>
    <cellStyle name="Normal 2 4 3 3 2 2" xfId="474"/>
    <cellStyle name="Normal 2 4 3 3 2 2 2" xfId="1242"/>
    <cellStyle name="Normal 2 4 3 3 2 2 2 2" xfId="3546"/>
    <cellStyle name="Normal 2 4 3 3 2 2 2 2 2" xfId="8154"/>
    <cellStyle name="Normal 2 4 3 3 2 2 2 3" xfId="5850"/>
    <cellStyle name="Normal 2 4 3 3 2 2 3" xfId="2010"/>
    <cellStyle name="Normal 2 4 3 3 2 2 3 2" xfId="4314"/>
    <cellStyle name="Normal 2 4 3 3 2 2 3 2 2" xfId="8922"/>
    <cellStyle name="Normal 2 4 3 3 2 2 3 3" xfId="6618"/>
    <cellStyle name="Normal 2 4 3 3 2 2 4" xfId="2778"/>
    <cellStyle name="Normal 2 4 3 3 2 2 4 2" xfId="7386"/>
    <cellStyle name="Normal 2 4 3 3 2 2 5" xfId="5082"/>
    <cellStyle name="Normal 2 4 3 3 2 3" xfId="730"/>
    <cellStyle name="Normal 2 4 3 3 2 3 2" xfId="1498"/>
    <cellStyle name="Normal 2 4 3 3 2 3 2 2" xfId="3802"/>
    <cellStyle name="Normal 2 4 3 3 2 3 2 2 2" xfId="8410"/>
    <cellStyle name="Normal 2 4 3 3 2 3 2 3" xfId="6106"/>
    <cellStyle name="Normal 2 4 3 3 2 3 3" xfId="2266"/>
    <cellStyle name="Normal 2 4 3 3 2 3 3 2" xfId="4570"/>
    <cellStyle name="Normal 2 4 3 3 2 3 3 2 2" xfId="9178"/>
    <cellStyle name="Normal 2 4 3 3 2 3 3 3" xfId="6874"/>
    <cellStyle name="Normal 2 4 3 3 2 3 4" xfId="3034"/>
    <cellStyle name="Normal 2 4 3 3 2 3 4 2" xfId="7642"/>
    <cellStyle name="Normal 2 4 3 3 2 3 5" xfId="5338"/>
    <cellStyle name="Normal 2 4 3 3 2 4" xfId="986"/>
    <cellStyle name="Normal 2 4 3 3 2 4 2" xfId="3290"/>
    <cellStyle name="Normal 2 4 3 3 2 4 2 2" xfId="7898"/>
    <cellStyle name="Normal 2 4 3 3 2 4 3" xfId="5594"/>
    <cellStyle name="Normal 2 4 3 3 2 5" xfId="1754"/>
    <cellStyle name="Normal 2 4 3 3 2 5 2" xfId="4058"/>
    <cellStyle name="Normal 2 4 3 3 2 5 2 2" xfId="8666"/>
    <cellStyle name="Normal 2 4 3 3 2 5 3" xfId="6362"/>
    <cellStyle name="Normal 2 4 3 3 2 6" xfId="2522"/>
    <cellStyle name="Normal 2 4 3 3 2 6 2" xfId="7130"/>
    <cellStyle name="Normal 2 4 3 3 2 7" xfId="4826"/>
    <cellStyle name="Normal 2 4 3 3 3" xfId="346"/>
    <cellStyle name="Normal 2 4 3 3 3 2" xfId="1114"/>
    <cellStyle name="Normal 2 4 3 3 3 2 2" xfId="3418"/>
    <cellStyle name="Normal 2 4 3 3 3 2 2 2" xfId="8026"/>
    <cellStyle name="Normal 2 4 3 3 3 2 3" xfId="5722"/>
    <cellStyle name="Normal 2 4 3 3 3 3" xfId="1882"/>
    <cellStyle name="Normal 2 4 3 3 3 3 2" xfId="4186"/>
    <cellStyle name="Normal 2 4 3 3 3 3 2 2" xfId="8794"/>
    <cellStyle name="Normal 2 4 3 3 3 3 3" xfId="6490"/>
    <cellStyle name="Normal 2 4 3 3 3 4" xfId="2650"/>
    <cellStyle name="Normal 2 4 3 3 3 4 2" xfId="7258"/>
    <cellStyle name="Normal 2 4 3 3 3 5" xfId="4954"/>
    <cellStyle name="Normal 2 4 3 3 4" xfId="602"/>
    <cellStyle name="Normal 2 4 3 3 4 2" xfId="1370"/>
    <cellStyle name="Normal 2 4 3 3 4 2 2" xfId="3674"/>
    <cellStyle name="Normal 2 4 3 3 4 2 2 2" xfId="8282"/>
    <cellStyle name="Normal 2 4 3 3 4 2 3" xfId="5978"/>
    <cellStyle name="Normal 2 4 3 3 4 3" xfId="2138"/>
    <cellStyle name="Normal 2 4 3 3 4 3 2" xfId="4442"/>
    <cellStyle name="Normal 2 4 3 3 4 3 2 2" xfId="9050"/>
    <cellStyle name="Normal 2 4 3 3 4 3 3" xfId="6746"/>
    <cellStyle name="Normal 2 4 3 3 4 4" xfId="2906"/>
    <cellStyle name="Normal 2 4 3 3 4 4 2" xfId="7514"/>
    <cellStyle name="Normal 2 4 3 3 4 5" xfId="5210"/>
    <cellStyle name="Normal 2 4 3 3 5" xfId="858"/>
    <cellStyle name="Normal 2 4 3 3 5 2" xfId="3162"/>
    <cellStyle name="Normal 2 4 3 3 5 2 2" xfId="7770"/>
    <cellStyle name="Normal 2 4 3 3 5 3" xfId="5466"/>
    <cellStyle name="Normal 2 4 3 3 6" xfId="1626"/>
    <cellStyle name="Normal 2 4 3 3 6 2" xfId="3930"/>
    <cellStyle name="Normal 2 4 3 3 6 2 2" xfId="8538"/>
    <cellStyle name="Normal 2 4 3 3 6 3" xfId="6234"/>
    <cellStyle name="Normal 2 4 3 3 7" xfId="2394"/>
    <cellStyle name="Normal 2 4 3 3 7 2" xfId="7002"/>
    <cellStyle name="Normal 2 4 3 3 8" xfId="4698"/>
    <cellStyle name="Normal 2 4 3 4" xfId="154"/>
    <cellStyle name="Normal 2 4 3 4 2" xfId="410"/>
    <cellStyle name="Normal 2 4 3 4 2 2" xfId="1178"/>
    <cellStyle name="Normal 2 4 3 4 2 2 2" xfId="3482"/>
    <cellStyle name="Normal 2 4 3 4 2 2 2 2" xfId="8090"/>
    <cellStyle name="Normal 2 4 3 4 2 2 3" xfId="5786"/>
    <cellStyle name="Normal 2 4 3 4 2 3" xfId="1946"/>
    <cellStyle name="Normal 2 4 3 4 2 3 2" xfId="4250"/>
    <cellStyle name="Normal 2 4 3 4 2 3 2 2" xfId="8858"/>
    <cellStyle name="Normal 2 4 3 4 2 3 3" xfId="6554"/>
    <cellStyle name="Normal 2 4 3 4 2 4" xfId="2714"/>
    <cellStyle name="Normal 2 4 3 4 2 4 2" xfId="7322"/>
    <cellStyle name="Normal 2 4 3 4 2 5" xfId="5018"/>
    <cellStyle name="Normal 2 4 3 4 3" xfId="666"/>
    <cellStyle name="Normal 2 4 3 4 3 2" xfId="1434"/>
    <cellStyle name="Normal 2 4 3 4 3 2 2" xfId="3738"/>
    <cellStyle name="Normal 2 4 3 4 3 2 2 2" xfId="8346"/>
    <cellStyle name="Normal 2 4 3 4 3 2 3" xfId="6042"/>
    <cellStyle name="Normal 2 4 3 4 3 3" xfId="2202"/>
    <cellStyle name="Normal 2 4 3 4 3 3 2" xfId="4506"/>
    <cellStyle name="Normal 2 4 3 4 3 3 2 2" xfId="9114"/>
    <cellStyle name="Normal 2 4 3 4 3 3 3" xfId="6810"/>
    <cellStyle name="Normal 2 4 3 4 3 4" xfId="2970"/>
    <cellStyle name="Normal 2 4 3 4 3 4 2" xfId="7578"/>
    <cellStyle name="Normal 2 4 3 4 3 5" xfId="5274"/>
    <cellStyle name="Normal 2 4 3 4 4" xfId="922"/>
    <cellStyle name="Normal 2 4 3 4 4 2" xfId="3226"/>
    <cellStyle name="Normal 2 4 3 4 4 2 2" xfId="7834"/>
    <cellStyle name="Normal 2 4 3 4 4 3" xfId="5530"/>
    <cellStyle name="Normal 2 4 3 4 5" xfId="1690"/>
    <cellStyle name="Normal 2 4 3 4 5 2" xfId="3994"/>
    <cellStyle name="Normal 2 4 3 4 5 2 2" xfId="8602"/>
    <cellStyle name="Normal 2 4 3 4 5 3" xfId="6298"/>
    <cellStyle name="Normal 2 4 3 4 6" xfId="2458"/>
    <cellStyle name="Normal 2 4 3 4 6 2" xfId="7066"/>
    <cellStyle name="Normal 2 4 3 4 7" xfId="4762"/>
    <cellStyle name="Normal 2 4 3 5" xfId="282"/>
    <cellStyle name="Normal 2 4 3 5 2" xfId="1050"/>
    <cellStyle name="Normal 2 4 3 5 2 2" xfId="3354"/>
    <cellStyle name="Normal 2 4 3 5 2 2 2" xfId="7962"/>
    <cellStyle name="Normal 2 4 3 5 2 3" xfId="5658"/>
    <cellStyle name="Normal 2 4 3 5 3" xfId="1818"/>
    <cellStyle name="Normal 2 4 3 5 3 2" xfId="4122"/>
    <cellStyle name="Normal 2 4 3 5 3 2 2" xfId="8730"/>
    <cellStyle name="Normal 2 4 3 5 3 3" xfId="6426"/>
    <cellStyle name="Normal 2 4 3 5 4" xfId="2586"/>
    <cellStyle name="Normal 2 4 3 5 4 2" xfId="7194"/>
    <cellStyle name="Normal 2 4 3 5 5" xfId="4890"/>
    <cellStyle name="Normal 2 4 3 6" xfId="538"/>
    <cellStyle name="Normal 2 4 3 6 2" xfId="1306"/>
    <cellStyle name="Normal 2 4 3 6 2 2" xfId="3610"/>
    <cellStyle name="Normal 2 4 3 6 2 2 2" xfId="8218"/>
    <cellStyle name="Normal 2 4 3 6 2 3" xfId="5914"/>
    <cellStyle name="Normal 2 4 3 6 3" xfId="2074"/>
    <cellStyle name="Normal 2 4 3 6 3 2" xfId="4378"/>
    <cellStyle name="Normal 2 4 3 6 3 2 2" xfId="8986"/>
    <cellStyle name="Normal 2 4 3 6 3 3" xfId="6682"/>
    <cellStyle name="Normal 2 4 3 6 4" xfId="2842"/>
    <cellStyle name="Normal 2 4 3 6 4 2" xfId="7450"/>
    <cellStyle name="Normal 2 4 3 6 5" xfId="5146"/>
    <cellStyle name="Normal 2 4 3 7" xfId="794"/>
    <cellStyle name="Normal 2 4 3 7 2" xfId="3098"/>
    <cellStyle name="Normal 2 4 3 7 2 2" xfId="7706"/>
    <cellStyle name="Normal 2 4 3 7 3" xfId="5402"/>
    <cellStyle name="Normal 2 4 3 8" xfId="1562"/>
    <cellStyle name="Normal 2 4 3 8 2" xfId="3866"/>
    <cellStyle name="Normal 2 4 3 8 2 2" xfId="8474"/>
    <cellStyle name="Normal 2 4 3 8 3" xfId="6170"/>
    <cellStyle name="Normal 2 4 3 9" xfId="2330"/>
    <cellStyle name="Normal 2 4 3 9 2" xfId="6938"/>
    <cellStyle name="Normal 2 4 4" xfId="42"/>
    <cellStyle name="Normal 2 4 4 2" xfId="106"/>
    <cellStyle name="Normal 2 4 4 2 2" xfId="234"/>
    <cellStyle name="Normal 2 4 4 2 2 2" xfId="490"/>
    <cellStyle name="Normal 2 4 4 2 2 2 2" xfId="1258"/>
    <cellStyle name="Normal 2 4 4 2 2 2 2 2" xfId="3562"/>
    <cellStyle name="Normal 2 4 4 2 2 2 2 2 2" xfId="8170"/>
    <cellStyle name="Normal 2 4 4 2 2 2 2 3" xfId="5866"/>
    <cellStyle name="Normal 2 4 4 2 2 2 3" xfId="2026"/>
    <cellStyle name="Normal 2 4 4 2 2 2 3 2" xfId="4330"/>
    <cellStyle name="Normal 2 4 4 2 2 2 3 2 2" xfId="8938"/>
    <cellStyle name="Normal 2 4 4 2 2 2 3 3" xfId="6634"/>
    <cellStyle name="Normal 2 4 4 2 2 2 4" xfId="2794"/>
    <cellStyle name="Normal 2 4 4 2 2 2 4 2" xfId="7402"/>
    <cellStyle name="Normal 2 4 4 2 2 2 5" xfId="5098"/>
    <cellStyle name="Normal 2 4 4 2 2 3" xfId="746"/>
    <cellStyle name="Normal 2 4 4 2 2 3 2" xfId="1514"/>
    <cellStyle name="Normal 2 4 4 2 2 3 2 2" xfId="3818"/>
    <cellStyle name="Normal 2 4 4 2 2 3 2 2 2" xfId="8426"/>
    <cellStyle name="Normal 2 4 4 2 2 3 2 3" xfId="6122"/>
    <cellStyle name="Normal 2 4 4 2 2 3 3" xfId="2282"/>
    <cellStyle name="Normal 2 4 4 2 2 3 3 2" xfId="4586"/>
    <cellStyle name="Normal 2 4 4 2 2 3 3 2 2" xfId="9194"/>
    <cellStyle name="Normal 2 4 4 2 2 3 3 3" xfId="6890"/>
    <cellStyle name="Normal 2 4 4 2 2 3 4" xfId="3050"/>
    <cellStyle name="Normal 2 4 4 2 2 3 4 2" xfId="7658"/>
    <cellStyle name="Normal 2 4 4 2 2 3 5" xfId="5354"/>
    <cellStyle name="Normal 2 4 4 2 2 4" xfId="1002"/>
    <cellStyle name="Normal 2 4 4 2 2 4 2" xfId="3306"/>
    <cellStyle name="Normal 2 4 4 2 2 4 2 2" xfId="7914"/>
    <cellStyle name="Normal 2 4 4 2 2 4 3" xfId="5610"/>
    <cellStyle name="Normal 2 4 4 2 2 5" xfId="1770"/>
    <cellStyle name="Normal 2 4 4 2 2 5 2" xfId="4074"/>
    <cellStyle name="Normal 2 4 4 2 2 5 2 2" xfId="8682"/>
    <cellStyle name="Normal 2 4 4 2 2 5 3" xfId="6378"/>
    <cellStyle name="Normal 2 4 4 2 2 6" xfId="2538"/>
    <cellStyle name="Normal 2 4 4 2 2 6 2" xfId="7146"/>
    <cellStyle name="Normal 2 4 4 2 2 7" xfId="4842"/>
    <cellStyle name="Normal 2 4 4 2 3" xfId="362"/>
    <cellStyle name="Normal 2 4 4 2 3 2" xfId="1130"/>
    <cellStyle name="Normal 2 4 4 2 3 2 2" xfId="3434"/>
    <cellStyle name="Normal 2 4 4 2 3 2 2 2" xfId="8042"/>
    <cellStyle name="Normal 2 4 4 2 3 2 3" xfId="5738"/>
    <cellStyle name="Normal 2 4 4 2 3 3" xfId="1898"/>
    <cellStyle name="Normal 2 4 4 2 3 3 2" xfId="4202"/>
    <cellStyle name="Normal 2 4 4 2 3 3 2 2" xfId="8810"/>
    <cellStyle name="Normal 2 4 4 2 3 3 3" xfId="6506"/>
    <cellStyle name="Normal 2 4 4 2 3 4" xfId="2666"/>
    <cellStyle name="Normal 2 4 4 2 3 4 2" xfId="7274"/>
    <cellStyle name="Normal 2 4 4 2 3 5" xfId="4970"/>
    <cellStyle name="Normal 2 4 4 2 4" xfId="618"/>
    <cellStyle name="Normal 2 4 4 2 4 2" xfId="1386"/>
    <cellStyle name="Normal 2 4 4 2 4 2 2" xfId="3690"/>
    <cellStyle name="Normal 2 4 4 2 4 2 2 2" xfId="8298"/>
    <cellStyle name="Normal 2 4 4 2 4 2 3" xfId="5994"/>
    <cellStyle name="Normal 2 4 4 2 4 3" xfId="2154"/>
    <cellStyle name="Normal 2 4 4 2 4 3 2" xfId="4458"/>
    <cellStyle name="Normal 2 4 4 2 4 3 2 2" xfId="9066"/>
    <cellStyle name="Normal 2 4 4 2 4 3 3" xfId="6762"/>
    <cellStyle name="Normal 2 4 4 2 4 4" xfId="2922"/>
    <cellStyle name="Normal 2 4 4 2 4 4 2" xfId="7530"/>
    <cellStyle name="Normal 2 4 4 2 4 5" xfId="5226"/>
    <cellStyle name="Normal 2 4 4 2 5" xfId="874"/>
    <cellStyle name="Normal 2 4 4 2 5 2" xfId="3178"/>
    <cellStyle name="Normal 2 4 4 2 5 2 2" xfId="7786"/>
    <cellStyle name="Normal 2 4 4 2 5 3" xfId="5482"/>
    <cellStyle name="Normal 2 4 4 2 6" xfId="1642"/>
    <cellStyle name="Normal 2 4 4 2 6 2" xfId="3946"/>
    <cellStyle name="Normal 2 4 4 2 6 2 2" xfId="8554"/>
    <cellStyle name="Normal 2 4 4 2 6 3" xfId="6250"/>
    <cellStyle name="Normal 2 4 4 2 7" xfId="2410"/>
    <cellStyle name="Normal 2 4 4 2 7 2" xfId="7018"/>
    <cellStyle name="Normal 2 4 4 2 8" xfId="4714"/>
    <cellStyle name="Normal 2 4 4 3" xfId="170"/>
    <cellStyle name="Normal 2 4 4 3 2" xfId="426"/>
    <cellStyle name="Normal 2 4 4 3 2 2" xfId="1194"/>
    <cellStyle name="Normal 2 4 4 3 2 2 2" xfId="3498"/>
    <cellStyle name="Normal 2 4 4 3 2 2 2 2" xfId="8106"/>
    <cellStyle name="Normal 2 4 4 3 2 2 3" xfId="5802"/>
    <cellStyle name="Normal 2 4 4 3 2 3" xfId="1962"/>
    <cellStyle name="Normal 2 4 4 3 2 3 2" xfId="4266"/>
    <cellStyle name="Normal 2 4 4 3 2 3 2 2" xfId="8874"/>
    <cellStyle name="Normal 2 4 4 3 2 3 3" xfId="6570"/>
    <cellStyle name="Normal 2 4 4 3 2 4" xfId="2730"/>
    <cellStyle name="Normal 2 4 4 3 2 4 2" xfId="7338"/>
    <cellStyle name="Normal 2 4 4 3 2 5" xfId="5034"/>
    <cellStyle name="Normal 2 4 4 3 3" xfId="682"/>
    <cellStyle name="Normal 2 4 4 3 3 2" xfId="1450"/>
    <cellStyle name="Normal 2 4 4 3 3 2 2" xfId="3754"/>
    <cellStyle name="Normal 2 4 4 3 3 2 2 2" xfId="8362"/>
    <cellStyle name="Normal 2 4 4 3 3 2 3" xfId="6058"/>
    <cellStyle name="Normal 2 4 4 3 3 3" xfId="2218"/>
    <cellStyle name="Normal 2 4 4 3 3 3 2" xfId="4522"/>
    <cellStyle name="Normal 2 4 4 3 3 3 2 2" xfId="9130"/>
    <cellStyle name="Normal 2 4 4 3 3 3 3" xfId="6826"/>
    <cellStyle name="Normal 2 4 4 3 3 4" xfId="2986"/>
    <cellStyle name="Normal 2 4 4 3 3 4 2" xfId="7594"/>
    <cellStyle name="Normal 2 4 4 3 3 5" xfId="5290"/>
    <cellStyle name="Normal 2 4 4 3 4" xfId="938"/>
    <cellStyle name="Normal 2 4 4 3 4 2" xfId="3242"/>
    <cellStyle name="Normal 2 4 4 3 4 2 2" xfId="7850"/>
    <cellStyle name="Normal 2 4 4 3 4 3" xfId="5546"/>
    <cellStyle name="Normal 2 4 4 3 5" xfId="1706"/>
    <cellStyle name="Normal 2 4 4 3 5 2" xfId="4010"/>
    <cellStyle name="Normal 2 4 4 3 5 2 2" xfId="8618"/>
    <cellStyle name="Normal 2 4 4 3 5 3" xfId="6314"/>
    <cellStyle name="Normal 2 4 4 3 6" xfId="2474"/>
    <cellStyle name="Normal 2 4 4 3 6 2" xfId="7082"/>
    <cellStyle name="Normal 2 4 4 3 7" xfId="4778"/>
    <cellStyle name="Normal 2 4 4 4" xfId="298"/>
    <cellStyle name="Normal 2 4 4 4 2" xfId="1066"/>
    <cellStyle name="Normal 2 4 4 4 2 2" xfId="3370"/>
    <cellStyle name="Normal 2 4 4 4 2 2 2" xfId="7978"/>
    <cellStyle name="Normal 2 4 4 4 2 3" xfId="5674"/>
    <cellStyle name="Normal 2 4 4 4 3" xfId="1834"/>
    <cellStyle name="Normal 2 4 4 4 3 2" xfId="4138"/>
    <cellStyle name="Normal 2 4 4 4 3 2 2" xfId="8746"/>
    <cellStyle name="Normal 2 4 4 4 3 3" xfId="6442"/>
    <cellStyle name="Normal 2 4 4 4 4" xfId="2602"/>
    <cellStyle name="Normal 2 4 4 4 4 2" xfId="7210"/>
    <cellStyle name="Normal 2 4 4 4 5" xfId="4906"/>
    <cellStyle name="Normal 2 4 4 5" xfId="554"/>
    <cellStyle name="Normal 2 4 4 5 2" xfId="1322"/>
    <cellStyle name="Normal 2 4 4 5 2 2" xfId="3626"/>
    <cellStyle name="Normal 2 4 4 5 2 2 2" xfId="8234"/>
    <cellStyle name="Normal 2 4 4 5 2 3" xfId="5930"/>
    <cellStyle name="Normal 2 4 4 5 3" xfId="2090"/>
    <cellStyle name="Normal 2 4 4 5 3 2" xfId="4394"/>
    <cellStyle name="Normal 2 4 4 5 3 2 2" xfId="9002"/>
    <cellStyle name="Normal 2 4 4 5 3 3" xfId="6698"/>
    <cellStyle name="Normal 2 4 4 5 4" xfId="2858"/>
    <cellStyle name="Normal 2 4 4 5 4 2" xfId="7466"/>
    <cellStyle name="Normal 2 4 4 5 5" xfId="5162"/>
    <cellStyle name="Normal 2 4 4 6" xfId="810"/>
    <cellStyle name="Normal 2 4 4 6 2" xfId="3114"/>
    <cellStyle name="Normal 2 4 4 6 2 2" xfId="7722"/>
    <cellStyle name="Normal 2 4 4 6 3" xfId="5418"/>
    <cellStyle name="Normal 2 4 4 7" xfId="1578"/>
    <cellStyle name="Normal 2 4 4 7 2" xfId="3882"/>
    <cellStyle name="Normal 2 4 4 7 2 2" xfId="8490"/>
    <cellStyle name="Normal 2 4 4 7 3" xfId="6186"/>
    <cellStyle name="Normal 2 4 4 8" xfId="2346"/>
    <cellStyle name="Normal 2 4 4 8 2" xfId="6954"/>
    <cellStyle name="Normal 2 4 4 9" xfId="4650"/>
    <cellStyle name="Normal 2 4 5" xfId="74"/>
    <cellStyle name="Normal 2 4 5 2" xfId="202"/>
    <cellStyle name="Normal 2 4 5 2 2" xfId="458"/>
    <cellStyle name="Normal 2 4 5 2 2 2" xfId="1226"/>
    <cellStyle name="Normal 2 4 5 2 2 2 2" xfId="3530"/>
    <cellStyle name="Normal 2 4 5 2 2 2 2 2" xfId="8138"/>
    <cellStyle name="Normal 2 4 5 2 2 2 3" xfId="5834"/>
    <cellStyle name="Normal 2 4 5 2 2 3" xfId="1994"/>
    <cellStyle name="Normal 2 4 5 2 2 3 2" xfId="4298"/>
    <cellStyle name="Normal 2 4 5 2 2 3 2 2" xfId="8906"/>
    <cellStyle name="Normal 2 4 5 2 2 3 3" xfId="6602"/>
    <cellStyle name="Normal 2 4 5 2 2 4" xfId="2762"/>
    <cellStyle name="Normal 2 4 5 2 2 4 2" xfId="7370"/>
    <cellStyle name="Normal 2 4 5 2 2 5" xfId="5066"/>
    <cellStyle name="Normal 2 4 5 2 3" xfId="714"/>
    <cellStyle name="Normal 2 4 5 2 3 2" xfId="1482"/>
    <cellStyle name="Normal 2 4 5 2 3 2 2" xfId="3786"/>
    <cellStyle name="Normal 2 4 5 2 3 2 2 2" xfId="8394"/>
    <cellStyle name="Normal 2 4 5 2 3 2 3" xfId="6090"/>
    <cellStyle name="Normal 2 4 5 2 3 3" xfId="2250"/>
    <cellStyle name="Normal 2 4 5 2 3 3 2" xfId="4554"/>
    <cellStyle name="Normal 2 4 5 2 3 3 2 2" xfId="9162"/>
    <cellStyle name="Normal 2 4 5 2 3 3 3" xfId="6858"/>
    <cellStyle name="Normal 2 4 5 2 3 4" xfId="3018"/>
    <cellStyle name="Normal 2 4 5 2 3 4 2" xfId="7626"/>
    <cellStyle name="Normal 2 4 5 2 3 5" xfId="5322"/>
    <cellStyle name="Normal 2 4 5 2 4" xfId="970"/>
    <cellStyle name="Normal 2 4 5 2 4 2" xfId="3274"/>
    <cellStyle name="Normal 2 4 5 2 4 2 2" xfId="7882"/>
    <cellStyle name="Normal 2 4 5 2 4 3" xfId="5578"/>
    <cellStyle name="Normal 2 4 5 2 5" xfId="1738"/>
    <cellStyle name="Normal 2 4 5 2 5 2" xfId="4042"/>
    <cellStyle name="Normal 2 4 5 2 5 2 2" xfId="8650"/>
    <cellStyle name="Normal 2 4 5 2 5 3" xfId="6346"/>
    <cellStyle name="Normal 2 4 5 2 6" xfId="2506"/>
    <cellStyle name="Normal 2 4 5 2 6 2" xfId="7114"/>
    <cellStyle name="Normal 2 4 5 2 7" xfId="4810"/>
    <cellStyle name="Normal 2 4 5 3" xfId="330"/>
    <cellStyle name="Normal 2 4 5 3 2" xfId="1098"/>
    <cellStyle name="Normal 2 4 5 3 2 2" xfId="3402"/>
    <cellStyle name="Normal 2 4 5 3 2 2 2" xfId="8010"/>
    <cellStyle name="Normal 2 4 5 3 2 3" xfId="5706"/>
    <cellStyle name="Normal 2 4 5 3 3" xfId="1866"/>
    <cellStyle name="Normal 2 4 5 3 3 2" xfId="4170"/>
    <cellStyle name="Normal 2 4 5 3 3 2 2" xfId="8778"/>
    <cellStyle name="Normal 2 4 5 3 3 3" xfId="6474"/>
    <cellStyle name="Normal 2 4 5 3 4" xfId="2634"/>
    <cellStyle name="Normal 2 4 5 3 4 2" xfId="7242"/>
    <cellStyle name="Normal 2 4 5 3 5" xfId="4938"/>
    <cellStyle name="Normal 2 4 5 4" xfId="586"/>
    <cellStyle name="Normal 2 4 5 4 2" xfId="1354"/>
    <cellStyle name="Normal 2 4 5 4 2 2" xfId="3658"/>
    <cellStyle name="Normal 2 4 5 4 2 2 2" xfId="8266"/>
    <cellStyle name="Normal 2 4 5 4 2 3" xfId="5962"/>
    <cellStyle name="Normal 2 4 5 4 3" xfId="2122"/>
    <cellStyle name="Normal 2 4 5 4 3 2" xfId="4426"/>
    <cellStyle name="Normal 2 4 5 4 3 2 2" xfId="9034"/>
    <cellStyle name="Normal 2 4 5 4 3 3" xfId="6730"/>
    <cellStyle name="Normal 2 4 5 4 4" xfId="2890"/>
    <cellStyle name="Normal 2 4 5 4 4 2" xfId="7498"/>
    <cellStyle name="Normal 2 4 5 4 5" xfId="5194"/>
    <cellStyle name="Normal 2 4 5 5" xfId="842"/>
    <cellStyle name="Normal 2 4 5 5 2" xfId="3146"/>
    <cellStyle name="Normal 2 4 5 5 2 2" xfId="7754"/>
    <cellStyle name="Normal 2 4 5 5 3" xfId="5450"/>
    <cellStyle name="Normal 2 4 5 6" xfId="1610"/>
    <cellStyle name="Normal 2 4 5 6 2" xfId="3914"/>
    <cellStyle name="Normal 2 4 5 6 2 2" xfId="8522"/>
    <cellStyle name="Normal 2 4 5 6 3" xfId="6218"/>
    <cellStyle name="Normal 2 4 5 7" xfId="2378"/>
    <cellStyle name="Normal 2 4 5 7 2" xfId="6986"/>
    <cellStyle name="Normal 2 4 5 8" xfId="4682"/>
    <cellStyle name="Normal 2 4 6" xfId="138"/>
    <cellStyle name="Normal 2 4 6 2" xfId="394"/>
    <cellStyle name="Normal 2 4 6 2 2" xfId="1162"/>
    <cellStyle name="Normal 2 4 6 2 2 2" xfId="3466"/>
    <cellStyle name="Normal 2 4 6 2 2 2 2" xfId="8074"/>
    <cellStyle name="Normal 2 4 6 2 2 3" xfId="5770"/>
    <cellStyle name="Normal 2 4 6 2 3" xfId="1930"/>
    <cellStyle name="Normal 2 4 6 2 3 2" xfId="4234"/>
    <cellStyle name="Normal 2 4 6 2 3 2 2" xfId="8842"/>
    <cellStyle name="Normal 2 4 6 2 3 3" xfId="6538"/>
    <cellStyle name="Normal 2 4 6 2 4" xfId="2698"/>
    <cellStyle name="Normal 2 4 6 2 4 2" xfId="7306"/>
    <cellStyle name="Normal 2 4 6 2 5" xfId="5002"/>
    <cellStyle name="Normal 2 4 6 3" xfId="650"/>
    <cellStyle name="Normal 2 4 6 3 2" xfId="1418"/>
    <cellStyle name="Normal 2 4 6 3 2 2" xfId="3722"/>
    <cellStyle name="Normal 2 4 6 3 2 2 2" xfId="8330"/>
    <cellStyle name="Normal 2 4 6 3 2 3" xfId="6026"/>
    <cellStyle name="Normal 2 4 6 3 3" xfId="2186"/>
    <cellStyle name="Normal 2 4 6 3 3 2" xfId="4490"/>
    <cellStyle name="Normal 2 4 6 3 3 2 2" xfId="9098"/>
    <cellStyle name="Normal 2 4 6 3 3 3" xfId="6794"/>
    <cellStyle name="Normal 2 4 6 3 4" xfId="2954"/>
    <cellStyle name="Normal 2 4 6 3 4 2" xfId="7562"/>
    <cellStyle name="Normal 2 4 6 3 5" xfId="5258"/>
    <cellStyle name="Normal 2 4 6 4" xfId="906"/>
    <cellStyle name="Normal 2 4 6 4 2" xfId="3210"/>
    <cellStyle name="Normal 2 4 6 4 2 2" xfId="7818"/>
    <cellStyle name="Normal 2 4 6 4 3" xfId="5514"/>
    <cellStyle name="Normal 2 4 6 5" xfId="1674"/>
    <cellStyle name="Normal 2 4 6 5 2" xfId="3978"/>
    <cellStyle name="Normal 2 4 6 5 2 2" xfId="8586"/>
    <cellStyle name="Normal 2 4 6 5 3" xfId="6282"/>
    <cellStyle name="Normal 2 4 6 6" xfId="2442"/>
    <cellStyle name="Normal 2 4 6 6 2" xfId="7050"/>
    <cellStyle name="Normal 2 4 6 7" xfId="4746"/>
    <cellStyle name="Normal 2 4 7" xfId="266"/>
    <cellStyle name="Normal 2 4 7 2" xfId="1034"/>
    <cellStyle name="Normal 2 4 7 2 2" xfId="3338"/>
    <cellStyle name="Normal 2 4 7 2 2 2" xfId="7946"/>
    <cellStyle name="Normal 2 4 7 2 3" xfId="5642"/>
    <cellStyle name="Normal 2 4 7 3" xfId="1802"/>
    <cellStyle name="Normal 2 4 7 3 2" xfId="4106"/>
    <cellStyle name="Normal 2 4 7 3 2 2" xfId="8714"/>
    <cellStyle name="Normal 2 4 7 3 3" xfId="6410"/>
    <cellStyle name="Normal 2 4 7 4" xfId="2570"/>
    <cellStyle name="Normal 2 4 7 4 2" xfId="7178"/>
    <cellStyle name="Normal 2 4 7 5" xfId="4874"/>
    <cellStyle name="Normal 2 4 8" xfId="522"/>
    <cellStyle name="Normal 2 4 8 2" xfId="1290"/>
    <cellStyle name="Normal 2 4 8 2 2" xfId="3594"/>
    <cellStyle name="Normal 2 4 8 2 2 2" xfId="8202"/>
    <cellStyle name="Normal 2 4 8 2 3" xfId="5898"/>
    <cellStyle name="Normal 2 4 8 3" xfId="2058"/>
    <cellStyle name="Normal 2 4 8 3 2" xfId="4362"/>
    <cellStyle name="Normal 2 4 8 3 2 2" xfId="8970"/>
    <cellStyle name="Normal 2 4 8 3 3" xfId="6666"/>
    <cellStyle name="Normal 2 4 8 4" xfId="2826"/>
    <cellStyle name="Normal 2 4 8 4 2" xfId="7434"/>
    <cellStyle name="Normal 2 4 8 5" xfId="5130"/>
    <cellStyle name="Normal 2 4 9" xfId="778"/>
    <cellStyle name="Normal 2 4 9 2" xfId="3082"/>
    <cellStyle name="Normal 2 4 9 2 2" xfId="7690"/>
    <cellStyle name="Normal 2 4 9 3" xfId="5386"/>
    <cellStyle name="Normal 2 5" xfId="13"/>
    <cellStyle name="Normal 2 5 10" xfId="2318"/>
    <cellStyle name="Normal 2 5 10 2" xfId="6926"/>
    <cellStyle name="Normal 2 5 11" xfId="4622"/>
    <cellStyle name="Normal 2 5 2" xfId="29"/>
    <cellStyle name="Normal 2 5 2 10" xfId="4638"/>
    <cellStyle name="Normal 2 5 2 2" xfId="62"/>
    <cellStyle name="Normal 2 5 2 2 2" xfId="126"/>
    <cellStyle name="Normal 2 5 2 2 2 2" xfId="254"/>
    <cellStyle name="Normal 2 5 2 2 2 2 2" xfId="510"/>
    <cellStyle name="Normal 2 5 2 2 2 2 2 2" xfId="1278"/>
    <cellStyle name="Normal 2 5 2 2 2 2 2 2 2" xfId="3582"/>
    <cellStyle name="Normal 2 5 2 2 2 2 2 2 2 2" xfId="8190"/>
    <cellStyle name="Normal 2 5 2 2 2 2 2 2 3" xfId="5886"/>
    <cellStyle name="Normal 2 5 2 2 2 2 2 3" xfId="2046"/>
    <cellStyle name="Normal 2 5 2 2 2 2 2 3 2" xfId="4350"/>
    <cellStyle name="Normal 2 5 2 2 2 2 2 3 2 2" xfId="8958"/>
    <cellStyle name="Normal 2 5 2 2 2 2 2 3 3" xfId="6654"/>
    <cellStyle name="Normal 2 5 2 2 2 2 2 4" xfId="2814"/>
    <cellStyle name="Normal 2 5 2 2 2 2 2 4 2" xfId="7422"/>
    <cellStyle name="Normal 2 5 2 2 2 2 2 5" xfId="5118"/>
    <cellStyle name="Normal 2 5 2 2 2 2 3" xfId="766"/>
    <cellStyle name="Normal 2 5 2 2 2 2 3 2" xfId="1534"/>
    <cellStyle name="Normal 2 5 2 2 2 2 3 2 2" xfId="3838"/>
    <cellStyle name="Normal 2 5 2 2 2 2 3 2 2 2" xfId="8446"/>
    <cellStyle name="Normal 2 5 2 2 2 2 3 2 3" xfId="6142"/>
    <cellStyle name="Normal 2 5 2 2 2 2 3 3" xfId="2302"/>
    <cellStyle name="Normal 2 5 2 2 2 2 3 3 2" xfId="4606"/>
    <cellStyle name="Normal 2 5 2 2 2 2 3 3 2 2" xfId="9214"/>
    <cellStyle name="Normal 2 5 2 2 2 2 3 3 3" xfId="6910"/>
    <cellStyle name="Normal 2 5 2 2 2 2 3 4" xfId="3070"/>
    <cellStyle name="Normal 2 5 2 2 2 2 3 4 2" xfId="7678"/>
    <cellStyle name="Normal 2 5 2 2 2 2 3 5" xfId="5374"/>
    <cellStyle name="Normal 2 5 2 2 2 2 4" xfId="1022"/>
    <cellStyle name="Normal 2 5 2 2 2 2 4 2" xfId="3326"/>
    <cellStyle name="Normal 2 5 2 2 2 2 4 2 2" xfId="7934"/>
    <cellStyle name="Normal 2 5 2 2 2 2 4 3" xfId="5630"/>
    <cellStyle name="Normal 2 5 2 2 2 2 5" xfId="1790"/>
    <cellStyle name="Normal 2 5 2 2 2 2 5 2" xfId="4094"/>
    <cellStyle name="Normal 2 5 2 2 2 2 5 2 2" xfId="8702"/>
    <cellStyle name="Normal 2 5 2 2 2 2 5 3" xfId="6398"/>
    <cellStyle name="Normal 2 5 2 2 2 2 6" xfId="2558"/>
    <cellStyle name="Normal 2 5 2 2 2 2 6 2" xfId="7166"/>
    <cellStyle name="Normal 2 5 2 2 2 2 7" xfId="4862"/>
    <cellStyle name="Normal 2 5 2 2 2 3" xfId="382"/>
    <cellStyle name="Normal 2 5 2 2 2 3 2" xfId="1150"/>
    <cellStyle name="Normal 2 5 2 2 2 3 2 2" xfId="3454"/>
    <cellStyle name="Normal 2 5 2 2 2 3 2 2 2" xfId="8062"/>
    <cellStyle name="Normal 2 5 2 2 2 3 2 3" xfId="5758"/>
    <cellStyle name="Normal 2 5 2 2 2 3 3" xfId="1918"/>
    <cellStyle name="Normal 2 5 2 2 2 3 3 2" xfId="4222"/>
    <cellStyle name="Normal 2 5 2 2 2 3 3 2 2" xfId="8830"/>
    <cellStyle name="Normal 2 5 2 2 2 3 3 3" xfId="6526"/>
    <cellStyle name="Normal 2 5 2 2 2 3 4" xfId="2686"/>
    <cellStyle name="Normal 2 5 2 2 2 3 4 2" xfId="7294"/>
    <cellStyle name="Normal 2 5 2 2 2 3 5" xfId="4990"/>
    <cellStyle name="Normal 2 5 2 2 2 4" xfId="638"/>
    <cellStyle name="Normal 2 5 2 2 2 4 2" xfId="1406"/>
    <cellStyle name="Normal 2 5 2 2 2 4 2 2" xfId="3710"/>
    <cellStyle name="Normal 2 5 2 2 2 4 2 2 2" xfId="8318"/>
    <cellStyle name="Normal 2 5 2 2 2 4 2 3" xfId="6014"/>
    <cellStyle name="Normal 2 5 2 2 2 4 3" xfId="2174"/>
    <cellStyle name="Normal 2 5 2 2 2 4 3 2" xfId="4478"/>
    <cellStyle name="Normal 2 5 2 2 2 4 3 2 2" xfId="9086"/>
    <cellStyle name="Normal 2 5 2 2 2 4 3 3" xfId="6782"/>
    <cellStyle name="Normal 2 5 2 2 2 4 4" xfId="2942"/>
    <cellStyle name="Normal 2 5 2 2 2 4 4 2" xfId="7550"/>
    <cellStyle name="Normal 2 5 2 2 2 4 5" xfId="5246"/>
    <cellStyle name="Normal 2 5 2 2 2 5" xfId="894"/>
    <cellStyle name="Normal 2 5 2 2 2 5 2" xfId="3198"/>
    <cellStyle name="Normal 2 5 2 2 2 5 2 2" xfId="7806"/>
    <cellStyle name="Normal 2 5 2 2 2 5 3" xfId="5502"/>
    <cellStyle name="Normal 2 5 2 2 2 6" xfId="1662"/>
    <cellStyle name="Normal 2 5 2 2 2 6 2" xfId="3966"/>
    <cellStyle name="Normal 2 5 2 2 2 6 2 2" xfId="8574"/>
    <cellStyle name="Normal 2 5 2 2 2 6 3" xfId="6270"/>
    <cellStyle name="Normal 2 5 2 2 2 7" xfId="2430"/>
    <cellStyle name="Normal 2 5 2 2 2 7 2" xfId="7038"/>
    <cellStyle name="Normal 2 5 2 2 2 8" xfId="4734"/>
    <cellStyle name="Normal 2 5 2 2 3" xfId="190"/>
    <cellStyle name="Normal 2 5 2 2 3 2" xfId="446"/>
    <cellStyle name="Normal 2 5 2 2 3 2 2" xfId="1214"/>
    <cellStyle name="Normal 2 5 2 2 3 2 2 2" xfId="3518"/>
    <cellStyle name="Normal 2 5 2 2 3 2 2 2 2" xfId="8126"/>
    <cellStyle name="Normal 2 5 2 2 3 2 2 3" xfId="5822"/>
    <cellStyle name="Normal 2 5 2 2 3 2 3" xfId="1982"/>
    <cellStyle name="Normal 2 5 2 2 3 2 3 2" xfId="4286"/>
    <cellStyle name="Normal 2 5 2 2 3 2 3 2 2" xfId="8894"/>
    <cellStyle name="Normal 2 5 2 2 3 2 3 3" xfId="6590"/>
    <cellStyle name="Normal 2 5 2 2 3 2 4" xfId="2750"/>
    <cellStyle name="Normal 2 5 2 2 3 2 4 2" xfId="7358"/>
    <cellStyle name="Normal 2 5 2 2 3 2 5" xfId="5054"/>
    <cellStyle name="Normal 2 5 2 2 3 3" xfId="702"/>
    <cellStyle name="Normal 2 5 2 2 3 3 2" xfId="1470"/>
    <cellStyle name="Normal 2 5 2 2 3 3 2 2" xfId="3774"/>
    <cellStyle name="Normal 2 5 2 2 3 3 2 2 2" xfId="8382"/>
    <cellStyle name="Normal 2 5 2 2 3 3 2 3" xfId="6078"/>
    <cellStyle name="Normal 2 5 2 2 3 3 3" xfId="2238"/>
    <cellStyle name="Normal 2 5 2 2 3 3 3 2" xfId="4542"/>
    <cellStyle name="Normal 2 5 2 2 3 3 3 2 2" xfId="9150"/>
    <cellStyle name="Normal 2 5 2 2 3 3 3 3" xfId="6846"/>
    <cellStyle name="Normal 2 5 2 2 3 3 4" xfId="3006"/>
    <cellStyle name="Normal 2 5 2 2 3 3 4 2" xfId="7614"/>
    <cellStyle name="Normal 2 5 2 2 3 3 5" xfId="5310"/>
    <cellStyle name="Normal 2 5 2 2 3 4" xfId="958"/>
    <cellStyle name="Normal 2 5 2 2 3 4 2" xfId="3262"/>
    <cellStyle name="Normal 2 5 2 2 3 4 2 2" xfId="7870"/>
    <cellStyle name="Normal 2 5 2 2 3 4 3" xfId="5566"/>
    <cellStyle name="Normal 2 5 2 2 3 5" xfId="1726"/>
    <cellStyle name="Normal 2 5 2 2 3 5 2" xfId="4030"/>
    <cellStyle name="Normal 2 5 2 2 3 5 2 2" xfId="8638"/>
    <cellStyle name="Normal 2 5 2 2 3 5 3" xfId="6334"/>
    <cellStyle name="Normal 2 5 2 2 3 6" xfId="2494"/>
    <cellStyle name="Normal 2 5 2 2 3 6 2" xfId="7102"/>
    <cellStyle name="Normal 2 5 2 2 3 7" xfId="4798"/>
    <cellStyle name="Normal 2 5 2 2 4" xfId="318"/>
    <cellStyle name="Normal 2 5 2 2 4 2" xfId="1086"/>
    <cellStyle name="Normal 2 5 2 2 4 2 2" xfId="3390"/>
    <cellStyle name="Normal 2 5 2 2 4 2 2 2" xfId="7998"/>
    <cellStyle name="Normal 2 5 2 2 4 2 3" xfId="5694"/>
    <cellStyle name="Normal 2 5 2 2 4 3" xfId="1854"/>
    <cellStyle name="Normal 2 5 2 2 4 3 2" xfId="4158"/>
    <cellStyle name="Normal 2 5 2 2 4 3 2 2" xfId="8766"/>
    <cellStyle name="Normal 2 5 2 2 4 3 3" xfId="6462"/>
    <cellStyle name="Normal 2 5 2 2 4 4" xfId="2622"/>
    <cellStyle name="Normal 2 5 2 2 4 4 2" xfId="7230"/>
    <cellStyle name="Normal 2 5 2 2 4 5" xfId="4926"/>
    <cellStyle name="Normal 2 5 2 2 5" xfId="574"/>
    <cellStyle name="Normal 2 5 2 2 5 2" xfId="1342"/>
    <cellStyle name="Normal 2 5 2 2 5 2 2" xfId="3646"/>
    <cellStyle name="Normal 2 5 2 2 5 2 2 2" xfId="8254"/>
    <cellStyle name="Normal 2 5 2 2 5 2 3" xfId="5950"/>
    <cellStyle name="Normal 2 5 2 2 5 3" xfId="2110"/>
    <cellStyle name="Normal 2 5 2 2 5 3 2" xfId="4414"/>
    <cellStyle name="Normal 2 5 2 2 5 3 2 2" xfId="9022"/>
    <cellStyle name="Normal 2 5 2 2 5 3 3" xfId="6718"/>
    <cellStyle name="Normal 2 5 2 2 5 4" xfId="2878"/>
    <cellStyle name="Normal 2 5 2 2 5 4 2" xfId="7486"/>
    <cellStyle name="Normal 2 5 2 2 5 5" xfId="5182"/>
    <cellStyle name="Normal 2 5 2 2 6" xfId="830"/>
    <cellStyle name="Normal 2 5 2 2 6 2" xfId="3134"/>
    <cellStyle name="Normal 2 5 2 2 6 2 2" xfId="7742"/>
    <cellStyle name="Normal 2 5 2 2 6 3" xfId="5438"/>
    <cellStyle name="Normal 2 5 2 2 7" xfId="1598"/>
    <cellStyle name="Normal 2 5 2 2 7 2" xfId="3902"/>
    <cellStyle name="Normal 2 5 2 2 7 2 2" xfId="8510"/>
    <cellStyle name="Normal 2 5 2 2 7 3" xfId="6206"/>
    <cellStyle name="Normal 2 5 2 2 8" xfId="2366"/>
    <cellStyle name="Normal 2 5 2 2 8 2" xfId="6974"/>
    <cellStyle name="Normal 2 5 2 2 9" xfId="4670"/>
    <cellStyle name="Normal 2 5 2 3" xfId="94"/>
    <cellStyle name="Normal 2 5 2 3 2" xfId="222"/>
    <cellStyle name="Normal 2 5 2 3 2 2" xfId="478"/>
    <cellStyle name="Normal 2 5 2 3 2 2 2" xfId="1246"/>
    <cellStyle name="Normal 2 5 2 3 2 2 2 2" xfId="3550"/>
    <cellStyle name="Normal 2 5 2 3 2 2 2 2 2" xfId="8158"/>
    <cellStyle name="Normal 2 5 2 3 2 2 2 3" xfId="5854"/>
    <cellStyle name="Normal 2 5 2 3 2 2 3" xfId="2014"/>
    <cellStyle name="Normal 2 5 2 3 2 2 3 2" xfId="4318"/>
    <cellStyle name="Normal 2 5 2 3 2 2 3 2 2" xfId="8926"/>
    <cellStyle name="Normal 2 5 2 3 2 2 3 3" xfId="6622"/>
    <cellStyle name="Normal 2 5 2 3 2 2 4" xfId="2782"/>
    <cellStyle name="Normal 2 5 2 3 2 2 4 2" xfId="7390"/>
    <cellStyle name="Normal 2 5 2 3 2 2 5" xfId="5086"/>
    <cellStyle name="Normal 2 5 2 3 2 3" xfId="734"/>
    <cellStyle name="Normal 2 5 2 3 2 3 2" xfId="1502"/>
    <cellStyle name="Normal 2 5 2 3 2 3 2 2" xfId="3806"/>
    <cellStyle name="Normal 2 5 2 3 2 3 2 2 2" xfId="8414"/>
    <cellStyle name="Normal 2 5 2 3 2 3 2 3" xfId="6110"/>
    <cellStyle name="Normal 2 5 2 3 2 3 3" xfId="2270"/>
    <cellStyle name="Normal 2 5 2 3 2 3 3 2" xfId="4574"/>
    <cellStyle name="Normal 2 5 2 3 2 3 3 2 2" xfId="9182"/>
    <cellStyle name="Normal 2 5 2 3 2 3 3 3" xfId="6878"/>
    <cellStyle name="Normal 2 5 2 3 2 3 4" xfId="3038"/>
    <cellStyle name="Normal 2 5 2 3 2 3 4 2" xfId="7646"/>
    <cellStyle name="Normal 2 5 2 3 2 3 5" xfId="5342"/>
    <cellStyle name="Normal 2 5 2 3 2 4" xfId="990"/>
    <cellStyle name="Normal 2 5 2 3 2 4 2" xfId="3294"/>
    <cellStyle name="Normal 2 5 2 3 2 4 2 2" xfId="7902"/>
    <cellStyle name="Normal 2 5 2 3 2 4 3" xfId="5598"/>
    <cellStyle name="Normal 2 5 2 3 2 5" xfId="1758"/>
    <cellStyle name="Normal 2 5 2 3 2 5 2" xfId="4062"/>
    <cellStyle name="Normal 2 5 2 3 2 5 2 2" xfId="8670"/>
    <cellStyle name="Normal 2 5 2 3 2 5 3" xfId="6366"/>
    <cellStyle name="Normal 2 5 2 3 2 6" xfId="2526"/>
    <cellStyle name="Normal 2 5 2 3 2 6 2" xfId="7134"/>
    <cellStyle name="Normal 2 5 2 3 2 7" xfId="4830"/>
    <cellStyle name="Normal 2 5 2 3 3" xfId="350"/>
    <cellStyle name="Normal 2 5 2 3 3 2" xfId="1118"/>
    <cellStyle name="Normal 2 5 2 3 3 2 2" xfId="3422"/>
    <cellStyle name="Normal 2 5 2 3 3 2 2 2" xfId="8030"/>
    <cellStyle name="Normal 2 5 2 3 3 2 3" xfId="5726"/>
    <cellStyle name="Normal 2 5 2 3 3 3" xfId="1886"/>
    <cellStyle name="Normal 2 5 2 3 3 3 2" xfId="4190"/>
    <cellStyle name="Normal 2 5 2 3 3 3 2 2" xfId="8798"/>
    <cellStyle name="Normal 2 5 2 3 3 3 3" xfId="6494"/>
    <cellStyle name="Normal 2 5 2 3 3 4" xfId="2654"/>
    <cellStyle name="Normal 2 5 2 3 3 4 2" xfId="7262"/>
    <cellStyle name="Normal 2 5 2 3 3 5" xfId="4958"/>
    <cellStyle name="Normal 2 5 2 3 4" xfId="606"/>
    <cellStyle name="Normal 2 5 2 3 4 2" xfId="1374"/>
    <cellStyle name="Normal 2 5 2 3 4 2 2" xfId="3678"/>
    <cellStyle name="Normal 2 5 2 3 4 2 2 2" xfId="8286"/>
    <cellStyle name="Normal 2 5 2 3 4 2 3" xfId="5982"/>
    <cellStyle name="Normal 2 5 2 3 4 3" xfId="2142"/>
    <cellStyle name="Normal 2 5 2 3 4 3 2" xfId="4446"/>
    <cellStyle name="Normal 2 5 2 3 4 3 2 2" xfId="9054"/>
    <cellStyle name="Normal 2 5 2 3 4 3 3" xfId="6750"/>
    <cellStyle name="Normal 2 5 2 3 4 4" xfId="2910"/>
    <cellStyle name="Normal 2 5 2 3 4 4 2" xfId="7518"/>
    <cellStyle name="Normal 2 5 2 3 4 5" xfId="5214"/>
    <cellStyle name="Normal 2 5 2 3 5" xfId="862"/>
    <cellStyle name="Normal 2 5 2 3 5 2" xfId="3166"/>
    <cellStyle name="Normal 2 5 2 3 5 2 2" xfId="7774"/>
    <cellStyle name="Normal 2 5 2 3 5 3" xfId="5470"/>
    <cellStyle name="Normal 2 5 2 3 6" xfId="1630"/>
    <cellStyle name="Normal 2 5 2 3 6 2" xfId="3934"/>
    <cellStyle name="Normal 2 5 2 3 6 2 2" xfId="8542"/>
    <cellStyle name="Normal 2 5 2 3 6 3" xfId="6238"/>
    <cellStyle name="Normal 2 5 2 3 7" xfId="2398"/>
    <cellStyle name="Normal 2 5 2 3 7 2" xfId="7006"/>
    <cellStyle name="Normal 2 5 2 3 8" xfId="4702"/>
    <cellStyle name="Normal 2 5 2 4" xfId="158"/>
    <cellStyle name="Normal 2 5 2 4 2" xfId="414"/>
    <cellStyle name="Normal 2 5 2 4 2 2" xfId="1182"/>
    <cellStyle name="Normal 2 5 2 4 2 2 2" xfId="3486"/>
    <cellStyle name="Normal 2 5 2 4 2 2 2 2" xfId="8094"/>
    <cellStyle name="Normal 2 5 2 4 2 2 3" xfId="5790"/>
    <cellStyle name="Normal 2 5 2 4 2 3" xfId="1950"/>
    <cellStyle name="Normal 2 5 2 4 2 3 2" xfId="4254"/>
    <cellStyle name="Normal 2 5 2 4 2 3 2 2" xfId="8862"/>
    <cellStyle name="Normal 2 5 2 4 2 3 3" xfId="6558"/>
    <cellStyle name="Normal 2 5 2 4 2 4" xfId="2718"/>
    <cellStyle name="Normal 2 5 2 4 2 4 2" xfId="7326"/>
    <cellStyle name="Normal 2 5 2 4 2 5" xfId="5022"/>
    <cellStyle name="Normal 2 5 2 4 3" xfId="670"/>
    <cellStyle name="Normal 2 5 2 4 3 2" xfId="1438"/>
    <cellStyle name="Normal 2 5 2 4 3 2 2" xfId="3742"/>
    <cellStyle name="Normal 2 5 2 4 3 2 2 2" xfId="8350"/>
    <cellStyle name="Normal 2 5 2 4 3 2 3" xfId="6046"/>
    <cellStyle name="Normal 2 5 2 4 3 3" xfId="2206"/>
    <cellStyle name="Normal 2 5 2 4 3 3 2" xfId="4510"/>
    <cellStyle name="Normal 2 5 2 4 3 3 2 2" xfId="9118"/>
    <cellStyle name="Normal 2 5 2 4 3 3 3" xfId="6814"/>
    <cellStyle name="Normal 2 5 2 4 3 4" xfId="2974"/>
    <cellStyle name="Normal 2 5 2 4 3 4 2" xfId="7582"/>
    <cellStyle name="Normal 2 5 2 4 3 5" xfId="5278"/>
    <cellStyle name="Normal 2 5 2 4 4" xfId="926"/>
    <cellStyle name="Normal 2 5 2 4 4 2" xfId="3230"/>
    <cellStyle name="Normal 2 5 2 4 4 2 2" xfId="7838"/>
    <cellStyle name="Normal 2 5 2 4 4 3" xfId="5534"/>
    <cellStyle name="Normal 2 5 2 4 5" xfId="1694"/>
    <cellStyle name="Normal 2 5 2 4 5 2" xfId="3998"/>
    <cellStyle name="Normal 2 5 2 4 5 2 2" xfId="8606"/>
    <cellStyle name="Normal 2 5 2 4 5 3" xfId="6302"/>
    <cellStyle name="Normal 2 5 2 4 6" xfId="2462"/>
    <cellStyle name="Normal 2 5 2 4 6 2" xfId="7070"/>
    <cellStyle name="Normal 2 5 2 4 7" xfId="4766"/>
    <cellStyle name="Normal 2 5 2 5" xfId="286"/>
    <cellStyle name="Normal 2 5 2 5 2" xfId="1054"/>
    <cellStyle name="Normal 2 5 2 5 2 2" xfId="3358"/>
    <cellStyle name="Normal 2 5 2 5 2 2 2" xfId="7966"/>
    <cellStyle name="Normal 2 5 2 5 2 3" xfId="5662"/>
    <cellStyle name="Normal 2 5 2 5 3" xfId="1822"/>
    <cellStyle name="Normal 2 5 2 5 3 2" xfId="4126"/>
    <cellStyle name="Normal 2 5 2 5 3 2 2" xfId="8734"/>
    <cellStyle name="Normal 2 5 2 5 3 3" xfId="6430"/>
    <cellStyle name="Normal 2 5 2 5 4" xfId="2590"/>
    <cellStyle name="Normal 2 5 2 5 4 2" xfId="7198"/>
    <cellStyle name="Normal 2 5 2 5 5" xfId="4894"/>
    <cellStyle name="Normal 2 5 2 6" xfId="542"/>
    <cellStyle name="Normal 2 5 2 6 2" xfId="1310"/>
    <cellStyle name="Normal 2 5 2 6 2 2" xfId="3614"/>
    <cellStyle name="Normal 2 5 2 6 2 2 2" xfId="8222"/>
    <cellStyle name="Normal 2 5 2 6 2 3" xfId="5918"/>
    <cellStyle name="Normal 2 5 2 6 3" xfId="2078"/>
    <cellStyle name="Normal 2 5 2 6 3 2" xfId="4382"/>
    <cellStyle name="Normal 2 5 2 6 3 2 2" xfId="8990"/>
    <cellStyle name="Normal 2 5 2 6 3 3" xfId="6686"/>
    <cellStyle name="Normal 2 5 2 6 4" xfId="2846"/>
    <cellStyle name="Normal 2 5 2 6 4 2" xfId="7454"/>
    <cellStyle name="Normal 2 5 2 6 5" xfId="5150"/>
    <cellStyle name="Normal 2 5 2 7" xfId="798"/>
    <cellStyle name="Normal 2 5 2 7 2" xfId="3102"/>
    <cellStyle name="Normal 2 5 2 7 2 2" xfId="7710"/>
    <cellStyle name="Normal 2 5 2 7 3" xfId="5406"/>
    <cellStyle name="Normal 2 5 2 8" xfId="1566"/>
    <cellStyle name="Normal 2 5 2 8 2" xfId="3870"/>
    <cellStyle name="Normal 2 5 2 8 2 2" xfId="8478"/>
    <cellStyle name="Normal 2 5 2 8 3" xfId="6174"/>
    <cellStyle name="Normal 2 5 2 9" xfId="2334"/>
    <cellStyle name="Normal 2 5 2 9 2" xfId="6942"/>
    <cellStyle name="Normal 2 5 3" xfId="46"/>
    <cellStyle name="Normal 2 5 3 2" xfId="110"/>
    <cellStyle name="Normal 2 5 3 2 2" xfId="238"/>
    <cellStyle name="Normal 2 5 3 2 2 2" xfId="494"/>
    <cellStyle name="Normal 2 5 3 2 2 2 2" xfId="1262"/>
    <cellStyle name="Normal 2 5 3 2 2 2 2 2" xfId="3566"/>
    <cellStyle name="Normal 2 5 3 2 2 2 2 2 2" xfId="8174"/>
    <cellStyle name="Normal 2 5 3 2 2 2 2 3" xfId="5870"/>
    <cellStyle name="Normal 2 5 3 2 2 2 3" xfId="2030"/>
    <cellStyle name="Normal 2 5 3 2 2 2 3 2" xfId="4334"/>
    <cellStyle name="Normal 2 5 3 2 2 2 3 2 2" xfId="8942"/>
    <cellStyle name="Normal 2 5 3 2 2 2 3 3" xfId="6638"/>
    <cellStyle name="Normal 2 5 3 2 2 2 4" xfId="2798"/>
    <cellStyle name="Normal 2 5 3 2 2 2 4 2" xfId="7406"/>
    <cellStyle name="Normal 2 5 3 2 2 2 5" xfId="5102"/>
    <cellStyle name="Normal 2 5 3 2 2 3" xfId="750"/>
    <cellStyle name="Normal 2 5 3 2 2 3 2" xfId="1518"/>
    <cellStyle name="Normal 2 5 3 2 2 3 2 2" xfId="3822"/>
    <cellStyle name="Normal 2 5 3 2 2 3 2 2 2" xfId="8430"/>
    <cellStyle name="Normal 2 5 3 2 2 3 2 3" xfId="6126"/>
    <cellStyle name="Normal 2 5 3 2 2 3 3" xfId="2286"/>
    <cellStyle name="Normal 2 5 3 2 2 3 3 2" xfId="4590"/>
    <cellStyle name="Normal 2 5 3 2 2 3 3 2 2" xfId="9198"/>
    <cellStyle name="Normal 2 5 3 2 2 3 3 3" xfId="6894"/>
    <cellStyle name="Normal 2 5 3 2 2 3 4" xfId="3054"/>
    <cellStyle name="Normal 2 5 3 2 2 3 4 2" xfId="7662"/>
    <cellStyle name="Normal 2 5 3 2 2 3 5" xfId="5358"/>
    <cellStyle name="Normal 2 5 3 2 2 4" xfId="1006"/>
    <cellStyle name="Normal 2 5 3 2 2 4 2" xfId="3310"/>
    <cellStyle name="Normal 2 5 3 2 2 4 2 2" xfId="7918"/>
    <cellStyle name="Normal 2 5 3 2 2 4 3" xfId="5614"/>
    <cellStyle name="Normal 2 5 3 2 2 5" xfId="1774"/>
    <cellStyle name="Normal 2 5 3 2 2 5 2" xfId="4078"/>
    <cellStyle name="Normal 2 5 3 2 2 5 2 2" xfId="8686"/>
    <cellStyle name="Normal 2 5 3 2 2 5 3" xfId="6382"/>
    <cellStyle name="Normal 2 5 3 2 2 6" xfId="2542"/>
    <cellStyle name="Normal 2 5 3 2 2 6 2" xfId="7150"/>
    <cellStyle name="Normal 2 5 3 2 2 7" xfId="4846"/>
    <cellStyle name="Normal 2 5 3 2 3" xfId="366"/>
    <cellStyle name="Normal 2 5 3 2 3 2" xfId="1134"/>
    <cellStyle name="Normal 2 5 3 2 3 2 2" xfId="3438"/>
    <cellStyle name="Normal 2 5 3 2 3 2 2 2" xfId="8046"/>
    <cellStyle name="Normal 2 5 3 2 3 2 3" xfId="5742"/>
    <cellStyle name="Normal 2 5 3 2 3 3" xfId="1902"/>
    <cellStyle name="Normal 2 5 3 2 3 3 2" xfId="4206"/>
    <cellStyle name="Normal 2 5 3 2 3 3 2 2" xfId="8814"/>
    <cellStyle name="Normal 2 5 3 2 3 3 3" xfId="6510"/>
    <cellStyle name="Normal 2 5 3 2 3 4" xfId="2670"/>
    <cellStyle name="Normal 2 5 3 2 3 4 2" xfId="7278"/>
    <cellStyle name="Normal 2 5 3 2 3 5" xfId="4974"/>
    <cellStyle name="Normal 2 5 3 2 4" xfId="622"/>
    <cellStyle name="Normal 2 5 3 2 4 2" xfId="1390"/>
    <cellStyle name="Normal 2 5 3 2 4 2 2" xfId="3694"/>
    <cellStyle name="Normal 2 5 3 2 4 2 2 2" xfId="8302"/>
    <cellStyle name="Normal 2 5 3 2 4 2 3" xfId="5998"/>
    <cellStyle name="Normal 2 5 3 2 4 3" xfId="2158"/>
    <cellStyle name="Normal 2 5 3 2 4 3 2" xfId="4462"/>
    <cellStyle name="Normal 2 5 3 2 4 3 2 2" xfId="9070"/>
    <cellStyle name="Normal 2 5 3 2 4 3 3" xfId="6766"/>
    <cellStyle name="Normal 2 5 3 2 4 4" xfId="2926"/>
    <cellStyle name="Normal 2 5 3 2 4 4 2" xfId="7534"/>
    <cellStyle name="Normal 2 5 3 2 4 5" xfId="5230"/>
    <cellStyle name="Normal 2 5 3 2 5" xfId="878"/>
    <cellStyle name="Normal 2 5 3 2 5 2" xfId="3182"/>
    <cellStyle name="Normal 2 5 3 2 5 2 2" xfId="7790"/>
    <cellStyle name="Normal 2 5 3 2 5 3" xfId="5486"/>
    <cellStyle name="Normal 2 5 3 2 6" xfId="1646"/>
    <cellStyle name="Normal 2 5 3 2 6 2" xfId="3950"/>
    <cellStyle name="Normal 2 5 3 2 6 2 2" xfId="8558"/>
    <cellStyle name="Normal 2 5 3 2 6 3" xfId="6254"/>
    <cellStyle name="Normal 2 5 3 2 7" xfId="2414"/>
    <cellStyle name="Normal 2 5 3 2 7 2" xfId="7022"/>
    <cellStyle name="Normal 2 5 3 2 8" xfId="4718"/>
    <cellStyle name="Normal 2 5 3 3" xfId="174"/>
    <cellStyle name="Normal 2 5 3 3 2" xfId="430"/>
    <cellStyle name="Normal 2 5 3 3 2 2" xfId="1198"/>
    <cellStyle name="Normal 2 5 3 3 2 2 2" xfId="3502"/>
    <cellStyle name="Normal 2 5 3 3 2 2 2 2" xfId="8110"/>
    <cellStyle name="Normal 2 5 3 3 2 2 3" xfId="5806"/>
    <cellStyle name="Normal 2 5 3 3 2 3" xfId="1966"/>
    <cellStyle name="Normal 2 5 3 3 2 3 2" xfId="4270"/>
    <cellStyle name="Normal 2 5 3 3 2 3 2 2" xfId="8878"/>
    <cellStyle name="Normal 2 5 3 3 2 3 3" xfId="6574"/>
    <cellStyle name="Normal 2 5 3 3 2 4" xfId="2734"/>
    <cellStyle name="Normal 2 5 3 3 2 4 2" xfId="7342"/>
    <cellStyle name="Normal 2 5 3 3 2 5" xfId="5038"/>
    <cellStyle name="Normal 2 5 3 3 3" xfId="686"/>
    <cellStyle name="Normal 2 5 3 3 3 2" xfId="1454"/>
    <cellStyle name="Normal 2 5 3 3 3 2 2" xfId="3758"/>
    <cellStyle name="Normal 2 5 3 3 3 2 2 2" xfId="8366"/>
    <cellStyle name="Normal 2 5 3 3 3 2 3" xfId="6062"/>
    <cellStyle name="Normal 2 5 3 3 3 3" xfId="2222"/>
    <cellStyle name="Normal 2 5 3 3 3 3 2" xfId="4526"/>
    <cellStyle name="Normal 2 5 3 3 3 3 2 2" xfId="9134"/>
    <cellStyle name="Normal 2 5 3 3 3 3 3" xfId="6830"/>
    <cellStyle name="Normal 2 5 3 3 3 4" xfId="2990"/>
    <cellStyle name="Normal 2 5 3 3 3 4 2" xfId="7598"/>
    <cellStyle name="Normal 2 5 3 3 3 5" xfId="5294"/>
    <cellStyle name="Normal 2 5 3 3 4" xfId="942"/>
    <cellStyle name="Normal 2 5 3 3 4 2" xfId="3246"/>
    <cellStyle name="Normal 2 5 3 3 4 2 2" xfId="7854"/>
    <cellStyle name="Normal 2 5 3 3 4 3" xfId="5550"/>
    <cellStyle name="Normal 2 5 3 3 5" xfId="1710"/>
    <cellStyle name="Normal 2 5 3 3 5 2" xfId="4014"/>
    <cellStyle name="Normal 2 5 3 3 5 2 2" xfId="8622"/>
    <cellStyle name="Normal 2 5 3 3 5 3" xfId="6318"/>
    <cellStyle name="Normal 2 5 3 3 6" xfId="2478"/>
    <cellStyle name="Normal 2 5 3 3 6 2" xfId="7086"/>
    <cellStyle name="Normal 2 5 3 3 7" xfId="4782"/>
    <cellStyle name="Normal 2 5 3 4" xfId="302"/>
    <cellStyle name="Normal 2 5 3 4 2" xfId="1070"/>
    <cellStyle name="Normal 2 5 3 4 2 2" xfId="3374"/>
    <cellStyle name="Normal 2 5 3 4 2 2 2" xfId="7982"/>
    <cellStyle name="Normal 2 5 3 4 2 3" xfId="5678"/>
    <cellStyle name="Normal 2 5 3 4 3" xfId="1838"/>
    <cellStyle name="Normal 2 5 3 4 3 2" xfId="4142"/>
    <cellStyle name="Normal 2 5 3 4 3 2 2" xfId="8750"/>
    <cellStyle name="Normal 2 5 3 4 3 3" xfId="6446"/>
    <cellStyle name="Normal 2 5 3 4 4" xfId="2606"/>
    <cellStyle name="Normal 2 5 3 4 4 2" xfId="7214"/>
    <cellStyle name="Normal 2 5 3 4 5" xfId="4910"/>
    <cellStyle name="Normal 2 5 3 5" xfId="558"/>
    <cellStyle name="Normal 2 5 3 5 2" xfId="1326"/>
    <cellStyle name="Normal 2 5 3 5 2 2" xfId="3630"/>
    <cellStyle name="Normal 2 5 3 5 2 2 2" xfId="8238"/>
    <cellStyle name="Normal 2 5 3 5 2 3" xfId="5934"/>
    <cellStyle name="Normal 2 5 3 5 3" xfId="2094"/>
    <cellStyle name="Normal 2 5 3 5 3 2" xfId="4398"/>
    <cellStyle name="Normal 2 5 3 5 3 2 2" xfId="9006"/>
    <cellStyle name="Normal 2 5 3 5 3 3" xfId="6702"/>
    <cellStyle name="Normal 2 5 3 5 4" xfId="2862"/>
    <cellStyle name="Normal 2 5 3 5 4 2" xfId="7470"/>
    <cellStyle name="Normal 2 5 3 5 5" xfId="5166"/>
    <cellStyle name="Normal 2 5 3 6" xfId="814"/>
    <cellStyle name="Normal 2 5 3 6 2" xfId="3118"/>
    <cellStyle name="Normal 2 5 3 6 2 2" xfId="7726"/>
    <cellStyle name="Normal 2 5 3 6 3" xfId="5422"/>
    <cellStyle name="Normal 2 5 3 7" xfId="1582"/>
    <cellStyle name="Normal 2 5 3 7 2" xfId="3886"/>
    <cellStyle name="Normal 2 5 3 7 2 2" xfId="8494"/>
    <cellStyle name="Normal 2 5 3 7 3" xfId="6190"/>
    <cellStyle name="Normal 2 5 3 8" xfId="2350"/>
    <cellStyle name="Normal 2 5 3 8 2" xfId="6958"/>
    <cellStyle name="Normal 2 5 3 9" xfId="4654"/>
    <cellStyle name="Normal 2 5 4" xfId="78"/>
    <cellStyle name="Normal 2 5 4 2" xfId="206"/>
    <cellStyle name="Normal 2 5 4 2 2" xfId="462"/>
    <cellStyle name="Normal 2 5 4 2 2 2" xfId="1230"/>
    <cellStyle name="Normal 2 5 4 2 2 2 2" xfId="3534"/>
    <cellStyle name="Normal 2 5 4 2 2 2 2 2" xfId="8142"/>
    <cellStyle name="Normal 2 5 4 2 2 2 3" xfId="5838"/>
    <cellStyle name="Normal 2 5 4 2 2 3" xfId="1998"/>
    <cellStyle name="Normal 2 5 4 2 2 3 2" xfId="4302"/>
    <cellStyle name="Normal 2 5 4 2 2 3 2 2" xfId="8910"/>
    <cellStyle name="Normal 2 5 4 2 2 3 3" xfId="6606"/>
    <cellStyle name="Normal 2 5 4 2 2 4" xfId="2766"/>
    <cellStyle name="Normal 2 5 4 2 2 4 2" xfId="7374"/>
    <cellStyle name="Normal 2 5 4 2 2 5" xfId="5070"/>
    <cellStyle name="Normal 2 5 4 2 3" xfId="718"/>
    <cellStyle name="Normal 2 5 4 2 3 2" xfId="1486"/>
    <cellStyle name="Normal 2 5 4 2 3 2 2" xfId="3790"/>
    <cellStyle name="Normal 2 5 4 2 3 2 2 2" xfId="8398"/>
    <cellStyle name="Normal 2 5 4 2 3 2 3" xfId="6094"/>
    <cellStyle name="Normal 2 5 4 2 3 3" xfId="2254"/>
    <cellStyle name="Normal 2 5 4 2 3 3 2" xfId="4558"/>
    <cellStyle name="Normal 2 5 4 2 3 3 2 2" xfId="9166"/>
    <cellStyle name="Normal 2 5 4 2 3 3 3" xfId="6862"/>
    <cellStyle name="Normal 2 5 4 2 3 4" xfId="3022"/>
    <cellStyle name="Normal 2 5 4 2 3 4 2" xfId="7630"/>
    <cellStyle name="Normal 2 5 4 2 3 5" xfId="5326"/>
    <cellStyle name="Normal 2 5 4 2 4" xfId="974"/>
    <cellStyle name="Normal 2 5 4 2 4 2" xfId="3278"/>
    <cellStyle name="Normal 2 5 4 2 4 2 2" xfId="7886"/>
    <cellStyle name="Normal 2 5 4 2 4 3" xfId="5582"/>
    <cellStyle name="Normal 2 5 4 2 5" xfId="1742"/>
    <cellStyle name="Normal 2 5 4 2 5 2" xfId="4046"/>
    <cellStyle name="Normal 2 5 4 2 5 2 2" xfId="8654"/>
    <cellStyle name="Normal 2 5 4 2 5 3" xfId="6350"/>
    <cellStyle name="Normal 2 5 4 2 6" xfId="2510"/>
    <cellStyle name="Normal 2 5 4 2 6 2" xfId="7118"/>
    <cellStyle name="Normal 2 5 4 2 7" xfId="4814"/>
    <cellStyle name="Normal 2 5 4 3" xfId="334"/>
    <cellStyle name="Normal 2 5 4 3 2" xfId="1102"/>
    <cellStyle name="Normal 2 5 4 3 2 2" xfId="3406"/>
    <cellStyle name="Normal 2 5 4 3 2 2 2" xfId="8014"/>
    <cellStyle name="Normal 2 5 4 3 2 3" xfId="5710"/>
    <cellStyle name="Normal 2 5 4 3 3" xfId="1870"/>
    <cellStyle name="Normal 2 5 4 3 3 2" xfId="4174"/>
    <cellStyle name="Normal 2 5 4 3 3 2 2" xfId="8782"/>
    <cellStyle name="Normal 2 5 4 3 3 3" xfId="6478"/>
    <cellStyle name="Normal 2 5 4 3 4" xfId="2638"/>
    <cellStyle name="Normal 2 5 4 3 4 2" xfId="7246"/>
    <cellStyle name="Normal 2 5 4 3 5" xfId="4942"/>
    <cellStyle name="Normal 2 5 4 4" xfId="590"/>
    <cellStyle name="Normal 2 5 4 4 2" xfId="1358"/>
    <cellStyle name="Normal 2 5 4 4 2 2" xfId="3662"/>
    <cellStyle name="Normal 2 5 4 4 2 2 2" xfId="8270"/>
    <cellStyle name="Normal 2 5 4 4 2 3" xfId="5966"/>
    <cellStyle name="Normal 2 5 4 4 3" xfId="2126"/>
    <cellStyle name="Normal 2 5 4 4 3 2" xfId="4430"/>
    <cellStyle name="Normal 2 5 4 4 3 2 2" xfId="9038"/>
    <cellStyle name="Normal 2 5 4 4 3 3" xfId="6734"/>
    <cellStyle name="Normal 2 5 4 4 4" xfId="2894"/>
    <cellStyle name="Normal 2 5 4 4 4 2" xfId="7502"/>
    <cellStyle name="Normal 2 5 4 4 5" xfId="5198"/>
    <cellStyle name="Normal 2 5 4 5" xfId="846"/>
    <cellStyle name="Normal 2 5 4 5 2" xfId="3150"/>
    <cellStyle name="Normal 2 5 4 5 2 2" xfId="7758"/>
    <cellStyle name="Normal 2 5 4 5 3" xfId="5454"/>
    <cellStyle name="Normal 2 5 4 6" xfId="1614"/>
    <cellStyle name="Normal 2 5 4 6 2" xfId="3918"/>
    <cellStyle name="Normal 2 5 4 6 2 2" xfId="8526"/>
    <cellStyle name="Normal 2 5 4 6 3" xfId="6222"/>
    <cellStyle name="Normal 2 5 4 7" xfId="2382"/>
    <cellStyle name="Normal 2 5 4 7 2" xfId="6990"/>
    <cellStyle name="Normal 2 5 4 8" xfId="4686"/>
    <cellStyle name="Normal 2 5 5" xfId="142"/>
    <cellStyle name="Normal 2 5 5 2" xfId="398"/>
    <cellStyle name="Normal 2 5 5 2 2" xfId="1166"/>
    <cellStyle name="Normal 2 5 5 2 2 2" xfId="3470"/>
    <cellStyle name="Normal 2 5 5 2 2 2 2" xfId="8078"/>
    <cellStyle name="Normal 2 5 5 2 2 3" xfId="5774"/>
    <cellStyle name="Normal 2 5 5 2 3" xfId="1934"/>
    <cellStyle name="Normal 2 5 5 2 3 2" xfId="4238"/>
    <cellStyle name="Normal 2 5 5 2 3 2 2" xfId="8846"/>
    <cellStyle name="Normal 2 5 5 2 3 3" xfId="6542"/>
    <cellStyle name="Normal 2 5 5 2 4" xfId="2702"/>
    <cellStyle name="Normal 2 5 5 2 4 2" xfId="7310"/>
    <cellStyle name="Normal 2 5 5 2 5" xfId="5006"/>
    <cellStyle name="Normal 2 5 5 3" xfId="654"/>
    <cellStyle name="Normal 2 5 5 3 2" xfId="1422"/>
    <cellStyle name="Normal 2 5 5 3 2 2" xfId="3726"/>
    <cellStyle name="Normal 2 5 5 3 2 2 2" xfId="8334"/>
    <cellStyle name="Normal 2 5 5 3 2 3" xfId="6030"/>
    <cellStyle name="Normal 2 5 5 3 3" xfId="2190"/>
    <cellStyle name="Normal 2 5 5 3 3 2" xfId="4494"/>
    <cellStyle name="Normal 2 5 5 3 3 2 2" xfId="9102"/>
    <cellStyle name="Normal 2 5 5 3 3 3" xfId="6798"/>
    <cellStyle name="Normal 2 5 5 3 4" xfId="2958"/>
    <cellStyle name="Normal 2 5 5 3 4 2" xfId="7566"/>
    <cellStyle name="Normal 2 5 5 3 5" xfId="5262"/>
    <cellStyle name="Normal 2 5 5 4" xfId="910"/>
    <cellStyle name="Normal 2 5 5 4 2" xfId="3214"/>
    <cellStyle name="Normal 2 5 5 4 2 2" xfId="7822"/>
    <cellStyle name="Normal 2 5 5 4 3" xfId="5518"/>
    <cellStyle name="Normal 2 5 5 5" xfId="1678"/>
    <cellStyle name="Normal 2 5 5 5 2" xfId="3982"/>
    <cellStyle name="Normal 2 5 5 5 2 2" xfId="8590"/>
    <cellStyle name="Normal 2 5 5 5 3" xfId="6286"/>
    <cellStyle name="Normal 2 5 5 6" xfId="2446"/>
    <cellStyle name="Normal 2 5 5 6 2" xfId="7054"/>
    <cellStyle name="Normal 2 5 5 7" xfId="4750"/>
    <cellStyle name="Normal 2 5 6" xfId="270"/>
    <cellStyle name="Normal 2 5 6 2" xfId="1038"/>
    <cellStyle name="Normal 2 5 6 2 2" xfId="3342"/>
    <cellStyle name="Normal 2 5 6 2 2 2" xfId="7950"/>
    <cellStyle name="Normal 2 5 6 2 3" xfId="5646"/>
    <cellStyle name="Normal 2 5 6 3" xfId="1806"/>
    <cellStyle name="Normal 2 5 6 3 2" xfId="4110"/>
    <cellStyle name="Normal 2 5 6 3 2 2" xfId="8718"/>
    <cellStyle name="Normal 2 5 6 3 3" xfId="6414"/>
    <cellStyle name="Normal 2 5 6 4" xfId="2574"/>
    <cellStyle name="Normal 2 5 6 4 2" xfId="7182"/>
    <cellStyle name="Normal 2 5 6 5" xfId="4878"/>
    <cellStyle name="Normal 2 5 7" xfId="526"/>
    <cellStyle name="Normal 2 5 7 2" xfId="1294"/>
    <cellStyle name="Normal 2 5 7 2 2" xfId="3598"/>
    <cellStyle name="Normal 2 5 7 2 2 2" xfId="8206"/>
    <cellStyle name="Normal 2 5 7 2 3" xfId="5902"/>
    <cellStyle name="Normal 2 5 7 3" xfId="2062"/>
    <cellStyle name="Normal 2 5 7 3 2" xfId="4366"/>
    <cellStyle name="Normal 2 5 7 3 2 2" xfId="8974"/>
    <cellStyle name="Normal 2 5 7 3 3" xfId="6670"/>
    <cellStyle name="Normal 2 5 7 4" xfId="2830"/>
    <cellStyle name="Normal 2 5 7 4 2" xfId="7438"/>
    <cellStyle name="Normal 2 5 7 5" xfId="5134"/>
    <cellStyle name="Normal 2 5 8" xfId="782"/>
    <cellStyle name="Normal 2 5 8 2" xfId="3086"/>
    <cellStyle name="Normal 2 5 8 2 2" xfId="7694"/>
    <cellStyle name="Normal 2 5 8 3" xfId="5390"/>
    <cellStyle name="Normal 2 5 9" xfId="1550"/>
    <cellStyle name="Normal 2 5 9 2" xfId="3854"/>
    <cellStyle name="Normal 2 5 9 2 2" xfId="8462"/>
    <cellStyle name="Normal 2 5 9 3" xfId="6158"/>
    <cellStyle name="Normal 2 6" xfId="21"/>
    <cellStyle name="Normal 2 6 10" xfId="4630"/>
    <cellStyle name="Normal 2 6 2" xfId="54"/>
    <cellStyle name="Normal 2 6 2 2" xfId="118"/>
    <cellStyle name="Normal 2 6 2 2 2" xfId="246"/>
    <cellStyle name="Normal 2 6 2 2 2 2" xfId="502"/>
    <cellStyle name="Normal 2 6 2 2 2 2 2" xfId="1270"/>
    <cellStyle name="Normal 2 6 2 2 2 2 2 2" xfId="3574"/>
    <cellStyle name="Normal 2 6 2 2 2 2 2 2 2" xfId="8182"/>
    <cellStyle name="Normal 2 6 2 2 2 2 2 3" xfId="5878"/>
    <cellStyle name="Normal 2 6 2 2 2 2 3" xfId="2038"/>
    <cellStyle name="Normal 2 6 2 2 2 2 3 2" xfId="4342"/>
    <cellStyle name="Normal 2 6 2 2 2 2 3 2 2" xfId="8950"/>
    <cellStyle name="Normal 2 6 2 2 2 2 3 3" xfId="6646"/>
    <cellStyle name="Normal 2 6 2 2 2 2 4" xfId="2806"/>
    <cellStyle name="Normal 2 6 2 2 2 2 4 2" xfId="7414"/>
    <cellStyle name="Normal 2 6 2 2 2 2 5" xfId="5110"/>
    <cellStyle name="Normal 2 6 2 2 2 3" xfId="758"/>
    <cellStyle name="Normal 2 6 2 2 2 3 2" xfId="1526"/>
    <cellStyle name="Normal 2 6 2 2 2 3 2 2" xfId="3830"/>
    <cellStyle name="Normal 2 6 2 2 2 3 2 2 2" xfId="8438"/>
    <cellStyle name="Normal 2 6 2 2 2 3 2 3" xfId="6134"/>
    <cellStyle name="Normal 2 6 2 2 2 3 3" xfId="2294"/>
    <cellStyle name="Normal 2 6 2 2 2 3 3 2" xfId="4598"/>
    <cellStyle name="Normal 2 6 2 2 2 3 3 2 2" xfId="9206"/>
    <cellStyle name="Normal 2 6 2 2 2 3 3 3" xfId="6902"/>
    <cellStyle name="Normal 2 6 2 2 2 3 4" xfId="3062"/>
    <cellStyle name="Normal 2 6 2 2 2 3 4 2" xfId="7670"/>
    <cellStyle name="Normal 2 6 2 2 2 3 5" xfId="5366"/>
    <cellStyle name="Normal 2 6 2 2 2 4" xfId="1014"/>
    <cellStyle name="Normal 2 6 2 2 2 4 2" xfId="3318"/>
    <cellStyle name="Normal 2 6 2 2 2 4 2 2" xfId="7926"/>
    <cellStyle name="Normal 2 6 2 2 2 4 3" xfId="5622"/>
    <cellStyle name="Normal 2 6 2 2 2 5" xfId="1782"/>
    <cellStyle name="Normal 2 6 2 2 2 5 2" xfId="4086"/>
    <cellStyle name="Normal 2 6 2 2 2 5 2 2" xfId="8694"/>
    <cellStyle name="Normal 2 6 2 2 2 5 3" xfId="6390"/>
    <cellStyle name="Normal 2 6 2 2 2 6" xfId="2550"/>
    <cellStyle name="Normal 2 6 2 2 2 6 2" xfId="7158"/>
    <cellStyle name="Normal 2 6 2 2 2 7" xfId="4854"/>
    <cellStyle name="Normal 2 6 2 2 3" xfId="374"/>
    <cellStyle name="Normal 2 6 2 2 3 2" xfId="1142"/>
    <cellStyle name="Normal 2 6 2 2 3 2 2" xfId="3446"/>
    <cellStyle name="Normal 2 6 2 2 3 2 2 2" xfId="8054"/>
    <cellStyle name="Normal 2 6 2 2 3 2 3" xfId="5750"/>
    <cellStyle name="Normal 2 6 2 2 3 3" xfId="1910"/>
    <cellStyle name="Normal 2 6 2 2 3 3 2" xfId="4214"/>
    <cellStyle name="Normal 2 6 2 2 3 3 2 2" xfId="8822"/>
    <cellStyle name="Normal 2 6 2 2 3 3 3" xfId="6518"/>
    <cellStyle name="Normal 2 6 2 2 3 4" xfId="2678"/>
    <cellStyle name="Normal 2 6 2 2 3 4 2" xfId="7286"/>
    <cellStyle name="Normal 2 6 2 2 3 5" xfId="4982"/>
    <cellStyle name="Normal 2 6 2 2 4" xfId="630"/>
    <cellStyle name="Normal 2 6 2 2 4 2" xfId="1398"/>
    <cellStyle name="Normal 2 6 2 2 4 2 2" xfId="3702"/>
    <cellStyle name="Normal 2 6 2 2 4 2 2 2" xfId="8310"/>
    <cellStyle name="Normal 2 6 2 2 4 2 3" xfId="6006"/>
    <cellStyle name="Normal 2 6 2 2 4 3" xfId="2166"/>
    <cellStyle name="Normal 2 6 2 2 4 3 2" xfId="4470"/>
    <cellStyle name="Normal 2 6 2 2 4 3 2 2" xfId="9078"/>
    <cellStyle name="Normal 2 6 2 2 4 3 3" xfId="6774"/>
    <cellStyle name="Normal 2 6 2 2 4 4" xfId="2934"/>
    <cellStyle name="Normal 2 6 2 2 4 4 2" xfId="7542"/>
    <cellStyle name="Normal 2 6 2 2 4 5" xfId="5238"/>
    <cellStyle name="Normal 2 6 2 2 5" xfId="886"/>
    <cellStyle name="Normal 2 6 2 2 5 2" xfId="3190"/>
    <cellStyle name="Normal 2 6 2 2 5 2 2" xfId="7798"/>
    <cellStyle name="Normal 2 6 2 2 5 3" xfId="5494"/>
    <cellStyle name="Normal 2 6 2 2 6" xfId="1654"/>
    <cellStyle name="Normal 2 6 2 2 6 2" xfId="3958"/>
    <cellStyle name="Normal 2 6 2 2 6 2 2" xfId="8566"/>
    <cellStyle name="Normal 2 6 2 2 6 3" xfId="6262"/>
    <cellStyle name="Normal 2 6 2 2 7" xfId="2422"/>
    <cellStyle name="Normal 2 6 2 2 7 2" xfId="7030"/>
    <cellStyle name="Normal 2 6 2 2 8" xfId="4726"/>
    <cellStyle name="Normal 2 6 2 3" xfId="182"/>
    <cellStyle name="Normal 2 6 2 3 2" xfId="438"/>
    <cellStyle name="Normal 2 6 2 3 2 2" xfId="1206"/>
    <cellStyle name="Normal 2 6 2 3 2 2 2" xfId="3510"/>
    <cellStyle name="Normal 2 6 2 3 2 2 2 2" xfId="8118"/>
    <cellStyle name="Normal 2 6 2 3 2 2 3" xfId="5814"/>
    <cellStyle name="Normal 2 6 2 3 2 3" xfId="1974"/>
    <cellStyle name="Normal 2 6 2 3 2 3 2" xfId="4278"/>
    <cellStyle name="Normal 2 6 2 3 2 3 2 2" xfId="8886"/>
    <cellStyle name="Normal 2 6 2 3 2 3 3" xfId="6582"/>
    <cellStyle name="Normal 2 6 2 3 2 4" xfId="2742"/>
    <cellStyle name="Normal 2 6 2 3 2 4 2" xfId="7350"/>
    <cellStyle name="Normal 2 6 2 3 2 5" xfId="5046"/>
    <cellStyle name="Normal 2 6 2 3 3" xfId="694"/>
    <cellStyle name="Normal 2 6 2 3 3 2" xfId="1462"/>
    <cellStyle name="Normal 2 6 2 3 3 2 2" xfId="3766"/>
    <cellStyle name="Normal 2 6 2 3 3 2 2 2" xfId="8374"/>
    <cellStyle name="Normal 2 6 2 3 3 2 3" xfId="6070"/>
    <cellStyle name="Normal 2 6 2 3 3 3" xfId="2230"/>
    <cellStyle name="Normal 2 6 2 3 3 3 2" xfId="4534"/>
    <cellStyle name="Normal 2 6 2 3 3 3 2 2" xfId="9142"/>
    <cellStyle name="Normal 2 6 2 3 3 3 3" xfId="6838"/>
    <cellStyle name="Normal 2 6 2 3 3 4" xfId="2998"/>
    <cellStyle name="Normal 2 6 2 3 3 4 2" xfId="7606"/>
    <cellStyle name="Normal 2 6 2 3 3 5" xfId="5302"/>
    <cellStyle name="Normal 2 6 2 3 4" xfId="950"/>
    <cellStyle name="Normal 2 6 2 3 4 2" xfId="3254"/>
    <cellStyle name="Normal 2 6 2 3 4 2 2" xfId="7862"/>
    <cellStyle name="Normal 2 6 2 3 4 3" xfId="5558"/>
    <cellStyle name="Normal 2 6 2 3 5" xfId="1718"/>
    <cellStyle name="Normal 2 6 2 3 5 2" xfId="4022"/>
    <cellStyle name="Normal 2 6 2 3 5 2 2" xfId="8630"/>
    <cellStyle name="Normal 2 6 2 3 5 3" xfId="6326"/>
    <cellStyle name="Normal 2 6 2 3 6" xfId="2486"/>
    <cellStyle name="Normal 2 6 2 3 6 2" xfId="7094"/>
    <cellStyle name="Normal 2 6 2 3 7" xfId="4790"/>
    <cellStyle name="Normal 2 6 2 4" xfId="310"/>
    <cellStyle name="Normal 2 6 2 4 2" xfId="1078"/>
    <cellStyle name="Normal 2 6 2 4 2 2" xfId="3382"/>
    <cellStyle name="Normal 2 6 2 4 2 2 2" xfId="7990"/>
    <cellStyle name="Normal 2 6 2 4 2 3" xfId="5686"/>
    <cellStyle name="Normal 2 6 2 4 3" xfId="1846"/>
    <cellStyle name="Normal 2 6 2 4 3 2" xfId="4150"/>
    <cellStyle name="Normal 2 6 2 4 3 2 2" xfId="8758"/>
    <cellStyle name="Normal 2 6 2 4 3 3" xfId="6454"/>
    <cellStyle name="Normal 2 6 2 4 4" xfId="2614"/>
    <cellStyle name="Normal 2 6 2 4 4 2" xfId="7222"/>
    <cellStyle name="Normal 2 6 2 4 5" xfId="4918"/>
    <cellStyle name="Normal 2 6 2 5" xfId="566"/>
    <cellStyle name="Normal 2 6 2 5 2" xfId="1334"/>
    <cellStyle name="Normal 2 6 2 5 2 2" xfId="3638"/>
    <cellStyle name="Normal 2 6 2 5 2 2 2" xfId="8246"/>
    <cellStyle name="Normal 2 6 2 5 2 3" xfId="5942"/>
    <cellStyle name="Normal 2 6 2 5 3" xfId="2102"/>
    <cellStyle name="Normal 2 6 2 5 3 2" xfId="4406"/>
    <cellStyle name="Normal 2 6 2 5 3 2 2" xfId="9014"/>
    <cellStyle name="Normal 2 6 2 5 3 3" xfId="6710"/>
    <cellStyle name="Normal 2 6 2 5 4" xfId="2870"/>
    <cellStyle name="Normal 2 6 2 5 4 2" xfId="7478"/>
    <cellStyle name="Normal 2 6 2 5 5" xfId="5174"/>
    <cellStyle name="Normal 2 6 2 6" xfId="822"/>
    <cellStyle name="Normal 2 6 2 6 2" xfId="3126"/>
    <cellStyle name="Normal 2 6 2 6 2 2" xfId="7734"/>
    <cellStyle name="Normal 2 6 2 6 3" xfId="5430"/>
    <cellStyle name="Normal 2 6 2 7" xfId="1590"/>
    <cellStyle name="Normal 2 6 2 7 2" xfId="3894"/>
    <cellStyle name="Normal 2 6 2 7 2 2" xfId="8502"/>
    <cellStyle name="Normal 2 6 2 7 3" xfId="6198"/>
    <cellStyle name="Normal 2 6 2 8" xfId="2358"/>
    <cellStyle name="Normal 2 6 2 8 2" xfId="6966"/>
    <cellStyle name="Normal 2 6 2 9" xfId="4662"/>
    <cellStyle name="Normal 2 6 3" xfId="86"/>
    <cellStyle name="Normal 2 6 3 2" xfId="214"/>
    <cellStyle name="Normal 2 6 3 2 2" xfId="470"/>
    <cellStyle name="Normal 2 6 3 2 2 2" xfId="1238"/>
    <cellStyle name="Normal 2 6 3 2 2 2 2" xfId="3542"/>
    <cellStyle name="Normal 2 6 3 2 2 2 2 2" xfId="8150"/>
    <cellStyle name="Normal 2 6 3 2 2 2 3" xfId="5846"/>
    <cellStyle name="Normal 2 6 3 2 2 3" xfId="2006"/>
    <cellStyle name="Normal 2 6 3 2 2 3 2" xfId="4310"/>
    <cellStyle name="Normal 2 6 3 2 2 3 2 2" xfId="8918"/>
    <cellStyle name="Normal 2 6 3 2 2 3 3" xfId="6614"/>
    <cellStyle name="Normal 2 6 3 2 2 4" xfId="2774"/>
    <cellStyle name="Normal 2 6 3 2 2 4 2" xfId="7382"/>
    <cellStyle name="Normal 2 6 3 2 2 5" xfId="5078"/>
    <cellStyle name="Normal 2 6 3 2 3" xfId="726"/>
    <cellStyle name="Normal 2 6 3 2 3 2" xfId="1494"/>
    <cellStyle name="Normal 2 6 3 2 3 2 2" xfId="3798"/>
    <cellStyle name="Normal 2 6 3 2 3 2 2 2" xfId="8406"/>
    <cellStyle name="Normal 2 6 3 2 3 2 3" xfId="6102"/>
    <cellStyle name="Normal 2 6 3 2 3 3" xfId="2262"/>
    <cellStyle name="Normal 2 6 3 2 3 3 2" xfId="4566"/>
    <cellStyle name="Normal 2 6 3 2 3 3 2 2" xfId="9174"/>
    <cellStyle name="Normal 2 6 3 2 3 3 3" xfId="6870"/>
    <cellStyle name="Normal 2 6 3 2 3 4" xfId="3030"/>
    <cellStyle name="Normal 2 6 3 2 3 4 2" xfId="7638"/>
    <cellStyle name="Normal 2 6 3 2 3 5" xfId="5334"/>
    <cellStyle name="Normal 2 6 3 2 4" xfId="982"/>
    <cellStyle name="Normal 2 6 3 2 4 2" xfId="3286"/>
    <cellStyle name="Normal 2 6 3 2 4 2 2" xfId="7894"/>
    <cellStyle name="Normal 2 6 3 2 4 3" xfId="5590"/>
    <cellStyle name="Normal 2 6 3 2 5" xfId="1750"/>
    <cellStyle name="Normal 2 6 3 2 5 2" xfId="4054"/>
    <cellStyle name="Normal 2 6 3 2 5 2 2" xfId="8662"/>
    <cellStyle name="Normal 2 6 3 2 5 3" xfId="6358"/>
    <cellStyle name="Normal 2 6 3 2 6" xfId="2518"/>
    <cellStyle name="Normal 2 6 3 2 6 2" xfId="7126"/>
    <cellStyle name="Normal 2 6 3 2 7" xfId="4822"/>
    <cellStyle name="Normal 2 6 3 3" xfId="342"/>
    <cellStyle name="Normal 2 6 3 3 2" xfId="1110"/>
    <cellStyle name="Normal 2 6 3 3 2 2" xfId="3414"/>
    <cellStyle name="Normal 2 6 3 3 2 2 2" xfId="8022"/>
    <cellStyle name="Normal 2 6 3 3 2 3" xfId="5718"/>
    <cellStyle name="Normal 2 6 3 3 3" xfId="1878"/>
    <cellStyle name="Normal 2 6 3 3 3 2" xfId="4182"/>
    <cellStyle name="Normal 2 6 3 3 3 2 2" xfId="8790"/>
    <cellStyle name="Normal 2 6 3 3 3 3" xfId="6486"/>
    <cellStyle name="Normal 2 6 3 3 4" xfId="2646"/>
    <cellStyle name="Normal 2 6 3 3 4 2" xfId="7254"/>
    <cellStyle name="Normal 2 6 3 3 5" xfId="4950"/>
    <cellStyle name="Normal 2 6 3 4" xfId="598"/>
    <cellStyle name="Normal 2 6 3 4 2" xfId="1366"/>
    <cellStyle name="Normal 2 6 3 4 2 2" xfId="3670"/>
    <cellStyle name="Normal 2 6 3 4 2 2 2" xfId="8278"/>
    <cellStyle name="Normal 2 6 3 4 2 3" xfId="5974"/>
    <cellStyle name="Normal 2 6 3 4 3" xfId="2134"/>
    <cellStyle name="Normal 2 6 3 4 3 2" xfId="4438"/>
    <cellStyle name="Normal 2 6 3 4 3 2 2" xfId="9046"/>
    <cellStyle name="Normal 2 6 3 4 3 3" xfId="6742"/>
    <cellStyle name="Normal 2 6 3 4 4" xfId="2902"/>
    <cellStyle name="Normal 2 6 3 4 4 2" xfId="7510"/>
    <cellStyle name="Normal 2 6 3 4 5" xfId="5206"/>
    <cellStyle name="Normal 2 6 3 5" xfId="854"/>
    <cellStyle name="Normal 2 6 3 5 2" xfId="3158"/>
    <cellStyle name="Normal 2 6 3 5 2 2" xfId="7766"/>
    <cellStyle name="Normal 2 6 3 5 3" xfId="5462"/>
    <cellStyle name="Normal 2 6 3 6" xfId="1622"/>
    <cellStyle name="Normal 2 6 3 6 2" xfId="3926"/>
    <cellStyle name="Normal 2 6 3 6 2 2" xfId="8534"/>
    <cellStyle name="Normal 2 6 3 6 3" xfId="6230"/>
    <cellStyle name="Normal 2 6 3 7" xfId="2390"/>
    <cellStyle name="Normal 2 6 3 7 2" xfId="6998"/>
    <cellStyle name="Normal 2 6 3 8" xfId="4694"/>
    <cellStyle name="Normal 2 6 4" xfId="150"/>
    <cellStyle name="Normal 2 6 4 2" xfId="406"/>
    <cellStyle name="Normal 2 6 4 2 2" xfId="1174"/>
    <cellStyle name="Normal 2 6 4 2 2 2" xfId="3478"/>
    <cellStyle name="Normal 2 6 4 2 2 2 2" xfId="8086"/>
    <cellStyle name="Normal 2 6 4 2 2 3" xfId="5782"/>
    <cellStyle name="Normal 2 6 4 2 3" xfId="1942"/>
    <cellStyle name="Normal 2 6 4 2 3 2" xfId="4246"/>
    <cellStyle name="Normal 2 6 4 2 3 2 2" xfId="8854"/>
    <cellStyle name="Normal 2 6 4 2 3 3" xfId="6550"/>
    <cellStyle name="Normal 2 6 4 2 4" xfId="2710"/>
    <cellStyle name="Normal 2 6 4 2 4 2" xfId="7318"/>
    <cellStyle name="Normal 2 6 4 2 5" xfId="5014"/>
    <cellStyle name="Normal 2 6 4 3" xfId="662"/>
    <cellStyle name="Normal 2 6 4 3 2" xfId="1430"/>
    <cellStyle name="Normal 2 6 4 3 2 2" xfId="3734"/>
    <cellStyle name="Normal 2 6 4 3 2 2 2" xfId="8342"/>
    <cellStyle name="Normal 2 6 4 3 2 3" xfId="6038"/>
    <cellStyle name="Normal 2 6 4 3 3" xfId="2198"/>
    <cellStyle name="Normal 2 6 4 3 3 2" xfId="4502"/>
    <cellStyle name="Normal 2 6 4 3 3 2 2" xfId="9110"/>
    <cellStyle name="Normal 2 6 4 3 3 3" xfId="6806"/>
    <cellStyle name="Normal 2 6 4 3 4" xfId="2966"/>
    <cellStyle name="Normal 2 6 4 3 4 2" xfId="7574"/>
    <cellStyle name="Normal 2 6 4 3 5" xfId="5270"/>
    <cellStyle name="Normal 2 6 4 4" xfId="918"/>
    <cellStyle name="Normal 2 6 4 4 2" xfId="3222"/>
    <cellStyle name="Normal 2 6 4 4 2 2" xfId="7830"/>
    <cellStyle name="Normal 2 6 4 4 3" xfId="5526"/>
    <cellStyle name="Normal 2 6 4 5" xfId="1686"/>
    <cellStyle name="Normal 2 6 4 5 2" xfId="3990"/>
    <cellStyle name="Normal 2 6 4 5 2 2" xfId="8598"/>
    <cellStyle name="Normal 2 6 4 5 3" xfId="6294"/>
    <cellStyle name="Normal 2 6 4 6" xfId="2454"/>
    <cellStyle name="Normal 2 6 4 6 2" xfId="7062"/>
    <cellStyle name="Normal 2 6 4 7" xfId="4758"/>
    <cellStyle name="Normal 2 6 5" xfId="278"/>
    <cellStyle name="Normal 2 6 5 2" xfId="1046"/>
    <cellStyle name="Normal 2 6 5 2 2" xfId="3350"/>
    <cellStyle name="Normal 2 6 5 2 2 2" xfId="7958"/>
    <cellStyle name="Normal 2 6 5 2 3" xfId="5654"/>
    <cellStyle name="Normal 2 6 5 3" xfId="1814"/>
    <cellStyle name="Normal 2 6 5 3 2" xfId="4118"/>
    <cellStyle name="Normal 2 6 5 3 2 2" xfId="8726"/>
    <cellStyle name="Normal 2 6 5 3 3" xfId="6422"/>
    <cellStyle name="Normal 2 6 5 4" xfId="2582"/>
    <cellStyle name="Normal 2 6 5 4 2" xfId="7190"/>
    <cellStyle name="Normal 2 6 5 5" xfId="4886"/>
    <cellStyle name="Normal 2 6 6" xfId="534"/>
    <cellStyle name="Normal 2 6 6 2" xfId="1302"/>
    <cellStyle name="Normal 2 6 6 2 2" xfId="3606"/>
    <cellStyle name="Normal 2 6 6 2 2 2" xfId="8214"/>
    <cellStyle name="Normal 2 6 6 2 3" xfId="5910"/>
    <cellStyle name="Normal 2 6 6 3" xfId="2070"/>
    <cellStyle name="Normal 2 6 6 3 2" xfId="4374"/>
    <cellStyle name="Normal 2 6 6 3 2 2" xfId="8982"/>
    <cellStyle name="Normal 2 6 6 3 3" xfId="6678"/>
    <cellStyle name="Normal 2 6 6 4" xfId="2838"/>
    <cellStyle name="Normal 2 6 6 4 2" xfId="7446"/>
    <cellStyle name="Normal 2 6 6 5" xfId="5142"/>
    <cellStyle name="Normal 2 6 7" xfId="790"/>
    <cellStyle name="Normal 2 6 7 2" xfId="3094"/>
    <cellStyle name="Normal 2 6 7 2 2" xfId="7702"/>
    <cellStyle name="Normal 2 6 7 3" xfId="5398"/>
    <cellStyle name="Normal 2 6 8" xfId="1558"/>
    <cellStyle name="Normal 2 6 8 2" xfId="3862"/>
    <cellStyle name="Normal 2 6 8 2 2" xfId="8470"/>
    <cellStyle name="Normal 2 6 8 3" xfId="6166"/>
    <cellStyle name="Normal 2 6 9" xfId="2326"/>
    <cellStyle name="Normal 2 6 9 2" xfId="6934"/>
    <cellStyle name="Normal 2 7" xfId="38"/>
    <cellStyle name="Normal 2 7 2" xfId="102"/>
    <cellStyle name="Normal 2 7 2 2" xfId="230"/>
    <cellStyle name="Normal 2 7 2 2 2" xfId="486"/>
    <cellStyle name="Normal 2 7 2 2 2 2" xfId="1254"/>
    <cellStyle name="Normal 2 7 2 2 2 2 2" xfId="3558"/>
    <cellStyle name="Normal 2 7 2 2 2 2 2 2" xfId="8166"/>
    <cellStyle name="Normal 2 7 2 2 2 2 3" xfId="5862"/>
    <cellStyle name="Normal 2 7 2 2 2 3" xfId="2022"/>
    <cellStyle name="Normal 2 7 2 2 2 3 2" xfId="4326"/>
    <cellStyle name="Normal 2 7 2 2 2 3 2 2" xfId="8934"/>
    <cellStyle name="Normal 2 7 2 2 2 3 3" xfId="6630"/>
    <cellStyle name="Normal 2 7 2 2 2 4" xfId="2790"/>
    <cellStyle name="Normal 2 7 2 2 2 4 2" xfId="7398"/>
    <cellStyle name="Normal 2 7 2 2 2 5" xfId="5094"/>
    <cellStyle name="Normal 2 7 2 2 3" xfId="742"/>
    <cellStyle name="Normal 2 7 2 2 3 2" xfId="1510"/>
    <cellStyle name="Normal 2 7 2 2 3 2 2" xfId="3814"/>
    <cellStyle name="Normal 2 7 2 2 3 2 2 2" xfId="8422"/>
    <cellStyle name="Normal 2 7 2 2 3 2 3" xfId="6118"/>
    <cellStyle name="Normal 2 7 2 2 3 3" xfId="2278"/>
    <cellStyle name="Normal 2 7 2 2 3 3 2" xfId="4582"/>
    <cellStyle name="Normal 2 7 2 2 3 3 2 2" xfId="9190"/>
    <cellStyle name="Normal 2 7 2 2 3 3 3" xfId="6886"/>
    <cellStyle name="Normal 2 7 2 2 3 4" xfId="3046"/>
    <cellStyle name="Normal 2 7 2 2 3 4 2" xfId="7654"/>
    <cellStyle name="Normal 2 7 2 2 3 5" xfId="5350"/>
    <cellStyle name="Normal 2 7 2 2 4" xfId="998"/>
    <cellStyle name="Normal 2 7 2 2 4 2" xfId="3302"/>
    <cellStyle name="Normal 2 7 2 2 4 2 2" xfId="7910"/>
    <cellStyle name="Normal 2 7 2 2 4 3" xfId="5606"/>
    <cellStyle name="Normal 2 7 2 2 5" xfId="1766"/>
    <cellStyle name="Normal 2 7 2 2 5 2" xfId="4070"/>
    <cellStyle name="Normal 2 7 2 2 5 2 2" xfId="8678"/>
    <cellStyle name="Normal 2 7 2 2 5 3" xfId="6374"/>
    <cellStyle name="Normal 2 7 2 2 6" xfId="2534"/>
    <cellStyle name="Normal 2 7 2 2 6 2" xfId="7142"/>
    <cellStyle name="Normal 2 7 2 2 7" xfId="4838"/>
    <cellStyle name="Normal 2 7 2 3" xfId="358"/>
    <cellStyle name="Normal 2 7 2 3 2" xfId="1126"/>
    <cellStyle name="Normal 2 7 2 3 2 2" xfId="3430"/>
    <cellStyle name="Normal 2 7 2 3 2 2 2" xfId="8038"/>
    <cellStyle name="Normal 2 7 2 3 2 3" xfId="5734"/>
    <cellStyle name="Normal 2 7 2 3 3" xfId="1894"/>
    <cellStyle name="Normal 2 7 2 3 3 2" xfId="4198"/>
    <cellStyle name="Normal 2 7 2 3 3 2 2" xfId="8806"/>
    <cellStyle name="Normal 2 7 2 3 3 3" xfId="6502"/>
    <cellStyle name="Normal 2 7 2 3 4" xfId="2662"/>
    <cellStyle name="Normal 2 7 2 3 4 2" xfId="7270"/>
    <cellStyle name="Normal 2 7 2 3 5" xfId="4966"/>
    <cellStyle name="Normal 2 7 2 4" xfId="614"/>
    <cellStyle name="Normal 2 7 2 4 2" xfId="1382"/>
    <cellStyle name="Normal 2 7 2 4 2 2" xfId="3686"/>
    <cellStyle name="Normal 2 7 2 4 2 2 2" xfId="8294"/>
    <cellStyle name="Normal 2 7 2 4 2 3" xfId="5990"/>
    <cellStyle name="Normal 2 7 2 4 3" xfId="2150"/>
    <cellStyle name="Normal 2 7 2 4 3 2" xfId="4454"/>
    <cellStyle name="Normal 2 7 2 4 3 2 2" xfId="9062"/>
    <cellStyle name="Normal 2 7 2 4 3 3" xfId="6758"/>
    <cellStyle name="Normal 2 7 2 4 4" xfId="2918"/>
    <cellStyle name="Normal 2 7 2 4 4 2" xfId="7526"/>
    <cellStyle name="Normal 2 7 2 4 5" xfId="5222"/>
    <cellStyle name="Normal 2 7 2 5" xfId="870"/>
    <cellStyle name="Normal 2 7 2 5 2" xfId="3174"/>
    <cellStyle name="Normal 2 7 2 5 2 2" xfId="7782"/>
    <cellStyle name="Normal 2 7 2 5 3" xfId="5478"/>
    <cellStyle name="Normal 2 7 2 6" xfId="1638"/>
    <cellStyle name="Normal 2 7 2 6 2" xfId="3942"/>
    <cellStyle name="Normal 2 7 2 6 2 2" xfId="8550"/>
    <cellStyle name="Normal 2 7 2 6 3" xfId="6246"/>
    <cellStyle name="Normal 2 7 2 7" xfId="2406"/>
    <cellStyle name="Normal 2 7 2 7 2" xfId="7014"/>
    <cellStyle name="Normal 2 7 2 8" xfId="4710"/>
    <cellStyle name="Normal 2 7 3" xfId="166"/>
    <cellStyle name="Normal 2 7 3 2" xfId="422"/>
    <cellStyle name="Normal 2 7 3 2 2" xfId="1190"/>
    <cellStyle name="Normal 2 7 3 2 2 2" xfId="3494"/>
    <cellStyle name="Normal 2 7 3 2 2 2 2" xfId="8102"/>
    <cellStyle name="Normal 2 7 3 2 2 3" xfId="5798"/>
    <cellStyle name="Normal 2 7 3 2 3" xfId="1958"/>
    <cellStyle name="Normal 2 7 3 2 3 2" xfId="4262"/>
    <cellStyle name="Normal 2 7 3 2 3 2 2" xfId="8870"/>
    <cellStyle name="Normal 2 7 3 2 3 3" xfId="6566"/>
    <cellStyle name="Normal 2 7 3 2 4" xfId="2726"/>
    <cellStyle name="Normal 2 7 3 2 4 2" xfId="7334"/>
    <cellStyle name="Normal 2 7 3 2 5" xfId="5030"/>
    <cellStyle name="Normal 2 7 3 3" xfId="678"/>
    <cellStyle name="Normal 2 7 3 3 2" xfId="1446"/>
    <cellStyle name="Normal 2 7 3 3 2 2" xfId="3750"/>
    <cellStyle name="Normal 2 7 3 3 2 2 2" xfId="8358"/>
    <cellStyle name="Normal 2 7 3 3 2 3" xfId="6054"/>
    <cellStyle name="Normal 2 7 3 3 3" xfId="2214"/>
    <cellStyle name="Normal 2 7 3 3 3 2" xfId="4518"/>
    <cellStyle name="Normal 2 7 3 3 3 2 2" xfId="9126"/>
    <cellStyle name="Normal 2 7 3 3 3 3" xfId="6822"/>
    <cellStyle name="Normal 2 7 3 3 4" xfId="2982"/>
    <cellStyle name="Normal 2 7 3 3 4 2" xfId="7590"/>
    <cellStyle name="Normal 2 7 3 3 5" xfId="5286"/>
    <cellStyle name="Normal 2 7 3 4" xfId="934"/>
    <cellStyle name="Normal 2 7 3 4 2" xfId="3238"/>
    <cellStyle name="Normal 2 7 3 4 2 2" xfId="7846"/>
    <cellStyle name="Normal 2 7 3 4 3" xfId="5542"/>
    <cellStyle name="Normal 2 7 3 5" xfId="1702"/>
    <cellStyle name="Normal 2 7 3 5 2" xfId="4006"/>
    <cellStyle name="Normal 2 7 3 5 2 2" xfId="8614"/>
    <cellStyle name="Normal 2 7 3 5 3" xfId="6310"/>
    <cellStyle name="Normal 2 7 3 6" xfId="2470"/>
    <cellStyle name="Normal 2 7 3 6 2" xfId="7078"/>
    <cellStyle name="Normal 2 7 3 7" xfId="4774"/>
    <cellStyle name="Normal 2 7 4" xfId="294"/>
    <cellStyle name="Normal 2 7 4 2" xfId="1062"/>
    <cellStyle name="Normal 2 7 4 2 2" xfId="3366"/>
    <cellStyle name="Normal 2 7 4 2 2 2" xfId="7974"/>
    <cellStyle name="Normal 2 7 4 2 3" xfId="5670"/>
    <cellStyle name="Normal 2 7 4 3" xfId="1830"/>
    <cellStyle name="Normal 2 7 4 3 2" xfId="4134"/>
    <cellStyle name="Normal 2 7 4 3 2 2" xfId="8742"/>
    <cellStyle name="Normal 2 7 4 3 3" xfId="6438"/>
    <cellStyle name="Normal 2 7 4 4" xfId="2598"/>
    <cellStyle name="Normal 2 7 4 4 2" xfId="7206"/>
    <cellStyle name="Normal 2 7 4 5" xfId="4902"/>
    <cellStyle name="Normal 2 7 5" xfId="550"/>
    <cellStyle name="Normal 2 7 5 2" xfId="1318"/>
    <cellStyle name="Normal 2 7 5 2 2" xfId="3622"/>
    <cellStyle name="Normal 2 7 5 2 2 2" xfId="8230"/>
    <cellStyle name="Normal 2 7 5 2 3" xfId="5926"/>
    <cellStyle name="Normal 2 7 5 3" xfId="2086"/>
    <cellStyle name="Normal 2 7 5 3 2" xfId="4390"/>
    <cellStyle name="Normal 2 7 5 3 2 2" xfId="8998"/>
    <cellStyle name="Normal 2 7 5 3 3" xfId="6694"/>
    <cellStyle name="Normal 2 7 5 4" xfId="2854"/>
    <cellStyle name="Normal 2 7 5 4 2" xfId="7462"/>
    <cellStyle name="Normal 2 7 5 5" xfId="5158"/>
    <cellStyle name="Normal 2 7 6" xfId="806"/>
    <cellStyle name="Normal 2 7 6 2" xfId="3110"/>
    <cellStyle name="Normal 2 7 6 2 2" xfId="7718"/>
    <cellStyle name="Normal 2 7 6 3" xfId="5414"/>
    <cellStyle name="Normal 2 7 7" xfId="1574"/>
    <cellStyle name="Normal 2 7 7 2" xfId="3878"/>
    <cellStyle name="Normal 2 7 7 2 2" xfId="8486"/>
    <cellStyle name="Normal 2 7 7 3" xfId="6182"/>
    <cellStyle name="Normal 2 7 8" xfId="2342"/>
    <cellStyle name="Normal 2 7 8 2" xfId="6950"/>
    <cellStyle name="Normal 2 7 9" xfId="4646"/>
    <cellStyle name="Normal 2 8" xfId="70"/>
    <cellStyle name="Normal 2 8 2" xfId="198"/>
    <cellStyle name="Normal 2 8 2 2" xfId="454"/>
    <cellStyle name="Normal 2 8 2 2 2" xfId="1222"/>
    <cellStyle name="Normal 2 8 2 2 2 2" xfId="3526"/>
    <cellStyle name="Normal 2 8 2 2 2 2 2" xfId="8134"/>
    <cellStyle name="Normal 2 8 2 2 2 3" xfId="5830"/>
    <cellStyle name="Normal 2 8 2 2 3" xfId="1990"/>
    <cellStyle name="Normal 2 8 2 2 3 2" xfId="4294"/>
    <cellStyle name="Normal 2 8 2 2 3 2 2" xfId="8902"/>
    <cellStyle name="Normal 2 8 2 2 3 3" xfId="6598"/>
    <cellStyle name="Normal 2 8 2 2 4" xfId="2758"/>
    <cellStyle name="Normal 2 8 2 2 4 2" xfId="7366"/>
    <cellStyle name="Normal 2 8 2 2 5" xfId="5062"/>
    <cellStyle name="Normal 2 8 2 3" xfId="710"/>
    <cellStyle name="Normal 2 8 2 3 2" xfId="1478"/>
    <cellStyle name="Normal 2 8 2 3 2 2" xfId="3782"/>
    <cellStyle name="Normal 2 8 2 3 2 2 2" xfId="8390"/>
    <cellStyle name="Normal 2 8 2 3 2 3" xfId="6086"/>
    <cellStyle name="Normal 2 8 2 3 3" xfId="2246"/>
    <cellStyle name="Normal 2 8 2 3 3 2" xfId="4550"/>
    <cellStyle name="Normal 2 8 2 3 3 2 2" xfId="9158"/>
    <cellStyle name="Normal 2 8 2 3 3 3" xfId="6854"/>
    <cellStyle name="Normal 2 8 2 3 4" xfId="3014"/>
    <cellStyle name="Normal 2 8 2 3 4 2" xfId="7622"/>
    <cellStyle name="Normal 2 8 2 3 5" xfId="5318"/>
    <cellStyle name="Normal 2 8 2 4" xfId="966"/>
    <cellStyle name="Normal 2 8 2 4 2" xfId="3270"/>
    <cellStyle name="Normal 2 8 2 4 2 2" xfId="7878"/>
    <cellStyle name="Normal 2 8 2 4 3" xfId="5574"/>
    <cellStyle name="Normal 2 8 2 5" xfId="1734"/>
    <cellStyle name="Normal 2 8 2 5 2" xfId="4038"/>
    <cellStyle name="Normal 2 8 2 5 2 2" xfId="8646"/>
    <cellStyle name="Normal 2 8 2 5 3" xfId="6342"/>
    <cellStyle name="Normal 2 8 2 6" xfId="2502"/>
    <cellStyle name="Normal 2 8 2 6 2" xfId="7110"/>
    <cellStyle name="Normal 2 8 2 7" xfId="4806"/>
    <cellStyle name="Normal 2 8 3" xfId="326"/>
    <cellStyle name="Normal 2 8 3 2" xfId="1094"/>
    <cellStyle name="Normal 2 8 3 2 2" xfId="3398"/>
    <cellStyle name="Normal 2 8 3 2 2 2" xfId="8006"/>
    <cellStyle name="Normal 2 8 3 2 3" xfId="5702"/>
    <cellStyle name="Normal 2 8 3 3" xfId="1862"/>
    <cellStyle name="Normal 2 8 3 3 2" xfId="4166"/>
    <cellStyle name="Normal 2 8 3 3 2 2" xfId="8774"/>
    <cellStyle name="Normal 2 8 3 3 3" xfId="6470"/>
    <cellStyle name="Normal 2 8 3 4" xfId="2630"/>
    <cellStyle name="Normal 2 8 3 4 2" xfId="7238"/>
    <cellStyle name="Normal 2 8 3 5" xfId="4934"/>
    <cellStyle name="Normal 2 8 4" xfId="582"/>
    <cellStyle name="Normal 2 8 4 2" xfId="1350"/>
    <cellStyle name="Normal 2 8 4 2 2" xfId="3654"/>
    <cellStyle name="Normal 2 8 4 2 2 2" xfId="8262"/>
    <cellStyle name="Normal 2 8 4 2 3" xfId="5958"/>
    <cellStyle name="Normal 2 8 4 3" xfId="2118"/>
    <cellStyle name="Normal 2 8 4 3 2" xfId="4422"/>
    <cellStyle name="Normal 2 8 4 3 2 2" xfId="9030"/>
    <cellStyle name="Normal 2 8 4 3 3" xfId="6726"/>
    <cellStyle name="Normal 2 8 4 4" xfId="2886"/>
    <cellStyle name="Normal 2 8 4 4 2" xfId="7494"/>
    <cellStyle name="Normal 2 8 4 5" xfId="5190"/>
    <cellStyle name="Normal 2 8 5" xfId="838"/>
    <cellStyle name="Normal 2 8 5 2" xfId="3142"/>
    <cellStyle name="Normal 2 8 5 2 2" xfId="7750"/>
    <cellStyle name="Normal 2 8 5 3" xfId="5446"/>
    <cellStyle name="Normal 2 8 6" xfId="1606"/>
    <cellStyle name="Normal 2 8 6 2" xfId="3910"/>
    <cellStyle name="Normal 2 8 6 2 2" xfId="8518"/>
    <cellStyle name="Normal 2 8 6 3" xfId="6214"/>
    <cellStyle name="Normal 2 8 7" xfId="2374"/>
    <cellStyle name="Normal 2 8 7 2" xfId="6982"/>
    <cellStyle name="Normal 2 8 8" xfId="4678"/>
    <cellStyle name="Normal 2 9" xfId="134"/>
    <cellStyle name="Normal 2 9 2" xfId="390"/>
    <cellStyle name="Normal 2 9 2 2" xfId="1158"/>
    <cellStyle name="Normal 2 9 2 2 2" xfId="3462"/>
    <cellStyle name="Normal 2 9 2 2 2 2" xfId="8070"/>
    <cellStyle name="Normal 2 9 2 2 3" xfId="5766"/>
    <cellStyle name="Normal 2 9 2 3" xfId="1926"/>
    <cellStyle name="Normal 2 9 2 3 2" xfId="4230"/>
    <cellStyle name="Normal 2 9 2 3 2 2" xfId="8838"/>
    <cellStyle name="Normal 2 9 2 3 3" xfId="6534"/>
    <cellStyle name="Normal 2 9 2 4" xfId="2694"/>
    <cellStyle name="Normal 2 9 2 4 2" xfId="7302"/>
    <cellStyle name="Normal 2 9 2 5" xfId="4998"/>
    <cellStyle name="Normal 2 9 3" xfId="646"/>
    <cellStyle name="Normal 2 9 3 2" xfId="1414"/>
    <cellStyle name="Normal 2 9 3 2 2" xfId="3718"/>
    <cellStyle name="Normal 2 9 3 2 2 2" xfId="8326"/>
    <cellStyle name="Normal 2 9 3 2 3" xfId="6022"/>
    <cellStyle name="Normal 2 9 3 3" xfId="2182"/>
    <cellStyle name="Normal 2 9 3 3 2" xfId="4486"/>
    <cellStyle name="Normal 2 9 3 3 2 2" xfId="9094"/>
    <cellStyle name="Normal 2 9 3 3 3" xfId="6790"/>
    <cellStyle name="Normal 2 9 3 4" xfId="2950"/>
    <cellStyle name="Normal 2 9 3 4 2" xfId="7558"/>
    <cellStyle name="Normal 2 9 3 5" xfId="5254"/>
    <cellStyle name="Normal 2 9 4" xfId="902"/>
    <cellStyle name="Normal 2 9 4 2" xfId="3206"/>
    <cellStyle name="Normal 2 9 4 2 2" xfId="7814"/>
    <cellStyle name="Normal 2 9 4 3" xfId="5510"/>
    <cellStyle name="Normal 2 9 5" xfId="1670"/>
    <cellStyle name="Normal 2 9 5 2" xfId="3974"/>
    <cellStyle name="Normal 2 9 5 2 2" xfId="8582"/>
    <cellStyle name="Normal 2 9 5 3" xfId="6278"/>
    <cellStyle name="Normal 2 9 6" xfId="2438"/>
    <cellStyle name="Normal 2 9 6 2" xfId="7046"/>
    <cellStyle name="Normal 2 9 7" xfId="4742"/>
    <cellStyle name="Normal 3" xfId="37"/>
    <cellStyle name="Normal 4" xfId="9223"/>
    <cellStyle name="Parastais 11" xfId="3"/>
    <cellStyle name="Parastais 5" xfId="4"/>
    <cellStyle name="Parastais_FMInf_100105_veidlapa" xfId="5"/>
    <cellStyle name="Percent" xfId="9222" builtinId="5"/>
    <cellStyle name="SAPBEXstdData" xfId="6"/>
  </cellStyles>
  <dxfs count="34">
    <dxf>
      <font>
        <color rgb="FF9C0006"/>
      </font>
      <fill>
        <patternFill>
          <bgColor rgb="FFFFC7CE"/>
        </patternFill>
      </fill>
    </dxf>
    <dxf>
      <font>
        <color theme="0"/>
      </font>
    </dxf>
    <dxf>
      <font>
        <color theme="0" tint="-4.9989318521683403E-2"/>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font>
    </dxf>
    <dxf>
      <font>
        <color theme="0" tint="-4.9989318521683403E-2"/>
      </font>
    </dxf>
    <dxf>
      <font>
        <color rgb="FF9C0006"/>
      </font>
      <fill>
        <patternFill>
          <bgColor rgb="FFFFC7CE"/>
        </patternFill>
      </fill>
    </dxf>
    <dxf>
      <font>
        <color theme="0"/>
      </font>
    </dxf>
  </dxfs>
  <tableStyles count="0" defaultTableStyle="TableStyleMedium2" defaultPivotStyle="PivotStyleLight16"/>
  <colors>
    <mruColors>
      <color rgb="FFFFFF66"/>
      <color rgb="FFFFCCFF"/>
      <color rgb="FFCCFFCC"/>
      <color rgb="FFFFFFCC"/>
      <color rgb="FFF5FECE"/>
      <color rgb="FF291FF1"/>
      <color rgb="FF1AE604"/>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LNG\LNG_2016\12\LNG_2016_30.12.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NG-2016"/>
      <sheetName val="Iss kopsavilkums"/>
      <sheetName val="Neapgūtie_līdzekļi"/>
      <sheetName val="Resoru_sadalījums"/>
    </sheetNames>
    <sheetDataSet>
      <sheetData sheetId="0">
        <row r="10">
          <cell r="D10" t="str">
            <v>Atlikums ņemot vērā: "1. Pārdalīts saskaņā ar FM rīkojumiem", "2. Akceptēts MK"</v>
          </cell>
        </row>
        <row r="11">
          <cell r="D11" t="str">
            <v>Atlikums ņemot vērā: "1. Pārdalīts saskaņā ar FM rīkojumiem", "2. Akceptēts MK", "3. Projekti, kuri iesniegti saskaņošanai"</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Zane.Adijane@fm.gov.l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K77"/>
  <sheetViews>
    <sheetView workbookViewId="0">
      <selection activeCell="B32" sqref="B32"/>
    </sheetView>
  </sheetViews>
  <sheetFormatPr defaultColWidth="12.6640625" defaultRowHeight="13.2" x14ac:dyDescent="0.25"/>
  <cols>
    <col min="1" max="1" width="5.109375" style="292" customWidth="1"/>
    <col min="2" max="2" width="54.44140625" style="321" customWidth="1"/>
    <col min="3" max="4" width="11.6640625" style="322" customWidth="1"/>
    <col min="5" max="5" width="13.6640625" style="323" customWidth="1"/>
    <col min="6" max="6" width="2.33203125" style="322" customWidth="1"/>
    <col min="7" max="7" width="12.6640625" style="322" customWidth="1"/>
    <col min="8" max="8" width="12.88671875" style="323" customWidth="1"/>
    <col min="9" max="10" width="12.6640625" style="322" customWidth="1"/>
    <col min="11" max="11" width="13.6640625" style="322" customWidth="1"/>
  </cols>
  <sheetData>
    <row r="1" spans="1:11" ht="15.6" x14ac:dyDescent="0.25">
      <c r="B1" s="590" t="s">
        <v>435</v>
      </c>
      <c r="C1" s="590"/>
      <c r="D1" s="590"/>
      <c r="E1" s="590"/>
      <c r="F1" s="590"/>
      <c r="G1" s="590"/>
      <c r="H1" s="590"/>
      <c r="I1" s="590"/>
      <c r="J1" s="590"/>
      <c r="K1" s="590"/>
    </row>
    <row r="3" spans="1:11" ht="13.8" x14ac:dyDescent="0.25">
      <c r="A3" s="293"/>
      <c r="B3" s="294"/>
      <c r="C3" s="589" t="s">
        <v>423</v>
      </c>
      <c r="D3" s="589"/>
      <c r="E3" s="589"/>
      <c r="F3" s="295"/>
      <c r="G3" s="588" t="s">
        <v>422</v>
      </c>
      <c r="H3" s="588"/>
      <c r="I3" s="588"/>
      <c r="J3" s="588"/>
      <c r="K3" s="588"/>
    </row>
    <row r="4" spans="1:11" s="282" customFormat="1" ht="66" x14ac:dyDescent="0.25">
      <c r="A4" s="289"/>
      <c r="B4" s="286"/>
      <c r="C4" s="284" t="s">
        <v>432</v>
      </c>
      <c r="D4" s="281" t="s">
        <v>406</v>
      </c>
      <c r="E4" s="287" t="s">
        <v>411</v>
      </c>
      <c r="F4" s="285"/>
      <c r="G4" s="283" t="s">
        <v>410</v>
      </c>
      <c r="H4" s="283" t="s">
        <v>433</v>
      </c>
      <c r="I4" s="283" t="s">
        <v>434</v>
      </c>
      <c r="J4" s="283" t="s">
        <v>396</v>
      </c>
      <c r="K4" s="288" t="s">
        <v>411</v>
      </c>
    </row>
    <row r="5" spans="1:11" s="290" customFormat="1" ht="6.6" x14ac:dyDescent="0.15">
      <c r="A5" s="296"/>
      <c r="B5" s="297"/>
      <c r="C5" s="298"/>
      <c r="D5" s="298"/>
      <c r="E5" s="299"/>
      <c r="F5" s="300"/>
      <c r="G5" s="301"/>
      <c r="H5" s="301"/>
      <c r="I5" s="301"/>
      <c r="J5" s="301"/>
      <c r="K5" s="302"/>
    </row>
    <row r="6" spans="1:11" s="331" customFormat="1" ht="14.4" x14ac:dyDescent="0.25">
      <c r="A6" s="324">
        <v>1</v>
      </c>
      <c r="B6" s="325" t="s">
        <v>397</v>
      </c>
      <c r="C6" s="326"/>
      <c r="D6" s="326"/>
      <c r="E6" s="327"/>
      <c r="F6" s="328"/>
      <c r="G6" s="329">
        <f>101.1-I7</f>
        <v>58.099999999999994</v>
      </c>
      <c r="H6" s="329"/>
      <c r="I6" s="330"/>
      <c r="J6" s="329">
        <v>50</v>
      </c>
      <c r="K6" s="327"/>
    </row>
    <row r="7" spans="1:11" s="331" customFormat="1" ht="14.4" x14ac:dyDescent="0.25">
      <c r="A7" s="324">
        <f>A6+1</f>
        <v>2</v>
      </c>
      <c r="B7" s="325" t="s">
        <v>415</v>
      </c>
      <c r="C7" s="332"/>
      <c r="D7" s="332"/>
      <c r="E7" s="333"/>
      <c r="F7" s="334"/>
      <c r="G7" s="329"/>
      <c r="H7" s="329"/>
      <c r="I7" s="329">
        <v>43</v>
      </c>
      <c r="J7" s="329"/>
      <c r="K7" s="327"/>
    </row>
    <row r="8" spans="1:11" s="290" customFormat="1" ht="6.6" x14ac:dyDescent="0.15">
      <c r="A8" s="303">
        <f t="shared" ref="A8:A74" si="0">A7+1</f>
        <v>3</v>
      </c>
      <c r="B8" s="297"/>
      <c r="C8" s="304"/>
      <c r="D8" s="304"/>
      <c r="E8" s="299"/>
      <c r="F8" s="300"/>
      <c r="G8" s="298"/>
      <c r="H8" s="298"/>
      <c r="I8" s="298"/>
      <c r="J8" s="298"/>
      <c r="K8" s="299"/>
    </row>
    <row r="9" spans="1:11" s="331" customFormat="1" ht="14.4" x14ac:dyDescent="0.25">
      <c r="A9" s="324">
        <f t="shared" si="0"/>
        <v>4</v>
      </c>
      <c r="B9" s="335" t="s">
        <v>74</v>
      </c>
      <c r="C9" s="336">
        <f>'Covid-19'!E9/1000000</f>
        <v>6.3E-2</v>
      </c>
      <c r="D9" s="336">
        <f>'Covid-19'!F9/1000000</f>
        <v>2.3848999999999999E-2</v>
      </c>
      <c r="E9" s="337"/>
      <c r="F9" s="338"/>
      <c r="G9" s="339"/>
      <c r="H9" s="339"/>
      <c r="I9" s="339"/>
      <c r="J9" s="339"/>
      <c r="K9" s="340"/>
    </row>
    <row r="10" spans="1:11" s="290" customFormat="1" ht="6.6" x14ac:dyDescent="0.15">
      <c r="A10" s="303">
        <f t="shared" si="0"/>
        <v>5</v>
      </c>
      <c r="B10" s="291"/>
      <c r="C10" s="304"/>
      <c r="D10" s="304"/>
      <c r="E10" s="299"/>
      <c r="F10" s="300"/>
      <c r="G10" s="301"/>
      <c r="H10" s="301"/>
      <c r="I10" s="301"/>
      <c r="J10" s="301"/>
      <c r="K10" s="302"/>
    </row>
    <row r="11" spans="1:11" s="331" customFormat="1" ht="14.4" x14ac:dyDescent="0.25">
      <c r="A11" s="324">
        <f t="shared" si="0"/>
        <v>6</v>
      </c>
      <c r="B11" s="335" t="s">
        <v>252</v>
      </c>
      <c r="C11" s="336">
        <f>'Covid-19'!E14/1000000</f>
        <v>45.734760000000001</v>
      </c>
      <c r="D11" s="336">
        <f>'Covid-19'!F14/1000000</f>
        <v>9.7979869999999991</v>
      </c>
      <c r="E11" s="337"/>
      <c r="F11" s="338"/>
      <c r="G11" s="339"/>
      <c r="H11" s="339"/>
      <c r="I11" s="339"/>
      <c r="J11" s="339"/>
      <c r="K11" s="340"/>
    </row>
    <row r="12" spans="1:11" s="290" customFormat="1" ht="6.6" x14ac:dyDescent="0.15">
      <c r="A12" s="303">
        <f t="shared" si="0"/>
        <v>7</v>
      </c>
      <c r="B12" s="291"/>
      <c r="C12" s="305"/>
      <c r="D12" s="305"/>
      <c r="E12" s="306"/>
      <c r="F12" s="307"/>
      <c r="G12" s="308"/>
      <c r="H12" s="308"/>
      <c r="I12" s="308"/>
      <c r="J12" s="308"/>
      <c r="K12" s="309"/>
    </row>
    <row r="13" spans="1:11" s="331" customFormat="1" ht="14.4" x14ac:dyDescent="0.25">
      <c r="A13" s="324">
        <f t="shared" si="0"/>
        <v>8</v>
      </c>
      <c r="B13" s="335" t="s">
        <v>59</v>
      </c>
      <c r="C13" s="336"/>
      <c r="D13" s="336"/>
      <c r="E13" s="337"/>
      <c r="F13" s="338"/>
      <c r="G13" s="339"/>
      <c r="H13" s="339"/>
      <c r="I13" s="339"/>
      <c r="J13" s="339"/>
      <c r="K13" s="340"/>
    </row>
    <row r="14" spans="1:11" s="290" customFormat="1" ht="6.6" x14ac:dyDescent="0.15">
      <c r="A14" s="303">
        <f t="shared" si="0"/>
        <v>9</v>
      </c>
      <c r="B14" s="291"/>
      <c r="C14" s="304"/>
      <c r="D14" s="304"/>
      <c r="E14" s="299"/>
      <c r="F14" s="300"/>
      <c r="G14" s="301"/>
      <c r="H14" s="301"/>
      <c r="I14" s="301"/>
      <c r="J14" s="301"/>
      <c r="K14" s="302"/>
    </row>
    <row r="15" spans="1:11" s="331" customFormat="1" ht="14.4" x14ac:dyDescent="0.25">
      <c r="A15" s="324">
        <f t="shared" si="0"/>
        <v>10</v>
      </c>
      <c r="B15" s="335" t="s">
        <v>72</v>
      </c>
      <c r="C15" s="336">
        <f>'Covid-19'!E16/1000000+'Covid-19'!E63/1000000</f>
        <v>201.78980000000001</v>
      </c>
      <c r="D15" s="336">
        <f>'Covid-19'!F16/1000000+'Covid-19'!F63/1000000</f>
        <v>150.89490000000001</v>
      </c>
      <c r="E15" s="337"/>
      <c r="F15" s="338"/>
      <c r="G15" s="339">
        <f>SUM(G20:G25)</f>
        <v>185</v>
      </c>
      <c r="H15" s="339">
        <f t="shared" ref="H15:K15" si="1">SUM(H20:H25)</f>
        <v>75</v>
      </c>
      <c r="I15" s="339">
        <f t="shared" si="1"/>
        <v>52.8</v>
      </c>
      <c r="J15" s="339">
        <f t="shared" si="1"/>
        <v>0</v>
      </c>
      <c r="K15" s="339">
        <f t="shared" si="1"/>
        <v>735</v>
      </c>
    </row>
    <row r="16" spans="1:11" s="331" customFormat="1" ht="14.4" x14ac:dyDescent="0.25">
      <c r="A16" s="324"/>
      <c r="B16" s="341" t="s">
        <v>442</v>
      </c>
      <c r="C16" s="342">
        <f>'Covid-19'!E17/1000000</f>
        <v>101.7898</v>
      </c>
      <c r="D16" s="342">
        <f>'Covid-19'!F17/1000000</f>
        <v>50.8949</v>
      </c>
      <c r="E16" s="343"/>
      <c r="F16" s="344"/>
      <c r="G16" s="345"/>
      <c r="H16" s="345"/>
      <c r="I16" s="345"/>
      <c r="J16" s="345"/>
      <c r="K16" s="346"/>
    </row>
    <row r="17" spans="1:11" s="331" customFormat="1" ht="14.4" x14ac:dyDescent="0.25">
      <c r="A17" s="324">
        <f>A15+1</f>
        <v>11</v>
      </c>
      <c r="B17" s="341" t="s">
        <v>443</v>
      </c>
      <c r="C17" s="347">
        <f>'Covid-19'!E63/1000000</f>
        <v>100</v>
      </c>
      <c r="D17" s="347">
        <f>'Covid-19'!F63/1000000</f>
        <v>100</v>
      </c>
      <c r="E17" s="333"/>
      <c r="F17" s="334"/>
      <c r="G17" s="329"/>
      <c r="H17" s="329"/>
      <c r="I17" s="329"/>
      <c r="J17" s="329"/>
      <c r="K17" s="327"/>
    </row>
    <row r="18" spans="1:11" s="331" customFormat="1" ht="14.4" x14ac:dyDescent="0.25">
      <c r="A18" s="324">
        <f t="shared" si="0"/>
        <v>12</v>
      </c>
      <c r="B18" s="341" t="s">
        <v>408</v>
      </c>
      <c r="C18" s="347">
        <v>50</v>
      </c>
      <c r="D18" s="347">
        <v>50</v>
      </c>
      <c r="E18" s="333">
        <v>715</v>
      </c>
      <c r="F18" s="334"/>
      <c r="G18" s="329"/>
      <c r="H18" s="329"/>
      <c r="I18" s="329"/>
      <c r="J18" s="329"/>
      <c r="K18" s="327"/>
    </row>
    <row r="19" spans="1:11" s="331" customFormat="1" ht="14.4" x14ac:dyDescent="0.25">
      <c r="A19" s="324">
        <f t="shared" si="0"/>
        <v>13</v>
      </c>
      <c r="B19" s="341" t="s">
        <v>409</v>
      </c>
      <c r="C19" s="347">
        <v>50</v>
      </c>
      <c r="D19" s="347">
        <v>50</v>
      </c>
      <c r="E19" s="333">
        <v>200</v>
      </c>
      <c r="F19" s="334"/>
      <c r="G19" s="329"/>
      <c r="H19" s="329"/>
      <c r="I19" s="329"/>
      <c r="J19" s="329"/>
      <c r="K19" s="327"/>
    </row>
    <row r="20" spans="1:11" s="331" customFormat="1" ht="14.4" x14ac:dyDescent="0.25">
      <c r="A20" s="324">
        <f t="shared" si="0"/>
        <v>14</v>
      </c>
      <c r="B20" s="325" t="s">
        <v>412</v>
      </c>
      <c r="C20" s="326"/>
      <c r="D20" s="326"/>
      <c r="E20" s="327"/>
      <c r="F20" s="328"/>
      <c r="G20" s="329">
        <v>75</v>
      </c>
      <c r="H20" s="329"/>
      <c r="I20" s="329"/>
      <c r="J20" s="329"/>
      <c r="K20" s="327">
        <v>125</v>
      </c>
    </row>
    <row r="21" spans="1:11" s="331" customFormat="1" ht="14.4" x14ac:dyDescent="0.25">
      <c r="A21" s="324">
        <f t="shared" si="0"/>
        <v>15</v>
      </c>
      <c r="B21" s="348" t="s">
        <v>399</v>
      </c>
      <c r="C21" s="326"/>
      <c r="D21" s="326"/>
      <c r="E21" s="327"/>
      <c r="F21" s="328"/>
      <c r="G21" s="329">
        <v>20</v>
      </c>
      <c r="H21" s="329"/>
      <c r="I21" s="329"/>
      <c r="J21" s="329"/>
      <c r="K21" s="327"/>
    </row>
    <row r="22" spans="1:11" s="331" customFormat="1" ht="14.4" x14ac:dyDescent="0.25">
      <c r="A22" s="324">
        <f t="shared" si="0"/>
        <v>16</v>
      </c>
      <c r="B22" s="348" t="s">
        <v>413</v>
      </c>
      <c r="C22" s="326"/>
      <c r="D22" s="326"/>
      <c r="E22" s="327"/>
      <c r="F22" s="328"/>
      <c r="G22" s="329">
        <v>90</v>
      </c>
      <c r="H22" s="329"/>
      <c r="I22" s="329"/>
      <c r="J22" s="329"/>
      <c r="K22" s="327">
        <v>610</v>
      </c>
    </row>
    <row r="23" spans="1:11" s="331" customFormat="1" ht="14.4" x14ac:dyDescent="0.25">
      <c r="A23" s="324">
        <f t="shared" si="0"/>
        <v>17</v>
      </c>
      <c r="B23" s="348" t="s">
        <v>414</v>
      </c>
      <c r="C23" s="326"/>
      <c r="D23" s="326"/>
      <c r="E23" s="327"/>
      <c r="F23" s="328"/>
      <c r="G23" s="329"/>
      <c r="H23" s="329"/>
      <c r="I23" s="329">
        <v>17.8</v>
      </c>
      <c r="J23" s="329"/>
      <c r="K23" s="327"/>
    </row>
    <row r="24" spans="1:11" s="331" customFormat="1" ht="14.4" x14ac:dyDescent="0.25">
      <c r="A24" s="324">
        <f t="shared" si="0"/>
        <v>18</v>
      </c>
      <c r="B24" s="348" t="s">
        <v>419</v>
      </c>
      <c r="C24" s="326"/>
      <c r="D24" s="326"/>
      <c r="E24" s="327"/>
      <c r="F24" s="328"/>
      <c r="G24" s="329"/>
      <c r="H24" s="329"/>
      <c r="I24" s="329">
        <v>35</v>
      </c>
      <c r="J24" s="329"/>
      <c r="K24" s="327"/>
    </row>
    <row r="25" spans="1:11" s="331" customFormat="1" ht="14.4" x14ac:dyDescent="0.25">
      <c r="A25" s="324"/>
      <c r="B25" s="348" t="s">
        <v>445</v>
      </c>
      <c r="C25" s="326"/>
      <c r="D25" s="326"/>
      <c r="E25" s="327"/>
      <c r="F25" s="328"/>
      <c r="G25" s="329"/>
      <c r="H25" s="329">
        <v>75</v>
      </c>
      <c r="I25" s="329"/>
      <c r="J25" s="329"/>
      <c r="K25" s="327"/>
    </row>
    <row r="26" spans="1:11" s="290" customFormat="1" ht="6.6" x14ac:dyDescent="0.15">
      <c r="A26" s="303">
        <f>A24+1</f>
        <v>19</v>
      </c>
      <c r="B26" s="310"/>
      <c r="C26" s="311"/>
      <c r="D26" s="311"/>
      <c r="E26" s="302"/>
      <c r="F26" s="312"/>
      <c r="G26" s="301"/>
      <c r="H26" s="301"/>
      <c r="I26" s="301"/>
      <c r="J26" s="301"/>
      <c r="K26" s="302"/>
    </row>
    <row r="27" spans="1:11" s="331" customFormat="1" ht="14.4" x14ac:dyDescent="0.25">
      <c r="A27" s="324">
        <f t="shared" si="0"/>
        <v>20</v>
      </c>
      <c r="B27" s="349" t="s">
        <v>79</v>
      </c>
      <c r="C27" s="350"/>
      <c r="D27" s="350"/>
      <c r="E27" s="340"/>
      <c r="F27" s="351"/>
      <c r="G27" s="339"/>
      <c r="H27" s="339"/>
      <c r="I27" s="339"/>
      <c r="J27" s="339"/>
      <c r="K27" s="340"/>
    </row>
    <row r="28" spans="1:11" s="290" customFormat="1" ht="6.6" x14ac:dyDescent="0.15">
      <c r="A28" s="303">
        <f t="shared" si="0"/>
        <v>21</v>
      </c>
      <c r="B28" s="310"/>
      <c r="C28" s="311"/>
      <c r="D28" s="311"/>
      <c r="E28" s="302"/>
      <c r="F28" s="312"/>
      <c r="G28" s="301"/>
      <c r="H28" s="301"/>
      <c r="I28" s="301"/>
      <c r="J28" s="301"/>
      <c r="K28" s="302"/>
    </row>
    <row r="29" spans="1:11" s="331" customFormat="1" ht="14.4" x14ac:dyDescent="0.25">
      <c r="A29" s="324">
        <f t="shared" si="0"/>
        <v>22</v>
      </c>
      <c r="B29" s="349" t="s">
        <v>45</v>
      </c>
      <c r="C29" s="350">
        <f>'Covid-19'!E18/1000000</f>
        <v>3.0761699999999998</v>
      </c>
      <c r="D29" s="350">
        <f>'Covid-19'!F18/1000000</f>
        <v>1.1442000000000001E-2</v>
      </c>
      <c r="E29" s="340"/>
      <c r="F29" s="351"/>
      <c r="G29" s="339"/>
      <c r="H29" s="339"/>
      <c r="I29" s="339"/>
      <c r="J29" s="339"/>
      <c r="K29" s="340"/>
    </row>
    <row r="30" spans="1:11" s="290" customFormat="1" ht="6.6" x14ac:dyDescent="0.15">
      <c r="A30" s="303">
        <f t="shared" si="0"/>
        <v>23</v>
      </c>
      <c r="B30" s="310"/>
      <c r="C30" s="311"/>
      <c r="D30" s="311"/>
      <c r="E30" s="302"/>
      <c r="F30" s="312"/>
      <c r="G30" s="301"/>
      <c r="H30" s="301"/>
      <c r="I30" s="301"/>
      <c r="J30" s="301"/>
      <c r="K30" s="302"/>
    </row>
    <row r="31" spans="1:11" s="331" customFormat="1" ht="14.4" x14ac:dyDescent="0.25">
      <c r="A31" s="324">
        <f t="shared" si="0"/>
        <v>24</v>
      </c>
      <c r="B31" s="349" t="s">
        <v>63</v>
      </c>
      <c r="C31" s="350">
        <f>'Covid-19'!E22/1000000</f>
        <v>5.5683680000000004</v>
      </c>
      <c r="D31" s="350">
        <f>'Covid-19'!F22/1000000</f>
        <v>0.56836799999999998</v>
      </c>
      <c r="E31" s="340"/>
      <c r="F31" s="351"/>
      <c r="G31" s="339">
        <f>SUM(G32:G34)</f>
        <v>3</v>
      </c>
      <c r="H31" s="339">
        <f t="shared" ref="H31:I31" si="2">SUM(H32:H34)</f>
        <v>0</v>
      </c>
      <c r="I31" s="339">
        <f t="shared" si="2"/>
        <v>25.7</v>
      </c>
      <c r="J31" s="339"/>
      <c r="K31" s="340">
        <f>SUM(K32:K34)</f>
        <v>0</v>
      </c>
    </row>
    <row r="32" spans="1:11" s="331" customFormat="1" ht="27.6" x14ac:dyDescent="0.25">
      <c r="A32" s="324">
        <f t="shared" si="0"/>
        <v>25</v>
      </c>
      <c r="B32" s="325" t="s">
        <v>416</v>
      </c>
      <c r="C32" s="326"/>
      <c r="D32" s="326"/>
      <c r="E32" s="327"/>
      <c r="F32" s="328"/>
      <c r="G32" s="329"/>
      <c r="H32" s="329"/>
      <c r="I32" s="329">
        <v>10.7</v>
      </c>
      <c r="J32" s="329"/>
      <c r="K32" s="327"/>
    </row>
    <row r="33" spans="1:11" s="331" customFormat="1" ht="14.4" x14ac:dyDescent="0.25">
      <c r="A33" s="324">
        <f t="shared" si="0"/>
        <v>26</v>
      </c>
      <c r="B33" s="352" t="s">
        <v>424</v>
      </c>
      <c r="C33" s="326"/>
      <c r="D33" s="326"/>
      <c r="E33" s="327"/>
      <c r="F33" s="328"/>
      <c r="G33" s="329"/>
      <c r="H33" s="329"/>
      <c r="I33" s="329">
        <v>15</v>
      </c>
      <c r="J33" s="329"/>
      <c r="K33" s="327"/>
    </row>
    <row r="34" spans="1:11" s="331" customFormat="1" ht="14.4" x14ac:dyDescent="0.25">
      <c r="A34" s="324">
        <f t="shared" si="0"/>
        <v>27</v>
      </c>
      <c r="B34" s="325" t="s">
        <v>400</v>
      </c>
      <c r="C34" s="353"/>
      <c r="D34" s="353"/>
      <c r="E34" s="354"/>
      <c r="F34" s="355"/>
      <c r="G34" s="329">
        <v>3</v>
      </c>
      <c r="H34" s="329"/>
      <c r="I34" s="329"/>
      <c r="J34" s="329"/>
      <c r="K34" s="327"/>
    </row>
    <row r="35" spans="1:11" s="290" customFormat="1" ht="6.6" x14ac:dyDescent="0.15">
      <c r="A35" s="303">
        <f t="shared" si="0"/>
        <v>28</v>
      </c>
      <c r="B35" s="310"/>
      <c r="C35" s="313"/>
      <c r="D35" s="313"/>
      <c r="E35" s="314"/>
      <c r="F35" s="315"/>
      <c r="G35" s="301"/>
      <c r="H35" s="301"/>
      <c r="I35" s="301"/>
      <c r="J35" s="301"/>
      <c r="K35" s="302"/>
    </row>
    <row r="36" spans="1:11" s="331" customFormat="1" ht="14.4" x14ac:dyDescent="0.25">
      <c r="A36" s="324">
        <f t="shared" si="0"/>
        <v>29</v>
      </c>
      <c r="B36" s="349" t="s">
        <v>80</v>
      </c>
      <c r="C36" s="350">
        <f>'Covid-19'!E26/1000000</f>
        <v>45.5</v>
      </c>
      <c r="D36" s="350">
        <f>'Covid-19'!F26/1000000</f>
        <v>0</v>
      </c>
      <c r="E36" s="340"/>
      <c r="F36" s="351"/>
      <c r="G36" s="339"/>
      <c r="H36" s="339">
        <f>H37</f>
        <v>66</v>
      </c>
      <c r="I36" s="339"/>
      <c r="J36" s="339"/>
      <c r="K36" s="340"/>
    </row>
    <row r="37" spans="1:11" s="331" customFormat="1" ht="14.4" x14ac:dyDescent="0.25">
      <c r="A37" s="324">
        <f t="shared" si="0"/>
        <v>30</v>
      </c>
      <c r="B37" s="325" t="s">
        <v>428</v>
      </c>
      <c r="C37" s="326"/>
      <c r="D37" s="326"/>
      <c r="E37" s="327"/>
      <c r="F37" s="328"/>
      <c r="G37" s="330"/>
      <c r="H37" s="329">
        <v>66</v>
      </c>
      <c r="I37" s="330"/>
      <c r="J37" s="329"/>
      <c r="K37" s="333"/>
    </row>
    <row r="38" spans="1:11" s="290" customFormat="1" ht="6.6" x14ac:dyDescent="0.15">
      <c r="A38" s="303">
        <f t="shared" si="0"/>
        <v>31</v>
      </c>
      <c r="B38" s="310"/>
      <c r="C38" s="311"/>
      <c r="D38" s="311"/>
      <c r="E38" s="302"/>
      <c r="F38" s="312"/>
      <c r="G38" s="298"/>
      <c r="H38" s="301"/>
      <c r="I38" s="298"/>
      <c r="J38" s="301"/>
      <c r="K38" s="299"/>
    </row>
    <row r="39" spans="1:11" s="331" customFormat="1" ht="14.4" x14ac:dyDescent="0.25">
      <c r="A39" s="324">
        <f t="shared" si="0"/>
        <v>32</v>
      </c>
      <c r="B39" s="349" t="s">
        <v>166</v>
      </c>
      <c r="C39" s="350">
        <f>'Covid-19'!E28/1000000+'Covid-19'!E65/1000000</f>
        <v>417.05315400000001</v>
      </c>
      <c r="D39" s="350">
        <f>'Covid-19'!F28/1000000+'Covid-19'!F65/1000000</f>
        <v>6</v>
      </c>
      <c r="E39" s="340"/>
      <c r="F39" s="351"/>
      <c r="G39" s="339">
        <f>SUM(G43:G46)</f>
        <v>100.2</v>
      </c>
      <c r="H39" s="339">
        <f t="shared" ref="H39:J39" si="3">SUM(H43:H46)</f>
        <v>0</v>
      </c>
      <c r="I39" s="339">
        <f>SUM(I40:I46)</f>
        <v>283</v>
      </c>
      <c r="J39" s="339">
        <f t="shared" si="3"/>
        <v>0</v>
      </c>
      <c r="K39" s="340">
        <f>SUM(K43:K46)</f>
        <v>0</v>
      </c>
    </row>
    <row r="40" spans="1:11" s="331" customFormat="1" ht="14.4" x14ac:dyDescent="0.25">
      <c r="A40" s="324">
        <f t="shared" si="0"/>
        <v>33</v>
      </c>
      <c r="B40" s="341" t="s">
        <v>407</v>
      </c>
      <c r="C40" s="356">
        <f>'Covid-19'!E65/1000000</f>
        <v>342.05315400000001</v>
      </c>
      <c r="D40" s="356">
        <f>'Covid-19'!F65/1000000</f>
        <v>6</v>
      </c>
      <c r="E40" s="327"/>
      <c r="F40" s="328"/>
      <c r="G40" s="329"/>
      <c r="H40" s="329"/>
      <c r="I40" s="329"/>
      <c r="J40" s="329"/>
      <c r="K40" s="327"/>
    </row>
    <row r="41" spans="1:11" s="331" customFormat="1" ht="14.4" x14ac:dyDescent="0.25">
      <c r="A41" s="324">
        <f t="shared" si="0"/>
        <v>34</v>
      </c>
      <c r="B41" s="325" t="s">
        <v>425</v>
      </c>
      <c r="C41" s="326"/>
      <c r="D41" s="326"/>
      <c r="E41" s="327"/>
      <c r="F41" s="328"/>
      <c r="G41" s="329"/>
      <c r="H41" s="329"/>
      <c r="I41" s="329">
        <v>283</v>
      </c>
      <c r="J41" s="329"/>
      <c r="K41" s="327"/>
    </row>
    <row r="42" spans="1:11" s="331" customFormat="1" ht="14.4" x14ac:dyDescent="0.25">
      <c r="A42" s="324">
        <f t="shared" si="0"/>
        <v>35</v>
      </c>
      <c r="B42" s="357" t="s">
        <v>426</v>
      </c>
      <c r="C42" s="358"/>
      <c r="D42" s="358"/>
      <c r="E42" s="359"/>
      <c r="F42" s="360"/>
      <c r="G42" s="329"/>
      <c r="H42" s="329"/>
      <c r="I42" s="329"/>
      <c r="J42" s="329"/>
      <c r="K42" s="327"/>
    </row>
    <row r="43" spans="1:11" s="331" customFormat="1" ht="14.4" x14ac:dyDescent="0.25">
      <c r="A43" s="324">
        <f t="shared" si="0"/>
        <v>36</v>
      </c>
      <c r="B43" s="361" t="s">
        <v>401</v>
      </c>
      <c r="C43" s="362"/>
      <c r="D43" s="362"/>
      <c r="E43" s="363"/>
      <c r="F43" s="364"/>
      <c r="G43" s="329">
        <v>14.2</v>
      </c>
      <c r="H43" s="329"/>
      <c r="I43" s="329"/>
      <c r="J43" s="329"/>
      <c r="K43" s="327"/>
    </row>
    <row r="44" spans="1:11" s="331" customFormat="1" ht="14.4" x14ac:dyDescent="0.25">
      <c r="A44" s="324">
        <f t="shared" si="0"/>
        <v>37</v>
      </c>
      <c r="B44" s="361" t="s">
        <v>402</v>
      </c>
      <c r="C44" s="362"/>
      <c r="D44" s="362"/>
      <c r="E44" s="363"/>
      <c r="F44" s="364"/>
      <c r="G44" s="329"/>
      <c r="H44" s="329"/>
      <c r="I44" s="329"/>
      <c r="J44" s="329"/>
      <c r="K44" s="327"/>
    </row>
    <row r="45" spans="1:11" s="331" customFormat="1" ht="14.4" x14ac:dyDescent="0.25">
      <c r="A45" s="324">
        <f t="shared" si="0"/>
        <v>38</v>
      </c>
      <c r="B45" s="361" t="s">
        <v>403</v>
      </c>
      <c r="C45" s="362"/>
      <c r="D45" s="362"/>
      <c r="E45" s="363"/>
      <c r="F45" s="364"/>
      <c r="G45" s="329">
        <v>75</v>
      </c>
      <c r="H45" s="329"/>
      <c r="I45" s="329"/>
      <c r="J45" s="329"/>
      <c r="K45" s="327"/>
    </row>
    <row r="46" spans="1:11" s="331" customFormat="1" ht="14.4" x14ac:dyDescent="0.25">
      <c r="A46" s="324">
        <f t="shared" si="0"/>
        <v>39</v>
      </c>
      <c r="B46" s="325" t="s">
        <v>404</v>
      </c>
      <c r="C46" s="326"/>
      <c r="D46" s="326"/>
      <c r="E46" s="327"/>
      <c r="F46" s="328"/>
      <c r="G46" s="329">
        <v>11</v>
      </c>
      <c r="H46" s="329"/>
      <c r="I46" s="329"/>
      <c r="J46" s="329"/>
      <c r="K46" s="327"/>
    </row>
    <row r="47" spans="1:11" s="290" customFormat="1" ht="6.6" x14ac:dyDescent="0.15">
      <c r="A47" s="303">
        <f t="shared" si="0"/>
        <v>40</v>
      </c>
      <c r="B47" s="310"/>
      <c r="C47" s="311"/>
      <c r="D47" s="311"/>
      <c r="E47" s="302"/>
      <c r="F47" s="312"/>
      <c r="G47" s="301"/>
      <c r="H47" s="301"/>
      <c r="I47" s="301"/>
      <c r="J47" s="301"/>
      <c r="K47" s="302"/>
    </row>
    <row r="48" spans="1:11" s="331" customFormat="1" ht="14.4" x14ac:dyDescent="0.25">
      <c r="A48" s="324">
        <f t="shared" si="0"/>
        <v>41</v>
      </c>
      <c r="B48" s="349" t="s">
        <v>147</v>
      </c>
      <c r="C48" s="350">
        <f>'Covid-19'!E30/1000000</f>
        <v>49.343781999999997</v>
      </c>
      <c r="D48" s="350">
        <f>'Covid-19'!F30/1000000</f>
        <v>15.542144</v>
      </c>
      <c r="E48" s="340"/>
      <c r="F48" s="351"/>
      <c r="G48" s="339">
        <f>SUM(G54:G55)</f>
        <v>14.5</v>
      </c>
      <c r="H48" s="339">
        <f t="shared" ref="H48:J48" si="4">SUM(H54:H55)</f>
        <v>0</v>
      </c>
      <c r="I48" s="339">
        <f t="shared" si="4"/>
        <v>20</v>
      </c>
      <c r="J48" s="339">
        <f t="shared" si="4"/>
        <v>0</v>
      </c>
      <c r="K48" s="340">
        <f>SUM(K54:K55)</f>
        <v>0</v>
      </c>
    </row>
    <row r="49" spans="1:11" s="368" customFormat="1" ht="14.4" x14ac:dyDescent="0.3">
      <c r="A49" s="324">
        <f t="shared" si="0"/>
        <v>42</v>
      </c>
      <c r="B49" s="365" t="s">
        <v>441</v>
      </c>
      <c r="C49" s="366">
        <v>30.3</v>
      </c>
      <c r="D49" s="366"/>
      <c r="E49" s="346"/>
      <c r="F49" s="367"/>
      <c r="G49" s="346"/>
      <c r="H49" s="346"/>
      <c r="I49" s="346"/>
      <c r="J49" s="346"/>
      <c r="K49" s="346"/>
    </row>
    <row r="50" spans="1:11" s="371" customFormat="1" ht="28.8" x14ac:dyDescent="0.25">
      <c r="A50" s="324">
        <f t="shared" si="0"/>
        <v>43</v>
      </c>
      <c r="B50" s="365" t="s">
        <v>437</v>
      </c>
      <c r="C50" s="369">
        <v>6.3230329999999997</v>
      </c>
      <c r="D50" s="369">
        <v>1.5807580000000001</v>
      </c>
      <c r="E50" s="346"/>
      <c r="F50" s="370"/>
      <c r="G50" s="345"/>
      <c r="H50" s="345"/>
      <c r="I50" s="345"/>
      <c r="J50" s="345"/>
      <c r="K50" s="346"/>
    </row>
    <row r="51" spans="1:11" s="371" customFormat="1" ht="28.8" x14ac:dyDescent="0.25">
      <c r="A51" s="324">
        <f t="shared" si="0"/>
        <v>44</v>
      </c>
      <c r="B51" s="372" t="s">
        <v>438</v>
      </c>
      <c r="C51" s="369">
        <v>2.90828</v>
      </c>
      <c r="D51" s="369">
        <v>1.45414</v>
      </c>
      <c r="E51" s="346"/>
      <c r="F51" s="370"/>
      <c r="G51" s="345"/>
      <c r="H51" s="345"/>
      <c r="I51" s="345"/>
      <c r="J51" s="345"/>
      <c r="K51" s="346"/>
    </row>
    <row r="52" spans="1:11" s="371" customFormat="1" ht="28.8" x14ac:dyDescent="0.25">
      <c r="A52" s="324">
        <f t="shared" si="0"/>
        <v>45</v>
      </c>
      <c r="B52" s="373" t="s">
        <v>439</v>
      </c>
      <c r="C52" s="369">
        <v>3.353748</v>
      </c>
      <c r="D52" s="369">
        <v>1.6815929999999999</v>
      </c>
      <c r="E52" s="346"/>
      <c r="F52" s="370"/>
      <c r="G52" s="345"/>
      <c r="H52" s="345"/>
      <c r="I52" s="345"/>
      <c r="J52" s="345"/>
      <c r="K52" s="346"/>
    </row>
    <row r="53" spans="1:11" s="371" customFormat="1" ht="43.2" x14ac:dyDescent="0.25">
      <c r="A53" s="324">
        <f t="shared" si="0"/>
        <v>46</v>
      </c>
      <c r="B53" s="373" t="s">
        <v>440</v>
      </c>
      <c r="C53" s="369">
        <v>4.3242330000000004</v>
      </c>
      <c r="D53" s="369"/>
      <c r="E53" s="346"/>
      <c r="F53" s="370"/>
      <c r="G53" s="345"/>
      <c r="H53" s="345"/>
      <c r="I53" s="345"/>
      <c r="J53" s="345"/>
      <c r="K53" s="346"/>
    </row>
    <row r="54" spans="1:11" s="331" customFormat="1" ht="14.4" x14ac:dyDescent="0.25">
      <c r="A54" s="324">
        <f t="shared" si="0"/>
        <v>47</v>
      </c>
      <c r="B54" s="374" t="s">
        <v>420</v>
      </c>
      <c r="C54" s="326"/>
      <c r="D54" s="326"/>
      <c r="E54" s="327"/>
      <c r="F54" s="328"/>
      <c r="G54" s="329"/>
      <c r="H54" s="329"/>
      <c r="I54" s="329">
        <v>20</v>
      </c>
      <c r="J54" s="329"/>
      <c r="K54" s="327"/>
    </row>
    <row r="55" spans="1:11" s="331" customFormat="1" ht="14.4" x14ac:dyDescent="0.25">
      <c r="A55" s="324">
        <f t="shared" si="0"/>
        <v>48</v>
      </c>
      <c r="B55" s="374" t="s">
        <v>444</v>
      </c>
      <c r="C55" s="326"/>
      <c r="D55" s="326"/>
      <c r="E55" s="327"/>
      <c r="F55" s="328"/>
      <c r="G55" s="329">
        <v>14.5</v>
      </c>
      <c r="H55" s="329"/>
      <c r="I55" s="329"/>
      <c r="J55" s="329"/>
      <c r="K55" s="327"/>
    </row>
    <row r="56" spans="1:11" s="331" customFormat="1" ht="14.4" x14ac:dyDescent="0.25">
      <c r="A56" s="324"/>
      <c r="B56" s="325" t="s">
        <v>463</v>
      </c>
      <c r="C56" s="326">
        <f>C48-C49-C50-C51-C52-C53</f>
        <v>2.1344879999999984</v>
      </c>
      <c r="D56" s="326">
        <f>D48-D49-D50-D51-D52-D53</f>
        <v>10.825653000000001</v>
      </c>
      <c r="E56" s="327"/>
      <c r="F56" s="328"/>
      <c r="G56" s="329"/>
      <c r="H56" s="329"/>
      <c r="I56" s="329"/>
      <c r="J56" s="329"/>
      <c r="K56" s="327"/>
    </row>
    <row r="57" spans="1:11" s="290" customFormat="1" ht="6.6" x14ac:dyDescent="0.15">
      <c r="A57" s="303">
        <f>A55+1</f>
        <v>49</v>
      </c>
      <c r="B57" s="310"/>
      <c r="C57" s="311"/>
      <c r="D57" s="311"/>
      <c r="E57" s="302"/>
      <c r="F57" s="312"/>
      <c r="G57" s="301"/>
      <c r="H57" s="301"/>
      <c r="I57" s="301"/>
      <c r="J57" s="301"/>
      <c r="K57" s="302"/>
    </row>
    <row r="58" spans="1:11" s="331" customFormat="1" ht="14.4" x14ac:dyDescent="0.25">
      <c r="A58" s="324">
        <f t="shared" si="0"/>
        <v>50</v>
      </c>
      <c r="B58" s="349" t="s">
        <v>128</v>
      </c>
      <c r="C58" s="336">
        <f>'Covid-19'!E38/1000000</f>
        <v>0.78008500000000003</v>
      </c>
      <c r="D58" s="336">
        <f>'Covid-19'!F38/1000000</f>
        <v>0.261355</v>
      </c>
      <c r="E58" s="337"/>
      <c r="F58" s="338"/>
      <c r="G58" s="375">
        <f>G59</f>
        <v>0</v>
      </c>
      <c r="H58" s="375">
        <f t="shared" ref="H58:J58" si="5">H59</f>
        <v>0</v>
      </c>
      <c r="I58" s="375">
        <f t="shared" si="5"/>
        <v>0</v>
      </c>
      <c r="J58" s="375">
        <f t="shared" si="5"/>
        <v>11</v>
      </c>
      <c r="K58" s="337">
        <f>K59</f>
        <v>0</v>
      </c>
    </row>
    <row r="59" spans="1:11" s="331" customFormat="1" ht="14.4" x14ac:dyDescent="0.25">
      <c r="A59" s="324">
        <f t="shared" si="0"/>
        <v>51</v>
      </c>
      <c r="B59" s="325" t="s">
        <v>427</v>
      </c>
      <c r="C59" s="353"/>
      <c r="D59" s="353"/>
      <c r="E59" s="354"/>
      <c r="F59" s="355"/>
      <c r="G59" s="329"/>
      <c r="H59" s="329"/>
      <c r="I59" s="329"/>
      <c r="J59" s="329">
        <v>11</v>
      </c>
      <c r="K59" s="327"/>
    </row>
    <row r="60" spans="1:11" s="290" customFormat="1" ht="6.6" x14ac:dyDescent="0.15">
      <c r="A60" s="303">
        <f t="shared" si="0"/>
        <v>52</v>
      </c>
      <c r="B60" s="310"/>
      <c r="C60" s="313"/>
      <c r="D60" s="313"/>
      <c r="E60" s="314"/>
      <c r="F60" s="315"/>
      <c r="G60" s="301"/>
      <c r="H60" s="301"/>
      <c r="I60" s="301"/>
      <c r="J60" s="301"/>
      <c r="K60" s="302"/>
    </row>
    <row r="61" spans="1:11" s="331" customFormat="1" ht="14.4" x14ac:dyDescent="0.25">
      <c r="A61" s="324">
        <f t="shared" si="0"/>
        <v>53</v>
      </c>
      <c r="B61" s="349" t="s">
        <v>388</v>
      </c>
      <c r="C61" s="350">
        <f>C62+C63</f>
        <v>157</v>
      </c>
      <c r="D61" s="350"/>
      <c r="E61" s="340"/>
      <c r="F61" s="351"/>
      <c r="G61" s="339">
        <f>SUM(G64:G65)</f>
        <v>0</v>
      </c>
      <c r="H61" s="339">
        <f t="shared" ref="H61:J61" si="6">SUM(H64:H65)</f>
        <v>0</v>
      </c>
      <c r="I61" s="339">
        <f t="shared" si="6"/>
        <v>41.5</v>
      </c>
      <c r="J61" s="339">
        <f t="shared" si="6"/>
        <v>0</v>
      </c>
      <c r="K61" s="340">
        <f>SUM(K64:K65)</f>
        <v>0</v>
      </c>
    </row>
    <row r="62" spans="1:11" s="331" customFormat="1" ht="14.4" x14ac:dyDescent="0.25">
      <c r="A62" s="324">
        <f t="shared" si="0"/>
        <v>54</v>
      </c>
      <c r="B62" s="325" t="s">
        <v>429</v>
      </c>
      <c r="C62" s="376">
        <v>150</v>
      </c>
      <c r="D62" s="376"/>
      <c r="E62" s="346"/>
      <c r="F62" s="370"/>
      <c r="G62" s="345"/>
      <c r="H62" s="345"/>
      <c r="I62" s="345"/>
      <c r="J62" s="345"/>
      <c r="K62" s="346"/>
    </row>
    <row r="63" spans="1:11" s="331" customFormat="1" ht="14.4" x14ac:dyDescent="0.25">
      <c r="A63" s="324">
        <f t="shared" si="0"/>
        <v>55</v>
      </c>
      <c r="B63" s="361" t="s">
        <v>436</v>
      </c>
      <c r="C63" s="366">
        <v>7</v>
      </c>
      <c r="D63" s="376"/>
      <c r="E63" s="346"/>
      <c r="F63" s="370"/>
      <c r="G63" s="345"/>
      <c r="H63" s="345"/>
      <c r="I63" s="345"/>
      <c r="J63" s="345"/>
      <c r="K63" s="346"/>
    </row>
    <row r="64" spans="1:11" s="331" customFormat="1" ht="27.6" x14ac:dyDescent="0.25">
      <c r="A64" s="324">
        <f t="shared" si="0"/>
        <v>56</v>
      </c>
      <c r="B64" s="325" t="s">
        <v>417</v>
      </c>
      <c r="C64" s="326"/>
      <c r="D64" s="326"/>
      <c r="E64" s="327"/>
      <c r="F64" s="328"/>
      <c r="G64" s="329"/>
      <c r="H64" s="329"/>
      <c r="I64" s="329">
        <v>37</v>
      </c>
      <c r="J64" s="329"/>
      <c r="K64" s="327"/>
    </row>
    <row r="65" spans="1:11" s="331" customFormat="1" ht="27.6" x14ac:dyDescent="0.25">
      <c r="A65" s="324">
        <f t="shared" si="0"/>
        <v>57</v>
      </c>
      <c r="B65" s="325" t="s">
        <v>421</v>
      </c>
      <c r="C65" s="326"/>
      <c r="D65" s="326"/>
      <c r="E65" s="327"/>
      <c r="F65" s="328"/>
      <c r="G65" s="329"/>
      <c r="H65" s="329"/>
      <c r="I65" s="329">
        <v>4.5</v>
      </c>
      <c r="J65" s="329"/>
      <c r="K65" s="327"/>
    </row>
    <row r="66" spans="1:11" s="290" customFormat="1" ht="6.6" x14ac:dyDescent="0.15">
      <c r="A66" s="303">
        <f t="shared" si="0"/>
        <v>58</v>
      </c>
      <c r="B66" s="310"/>
      <c r="C66" s="313"/>
      <c r="D66" s="313"/>
      <c r="E66" s="314"/>
      <c r="F66" s="315"/>
      <c r="G66" s="301"/>
      <c r="H66" s="301"/>
      <c r="I66" s="301"/>
      <c r="J66" s="301"/>
      <c r="K66" s="302"/>
    </row>
    <row r="67" spans="1:11" s="331" customFormat="1" ht="14.4" x14ac:dyDescent="0.25">
      <c r="A67" s="324">
        <f t="shared" si="0"/>
        <v>59</v>
      </c>
      <c r="B67" s="349" t="s">
        <v>204</v>
      </c>
      <c r="C67" s="350">
        <f>'Covid-19'!E12/1000000+'Covid-19'!E48/1000000</f>
        <v>2.300189</v>
      </c>
      <c r="D67" s="350">
        <f>'Covid-19'!F12/1000000+'Covid-19'!F48/1000000</f>
        <v>2.300189</v>
      </c>
      <c r="E67" s="340"/>
      <c r="F67" s="351"/>
      <c r="G67" s="339">
        <f>SUM(G68:G69)</f>
        <v>25</v>
      </c>
      <c r="H67" s="339">
        <f t="shared" ref="H67:J67" si="7">SUM(H68:H69)</f>
        <v>0</v>
      </c>
      <c r="I67" s="339">
        <f t="shared" si="7"/>
        <v>0</v>
      </c>
      <c r="J67" s="339">
        <f t="shared" si="7"/>
        <v>0</v>
      </c>
      <c r="K67" s="340">
        <f>SUM(K68:K69)</f>
        <v>0</v>
      </c>
    </row>
    <row r="68" spans="1:11" s="331" customFormat="1" ht="14.4" x14ac:dyDescent="0.25">
      <c r="A68" s="324">
        <f t="shared" si="0"/>
        <v>60</v>
      </c>
      <c r="B68" s="325" t="s">
        <v>398</v>
      </c>
      <c r="C68" s="326"/>
      <c r="D68" s="326"/>
      <c r="E68" s="327"/>
      <c r="F68" s="328"/>
      <c r="G68" s="329">
        <v>17</v>
      </c>
      <c r="H68" s="329"/>
      <c r="I68" s="329"/>
      <c r="J68" s="329"/>
      <c r="K68" s="327"/>
    </row>
    <row r="69" spans="1:11" s="331" customFormat="1" ht="14.4" x14ac:dyDescent="0.25">
      <c r="A69" s="324">
        <f t="shared" si="0"/>
        <v>61</v>
      </c>
      <c r="B69" s="325" t="s">
        <v>430</v>
      </c>
      <c r="C69" s="353"/>
      <c r="D69" s="353"/>
      <c r="E69" s="354"/>
      <c r="F69" s="355"/>
      <c r="G69" s="329">
        <v>8</v>
      </c>
      <c r="H69" s="329"/>
      <c r="I69" s="329"/>
      <c r="J69" s="329"/>
      <c r="K69" s="327"/>
    </row>
    <row r="70" spans="1:11" s="290" customFormat="1" ht="6.6" x14ac:dyDescent="0.15">
      <c r="A70" s="303">
        <f t="shared" si="0"/>
        <v>62</v>
      </c>
      <c r="B70" s="310"/>
      <c r="C70" s="313"/>
      <c r="D70" s="313"/>
      <c r="E70" s="314"/>
      <c r="F70" s="315"/>
      <c r="G70" s="301"/>
      <c r="H70" s="301"/>
      <c r="I70" s="301"/>
      <c r="J70" s="301"/>
      <c r="K70" s="302"/>
    </row>
    <row r="71" spans="1:11" s="331" customFormat="1" ht="14.4" x14ac:dyDescent="0.25">
      <c r="A71" s="324">
        <f t="shared" si="0"/>
        <v>63</v>
      </c>
      <c r="B71" s="349" t="s">
        <v>91</v>
      </c>
      <c r="C71" s="336">
        <f>'Covid-19'!E42/1000000+'Covid-19'!E70/1000000</f>
        <v>38.252828999999998</v>
      </c>
      <c r="D71" s="336">
        <f>'Covid-19'!F42/1000000+'Covid-19'!F70/1000000</f>
        <v>24.244482999999999</v>
      </c>
      <c r="E71" s="337"/>
      <c r="F71" s="338"/>
      <c r="G71" s="375"/>
      <c r="H71" s="375"/>
      <c r="I71" s="375">
        <f>I73</f>
        <v>30</v>
      </c>
      <c r="J71" s="375"/>
      <c r="K71" s="337"/>
    </row>
    <row r="72" spans="1:11" s="331" customFormat="1" ht="14.4" x14ac:dyDescent="0.25">
      <c r="A72" s="324">
        <f t="shared" si="0"/>
        <v>64</v>
      </c>
      <c r="B72" s="377" t="s">
        <v>407</v>
      </c>
      <c r="C72" s="347">
        <f>'Covid-19'!E70/1000000</f>
        <v>14.994642000000001</v>
      </c>
      <c r="D72" s="347">
        <f>'Covid-19'!F70/1000000</f>
        <v>14.897133999999999</v>
      </c>
      <c r="E72" s="333"/>
      <c r="F72" s="334"/>
      <c r="G72" s="330"/>
      <c r="H72" s="330"/>
      <c r="I72" s="330"/>
      <c r="J72" s="330"/>
      <c r="K72" s="333"/>
    </row>
    <row r="73" spans="1:11" s="331" customFormat="1" ht="27.6" x14ac:dyDescent="0.25">
      <c r="A73" s="324">
        <f t="shared" si="0"/>
        <v>65</v>
      </c>
      <c r="B73" s="348" t="s">
        <v>418</v>
      </c>
      <c r="C73" s="326"/>
      <c r="D73" s="326"/>
      <c r="E73" s="327"/>
      <c r="F73" s="328"/>
      <c r="G73" s="329"/>
      <c r="H73" s="329"/>
      <c r="I73" s="329">
        <v>30</v>
      </c>
      <c r="J73" s="329"/>
      <c r="K73" s="327"/>
    </row>
    <row r="74" spans="1:11" x14ac:dyDescent="0.25">
      <c r="A74" s="289">
        <f t="shared" si="0"/>
        <v>66</v>
      </c>
      <c r="B74" s="316"/>
      <c r="C74" s="317"/>
      <c r="D74" s="317"/>
      <c r="E74" s="318"/>
      <c r="F74" s="319"/>
      <c r="G74" s="320"/>
      <c r="H74" s="320"/>
      <c r="I74" s="320"/>
      <c r="J74" s="320"/>
      <c r="K74" s="318"/>
    </row>
    <row r="75" spans="1:11" s="331" customFormat="1" ht="13.8" x14ac:dyDescent="0.25">
      <c r="A75" s="324">
        <f t="shared" ref="A75:A77" si="8">A74+1</f>
        <v>67</v>
      </c>
      <c r="B75" s="378" t="s">
        <v>41</v>
      </c>
      <c r="C75" s="379">
        <f>C6+C7+C9+C11+C15+C27+C29+C31+C36+C39+C48+C58+C61+C67+C71</f>
        <v>966.4621370000001</v>
      </c>
      <c r="D75" s="379">
        <f>D6+D7+D9+D11+D15+D27+D29+D31+D36+D39+D48+D58+D61+D67+D71</f>
        <v>209.64471699999999</v>
      </c>
      <c r="E75" s="380">
        <f>C75+(E18-C18)+(E19-C19)</f>
        <v>1781.462137</v>
      </c>
      <c r="F75" s="379" t="s">
        <v>6</v>
      </c>
      <c r="G75" s="379">
        <f>G6+G7+G9+G11+G15+G27+G29+G31+G36+G39+G48+G58+G61+G67+G71</f>
        <v>385.8</v>
      </c>
      <c r="H75" s="379">
        <f>H6+H7+H9+H11+H15+H27+H29+H31+H36+H39+H48+H58+H61+H67+H71</f>
        <v>141</v>
      </c>
      <c r="I75" s="379">
        <f>I6+I7+I9+I11+I15+I27+I29+I31+I36+I39+I48+I58+I61+I67+I71</f>
        <v>496</v>
      </c>
      <c r="J75" s="379">
        <f>J6+J7+J9+J11+J15+J27+J29+J31+J36+J39+J48+J58+J61+J67+J71</f>
        <v>61</v>
      </c>
      <c r="K75" s="380">
        <f>G75+H75+I75+J75+(K20-G20)+(K22-G22)</f>
        <v>1653.8</v>
      </c>
    </row>
    <row r="76" spans="1:11" s="331" customFormat="1" ht="13.8" x14ac:dyDescent="0.25">
      <c r="A76" s="324">
        <f t="shared" si="8"/>
        <v>68</v>
      </c>
      <c r="B76" s="378" t="s">
        <v>431</v>
      </c>
      <c r="C76" s="381"/>
      <c r="D76" s="381"/>
      <c r="E76" s="382"/>
      <c r="F76" s="381"/>
      <c r="G76" s="383">
        <v>400</v>
      </c>
      <c r="H76" s="384">
        <v>200</v>
      </c>
      <c r="I76" s="384"/>
      <c r="J76" s="384"/>
      <c r="K76" s="385"/>
    </row>
    <row r="77" spans="1:11" s="331" customFormat="1" ht="13.8" x14ac:dyDescent="0.25">
      <c r="A77" s="324">
        <f t="shared" si="8"/>
        <v>69</v>
      </c>
      <c r="B77" s="378" t="s">
        <v>405</v>
      </c>
      <c r="C77" s="381"/>
      <c r="D77" s="381"/>
      <c r="E77" s="382"/>
      <c r="F77" s="381"/>
      <c r="G77" s="379">
        <f>G76-G75</f>
        <v>14.199999999999989</v>
      </c>
      <c r="H77" s="379">
        <f>H76-H75</f>
        <v>59</v>
      </c>
      <c r="I77" s="379"/>
      <c r="J77" s="384"/>
      <c r="K77" s="380" t="s">
        <v>6</v>
      </c>
    </row>
  </sheetData>
  <mergeCells count="3">
    <mergeCell ref="G3:K3"/>
    <mergeCell ref="C3:E3"/>
    <mergeCell ref="B1:K1"/>
  </mergeCells>
  <conditionalFormatting sqref="G1:K1048576">
    <cfRule type="cellIs" dxfId="33" priority="2" operator="equal">
      <formula>0</formula>
    </cfRule>
  </conditionalFormatting>
  <conditionalFormatting sqref="G77:K77">
    <cfRule type="cellIs" dxfId="32" priority="1" operator="lessThan">
      <formula>0</formula>
    </cfRule>
  </conditionalFormatting>
  <pageMargins left="0.23622047244094491" right="0.23622047244094491" top="0.74803149606299213" bottom="0.74803149606299213" header="0.31496062992125984" footer="0.31496062992125984"/>
  <pageSetup paperSize="8" scale="88" orientation="portrait" r:id="rId1"/>
  <headerFooter>
    <oddHeader>&amp;R&amp;D</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outlinePr summaryBelow="0"/>
    <pageSetUpPr fitToPage="1"/>
  </sheetPr>
  <dimension ref="A3:H68"/>
  <sheetViews>
    <sheetView zoomScale="80" zoomScaleNormal="80" zoomScaleSheetLayoutView="80" workbookViewId="0">
      <pane xSplit="2" ySplit="1" topLeftCell="C56" activePane="bottomRight" state="frozen"/>
      <selection activeCell="F12" sqref="F12"/>
      <selection pane="topRight" activeCell="F12" sqref="F12"/>
      <selection pane="bottomLeft" activeCell="F12" sqref="F12"/>
      <selection pane="bottomRight" activeCell="F12" sqref="F12"/>
    </sheetView>
  </sheetViews>
  <sheetFormatPr defaultColWidth="9.109375" defaultRowHeight="13.2" outlineLevelRow="1" x14ac:dyDescent="0.25"/>
  <cols>
    <col min="1" max="1" width="14.88671875" style="86" customWidth="1"/>
    <col min="2" max="2" width="18.5546875" style="87" customWidth="1"/>
    <col min="3" max="3" width="15.5546875" style="87" customWidth="1"/>
    <col min="4" max="4" width="58.5546875" style="86" customWidth="1"/>
    <col min="5" max="5" width="16.5546875" style="88" customWidth="1"/>
    <col min="6" max="6" width="6" style="89" customWidth="1"/>
    <col min="7" max="7" width="16.5546875" style="90" customWidth="1"/>
    <col min="8" max="8" width="16.5546875" style="36" customWidth="1"/>
    <col min="9" max="10" width="9.109375" style="36" customWidth="1"/>
    <col min="11" max="16384" width="9.109375" style="36"/>
  </cols>
  <sheetData>
    <row r="3" spans="1:8" ht="36" customHeight="1" x14ac:dyDescent="0.25">
      <c r="A3" s="627" t="s">
        <v>133</v>
      </c>
      <c r="B3" s="627"/>
      <c r="C3" s="627"/>
      <c r="D3" s="627"/>
      <c r="E3" s="627"/>
    </row>
    <row r="5" spans="1:8" ht="46.8" x14ac:dyDescent="0.25">
      <c r="A5" s="138" t="s">
        <v>187</v>
      </c>
      <c r="B5" s="138" t="s">
        <v>1</v>
      </c>
      <c r="C5" s="138" t="s">
        <v>2</v>
      </c>
      <c r="D5" s="138" t="s">
        <v>186</v>
      </c>
      <c r="E5" s="13" t="s">
        <v>4</v>
      </c>
    </row>
    <row r="6" spans="1:8" s="112" customFormat="1" ht="15.6" x14ac:dyDescent="0.3">
      <c r="A6" s="113"/>
      <c r="B6" s="114"/>
      <c r="C6" s="114"/>
      <c r="D6" s="113" t="s">
        <v>134</v>
      </c>
      <c r="E6" s="115">
        <f>E7+E37+E47</f>
        <v>809462137</v>
      </c>
      <c r="F6" s="110"/>
      <c r="G6" s="137"/>
      <c r="H6" s="136"/>
    </row>
    <row r="7" spans="1:8" s="111" customFormat="1" ht="29.4" customHeight="1" x14ac:dyDescent="0.3">
      <c r="A7" s="134"/>
      <c r="B7" s="134"/>
      <c r="C7" s="134"/>
      <c r="D7" s="133" t="s">
        <v>220</v>
      </c>
      <c r="E7" s="135">
        <f>SUM(E8:E36)</f>
        <v>352414341</v>
      </c>
      <c r="F7" s="129"/>
      <c r="G7" s="137"/>
      <c r="H7" s="137"/>
    </row>
    <row r="8" spans="1:8" ht="52.8" outlineLevel="1" x14ac:dyDescent="0.25">
      <c r="A8" s="100" t="s">
        <v>129</v>
      </c>
      <c r="B8" s="37" t="s">
        <v>118</v>
      </c>
      <c r="C8" s="105" t="s">
        <v>144</v>
      </c>
      <c r="D8" s="53" t="s">
        <v>258</v>
      </c>
      <c r="E8" s="99">
        <f>262710-3449</f>
        <v>259261</v>
      </c>
    </row>
    <row r="9" spans="1:8" ht="39.6" outlineLevel="1" x14ac:dyDescent="0.25">
      <c r="A9" s="100" t="s">
        <v>63</v>
      </c>
      <c r="B9" s="39" t="s">
        <v>126</v>
      </c>
      <c r="C9" s="37" t="s">
        <v>141</v>
      </c>
      <c r="D9" s="53" t="s">
        <v>177</v>
      </c>
      <c r="E9" s="99">
        <v>203160</v>
      </c>
      <c r="G9" s="93"/>
    </row>
    <row r="10" spans="1:8" ht="66" outlineLevel="1" x14ac:dyDescent="0.25">
      <c r="A10" s="100" t="s">
        <v>91</v>
      </c>
      <c r="B10" s="39" t="s">
        <v>110</v>
      </c>
      <c r="C10" s="39" t="s">
        <v>384</v>
      </c>
      <c r="D10" s="53" t="s">
        <v>178</v>
      </c>
      <c r="E10" s="99">
        <f>1742420+10000000</f>
        <v>11742420</v>
      </c>
    </row>
    <row r="11" spans="1:8" ht="39.6" outlineLevel="1" x14ac:dyDescent="0.25">
      <c r="A11" s="100" t="s">
        <v>45</v>
      </c>
      <c r="B11" s="39" t="s">
        <v>122</v>
      </c>
      <c r="C11" s="37"/>
      <c r="D11" s="53" t="s">
        <v>179</v>
      </c>
      <c r="E11" s="99">
        <v>474025</v>
      </c>
      <c r="G11" s="93"/>
    </row>
    <row r="12" spans="1:8" ht="79.2" outlineLevel="1" x14ac:dyDescent="0.25">
      <c r="A12" s="100" t="s">
        <v>74</v>
      </c>
      <c r="B12" s="37" t="s">
        <v>139</v>
      </c>
      <c r="C12" s="201" t="s">
        <v>368</v>
      </c>
      <c r="D12" s="53" t="s">
        <v>180</v>
      </c>
      <c r="E12" s="99">
        <f>50000+13000</f>
        <v>63000</v>
      </c>
    </row>
    <row r="13" spans="1:8" ht="41.25" customHeight="1" outlineLevel="1" x14ac:dyDescent="0.25">
      <c r="A13" s="100" t="s">
        <v>79</v>
      </c>
      <c r="B13" s="37" t="s">
        <v>173</v>
      </c>
      <c r="C13" s="37" t="s">
        <v>176</v>
      </c>
      <c r="D13" s="53" t="s">
        <v>181</v>
      </c>
      <c r="E13" s="99">
        <f>101789800</f>
        <v>101789800</v>
      </c>
    </row>
    <row r="14" spans="1:8" ht="39.6" outlineLevel="1" x14ac:dyDescent="0.25">
      <c r="A14" s="100" t="s">
        <v>91</v>
      </c>
      <c r="B14" s="37" t="s">
        <v>174</v>
      </c>
      <c r="C14" s="37"/>
      <c r="D14" s="53" t="s">
        <v>182</v>
      </c>
      <c r="E14" s="99">
        <v>8000000</v>
      </c>
    </row>
    <row r="15" spans="1:8" ht="92.4" outlineLevel="1" x14ac:dyDescent="0.25">
      <c r="A15" s="100" t="s">
        <v>147</v>
      </c>
      <c r="B15" s="37" t="s">
        <v>200</v>
      </c>
      <c r="C15" s="37" t="s">
        <v>210</v>
      </c>
      <c r="D15" s="53" t="s">
        <v>205</v>
      </c>
      <c r="E15" s="99">
        <v>2160000</v>
      </c>
      <c r="G15" s="93"/>
    </row>
    <row r="16" spans="1:8" ht="92.4" outlineLevel="1" x14ac:dyDescent="0.25">
      <c r="A16" s="100" t="s">
        <v>63</v>
      </c>
      <c r="B16" s="37" t="s">
        <v>201</v>
      </c>
      <c r="C16" s="37" t="s">
        <v>211</v>
      </c>
      <c r="D16" s="53" t="s">
        <v>194</v>
      </c>
      <c r="E16" s="99">
        <v>365208</v>
      </c>
    </row>
    <row r="17" spans="1:7" ht="66" outlineLevel="1" x14ac:dyDescent="0.25">
      <c r="A17" s="100" t="s">
        <v>104</v>
      </c>
      <c r="B17" s="84" t="s">
        <v>231</v>
      </c>
      <c r="C17" s="37"/>
      <c r="D17" s="53" t="s">
        <v>203</v>
      </c>
      <c r="E17" s="99">
        <v>1000000</v>
      </c>
    </row>
    <row r="18" spans="1:7" ht="184.8" outlineLevel="1" x14ac:dyDescent="0.25">
      <c r="A18" s="100" t="s">
        <v>254</v>
      </c>
      <c r="B18" s="84" t="s">
        <v>260</v>
      </c>
      <c r="C18" s="37" t="s">
        <v>276</v>
      </c>
      <c r="D18" s="53" t="s">
        <v>255</v>
      </c>
      <c r="E18" s="99">
        <v>1040928</v>
      </c>
    </row>
    <row r="19" spans="1:7" ht="128.25" customHeight="1" outlineLevel="1" x14ac:dyDescent="0.25">
      <c r="A19" s="100" t="s">
        <v>147</v>
      </c>
      <c r="B19" s="37" t="s">
        <v>246</v>
      </c>
      <c r="C19" s="37" t="s">
        <v>257</v>
      </c>
      <c r="D19" s="53" t="s">
        <v>270</v>
      </c>
      <c r="E19" s="99">
        <v>6323033</v>
      </c>
      <c r="G19" s="93"/>
    </row>
    <row r="20" spans="1:7" ht="83.25" customHeight="1" outlineLevel="1" x14ac:dyDescent="0.25">
      <c r="A20" s="100" t="s">
        <v>147</v>
      </c>
      <c r="B20" s="37" t="s">
        <v>271</v>
      </c>
      <c r="C20" s="205" t="s">
        <v>277</v>
      </c>
      <c r="D20" s="83" t="s">
        <v>272</v>
      </c>
      <c r="E20" s="99">
        <v>2908280</v>
      </c>
    </row>
    <row r="21" spans="1:7" ht="172.5" customHeight="1" outlineLevel="1" x14ac:dyDescent="0.25">
      <c r="A21" s="100" t="s">
        <v>80</v>
      </c>
      <c r="B21" s="204" t="s">
        <v>268</v>
      </c>
      <c r="C21" s="37"/>
      <c r="D21" s="53" t="s">
        <v>275</v>
      </c>
      <c r="E21" s="99">
        <v>45500000</v>
      </c>
    </row>
    <row r="22" spans="1:7" ht="77.25" customHeight="1" outlineLevel="1" x14ac:dyDescent="0.25">
      <c r="A22" s="100" t="s">
        <v>45</v>
      </c>
      <c r="B22" s="37" t="s">
        <v>262</v>
      </c>
      <c r="C22" s="37"/>
      <c r="D22" s="53" t="s">
        <v>170</v>
      </c>
      <c r="E22" s="99">
        <v>2590703</v>
      </c>
      <c r="F22" s="36"/>
      <c r="G22" s="32"/>
    </row>
    <row r="23" spans="1:7" ht="67.5" customHeight="1" outlineLevel="1" x14ac:dyDescent="0.25">
      <c r="A23" s="100" t="s">
        <v>252</v>
      </c>
      <c r="B23" s="214" t="s">
        <v>291</v>
      </c>
      <c r="C23" s="222" t="s">
        <v>296</v>
      </c>
      <c r="D23" s="83" t="s">
        <v>253</v>
      </c>
      <c r="E23" s="99">
        <v>45734760</v>
      </c>
      <c r="F23" s="36"/>
      <c r="G23" s="36"/>
    </row>
    <row r="24" spans="1:7" ht="39" customHeight="1" outlineLevel="1" x14ac:dyDescent="0.25">
      <c r="A24" s="100" t="s">
        <v>166</v>
      </c>
      <c r="B24" s="220" t="s">
        <v>295</v>
      </c>
      <c r="C24" s="217"/>
      <c r="D24" s="83" t="s">
        <v>283</v>
      </c>
      <c r="E24" s="99">
        <v>75000000</v>
      </c>
      <c r="F24" s="36"/>
      <c r="G24" s="36"/>
    </row>
    <row r="25" spans="1:7" ht="150" customHeight="1" outlineLevel="1" x14ac:dyDescent="0.25">
      <c r="A25" s="100" t="s">
        <v>147</v>
      </c>
      <c r="B25" s="230" t="s">
        <v>311</v>
      </c>
      <c r="C25" s="236" t="s">
        <v>322</v>
      </c>
      <c r="D25" s="83" t="s">
        <v>355</v>
      </c>
      <c r="E25" s="99">
        <v>30250893</v>
      </c>
      <c r="F25" s="36"/>
      <c r="G25" s="36"/>
    </row>
    <row r="26" spans="1:7" ht="106.5" customHeight="1" outlineLevel="1" x14ac:dyDescent="0.25">
      <c r="A26" s="100" t="s">
        <v>147</v>
      </c>
      <c r="B26" s="228" t="s">
        <v>306</v>
      </c>
      <c r="C26" s="237" t="s">
        <v>324</v>
      </c>
      <c r="D26" s="83" t="s">
        <v>307</v>
      </c>
      <c r="E26" s="99">
        <v>3353748</v>
      </c>
      <c r="F26" s="36"/>
      <c r="G26" s="36"/>
    </row>
    <row r="27" spans="1:7" ht="93" customHeight="1" outlineLevel="1" x14ac:dyDescent="0.25">
      <c r="A27" s="100" t="s">
        <v>63</v>
      </c>
      <c r="B27" s="230" t="s">
        <v>312</v>
      </c>
      <c r="C27" s="225"/>
      <c r="D27" s="53" t="s">
        <v>298</v>
      </c>
      <c r="E27" s="99">
        <v>5000000</v>
      </c>
      <c r="F27" s="36"/>
      <c r="G27" s="36"/>
    </row>
    <row r="28" spans="1:7" ht="60.75" customHeight="1" outlineLevel="1" x14ac:dyDescent="0.25">
      <c r="A28" s="100" t="s">
        <v>45</v>
      </c>
      <c r="B28" s="234" t="s">
        <v>316</v>
      </c>
      <c r="C28" s="264" t="s">
        <v>373</v>
      </c>
      <c r="D28" s="53" t="s">
        <v>259</v>
      </c>
      <c r="E28" s="99">
        <v>11442</v>
      </c>
      <c r="F28" s="36"/>
      <c r="G28" s="36"/>
    </row>
    <row r="29" spans="1:7" ht="105" customHeight="1" outlineLevel="1" x14ac:dyDescent="0.25">
      <c r="A29" s="100" t="s">
        <v>91</v>
      </c>
      <c r="B29" s="230" t="s">
        <v>310</v>
      </c>
      <c r="C29" s="227"/>
      <c r="D29" s="53" t="s">
        <v>282</v>
      </c>
      <c r="E29" s="99">
        <v>1323563</v>
      </c>
      <c r="F29" s="36"/>
      <c r="G29" s="32"/>
    </row>
    <row r="30" spans="1:7" ht="57" customHeight="1" outlineLevel="1" x14ac:dyDescent="0.25">
      <c r="A30" s="100" t="s">
        <v>128</v>
      </c>
      <c r="B30" s="250" t="s">
        <v>349</v>
      </c>
      <c r="C30" s="254" t="s">
        <v>359</v>
      </c>
      <c r="D30" s="53" t="s">
        <v>313</v>
      </c>
      <c r="E30" s="99">
        <v>24955</v>
      </c>
      <c r="F30" s="36"/>
      <c r="G30" s="32"/>
    </row>
    <row r="31" spans="1:7" ht="155.25" customHeight="1" outlineLevel="1" x14ac:dyDescent="0.25">
      <c r="A31" s="100" t="s">
        <v>128</v>
      </c>
      <c r="B31" s="263" t="s">
        <v>371</v>
      </c>
      <c r="C31" s="270" t="s">
        <v>385</v>
      </c>
      <c r="D31" s="53" t="s">
        <v>356</v>
      </c>
      <c r="E31" s="99">
        <v>236400</v>
      </c>
      <c r="F31" s="36"/>
      <c r="G31" s="32"/>
    </row>
    <row r="32" spans="1:7" ht="93.75" customHeight="1" outlineLevel="1" x14ac:dyDescent="0.25">
      <c r="A32" s="100" t="s">
        <v>128</v>
      </c>
      <c r="B32" s="258" t="s">
        <v>372</v>
      </c>
      <c r="C32" s="255"/>
      <c r="D32" s="53" t="s">
        <v>362</v>
      </c>
      <c r="E32" s="99">
        <v>518730</v>
      </c>
      <c r="F32" s="36"/>
      <c r="G32" s="32"/>
    </row>
    <row r="33" spans="1:7" ht="67.5" customHeight="1" outlineLevel="1" x14ac:dyDescent="0.25">
      <c r="A33" s="100" t="s">
        <v>147</v>
      </c>
      <c r="B33" s="272" t="str">
        <f>'Covid-19'!B36</f>
        <v>Izskatīts 
19.05.2020.
(prot. Nr.34 __.§)</v>
      </c>
      <c r="C33" s="272">
        <f>'Covid-19'!C36</f>
        <v>0</v>
      </c>
      <c r="D33" s="53" t="s">
        <v>363</v>
      </c>
      <c r="E33" s="99">
        <v>23595</v>
      </c>
      <c r="F33" s="36"/>
      <c r="G33" s="32"/>
    </row>
    <row r="34" spans="1:7" ht="213" customHeight="1" outlineLevel="1" x14ac:dyDescent="0.25">
      <c r="A34" s="100" t="s">
        <v>147</v>
      </c>
      <c r="B34" s="272" t="str">
        <f>'Covid-19'!B37</f>
        <v>Izskatīts 
19.05.2020.
(prot. Nr.34 __.§)</v>
      </c>
      <c r="C34" s="272">
        <f>'Covid-19'!C37</f>
        <v>0</v>
      </c>
      <c r="D34" s="53" t="s">
        <v>364</v>
      </c>
      <c r="E34" s="99">
        <v>4324233</v>
      </c>
      <c r="F34" s="36"/>
      <c r="G34" s="32"/>
    </row>
    <row r="35" spans="1:7" ht="134.25" customHeight="1" outlineLevel="1" x14ac:dyDescent="0.25">
      <c r="A35" s="100" t="s">
        <v>91</v>
      </c>
      <c r="B35" s="272" t="str">
        <f>'Covid-19'!B47</f>
        <v>Izskatīts 
19.05.2020.
(prot. Nr.34 __.§)</v>
      </c>
      <c r="C35" s="272">
        <f>'Covid-19'!C47</f>
        <v>0</v>
      </c>
      <c r="D35" s="53" t="s">
        <v>365</v>
      </c>
      <c r="E35" s="99">
        <v>2192204</v>
      </c>
      <c r="F35" s="36"/>
      <c r="G35" s="32"/>
    </row>
    <row r="36" spans="1:7" outlineLevel="1" x14ac:dyDescent="0.25">
      <c r="A36" s="100"/>
      <c r="B36" s="37"/>
      <c r="C36" s="37"/>
      <c r="D36" s="53"/>
      <c r="E36" s="99"/>
      <c r="F36" s="36"/>
      <c r="G36" s="36"/>
    </row>
    <row r="37" spans="1:7" ht="15.6" x14ac:dyDescent="0.3">
      <c r="A37" s="116" t="s">
        <v>135</v>
      </c>
      <c r="B37" s="117"/>
      <c r="C37" s="117"/>
      <c r="D37" s="118" t="s">
        <v>183</v>
      </c>
      <c r="E37" s="119">
        <f>SUM(E38:E45)</f>
        <v>457047796</v>
      </c>
      <c r="F37" s="36"/>
      <c r="G37" s="247"/>
    </row>
    <row r="38" spans="1:7" ht="39.6" outlineLevel="1" x14ac:dyDescent="0.25">
      <c r="A38" s="100" t="s">
        <v>91</v>
      </c>
      <c r="B38" s="39" t="s">
        <v>136</v>
      </c>
      <c r="C38" s="104"/>
      <c r="D38" s="103" t="s">
        <v>184</v>
      </c>
      <c r="E38" s="106">
        <v>885805</v>
      </c>
      <c r="F38" s="36"/>
      <c r="G38" s="36"/>
    </row>
    <row r="39" spans="1:7" ht="26.4" outlineLevel="1" x14ac:dyDescent="0.25">
      <c r="A39" s="103" t="s">
        <v>72</v>
      </c>
      <c r="B39" s="104" t="s">
        <v>157</v>
      </c>
      <c r="C39" s="37" t="s">
        <v>175</v>
      </c>
      <c r="D39" s="103" t="s">
        <v>185</v>
      </c>
      <c r="E39" s="106">
        <v>100000000</v>
      </c>
      <c r="F39" s="36"/>
      <c r="G39" s="36"/>
    </row>
    <row r="40" spans="1:7" ht="42" customHeight="1" outlineLevel="1" x14ac:dyDescent="0.25">
      <c r="A40" s="103" t="s">
        <v>163</v>
      </c>
      <c r="B40" s="104" t="s">
        <v>164</v>
      </c>
      <c r="C40" s="37" t="s">
        <v>197</v>
      </c>
      <c r="D40" s="103" t="s">
        <v>234</v>
      </c>
      <c r="E40" s="106">
        <v>6000000</v>
      </c>
      <c r="F40" s="36"/>
      <c r="G40" s="36"/>
    </row>
    <row r="41" spans="1:7" ht="36" customHeight="1" outlineLevel="1" x14ac:dyDescent="0.25">
      <c r="A41" s="103" t="s">
        <v>166</v>
      </c>
      <c r="B41" s="104" t="s">
        <v>196</v>
      </c>
      <c r="C41" s="104"/>
      <c r="D41" s="103" t="s">
        <v>233</v>
      </c>
      <c r="E41" s="106">
        <v>36140944</v>
      </c>
      <c r="F41" s="36"/>
      <c r="G41" s="36"/>
    </row>
    <row r="42" spans="1:7" ht="171" customHeight="1" outlineLevel="1" x14ac:dyDescent="0.25">
      <c r="A42" s="184" t="s">
        <v>91</v>
      </c>
      <c r="B42" s="186" t="s">
        <v>245</v>
      </c>
      <c r="C42" s="51" t="s">
        <v>309</v>
      </c>
      <c r="D42" s="184" t="s">
        <v>232</v>
      </c>
      <c r="E42" s="185">
        <v>14108837</v>
      </c>
      <c r="F42" s="36"/>
      <c r="G42" s="36"/>
    </row>
    <row r="43" spans="1:7" ht="59.25" customHeight="1" outlineLevel="1" x14ac:dyDescent="0.25">
      <c r="A43" s="103" t="s">
        <v>166</v>
      </c>
      <c r="B43" s="186" t="s">
        <v>288</v>
      </c>
      <c r="C43" s="51"/>
      <c r="D43" s="184" t="s">
        <v>285</v>
      </c>
      <c r="E43" s="185">
        <v>49912210</v>
      </c>
      <c r="F43" s="36"/>
      <c r="G43" s="36"/>
    </row>
    <row r="44" spans="1:7" ht="44.25" customHeight="1" outlineLevel="1" x14ac:dyDescent="0.25">
      <c r="A44" s="103" t="s">
        <v>166</v>
      </c>
      <c r="B44" s="186" t="s">
        <v>350</v>
      </c>
      <c r="C44" s="51"/>
      <c r="D44" s="184" t="s">
        <v>346</v>
      </c>
      <c r="E44" s="185">
        <v>250000000</v>
      </c>
      <c r="F44" s="36"/>
      <c r="G44" s="36"/>
    </row>
    <row r="45" spans="1:7" outlineLevel="1" x14ac:dyDescent="0.25">
      <c r="F45" s="36"/>
      <c r="G45" s="36"/>
    </row>
    <row r="47" spans="1:7" ht="15.6" x14ac:dyDescent="0.3">
      <c r="A47" s="134" t="s">
        <v>212</v>
      </c>
      <c r="B47" s="139"/>
      <c r="C47" s="139"/>
      <c r="D47" s="140" t="s">
        <v>213</v>
      </c>
      <c r="E47" s="135"/>
      <c r="G47" s="36"/>
    </row>
    <row r="48" spans="1:7" ht="39.6" x14ac:dyDescent="0.25">
      <c r="A48" s="141" t="s">
        <v>63</v>
      </c>
      <c r="B48" s="142"/>
      <c r="C48" s="142" t="s">
        <v>145</v>
      </c>
      <c r="D48" s="141" t="s">
        <v>214</v>
      </c>
      <c r="E48" s="143">
        <v>-233572</v>
      </c>
      <c r="G48" s="36"/>
    </row>
    <row r="49" spans="1:7" ht="79.2" x14ac:dyDescent="0.25">
      <c r="A49" s="144"/>
      <c r="B49" s="145"/>
      <c r="C49" s="145"/>
      <c r="D49" s="144" t="s">
        <v>215</v>
      </c>
      <c r="E49" s="106">
        <v>233572</v>
      </c>
      <c r="G49" s="36"/>
    </row>
    <row r="50" spans="1:7" ht="118.8" x14ac:dyDescent="0.25">
      <c r="A50" s="142" t="s">
        <v>40</v>
      </c>
      <c r="B50" s="142" t="s">
        <v>172</v>
      </c>
      <c r="C50" s="160" t="s">
        <v>199</v>
      </c>
      <c r="D50" s="146" t="s">
        <v>216</v>
      </c>
      <c r="E50" s="147">
        <v>1493511</v>
      </c>
      <c r="G50" s="36"/>
    </row>
    <row r="51" spans="1:7" ht="171.6" x14ac:dyDescent="0.25">
      <c r="A51" s="148"/>
      <c r="B51" s="149"/>
      <c r="C51" s="149"/>
      <c r="D51" s="150" t="s">
        <v>217</v>
      </c>
      <c r="E51" s="151"/>
      <c r="G51" s="36"/>
    </row>
    <row r="52" spans="1:7" ht="184.8" x14ac:dyDescent="0.25">
      <c r="A52" s="152"/>
      <c r="B52" s="153"/>
      <c r="C52" s="153"/>
      <c r="D52" s="154" t="s">
        <v>218</v>
      </c>
      <c r="E52" s="155">
        <f>-1493511</f>
        <v>-1493511</v>
      </c>
      <c r="G52" s="36"/>
    </row>
    <row r="53" spans="1:7" ht="92.4" x14ac:dyDescent="0.25">
      <c r="A53" s="158" t="s">
        <v>204</v>
      </c>
      <c r="B53" s="178" t="s">
        <v>228</v>
      </c>
      <c r="C53" s="160" t="s">
        <v>341</v>
      </c>
      <c r="D53" s="158" t="s">
        <v>229</v>
      </c>
      <c r="E53" s="159">
        <v>-154912</v>
      </c>
      <c r="F53" s="36"/>
      <c r="G53" s="36"/>
    </row>
    <row r="54" spans="1:7" ht="39.6" x14ac:dyDescent="0.25">
      <c r="A54" s="154"/>
      <c r="B54" s="179"/>
      <c r="C54" s="179"/>
      <c r="D54" s="154" t="s">
        <v>230</v>
      </c>
      <c r="E54" s="155">
        <v>154912</v>
      </c>
      <c r="F54" s="36"/>
      <c r="G54" s="36"/>
    </row>
    <row r="55" spans="1:7" ht="66" x14ac:dyDescent="0.25">
      <c r="A55" s="629" t="s">
        <v>59</v>
      </c>
      <c r="B55" s="629" t="s">
        <v>263</v>
      </c>
      <c r="C55" s="629"/>
      <c r="D55" s="199" t="s">
        <v>264</v>
      </c>
      <c r="E55" s="197">
        <v>-100000</v>
      </c>
      <c r="G55" s="36"/>
    </row>
    <row r="56" spans="1:7" ht="54.75" customHeight="1" x14ac:dyDescent="0.25">
      <c r="A56" s="629"/>
      <c r="B56" s="629"/>
      <c r="C56" s="629"/>
      <c r="D56" s="200" t="s">
        <v>274</v>
      </c>
      <c r="E56" s="197">
        <v>100000</v>
      </c>
      <c r="F56" s="36"/>
      <c r="G56" s="36"/>
    </row>
    <row r="57" spans="1:7" ht="94.8" x14ac:dyDescent="0.25">
      <c r="A57" s="629" t="s">
        <v>147</v>
      </c>
      <c r="B57" s="629" t="s">
        <v>390</v>
      </c>
      <c r="C57" s="633"/>
      <c r="D57" s="274" t="s">
        <v>391</v>
      </c>
      <c r="E57" s="280">
        <v>462293</v>
      </c>
      <c r="G57" s="36"/>
    </row>
    <row r="58" spans="1:7" ht="115.2" customHeight="1" x14ac:dyDescent="0.25">
      <c r="A58" s="629"/>
      <c r="B58" s="629"/>
      <c r="C58" s="634"/>
      <c r="D58" s="277" t="s">
        <v>394</v>
      </c>
      <c r="E58" s="276"/>
      <c r="G58" s="36"/>
    </row>
    <row r="59" spans="1:7" ht="145.19999999999999" x14ac:dyDescent="0.25">
      <c r="A59" s="629" t="s">
        <v>147</v>
      </c>
      <c r="B59" s="629" t="s">
        <v>392</v>
      </c>
      <c r="C59" s="633"/>
      <c r="D59" s="278" t="s">
        <v>393</v>
      </c>
      <c r="E59" s="279">
        <v>1195800</v>
      </c>
      <c r="G59" s="36"/>
    </row>
    <row r="60" spans="1:7" ht="60" customHeight="1" x14ac:dyDescent="0.25">
      <c r="A60" s="629"/>
      <c r="B60" s="629"/>
      <c r="C60" s="634"/>
      <c r="D60" s="277" t="s">
        <v>395</v>
      </c>
      <c r="E60" s="276"/>
      <c r="G60" s="36"/>
    </row>
    <row r="61" spans="1:7" x14ac:dyDescent="0.25">
      <c r="D61" s="156"/>
      <c r="E61" s="157"/>
      <c r="G61" s="36"/>
    </row>
    <row r="62" spans="1:7" x14ac:dyDescent="0.25">
      <c r="D62" s="156"/>
      <c r="E62" s="157"/>
      <c r="G62" s="36"/>
    </row>
    <row r="64" spans="1:7" ht="27.75" customHeight="1" x14ac:dyDescent="0.25">
      <c r="A64" s="635" t="s">
        <v>219</v>
      </c>
      <c r="B64" s="635"/>
      <c r="C64" s="635"/>
      <c r="D64" s="635"/>
      <c r="E64" s="635"/>
      <c r="G64" s="36"/>
    </row>
    <row r="65" spans="1:7" ht="27.75" customHeight="1" x14ac:dyDescent="0.3">
      <c r="A65" s="116"/>
      <c r="B65" s="117"/>
      <c r="C65" s="117"/>
      <c r="D65" s="118"/>
      <c r="E65" s="119">
        <f>SUM(E66:E68)</f>
        <v>601493511</v>
      </c>
      <c r="G65" s="36"/>
    </row>
    <row r="66" spans="1:7" ht="92.4" x14ac:dyDescent="0.25">
      <c r="A66" s="33"/>
      <c r="B66" s="39" t="s">
        <v>149</v>
      </c>
      <c r="C66" s="39" t="s">
        <v>152</v>
      </c>
      <c r="D66" s="100" t="s">
        <v>148</v>
      </c>
      <c r="E66" s="67">
        <v>300000000</v>
      </c>
      <c r="G66" s="36"/>
    </row>
    <row r="67" spans="1:7" ht="118.8" x14ac:dyDescent="0.25">
      <c r="A67" s="33"/>
      <c r="B67" s="39" t="s">
        <v>172</v>
      </c>
      <c r="C67" s="257" t="s">
        <v>199</v>
      </c>
      <c r="D67" s="100" t="s">
        <v>171</v>
      </c>
      <c r="E67" s="67">
        <v>1493511</v>
      </c>
    </row>
    <row r="68" spans="1:7" ht="92.4" x14ac:dyDescent="0.25">
      <c r="A68" s="33"/>
      <c r="B68" s="257" t="s">
        <v>370</v>
      </c>
      <c r="C68" s="270" t="s">
        <v>386</v>
      </c>
      <c r="D68" s="100" t="s">
        <v>361</v>
      </c>
      <c r="E68" s="67">
        <v>300000000</v>
      </c>
    </row>
  </sheetData>
  <autoFilter ref="A1:E66"/>
  <mergeCells count="11">
    <mergeCell ref="A3:E3"/>
    <mergeCell ref="A64:E64"/>
    <mergeCell ref="A55:A56"/>
    <mergeCell ref="B55:B56"/>
    <mergeCell ref="C55:C56"/>
    <mergeCell ref="A57:A58"/>
    <mergeCell ref="B57:B58"/>
    <mergeCell ref="C57:C58"/>
    <mergeCell ref="A59:A60"/>
    <mergeCell ref="B59:B60"/>
    <mergeCell ref="C59:C60"/>
  </mergeCells>
  <printOptions gridLines="1"/>
  <pageMargins left="0.23622047244094491" right="0.23622047244094491" top="0.64" bottom="0.9" header="0.19685039370078741" footer="0.15748031496062992"/>
  <pageSetup paperSize="9" scale="81" fitToHeight="0" orientation="portrait" r:id="rId1"/>
  <headerFooter>
    <oddFooter>&amp;L&amp;F&amp;C&amp;P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pageSetUpPr fitToPage="1"/>
  </sheetPr>
  <dimension ref="A1:H41"/>
  <sheetViews>
    <sheetView workbookViewId="0">
      <pane xSplit="2" ySplit="4" topLeftCell="C5" activePane="bottomRight" state="frozen"/>
      <selection activeCell="O5" sqref="O5"/>
      <selection pane="topRight" activeCell="O5" sqref="O5"/>
      <selection pane="bottomLeft" activeCell="O5" sqref="O5"/>
      <selection pane="bottomRight" activeCell="O5" sqref="O5"/>
    </sheetView>
  </sheetViews>
  <sheetFormatPr defaultRowHeight="13.2" x14ac:dyDescent="0.25"/>
  <cols>
    <col min="1" max="1" width="7" customWidth="1"/>
    <col min="2" max="2" width="100.5546875" customWidth="1"/>
    <col min="3" max="3" width="11.109375" style="282" customWidth="1"/>
    <col min="4" max="8" width="9.109375" style="282"/>
  </cols>
  <sheetData>
    <row r="1" spans="1:8" ht="15.6" x14ac:dyDescent="0.25">
      <c r="A1" s="440"/>
      <c r="B1" s="590" t="s">
        <v>483</v>
      </c>
      <c r="C1" s="590"/>
      <c r="D1" s="590"/>
      <c r="E1" s="590"/>
      <c r="F1" s="590"/>
      <c r="G1" s="590"/>
      <c r="H1" s="590"/>
    </row>
    <row r="2" spans="1:8" ht="15.6" x14ac:dyDescent="0.3">
      <c r="A2" s="440"/>
      <c r="B2" s="441"/>
      <c r="C2" s="460"/>
      <c r="D2" s="460"/>
      <c r="E2" s="460"/>
      <c r="F2" s="460"/>
      <c r="G2" s="460"/>
    </row>
    <row r="3" spans="1:8" ht="15.6" x14ac:dyDescent="0.3">
      <c r="A3" s="440">
        <v>1</v>
      </c>
      <c r="B3" s="442"/>
      <c r="C3" s="461" t="s">
        <v>484</v>
      </c>
      <c r="D3" s="462" t="s">
        <v>481</v>
      </c>
      <c r="E3" s="463" t="s">
        <v>485</v>
      </c>
      <c r="F3" s="464" t="s">
        <v>482</v>
      </c>
      <c r="G3" s="465" t="s">
        <v>486</v>
      </c>
      <c r="H3" s="466" t="s">
        <v>41</v>
      </c>
    </row>
    <row r="4" spans="1:8" ht="18" x14ac:dyDescent="0.3">
      <c r="A4" s="440">
        <f>A3+1</f>
        <v>2</v>
      </c>
      <c r="B4" s="443" t="s">
        <v>487</v>
      </c>
      <c r="C4" s="467">
        <f>C5+C23+C26+C31+C39</f>
        <v>119.034046</v>
      </c>
      <c r="D4" s="467">
        <f>D5+D23+D26+D31+D39</f>
        <v>120</v>
      </c>
      <c r="E4" s="467">
        <f>E5+E23+E26+E31+E39</f>
        <v>120</v>
      </c>
      <c r="F4" s="467">
        <f>F5+F23+F26+F31+F39</f>
        <v>120</v>
      </c>
      <c r="G4" s="467">
        <f>G5+G23+G26+G31+G39</f>
        <v>120</v>
      </c>
      <c r="H4" s="468">
        <f>SUM(C4:G4)</f>
        <v>599.03404599999999</v>
      </c>
    </row>
    <row r="5" spans="1:8" ht="18" x14ac:dyDescent="0.3">
      <c r="A5" s="440">
        <f t="shared" ref="A5:A41" si="0">A4+1</f>
        <v>3</v>
      </c>
      <c r="B5" s="444" t="s">
        <v>488</v>
      </c>
      <c r="C5" s="469">
        <f>SUM(C8:C21)</f>
        <v>59.369100000000003</v>
      </c>
      <c r="D5" s="469">
        <f>SUM(D6:D21)</f>
        <v>0</v>
      </c>
      <c r="E5" s="469">
        <f>SUM(E6:E21)</f>
        <v>100</v>
      </c>
      <c r="F5" s="469">
        <f>SUM(F6:F21)</f>
        <v>58</v>
      </c>
      <c r="G5" s="469">
        <f>SUM(G6:G21)</f>
        <v>82.5</v>
      </c>
      <c r="H5" s="474">
        <f>SUM(C5:G5)</f>
        <v>299.8691</v>
      </c>
    </row>
    <row r="6" spans="1:8" ht="15.6" x14ac:dyDescent="0.3">
      <c r="A6" s="440">
        <f t="shared" si="0"/>
        <v>4</v>
      </c>
      <c r="B6" s="445"/>
      <c r="C6" s="470"/>
      <c r="D6" s="470"/>
      <c r="E6" s="470"/>
      <c r="F6" s="470"/>
      <c r="G6" s="470"/>
      <c r="H6" s="475"/>
    </row>
    <row r="7" spans="1:8" ht="15.6" x14ac:dyDescent="0.3">
      <c r="A7" s="440">
        <f t="shared" si="0"/>
        <v>5</v>
      </c>
      <c r="B7" s="446" t="s">
        <v>508</v>
      </c>
      <c r="C7" s="470">
        <f>SUM(C8:C16)</f>
        <v>56.369100000000003</v>
      </c>
      <c r="D7" s="470"/>
      <c r="E7" s="470"/>
      <c r="F7" s="470"/>
      <c r="G7" s="470"/>
      <c r="H7" s="475"/>
    </row>
    <row r="8" spans="1:8" ht="15.6" x14ac:dyDescent="0.25">
      <c r="A8" s="440">
        <f t="shared" si="0"/>
        <v>6</v>
      </c>
      <c r="B8" s="458" t="s">
        <v>489</v>
      </c>
      <c r="C8" s="476">
        <v>0.8125</v>
      </c>
      <c r="D8" s="470"/>
      <c r="E8" s="470"/>
      <c r="F8" s="470"/>
      <c r="G8" s="470"/>
      <c r="H8" s="475"/>
    </row>
    <row r="9" spans="1:8" ht="62.4" x14ac:dyDescent="0.25">
      <c r="A9" s="440">
        <f t="shared" si="0"/>
        <v>7</v>
      </c>
      <c r="B9" s="458" t="s">
        <v>490</v>
      </c>
      <c r="C9" s="476">
        <v>2.8565999999999998</v>
      </c>
      <c r="D9" s="470"/>
      <c r="E9" s="470"/>
      <c r="F9" s="470"/>
      <c r="G9" s="470"/>
      <c r="H9" s="475"/>
    </row>
    <row r="10" spans="1:8" ht="31.2" x14ac:dyDescent="0.25">
      <c r="A10" s="440">
        <f t="shared" si="0"/>
        <v>8</v>
      </c>
      <c r="B10" s="458" t="s">
        <v>491</v>
      </c>
      <c r="C10" s="476">
        <v>3.6</v>
      </c>
      <c r="D10" s="470"/>
      <c r="E10" s="470"/>
      <c r="F10" s="470"/>
      <c r="G10" s="470"/>
      <c r="H10" s="475"/>
    </row>
    <row r="11" spans="1:8" ht="31.2" x14ac:dyDescent="0.25">
      <c r="A11" s="440">
        <f t="shared" si="0"/>
        <v>9</v>
      </c>
      <c r="B11" s="458" t="s">
        <v>512</v>
      </c>
      <c r="C11" s="476">
        <v>9.1</v>
      </c>
      <c r="D11" s="470"/>
      <c r="E11" s="470"/>
      <c r="F11" s="470"/>
      <c r="G11" s="470"/>
      <c r="H11" s="475"/>
    </row>
    <row r="12" spans="1:8" ht="31.2" x14ac:dyDescent="0.25">
      <c r="A12" s="440">
        <f t="shared" si="0"/>
        <v>10</v>
      </c>
      <c r="B12" s="458" t="s">
        <v>513</v>
      </c>
      <c r="C12" s="476">
        <v>14</v>
      </c>
      <c r="D12" s="470"/>
      <c r="E12" s="470"/>
      <c r="F12" s="470"/>
      <c r="G12" s="470"/>
      <c r="H12" s="475"/>
    </row>
    <row r="13" spans="1:8" ht="15.6" x14ac:dyDescent="0.25">
      <c r="A13" s="440">
        <f t="shared" si="0"/>
        <v>11</v>
      </c>
      <c r="B13" s="458" t="s">
        <v>514</v>
      </c>
      <c r="C13" s="476">
        <v>6</v>
      </c>
      <c r="D13" s="470"/>
      <c r="E13" s="470"/>
      <c r="F13" s="470"/>
      <c r="G13" s="470"/>
      <c r="H13" s="475"/>
    </row>
    <row r="14" spans="1:8" ht="31.2" x14ac:dyDescent="0.25">
      <c r="A14" s="440">
        <f t="shared" si="0"/>
        <v>12</v>
      </c>
      <c r="B14" s="458" t="s">
        <v>492</v>
      </c>
      <c r="C14" s="476">
        <v>5</v>
      </c>
      <c r="D14" s="470"/>
      <c r="E14" s="470"/>
      <c r="F14" s="470"/>
      <c r="G14" s="470"/>
      <c r="H14" s="475"/>
    </row>
    <row r="15" spans="1:8" ht="15.6" x14ac:dyDescent="0.25">
      <c r="A15" s="440">
        <f t="shared" si="0"/>
        <v>13</v>
      </c>
      <c r="B15" s="458" t="s">
        <v>493</v>
      </c>
      <c r="C15" s="476">
        <v>5</v>
      </c>
      <c r="D15" s="470"/>
      <c r="E15" s="470"/>
      <c r="F15" s="470"/>
      <c r="G15" s="470"/>
      <c r="H15" s="475"/>
    </row>
    <row r="16" spans="1:8" ht="15.6" x14ac:dyDescent="0.25">
      <c r="A16" s="440">
        <f t="shared" si="0"/>
        <v>14</v>
      </c>
      <c r="B16" s="458" t="s">
        <v>494</v>
      </c>
      <c r="C16" s="476">
        <v>10</v>
      </c>
      <c r="D16" s="470"/>
      <c r="E16" s="470"/>
      <c r="F16" s="470"/>
      <c r="G16" s="470"/>
      <c r="H16" s="475"/>
    </row>
    <row r="17" spans="1:8" ht="15.6" x14ac:dyDescent="0.3">
      <c r="A17" s="440">
        <f t="shared" si="0"/>
        <v>15</v>
      </c>
      <c r="B17" s="447" t="s">
        <v>495</v>
      </c>
      <c r="C17" s="470">
        <v>3</v>
      </c>
      <c r="D17" s="470"/>
      <c r="E17" s="470"/>
      <c r="F17" s="470"/>
      <c r="G17" s="470"/>
      <c r="H17" s="475"/>
    </row>
    <row r="18" spans="1:8" ht="15.6" x14ac:dyDescent="0.3">
      <c r="A18" s="440">
        <f t="shared" si="0"/>
        <v>16</v>
      </c>
      <c r="B18" s="448" t="s">
        <v>496</v>
      </c>
      <c r="C18" s="470"/>
      <c r="D18" s="470"/>
      <c r="E18" s="470">
        <v>50</v>
      </c>
      <c r="F18" s="470"/>
      <c r="G18" s="470">
        <v>12</v>
      </c>
      <c r="H18" s="475"/>
    </row>
    <row r="19" spans="1:8" ht="15.6" x14ac:dyDescent="0.3">
      <c r="A19" s="440">
        <f t="shared" si="0"/>
        <v>17</v>
      </c>
      <c r="B19" s="448" t="s">
        <v>446</v>
      </c>
      <c r="C19" s="470"/>
      <c r="D19" s="470"/>
      <c r="E19" s="470">
        <v>50</v>
      </c>
      <c r="F19" s="470"/>
      <c r="G19" s="470">
        <v>12.5</v>
      </c>
      <c r="H19" s="475"/>
    </row>
    <row r="20" spans="1:8" ht="15.6" x14ac:dyDescent="0.3">
      <c r="A20" s="440">
        <f t="shared" si="0"/>
        <v>18</v>
      </c>
      <c r="B20" s="446" t="s">
        <v>497</v>
      </c>
      <c r="C20" s="470"/>
      <c r="D20" s="470"/>
      <c r="E20" s="470"/>
      <c r="F20" s="471">
        <v>58</v>
      </c>
      <c r="G20" s="470"/>
      <c r="H20" s="475"/>
    </row>
    <row r="21" spans="1:8" ht="15.6" x14ac:dyDescent="0.25">
      <c r="A21" s="440">
        <f t="shared" si="0"/>
        <v>19</v>
      </c>
      <c r="B21" s="374" t="s">
        <v>511</v>
      </c>
      <c r="C21" s="470"/>
      <c r="D21" s="470"/>
      <c r="E21" s="470"/>
      <c r="F21" s="470"/>
      <c r="G21" s="439">
        <v>58</v>
      </c>
      <c r="H21" s="475"/>
    </row>
    <row r="22" spans="1:8" x14ac:dyDescent="0.25">
      <c r="A22" s="440">
        <f t="shared" si="0"/>
        <v>20</v>
      </c>
      <c r="H22" s="475"/>
    </row>
    <row r="23" spans="1:8" ht="18" x14ac:dyDescent="0.3">
      <c r="A23" s="440">
        <f t="shared" si="0"/>
        <v>21</v>
      </c>
      <c r="B23" s="444" t="s">
        <v>448</v>
      </c>
      <c r="C23" s="469">
        <f>SUM(C25:C25)</f>
        <v>0</v>
      </c>
      <c r="D23" s="469">
        <f>SUM(D24:D25)</f>
        <v>120</v>
      </c>
      <c r="E23" s="469">
        <f>SUM(E25:E25)</f>
        <v>0</v>
      </c>
      <c r="F23" s="469">
        <f>SUM(F25:F25)</f>
        <v>0</v>
      </c>
      <c r="G23" s="469">
        <f>SUM(G25:G25)</f>
        <v>0</v>
      </c>
      <c r="H23" s="474">
        <f>SUM(C23:G23)</f>
        <v>120</v>
      </c>
    </row>
    <row r="24" spans="1:8" s="456" customFormat="1" ht="78" x14ac:dyDescent="0.25">
      <c r="A24" s="440">
        <f t="shared" si="0"/>
        <v>22</v>
      </c>
      <c r="B24" s="459" t="s">
        <v>507</v>
      </c>
      <c r="C24" s="472"/>
      <c r="D24" s="478">
        <v>120</v>
      </c>
      <c r="E24" s="472"/>
      <c r="F24" s="472"/>
      <c r="G24" s="472"/>
      <c r="H24" s="477"/>
    </row>
    <row r="25" spans="1:8" ht="15.6" x14ac:dyDescent="0.25">
      <c r="A25" s="440">
        <f t="shared" si="0"/>
        <v>23</v>
      </c>
      <c r="B25" s="450"/>
      <c r="C25" s="470"/>
      <c r="D25" s="470"/>
      <c r="E25" s="470"/>
      <c r="F25" s="470"/>
      <c r="G25" s="470"/>
      <c r="H25" s="475"/>
    </row>
    <row r="26" spans="1:8" ht="18" x14ac:dyDescent="0.3">
      <c r="A26" s="440">
        <f t="shared" si="0"/>
        <v>24</v>
      </c>
      <c r="B26" s="444" t="s">
        <v>449</v>
      </c>
      <c r="C26" s="469">
        <f>SUM(C27:C30)</f>
        <v>50</v>
      </c>
      <c r="D26" s="469">
        <f>SUM(D27:D30)</f>
        <v>0</v>
      </c>
      <c r="E26" s="469">
        <f>SUM(E27:E30)</f>
        <v>0</v>
      </c>
      <c r="F26" s="469">
        <f>SUM(F27:F30)</f>
        <v>11</v>
      </c>
      <c r="G26" s="469">
        <f>SUM(G27:G30)</f>
        <v>0</v>
      </c>
      <c r="H26" s="474">
        <f>SUM(C26:G26)</f>
        <v>61</v>
      </c>
    </row>
    <row r="27" spans="1:8" ht="15.6" x14ac:dyDescent="0.25">
      <c r="A27" s="440">
        <f t="shared" si="0"/>
        <v>25</v>
      </c>
      <c r="B27" s="451" t="s">
        <v>498</v>
      </c>
      <c r="C27" s="470">
        <v>47</v>
      </c>
      <c r="D27" s="470"/>
      <c r="E27" s="470"/>
      <c r="F27" s="470"/>
      <c r="G27" s="470"/>
      <c r="H27" s="475"/>
    </row>
    <row r="28" spans="1:8" ht="15.6" x14ac:dyDescent="0.25">
      <c r="A28" s="440">
        <f t="shared" si="0"/>
        <v>26</v>
      </c>
      <c r="B28" s="451" t="s">
        <v>499</v>
      </c>
      <c r="C28" s="470">
        <v>3</v>
      </c>
      <c r="D28" s="470"/>
      <c r="E28" s="470"/>
      <c r="F28" s="470"/>
      <c r="G28" s="470"/>
      <c r="H28" s="475"/>
    </row>
    <row r="29" spans="1:8" ht="15.6" x14ac:dyDescent="0.3">
      <c r="A29" s="440">
        <f t="shared" si="0"/>
        <v>27</v>
      </c>
      <c r="B29" s="452" t="s">
        <v>500</v>
      </c>
      <c r="C29" s="470"/>
      <c r="D29" s="470"/>
      <c r="E29" s="470"/>
      <c r="F29" s="470">
        <v>11</v>
      </c>
      <c r="G29" s="470"/>
      <c r="H29" s="475"/>
    </row>
    <row r="30" spans="1:8" ht="15.6" x14ac:dyDescent="0.25">
      <c r="A30" s="440">
        <f t="shared" si="0"/>
        <v>28</v>
      </c>
      <c r="B30" s="449"/>
      <c r="C30" s="470"/>
      <c r="D30" s="470"/>
      <c r="E30" s="470"/>
      <c r="F30" s="470"/>
      <c r="G30" s="470"/>
      <c r="H30" s="475"/>
    </row>
    <row r="31" spans="1:8" ht="18" x14ac:dyDescent="0.25">
      <c r="A31" s="440">
        <f t="shared" si="0"/>
        <v>29</v>
      </c>
      <c r="B31" s="453" t="s">
        <v>478</v>
      </c>
      <c r="C31" s="469">
        <f>SUM(C33:C38)</f>
        <v>9.6649460000000005</v>
      </c>
      <c r="D31" s="469">
        <f t="shared" ref="D31:F31" si="1">SUM(D33:D38)</f>
        <v>0</v>
      </c>
      <c r="E31" s="469">
        <f t="shared" si="1"/>
        <v>0</v>
      </c>
      <c r="F31" s="469">
        <f t="shared" si="1"/>
        <v>46</v>
      </c>
      <c r="G31" s="469">
        <f>SUM(G32:G38)</f>
        <v>37.5</v>
      </c>
      <c r="H31" s="474">
        <f>SUM(C31:G31)</f>
        <v>93.164946</v>
      </c>
    </row>
    <row r="32" spans="1:8" ht="18" x14ac:dyDescent="0.25">
      <c r="A32" s="440">
        <f t="shared" si="0"/>
        <v>30</v>
      </c>
      <c r="B32" s="374" t="s">
        <v>510</v>
      </c>
      <c r="C32" s="472"/>
      <c r="D32" s="472"/>
      <c r="E32" s="472"/>
      <c r="F32" s="472"/>
      <c r="G32" s="457">
        <v>6</v>
      </c>
      <c r="H32" s="477"/>
    </row>
    <row r="33" spans="1:8" ht="46.8" x14ac:dyDescent="0.3">
      <c r="A33" s="440">
        <f t="shared" si="0"/>
        <v>31</v>
      </c>
      <c r="B33" s="454" t="s">
        <v>501</v>
      </c>
      <c r="C33" s="470">
        <v>9.6649460000000005</v>
      </c>
      <c r="D33" s="470"/>
      <c r="E33" s="470"/>
      <c r="F33" s="470"/>
      <c r="G33" s="470"/>
      <c r="H33" s="475"/>
    </row>
    <row r="34" spans="1:8" ht="15.6" x14ac:dyDescent="0.3">
      <c r="A34" s="440">
        <f t="shared" si="0"/>
        <v>32</v>
      </c>
      <c r="B34" s="452" t="s">
        <v>502</v>
      </c>
      <c r="C34" s="470"/>
      <c r="D34" s="470"/>
      <c r="E34" s="470"/>
      <c r="F34" s="470">
        <v>21</v>
      </c>
      <c r="G34" s="470"/>
      <c r="H34" s="475"/>
    </row>
    <row r="35" spans="1:8" ht="15.6" x14ac:dyDescent="0.3">
      <c r="A35" s="440">
        <f t="shared" si="0"/>
        <v>33</v>
      </c>
      <c r="B35" s="448" t="s">
        <v>503</v>
      </c>
      <c r="C35" s="470"/>
      <c r="D35" s="470"/>
      <c r="E35" s="470"/>
      <c r="F35" s="470">
        <v>25</v>
      </c>
      <c r="G35" s="470"/>
      <c r="H35" s="475"/>
    </row>
    <row r="36" spans="1:8" ht="46.8" x14ac:dyDescent="0.25">
      <c r="A36" s="440">
        <f t="shared" si="0"/>
        <v>34</v>
      </c>
      <c r="B36" s="449" t="s">
        <v>509</v>
      </c>
      <c r="C36" s="470"/>
      <c r="D36" s="470"/>
      <c r="E36" s="470"/>
      <c r="F36" s="470"/>
      <c r="G36" s="470">
        <v>30</v>
      </c>
      <c r="H36" s="475"/>
    </row>
    <row r="37" spans="1:8" ht="15.6" x14ac:dyDescent="0.25">
      <c r="A37" s="440">
        <f t="shared" si="0"/>
        <v>35</v>
      </c>
      <c r="B37" s="374" t="s">
        <v>504</v>
      </c>
      <c r="C37" s="470"/>
      <c r="D37" s="470"/>
      <c r="E37" s="470"/>
      <c r="F37" s="470"/>
      <c r="G37" s="470">
        <v>1.5</v>
      </c>
      <c r="H37" s="475"/>
    </row>
    <row r="38" spans="1:8" ht="15.6" x14ac:dyDescent="0.3">
      <c r="A38" s="440">
        <f t="shared" si="0"/>
        <v>36</v>
      </c>
      <c r="B38" s="445"/>
      <c r="C38" s="470"/>
      <c r="D38" s="470"/>
      <c r="E38" s="470"/>
      <c r="F38" s="470"/>
      <c r="G38" s="470"/>
      <c r="H38" s="475"/>
    </row>
    <row r="39" spans="1:8" ht="18" x14ac:dyDescent="0.3">
      <c r="A39" s="440">
        <f t="shared" si="0"/>
        <v>37</v>
      </c>
      <c r="B39" s="444" t="s">
        <v>505</v>
      </c>
      <c r="C39" s="469"/>
      <c r="D39" s="469"/>
      <c r="E39" s="469">
        <v>20</v>
      </c>
      <c r="F39" s="469">
        <v>5</v>
      </c>
      <c r="G39" s="469"/>
      <c r="H39" s="474">
        <f>SUM(C39:G39)</f>
        <v>25</v>
      </c>
    </row>
    <row r="40" spans="1:8" ht="15.6" x14ac:dyDescent="0.3">
      <c r="A40" s="440">
        <f t="shared" si="0"/>
        <v>38</v>
      </c>
      <c r="B40" s="441"/>
      <c r="C40" s="460"/>
      <c r="D40" s="460"/>
      <c r="E40" s="460"/>
      <c r="F40" s="460"/>
      <c r="G40" s="460"/>
    </row>
    <row r="41" spans="1:8" ht="15.6" x14ac:dyDescent="0.3">
      <c r="A41" s="440">
        <f t="shared" si="0"/>
        <v>39</v>
      </c>
      <c r="B41" s="455" t="s">
        <v>506</v>
      </c>
      <c r="C41" s="473">
        <f>F20</f>
        <v>58</v>
      </c>
      <c r="E41" s="460"/>
      <c r="F41" s="460"/>
      <c r="G41" s="460"/>
    </row>
  </sheetData>
  <mergeCells count="1">
    <mergeCell ref="B1:H1"/>
  </mergeCells>
  <conditionalFormatting sqref="G32">
    <cfRule type="cellIs" dxfId="31" priority="6" operator="equal">
      <formula>0</formula>
    </cfRule>
  </conditionalFormatting>
  <conditionalFormatting sqref="G21">
    <cfRule type="cellIs" dxfId="30" priority="1" operator="equal">
      <formula>0</formula>
    </cfRule>
  </conditionalFormatting>
  <pageMargins left="0.7" right="0.7" top="0.75" bottom="0.75" header="0.3" footer="0.3"/>
  <pageSetup paperSize="8" scale="81" fitToHeight="0"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L83"/>
  <sheetViews>
    <sheetView tabSelected="1" zoomScale="90" zoomScaleNormal="90" workbookViewId="0">
      <pane xSplit="2" ySplit="5" topLeftCell="C6" activePane="bottomRight" state="frozen"/>
      <selection pane="topRight" activeCell="C1" sqref="C1"/>
      <selection pane="bottomLeft" activeCell="A5" sqref="A5"/>
      <selection pane="bottomRight" activeCell="O5" sqref="O5"/>
    </sheetView>
  </sheetViews>
  <sheetFormatPr defaultColWidth="12.6640625" defaultRowHeight="13.8" x14ac:dyDescent="0.25"/>
  <cols>
    <col min="1" max="1" width="5.109375" style="479" customWidth="1"/>
    <col min="2" max="2" width="89" style="480" customWidth="1"/>
    <col min="3" max="5" width="11.6640625" style="481" customWidth="1"/>
    <col min="6" max="6" width="2.33203125" style="481" customWidth="1"/>
    <col min="7" max="7" width="9.109375" style="581" customWidth="1"/>
    <col min="8" max="8" width="12.6640625" style="582" customWidth="1"/>
    <col min="9" max="9" width="12.88671875" style="583" customWidth="1"/>
    <col min="10" max="10" width="3.109375" style="479" customWidth="1"/>
    <col min="11" max="11" width="9" style="579" bestFit="1" customWidth="1"/>
    <col min="12" max="12" width="7" style="579" customWidth="1"/>
    <col min="13" max="16384" width="12.6640625" style="482"/>
  </cols>
  <sheetData>
    <row r="1" spans="1:12" ht="44.4" customHeight="1" x14ac:dyDescent="0.25">
      <c r="G1" s="598" t="s">
        <v>533</v>
      </c>
      <c r="H1" s="598"/>
      <c r="I1" s="598"/>
      <c r="J1" s="598"/>
      <c r="K1" s="598"/>
      <c r="L1" s="598"/>
    </row>
    <row r="2" spans="1:12" ht="14.4" x14ac:dyDescent="0.25">
      <c r="A2" s="599" t="s">
        <v>550</v>
      </c>
      <c r="B2" s="599"/>
      <c r="C2" s="599"/>
      <c r="D2" s="599"/>
      <c r="E2" s="599"/>
      <c r="F2" s="599"/>
      <c r="G2" s="599"/>
      <c r="H2" s="599"/>
      <c r="I2" s="599"/>
      <c r="J2" s="599"/>
      <c r="K2" s="599"/>
      <c r="L2" s="599"/>
    </row>
    <row r="3" spans="1:12" x14ac:dyDescent="0.25">
      <c r="A3" s="586"/>
      <c r="B3" s="586"/>
      <c r="C3" s="586"/>
      <c r="D3" s="586"/>
      <c r="E3" s="586"/>
      <c r="F3" s="586"/>
      <c r="G3" s="586"/>
      <c r="H3" s="586"/>
      <c r="I3" s="586"/>
      <c r="J3" s="586"/>
      <c r="K3" s="586"/>
      <c r="L3" s="586"/>
    </row>
    <row r="4" spans="1:12" ht="15" customHeight="1" x14ac:dyDescent="0.25">
      <c r="A4" s="596" t="s">
        <v>537</v>
      </c>
      <c r="B4" s="594"/>
      <c r="C4" s="600" t="s">
        <v>531</v>
      </c>
      <c r="D4" s="600"/>
      <c r="E4" s="600"/>
      <c r="F4" s="483"/>
      <c r="G4" s="601" t="s">
        <v>532</v>
      </c>
      <c r="H4" s="602"/>
      <c r="I4" s="603"/>
      <c r="K4" s="604" t="s">
        <v>41</v>
      </c>
      <c r="L4" s="605"/>
    </row>
    <row r="5" spans="1:12" s="489" customFormat="1" ht="69" x14ac:dyDescent="0.25">
      <c r="A5" s="597"/>
      <c r="B5" s="595"/>
      <c r="C5" s="484" t="s">
        <v>432</v>
      </c>
      <c r="D5" s="484" t="s">
        <v>544</v>
      </c>
      <c r="E5" s="485" t="s">
        <v>434</v>
      </c>
      <c r="F5" s="486"/>
      <c r="G5" s="487" t="s">
        <v>41</v>
      </c>
      <c r="H5" s="487" t="s">
        <v>410</v>
      </c>
      <c r="I5" s="487" t="s">
        <v>553</v>
      </c>
      <c r="J5" s="488"/>
      <c r="K5" s="606"/>
      <c r="L5" s="607"/>
    </row>
    <row r="6" spans="1:12" x14ac:dyDescent="0.25">
      <c r="A6" s="490"/>
      <c r="B6" s="491"/>
      <c r="C6" s="492"/>
      <c r="D6" s="492"/>
      <c r="E6" s="493"/>
      <c r="F6" s="494"/>
      <c r="G6" s="495"/>
      <c r="H6" s="496"/>
      <c r="I6" s="496"/>
      <c r="K6" s="497"/>
      <c r="L6" s="497"/>
    </row>
    <row r="7" spans="1:12" x14ac:dyDescent="0.25">
      <c r="A7" s="498">
        <v>1</v>
      </c>
      <c r="B7" s="499" t="s">
        <v>446</v>
      </c>
      <c r="C7" s="500">
        <f>SUM(C8:C17)-C9-C10</f>
        <v>100</v>
      </c>
      <c r="D7" s="500">
        <f>SUM(D8:D17)-D9-D10</f>
        <v>100</v>
      </c>
      <c r="E7" s="500">
        <v>94.3</v>
      </c>
      <c r="F7" s="501"/>
      <c r="G7" s="502">
        <f>H7+I7</f>
        <v>223</v>
      </c>
      <c r="H7" s="502">
        <f>SUM(H8:H17)</f>
        <v>140</v>
      </c>
      <c r="I7" s="502">
        <f>SUM(I8:I17)</f>
        <v>83</v>
      </c>
      <c r="K7" s="503">
        <f>C7+E7+G7</f>
        <v>417.3</v>
      </c>
      <c r="L7" s="504">
        <f>K7/$K$73</f>
        <v>0.20233096746241336</v>
      </c>
    </row>
    <row r="8" spans="1:12" x14ac:dyDescent="0.25">
      <c r="A8" s="498">
        <f>A7+1</f>
        <v>2</v>
      </c>
      <c r="B8" s="505" t="s">
        <v>480</v>
      </c>
      <c r="C8" s="506">
        <v>100</v>
      </c>
      <c r="D8" s="506">
        <v>100</v>
      </c>
      <c r="E8" s="506">
        <v>0</v>
      </c>
      <c r="F8" s="507">
        <v>0</v>
      </c>
      <c r="G8" s="508"/>
      <c r="H8" s="509"/>
      <c r="I8" s="509"/>
      <c r="K8" s="510"/>
      <c r="L8" s="511"/>
    </row>
    <row r="9" spans="1:12" x14ac:dyDescent="0.25">
      <c r="A9" s="498">
        <f t="shared" ref="A9:A74" si="0">A8+1</f>
        <v>3</v>
      </c>
      <c r="B9" s="512" t="s">
        <v>479</v>
      </c>
      <c r="C9" s="513">
        <v>50</v>
      </c>
      <c r="D9" s="513">
        <v>50</v>
      </c>
      <c r="E9" s="514">
        <v>0</v>
      </c>
      <c r="F9" s="515">
        <f>'Diskusija  - ministrijas'!F18</f>
        <v>0</v>
      </c>
      <c r="G9" s="508"/>
      <c r="H9" s="516"/>
      <c r="I9" s="516"/>
      <c r="K9" s="510"/>
      <c r="L9" s="511"/>
    </row>
    <row r="10" spans="1:12" x14ac:dyDescent="0.25">
      <c r="A10" s="498">
        <f t="shared" si="0"/>
        <v>4</v>
      </c>
      <c r="B10" s="512" t="s">
        <v>451</v>
      </c>
      <c r="C10" s="513">
        <v>50</v>
      </c>
      <c r="D10" s="513">
        <v>50</v>
      </c>
      <c r="E10" s="514">
        <v>0</v>
      </c>
      <c r="F10" s="515">
        <f>'Diskusija  - ministrijas'!F19</f>
        <v>0</v>
      </c>
      <c r="G10" s="508"/>
      <c r="H10" s="516"/>
      <c r="I10" s="516"/>
      <c r="K10" s="510"/>
      <c r="L10" s="511"/>
    </row>
    <row r="11" spans="1:12" x14ac:dyDescent="0.25">
      <c r="A11" s="498">
        <f t="shared" si="0"/>
        <v>5</v>
      </c>
      <c r="B11" s="517" t="s">
        <v>452</v>
      </c>
      <c r="C11" s="513"/>
      <c r="D11" s="513"/>
      <c r="E11" s="514"/>
      <c r="F11" s="515"/>
      <c r="G11" s="508"/>
      <c r="H11" s="518">
        <f>75-25</f>
        <v>50</v>
      </c>
      <c r="I11" s="518">
        <v>25</v>
      </c>
      <c r="K11" s="510"/>
      <c r="L11" s="511"/>
    </row>
    <row r="12" spans="1:12" x14ac:dyDescent="0.25">
      <c r="A12" s="498">
        <f t="shared" si="0"/>
        <v>6</v>
      </c>
      <c r="B12" s="517" t="s">
        <v>413</v>
      </c>
      <c r="C12" s="513"/>
      <c r="D12" s="513"/>
      <c r="E12" s="514"/>
      <c r="F12" s="515"/>
      <c r="G12" s="508"/>
      <c r="H12" s="518">
        <v>90</v>
      </c>
      <c r="I12" s="516" t="s">
        <v>6</v>
      </c>
      <c r="K12" s="510"/>
      <c r="L12" s="511"/>
    </row>
    <row r="13" spans="1:12" x14ac:dyDescent="0.25">
      <c r="A13" s="498">
        <f t="shared" si="0"/>
        <v>7</v>
      </c>
      <c r="B13" s="517" t="str">
        <f>'Diskusija  - ministrijas'!B23</f>
        <v>Starptautiskai konkurētspējai (ERAF)</v>
      </c>
      <c r="C13" s="514">
        <v>0</v>
      </c>
      <c r="D13" s="514">
        <v>0</v>
      </c>
      <c r="E13" s="514">
        <v>17.8</v>
      </c>
      <c r="F13" s="515">
        <f>'Diskusija  - ministrijas'!F23</f>
        <v>0</v>
      </c>
      <c r="G13" s="508"/>
      <c r="H13" s="516"/>
      <c r="I13" s="516"/>
      <c r="K13" s="510"/>
      <c r="L13" s="511"/>
    </row>
    <row r="14" spans="1:12" x14ac:dyDescent="0.25">
      <c r="A14" s="498">
        <f t="shared" si="0"/>
        <v>8</v>
      </c>
      <c r="B14" s="517" t="str">
        <f>'Diskusija  - ministrijas'!B24</f>
        <v>Jaunam pasākumam finanšu instrumentu veidā (ALTUM)</v>
      </c>
      <c r="C14" s="514">
        <v>0</v>
      </c>
      <c r="D14" s="514">
        <v>0</v>
      </c>
      <c r="E14" s="514">
        <v>35</v>
      </c>
      <c r="F14" s="515">
        <f>'Diskusija  - ministrijas'!F24</f>
        <v>0</v>
      </c>
      <c r="G14" s="508"/>
      <c r="H14" s="516"/>
      <c r="I14" s="516"/>
      <c r="K14" s="510"/>
      <c r="L14" s="511"/>
    </row>
    <row r="15" spans="1:12" x14ac:dyDescent="0.25">
      <c r="A15" s="498">
        <f t="shared" si="0"/>
        <v>9</v>
      </c>
      <c r="B15" s="519" t="s">
        <v>497</v>
      </c>
      <c r="C15" s="520">
        <v>0</v>
      </c>
      <c r="D15" s="520">
        <v>0</v>
      </c>
      <c r="E15" s="520">
        <v>0</v>
      </c>
      <c r="F15" s="521">
        <f>'Diskusija  - ministrijas'!F37</f>
        <v>0</v>
      </c>
      <c r="G15" s="508"/>
      <c r="H15" s="518"/>
      <c r="I15" s="522">
        <v>58</v>
      </c>
      <c r="K15" s="510"/>
      <c r="L15" s="511"/>
    </row>
    <row r="16" spans="1:12" x14ac:dyDescent="0.25">
      <c r="A16" s="498">
        <f t="shared" si="0"/>
        <v>10</v>
      </c>
      <c r="B16" s="505" t="s">
        <v>461</v>
      </c>
      <c r="C16" s="520">
        <v>0</v>
      </c>
      <c r="D16" s="520">
        <v>0</v>
      </c>
      <c r="E16" s="514">
        <v>37</v>
      </c>
      <c r="F16" s="521">
        <f>'Diskusija  - ministrijas'!F64</f>
        <v>0</v>
      </c>
      <c r="G16" s="508"/>
      <c r="H16" s="518"/>
      <c r="I16" s="518"/>
      <c r="K16" s="510"/>
      <c r="L16" s="511"/>
    </row>
    <row r="17" spans="1:12" x14ac:dyDescent="0.25">
      <c r="A17" s="498">
        <f t="shared" si="0"/>
        <v>11</v>
      </c>
      <c r="B17" s="505" t="s">
        <v>462</v>
      </c>
      <c r="C17" s="520">
        <v>0</v>
      </c>
      <c r="D17" s="520">
        <v>0</v>
      </c>
      <c r="E17" s="514">
        <v>4.5</v>
      </c>
      <c r="F17" s="521">
        <f>'Diskusija  - ministrijas'!F65</f>
        <v>0</v>
      </c>
      <c r="G17" s="508"/>
      <c r="H17" s="518">
        <v>0</v>
      </c>
      <c r="I17" s="518">
        <v>0</v>
      </c>
      <c r="K17" s="510"/>
      <c r="L17" s="511"/>
    </row>
    <row r="18" spans="1:12" x14ac:dyDescent="0.25">
      <c r="A18" s="498">
        <f t="shared" si="0"/>
        <v>12</v>
      </c>
      <c r="B18" s="499" t="s">
        <v>447</v>
      </c>
      <c r="C18" s="523">
        <f>SUM(C19:C22)</f>
        <v>5.5683680000000004</v>
      </c>
      <c r="D18" s="523">
        <f>SUM(D19:D22)</f>
        <v>0.56836799999999998</v>
      </c>
      <c r="E18" s="523">
        <v>68.7</v>
      </c>
      <c r="F18" s="524"/>
      <c r="G18" s="525">
        <f>H18+I18</f>
        <v>63.5</v>
      </c>
      <c r="H18" s="525">
        <f>H23+H28</f>
        <v>63.5</v>
      </c>
      <c r="I18" s="525">
        <f>I23+I28</f>
        <v>0</v>
      </c>
      <c r="K18" s="503">
        <f>C18+E18+G18</f>
        <v>137.76836800000001</v>
      </c>
      <c r="L18" s="504">
        <f>K18/$K$73</f>
        <v>6.6798004273083619E-2</v>
      </c>
    </row>
    <row r="19" spans="1:12" x14ac:dyDescent="0.25">
      <c r="A19" s="498">
        <f t="shared" si="0"/>
        <v>13</v>
      </c>
      <c r="B19" s="505" t="str">
        <f>'Diskusija  - ministrijas'!B7</f>
        <v>LM Pagaidu nodarbinātības pasākumi un soc. Pak. (ESF)</v>
      </c>
      <c r="C19" s="520">
        <v>0</v>
      </c>
      <c r="D19" s="520">
        <v>0</v>
      </c>
      <c r="E19" s="514">
        <v>43</v>
      </c>
      <c r="F19" s="521">
        <f>'Diskusija  - ministrijas'!F7</f>
        <v>0</v>
      </c>
      <c r="G19" s="508"/>
      <c r="H19" s="521">
        <v>0</v>
      </c>
      <c r="I19" s="518">
        <v>0</v>
      </c>
      <c r="K19" s="510"/>
      <c r="L19" s="511"/>
    </row>
    <row r="20" spans="1:12" x14ac:dyDescent="0.25">
      <c r="A20" s="498">
        <f t="shared" si="0"/>
        <v>14</v>
      </c>
      <c r="B20" s="505" t="s">
        <v>455</v>
      </c>
      <c r="C20" s="513">
        <v>0</v>
      </c>
      <c r="D20" s="513">
        <v>0</v>
      </c>
      <c r="E20" s="514">
        <v>10.7</v>
      </c>
      <c r="F20" s="526">
        <f>'Diskusija  - ministrijas'!F32</f>
        <v>0</v>
      </c>
      <c r="G20" s="508"/>
      <c r="H20" s="526">
        <v>0</v>
      </c>
      <c r="I20" s="527">
        <v>0</v>
      </c>
      <c r="K20" s="510"/>
      <c r="L20" s="511"/>
    </row>
    <row r="21" spans="1:12" x14ac:dyDescent="0.25">
      <c r="A21" s="498">
        <f t="shared" si="0"/>
        <v>15</v>
      </c>
      <c r="B21" s="505" t="s">
        <v>456</v>
      </c>
      <c r="C21" s="513">
        <v>0</v>
      </c>
      <c r="D21" s="513">
        <v>0</v>
      </c>
      <c r="E21" s="514">
        <v>15</v>
      </c>
      <c r="F21" s="526">
        <f>'Diskusija  - ministrijas'!F33</f>
        <v>0</v>
      </c>
      <c r="G21" s="508"/>
      <c r="H21" s="526">
        <v>0</v>
      </c>
      <c r="I21" s="527">
        <v>0</v>
      </c>
      <c r="K21" s="510"/>
      <c r="L21" s="511"/>
    </row>
    <row r="22" spans="1:12" x14ac:dyDescent="0.25">
      <c r="A22" s="498">
        <f t="shared" si="0"/>
        <v>16</v>
      </c>
      <c r="B22" s="505" t="str">
        <f>'Diskusija  - ministrijas'!B31</f>
        <v>Izglītības un zinātnes ministrija</v>
      </c>
      <c r="C22" s="506">
        <v>5.5683680000000004</v>
      </c>
      <c r="D22" s="506">
        <v>0.56836799999999998</v>
      </c>
      <c r="E22" s="506"/>
      <c r="F22" s="528"/>
      <c r="G22" s="508"/>
      <c r="H22" s="506"/>
      <c r="I22" s="529"/>
      <c r="K22" s="510"/>
      <c r="L22" s="511"/>
    </row>
    <row r="23" spans="1:12" x14ac:dyDescent="0.25">
      <c r="A23" s="498">
        <f t="shared" si="0"/>
        <v>17</v>
      </c>
      <c r="B23" s="530" t="s">
        <v>545</v>
      </c>
      <c r="C23" s="506"/>
      <c r="D23" s="506"/>
      <c r="E23" s="506"/>
      <c r="F23" s="528"/>
      <c r="G23" s="508"/>
      <c r="H23" s="520">
        <f>H24+H25+H26+H27</f>
        <v>43.411200000000001</v>
      </c>
      <c r="I23" s="529"/>
      <c r="K23" s="510"/>
      <c r="L23" s="511"/>
    </row>
    <row r="24" spans="1:12" ht="28.8" x14ac:dyDescent="0.25">
      <c r="A24" s="498">
        <f t="shared" si="0"/>
        <v>18</v>
      </c>
      <c r="B24" s="533" t="s">
        <v>551</v>
      </c>
      <c r="C24" s="506">
        <v>5</v>
      </c>
      <c r="D24" s="506"/>
      <c r="E24" s="506"/>
      <c r="F24" s="528"/>
      <c r="G24" s="508"/>
      <c r="H24" s="531">
        <v>6</v>
      </c>
      <c r="I24" s="529"/>
      <c r="K24" s="510"/>
      <c r="L24" s="511"/>
    </row>
    <row r="25" spans="1:12" ht="28.2" x14ac:dyDescent="0.25">
      <c r="A25" s="498">
        <f t="shared" si="0"/>
        <v>19</v>
      </c>
      <c r="B25" s="532" t="s">
        <v>546</v>
      </c>
      <c r="C25" s="506"/>
      <c r="D25" s="506"/>
      <c r="E25" s="506"/>
      <c r="F25" s="528"/>
      <c r="G25" s="508"/>
      <c r="H25" s="531">
        <v>5</v>
      </c>
      <c r="I25" s="529"/>
      <c r="K25" s="510"/>
      <c r="L25" s="511"/>
    </row>
    <row r="26" spans="1:12" ht="14.4" x14ac:dyDescent="0.25">
      <c r="A26" s="498">
        <f t="shared" si="0"/>
        <v>20</v>
      </c>
      <c r="B26" s="533" t="s">
        <v>552</v>
      </c>
      <c r="C26" s="506"/>
      <c r="D26" s="506"/>
      <c r="E26" s="506"/>
      <c r="F26" s="528"/>
      <c r="G26" s="508"/>
      <c r="H26" s="531">
        <v>5</v>
      </c>
      <c r="I26" s="529"/>
      <c r="K26" s="510"/>
      <c r="L26" s="511"/>
    </row>
    <row r="27" spans="1:12" ht="42.6" x14ac:dyDescent="0.25">
      <c r="A27" s="498">
        <f t="shared" si="0"/>
        <v>21</v>
      </c>
      <c r="B27" s="533" t="s">
        <v>547</v>
      </c>
      <c r="C27" s="506"/>
      <c r="D27" s="506"/>
      <c r="E27" s="506"/>
      <c r="F27" s="528"/>
      <c r="G27" s="508"/>
      <c r="H27" s="534">
        <f>24.4112+3</f>
        <v>27.411200000000001</v>
      </c>
      <c r="I27" s="509"/>
      <c r="K27" s="510"/>
      <c r="L27" s="511"/>
    </row>
    <row r="28" spans="1:12" x14ac:dyDescent="0.25">
      <c r="A28" s="498">
        <f t="shared" si="0"/>
        <v>22</v>
      </c>
      <c r="B28" s="505" t="s">
        <v>548</v>
      </c>
      <c r="C28" s="520"/>
      <c r="D28" s="520"/>
      <c r="E28" s="520"/>
      <c r="F28" s="535"/>
      <c r="G28" s="508"/>
      <c r="H28" s="522">
        <f>19.2763+0.8125</f>
        <v>20.088799999999999</v>
      </c>
      <c r="I28" s="518"/>
      <c r="K28" s="510"/>
      <c r="L28" s="511"/>
    </row>
    <row r="29" spans="1:12" x14ac:dyDescent="0.25">
      <c r="A29" s="498">
        <f t="shared" si="0"/>
        <v>23</v>
      </c>
      <c r="B29" s="499" t="s">
        <v>448</v>
      </c>
      <c r="C29" s="500">
        <f>SUM(C30:C34)</f>
        <v>83.987589</v>
      </c>
      <c r="D29" s="500">
        <f t="shared" ref="D29:I29" si="1">SUM(D30:D34)</f>
        <v>49.924482999999995</v>
      </c>
      <c r="E29" s="500">
        <v>30</v>
      </c>
      <c r="F29" s="501"/>
      <c r="G29" s="502">
        <f>H29+I29</f>
        <v>16.8</v>
      </c>
      <c r="H29" s="502">
        <f t="shared" si="1"/>
        <v>16.8</v>
      </c>
      <c r="I29" s="502">
        <f t="shared" si="1"/>
        <v>0</v>
      </c>
      <c r="K29" s="503">
        <f>C29+E29+G29</f>
        <v>130.787589</v>
      </c>
      <c r="L29" s="504">
        <f>K29/$K$73</f>
        <v>6.3413322344707618E-2</v>
      </c>
    </row>
    <row r="30" spans="1:12" x14ac:dyDescent="0.25">
      <c r="A30" s="498">
        <f t="shared" si="0"/>
        <v>24</v>
      </c>
      <c r="B30" s="491" t="s">
        <v>518</v>
      </c>
      <c r="C30" s="493">
        <v>14.994642000000001</v>
      </c>
      <c r="D30" s="493">
        <v>14.897133999999999</v>
      </c>
      <c r="E30" s="493">
        <v>0</v>
      </c>
      <c r="F30" s="536">
        <f>'Diskusija  - ministrijas'!F72</f>
        <v>0</v>
      </c>
      <c r="G30" s="537"/>
      <c r="H30" s="538">
        <v>0</v>
      </c>
      <c r="I30" s="538">
        <v>0</v>
      </c>
      <c r="K30" s="510"/>
      <c r="L30" s="511"/>
    </row>
    <row r="31" spans="1:12" x14ac:dyDescent="0.25">
      <c r="A31" s="498">
        <f t="shared" si="0"/>
        <v>25</v>
      </c>
      <c r="B31" s="491" t="str">
        <f>'Diskusija  - ministrijas'!B73</f>
        <v>Slimnīcu infrastruktūra un medicīniskā personāla piesaiste Rīgā</v>
      </c>
      <c r="C31" s="493">
        <v>0</v>
      </c>
      <c r="D31" s="493">
        <v>0</v>
      </c>
      <c r="E31" s="493">
        <v>30</v>
      </c>
      <c r="F31" s="536">
        <f>'Diskusija  - ministrijas'!F73</f>
        <v>0</v>
      </c>
      <c r="G31" s="537"/>
      <c r="H31" s="538">
        <v>0</v>
      </c>
      <c r="I31" s="538">
        <v>0</v>
      </c>
      <c r="K31" s="510"/>
      <c r="L31" s="511"/>
    </row>
    <row r="32" spans="1:12" x14ac:dyDescent="0.25">
      <c r="A32" s="498">
        <f t="shared" si="0"/>
        <v>26</v>
      </c>
      <c r="B32" s="539" t="s">
        <v>464</v>
      </c>
      <c r="C32" s="493">
        <v>23.258187</v>
      </c>
      <c r="D32" s="493">
        <v>9.3473489999999995</v>
      </c>
      <c r="E32" s="493"/>
      <c r="F32" s="486"/>
      <c r="G32" s="537"/>
      <c r="H32" s="496"/>
      <c r="I32" s="496"/>
      <c r="K32" s="510"/>
      <c r="L32" s="511"/>
    </row>
    <row r="33" spans="1:12" x14ac:dyDescent="0.25">
      <c r="A33" s="498">
        <f t="shared" si="0"/>
        <v>27</v>
      </c>
      <c r="B33" s="505" t="s">
        <v>525</v>
      </c>
      <c r="C33" s="493">
        <v>45.734760000000001</v>
      </c>
      <c r="D33" s="493">
        <v>25.68</v>
      </c>
      <c r="E33" s="493"/>
      <c r="F33" s="486"/>
      <c r="G33" s="537"/>
      <c r="H33" s="496"/>
      <c r="I33" s="496"/>
      <c r="K33" s="510"/>
      <c r="L33" s="511"/>
    </row>
    <row r="34" spans="1:12" x14ac:dyDescent="0.25">
      <c r="A34" s="498">
        <f t="shared" si="0"/>
        <v>28</v>
      </c>
      <c r="B34" s="540" t="s">
        <v>516</v>
      </c>
      <c r="C34" s="493"/>
      <c r="D34" s="493"/>
      <c r="E34" s="493"/>
      <c r="F34" s="486"/>
      <c r="G34" s="537"/>
      <c r="H34" s="520">
        <v>16.8</v>
      </c>
      <c r="I34" s="541" t="s">
        <v>6</v>
      </c>
      <c r="K34" s="542"/>
      <c r="L34" s="543"/>
    </row>
    <row r="35" spans="1:12" x14ac:dyDescent="0.25">
      <c r="A35" s="498">
        <f t="shared" si="0"/>
        <v>29</v>
      </c>
      <c r="B35" s="499" t="s">
        <v>449</v>
      </c>
      <c r="C35" s="500">
        <f>SUM(C36:C40)</f>
        <v>232</v>
      </c>
      <c r="D35" s="500">
        <f>SUM(D36:D40)</f>
        <v>0</v>
      </c>
      <c r="E35" s="500">
        <v>283</v>
      </c>
      <c r="F35" s="501"/>
      <c r="G35" s="502">
        <f>H35+I35</f>
        <v>152.19999999999999</v>
      </c>
      <c r="H35" s="502">
        <f>SUM(H36:H44)</f>
        <v>106.2</v>
      </c>
      <c r="I35" s="502">
        <f>SUM(I36:I44)</f>
        <v>46</v>
      </c>
      <c r="K35" s="503">
        <f>C35+E35+G35</f>
        <v>667.2</v>
      </c>
      <c r="L35" s="504">
        <f>K35/$K$73</f>
        <v>0.32349681641725903</v>
      </c>
    </row>
    <row r="36" spans="1:12" x14ac:dyDescent="0.25">
      <c r="A36" s="498">
        <f t="shared" si="0"/>
        <v>30</v>
      </c>
      <c r="B36" s="505" t="s">
        <v>429</v>
      </c>
      <c r="C36" s="506">
        <v>150</v>
      </c>
      <c r="D36" s="506">
        <v>0</v>
      </c>
      <c r="E36" s="506">
        <v>0</v>
      </c>
      <c r="F36" s="544">
        <f>'Diskusija  - ministrijas'!F62</f>
        <v>0</v>
      </c>
      <c r="G36" s="508"/>
      <c r="H36" s="544"/>
      <c r="I36" s="544"/>
      <c r="K36" s="510"/>
      <c r="L36" s="511"/>
    </row>
    <row r="37" spans="1:12" x14ac:dyDescent="0.25">
      <c r="A37" s="498">
        <f t="shared" si="0"/>
        <v>31</v>
      </c>
      <c r="B37" s="505" t="s">
        <v>467</v>
      </c>
      <c r="C37" s="507">
        <v>7</v>
      </c>
      <c r="D37" s="506">
        <v>0</v>
      </c>
      <c r="E37" s="506">
        <v>0</v>
      </c>
      <c r="F37" s="544">
        <f>'Diskusija  - ministrijas'!F63</f>
        <v>0</v>
      </c>
      <c r="G37" s="508"/>
      <c r="H37" s="544"/>
      <c r="I37" s="544"/>
      <c r="K37" s="510"/>
      <c r="L37" s="511"/>
    </row>
    <row r="38" spans="1:12" x14ac:dyDescent="0.25">
      <c r="A38" s="498">
        <f t="shared" si="0"/>
        <v>32</v>
      </c>
      <c r="B38" s="517" t="s">
        <v>500</v>
      </c>
      <c r="C38" s="545">
        <v>0</v>
      </c>
      <c r="D38" s="546">
        <v>0</v>
      </c>
      <c r="E38" s="546">
        <v>0</v>
      </c>
      <c r="F38" s="545">
        <f>'Diskusija  - ministrijas'!F69</f>
        <v>0</v>
      </c>
      <c r="G38" s="508"/>
      <c r="H38" s="520">
        <v>11</v>
      </c>
      <c r="I38" s="507"/>
      <c r="K38" s="510"/>
      <c r="L38" s="511"/>
    </row>
    <row r="39" spans="1:12" x14ac:dyDescent="0.25">
      <c r="A39" s="498">
        <f t="shared" si="0"/>
        <v>33</v>
      </c>
      <c r="B39" s="505" t="s">
        <v>465</v>
      </c>
      <c r="C39" s="507">
        <v>75</v>
      </c>
      <c r="D39" s="506">
        <v>0</v>
      </c>
      <c r="E39" s="506"/>
      <c r="F39" s="547"/>
      <c r="G39" s="508"/>
      <c r="H39" s="506"/>
      <c r="I39" s="506"/>
      <c r="K39" s="510"/>
      <c r="L39" s="511"/>
    </row>
    <row r="40" spans="1:12" x14ac:dyDescent="0.25">
      <c r="A40" s="498">
        <f t="shared" si="0"/>
        <v>34</v>
      </c>
      <c r="B40" s="505" t="s">
        <v>458</v>
      </c>
      <c r="C40" s="515">
        <v>0</v>
      </c>
      <c r="D40" s="514">
        <v>0</v>
      </c>
      <c r="E40" s="514">
        <v>283</v>
      </c>
      <c r="F40" s="521">
        <f>'Diskusija  - ministrijas'!F41</f>
        <v>0</v>
      </c>
      <c r="G40" s="508"/>
      <c r="H40" s="521">
        <f>'Diskusija  - ministrijas'!G41</f>
        <v>0</v>
      </c>
      <c r="I40" s="521"/>
      <c r="K40" s="510"/>
      <c r="L40" s="511"/>
    </row>
    <row r="41" spans="1:12" x14ac:dyDescent="0.25">
      <c r="A41" s="498">
        <f t="shared" si="0"/>
        <v>35</v>
      </c>
      <c r="B41" s="517" t="s">
        <v>498</v>
      </c>
      <c r="C41" s="521"/>
      <c r="D41" s="520"/>
      <c r="E41" s="520"/>
      <c r="F41" s="535"/>
      <c r="G41" s="508"/>
      <c r="H41" s="520">
        <v>0</v>
      </c>
      <c r="I41" s="520"/>
      <c r="K41" s="542"/>
      <c r="L41" s="543"/>
    </row>
    <row r="42" spans="1:12" ht="31.5" customHeight="1" x14ac:dyDescent="0.25">
      <c r="A42" s="498">
        <f t="shared" si="0"/>
        <v>36</v>
      </c>
      <c r="B42" s="548" t="s">
        <v>549</v>
      </c>
      <c r="C42" s="521"/>
      <c r="D42" s="520"/>
      <c r="E42" s="520"/>
      <c r="F42" s="535"/>
      <c r="G42" s="508"/>
      <c r="H42" s="514">
        <v>3</v>
      </c>
      <c r="I42" s="520"/>
      <c r="K42" s="510"/>
      <c r="L42" s="511"/>
    </row>
    <row r="43" spans="1:12" x14ac:dyDescent="0.25">
      <c r="A43" s="498">
        <f t="shared" si="0"/>
        <v>37</v>
      </c>
      <c r="B43" s="517" t="s">
        <v>445</v>
      </c>
      <c r="C43" s="521"/>
      <c r="D43" s="520"/>
      <c r="E43" s="520"/>
      <c r="F43" s="535"/>
      <c r="G43" s="508"/>
      <c r="H43" s="520">
        <f>35-20</f>
        <v>15</v>
      </c>
      <c r="I43" s="520">
        <v>20</v>
      </c>
      <c r="K43" s="510"/>
      <c r="L43" s="511"/>
    </row>
    <row r="44" spans="1:12" x14ac:dyDescent="0.25">
      <c r="A44" s="498">
        <f t="shared" si="0"/>
        <v>38</v>
      </c>
      <c r="B44" s="517" t="s">
        <v>554</v>
      </c>
      <c r="C44" s="521"/>
      <c r="D44" s="520"/>
      <c r="E44" s="520"/>
      <c r="F44" s="535"/>
      <c r="G44" s="508"/>
      <c r="H44" s="520">
        <f>103.2-26</f>
        <v>77.2</v>
      </c>
      <c r="I44" s="520">
        <f>26</f>
        <v>26</v>
      </c>
      <c r="K44" s="510"/>
      <c r="L44" s="511"/>
    </row>
    <row r="45" spans="1:12" x14ac:dyDescent="0.25">
      <c r="A45" s="498">
        <f t="shared" si="0"/>
        <v>39</v>
      </c>
      <c r="B45" s="549" t="s">
        <v>520</v>
      </c>
      <c r="C45" s="521"/>
      <c r="D45" s="520"/>
      <c r="E45" s="520"/>
      <c r="F45" s="535"/>
      <c r="G45" s="508"/>
      <c r="H45" s="520">
        <v>20</v>
      </c>
      <c r="I45" s="520"/>
      <c r="K45" s="510"/>
      <c r="L45" s="511"/>
    </row>
    <row r="46" spans="1:12" x14ac:dyDescent="0.25">
      <c r="A46" s="498">
        <f t="shared" si="0"/>
        <v>40</v>
      </c>
      <c r="B46" s="550" t="s">
        <v>521</v>
      </c>
      <c r="C46" s="521"/>
      <c r="D46" s="520"/>
      <c r="E46" s="520"/>
      <c r="F46" s="535"/>
      <c r="G46" s="508"/>
      <c r="H46" s="520">
        <v>26</v>
      </c>
      <c r="I46" s="520"/>
      <c r="K46" s="510"/>
      <c r="L46" s="511"/>
    </row>
    <row r="47" spans="1:12" x14ac:dyDescent="0.25">
      <c r="A47" s="498">
        <f t="shared" si="0"/>
        <v>41</v>
      </c>
      <c r="B47" s="550" t="s">
        <v>522</v>
      </c>
      <c r="C47" s="521"/>
      <c r="D47" s="520"/>
      <c r="E47" s="520"/>
      <c r="F47" s="535"/>
      <c r="G47" s="508"/>
      <c r="H47" s="520">
        <v>15.6</v>
      </c>
      <c r="I47" s="522"/>
      <c r="K47" s="510"/>
      <c r="L47" s="511"/>
    </row>
    <row r="48" spans="1:12" x14ac:dyDescent="0.25">
      <c r="A48" s="498">
        <f t="shared" si="0"/>
        <v>42</v>
      </c>
      <c r="B48" s="549" t="s">
        <v>523</v>
      </c>
      <c r="C48" s="521"/>
      <c r="D48" s="520"/>
      <c r="E48" s="520"/>
      <c r="F48" s="535"/>
      <c r="G48" s="508"/>
      <c r="H48" s="520">
        <v>10.199999999999999</v>
      </c>
      <c r="I48" s="522"/>
      <c r="K48" s="510"/>
      <c r="L48" s="511"/>
    </row>
    <row r="49" spans="1:12" x14ac:dyDescent="0.25">
      <c r="A49" s="498">
        <f t="shared" si="0"/>
        <v>43</v>
      </c>
      <c r="B49" s="550" t="s">
        <v>539</v>
      </c>
      <c r="C49" s="521"/>
      <c r="D49" s="520"/>
      <c r="E49" s="520"/>
      <c r="F49" s="535"/>
      <c r="G49" s="508"/>
      <c r="H49" s="520">
        <v>16.399999999999999</v>
      </c>
      <c r="I49" s="522"/>
      <c r="K49" s="510"/>
      <c r="L49" s="511"/>
    </row>
    <row r="50" spans="1:12" ht="27.6" x14ac:dyDescent="0.25">
      <c r="A50" s="498">
        <f t="shared" si="0"/>
        <v>44</v>
      </c>
      <c r="B50" s="551" t="s">
        <v>524</v>
      </c>
      <c r="C50" s="552"/>
      <c r="D50" s="553"/>
      <c r="E50" s="553"/>
      <c r="F50" s="554"/>
      <c r="G50" s="537"/>
      <c r="H50" s="520">
        <v>15</v>
      </c>
      <c r="I50" s="555"/>
      <c r="K50" s="510"/>
      <c r="L50" s="511"/>
    </row>
    <row r="51" spans="1:12" x14ac:dyDescent="0.25">
      <c r="A51" s="498">
        <f t="shared" si="0"/>
        <v>45</v>
      </c>
      <c r="B51" s="499" t="s">
        <v>478</v>
      </c>
      <c r="C51" s="500">
        <f>SUM(C52:C71)</f>
        <v>544.90638000000013</v>
      </c>
      <c r="D51" s="500">
        <f>SUM(D52:D71)</f>
        <v>78.173326000000003</v>
      </c>
      <c r="E51" s="500">
        <v>20</v>
      </c>
      <c r="F51" s="501"/>
      <c r="G51" s="502">
        <f>H51+I51</f>
        <v>134.5</v>
      </c>
      <c r="H51" s="502">
        <f>SUM(H52:H71)</f>
        <v>134.5</v>
      </c>
      <c r="I51" s="502">
        <f>SUM(I53:I71)</f>
        <v>0</v>
      </c>
      <c r="K51" s="503">
        <f>C51+E51+G51</f>
        <v>699.40638000000013</v>
      </c>
      <c r="L51" s="504">
        <f>K51/$K$73</f>
        <v>0.33911231611498766</v>
      </c>
    </row>
    <row r="52" spans="1:12" x14ac:dyDescent="0.25">
      <c r="A52" s="498">
        <f t="shared" si="0"/>
        <v>46</v>
      </c>
      <c r="B52" s="556" t="s">
        <v>515</v>
      </c>
      <c r="C52" s="529">
        <v>101.79</v>
      </c>
      <c r="D52" s="529">
        <v>50.89</v>
      </c>
      <c r="E52" s="557"/>
      <c r="F52" s="558"/>
      <c r="G52" s="559"/>
      <c r="H52" s="544">
        <v>20</v>
      </c>
      <c r="I52" s="560"/>
      <c r="K52" s="510"/>
      <c r="L52" s="511"/>
    </row>
    <row r="53" spans="1:12" x14ac:dyDescent="0.25">
      <c r="A53" s="498">
        <f t="shared" si="0"/>
        <v>47</v>
      </c>
      <c r="B53" s="505" t="s">
        <v>469</v>
      </c>
      <c r="C53" s="513">
        <v>342.05315400000001</v>
      </c>
      <c r="D53" s="513">
        <v>6</v>
      </c>
      <c r="E53" s="513">
        <v>0</v>
      </c>
      <c r="F53" s="526">
        <v>0</v>
      </c>
      <c r="G53" s="508"/>
      <c r="H53" s="527"/>
      <c r="I53" s="561"/>
      <c r="K53" s="510"/>
      <c r="L53" s="511"/>
    </row>
    <row r="54" spans="1:12" x14ac:dyDescent="0.25">
      <c r="A54" s="498">
        <f t="shared" si="0"/>
        <v>48</v>
      </c>
      <c r="B54" s="505" t="s">
        <v>541</v>
      </c>
      <c r="C54" s="506">
        <v>30.250893000000001</v>
      </c>
      <c r="D54" s="529">
        <v>10.11</v>
      </c>
      <c r="E54" s="506">
        <v>0</v>
      </c>
      <c r="F54" s="507">
        <f>'Diskusija  - ministrijas'!F49</f>
        <v>0</v>
      </c>
      <c r="G54" s="508"/>
      <c r="H54" s="509"/>
      <c r="I54" s="538"/>
      <c r="K54" s="510"/>
      <c r="L54" s="511"/>
    </row>
    <row r="55" spans="1:12" ht="27.6" x14ac:dyDescent="0.25">
      <c r="A55" s="498">
        <f t="shared" si="0"/>
        <v>49</v>
      </c>
      <c r="B55" s="505" t="s">
        <v>471</v>
      </c>
      <c r="C55" s="506">
        <v>6.3230329999999997</v>
      </c>
      <c r="D55" s="506">
        <v>1.5807580000000001</v>
      </c>
      <c r="E55" s="506">
        <v>0</v>
      </c>
      <c r="F55" s="507">
        <f>'Diskusija  - ministrijas'!F50</f>
        <v>0</v>
      </c>
      <c r="G55" s="508"/>
      <c r="H55" s="509"/>
      <c r="I55" s="538"/>
      <c r="K55" s="510"/>
      <c r="L55" s="511"/>
    </row>
    <row r="56" spans="1:12" ht="27.6" x14ac:dyDescent="0.25">
      <c r="A56" s="498">
        <f t="shared" si="0"/>
        <v>50</v>
      </c>
      <c r="B56" s="556" t="s">
        <v>526</v>
      </c>
      <c r="C56" s="506">
        <v>2.90828</v>
      </c>
      <c r="D56" s="506">
        <v>1.45414</v>
      </c>
      <c r="E56" s="506">
        <v>0</v>
      </c>
      <c r="F56" s="507">
        <f>'Diskusija  - ministrijas'!F51</f>
        <v>0</v>
      </c>
      <c r="G56" s="508"/>
      <c r="H56" s="509"/>
      <c r="I56" s="538"/>
      <c r="K56" s="510"/>
      <c r="L56" s="511"/>
    </row>
    <row r="57" spans="1:12" s="564" customFormat="1" ht="27.6" x14ac:dyDescent="0.25">
      <c r="A57" s="498">
        <f t="shared" si="0"/>
        <v>51</v>
      </c>
      <c r="B57" s="556" t="s">
        <v>527</v>
      </c>
      <c r="C57" s="506">
        <v>3.353748</v>
      </c>
      <c r="D57" s="506">
        <v>1.6815929999999999</v>
      </c>
      <c r="E57" s="506">
        <v>0</v>
      </c>
      <c r="F57" s="507">
        <f>'Diskusija  - ministrijas'!F52</f>
        <v>0</v>
      </c>
      <c r="G57" s="562"/>
      <c r="H57" s="509"/>
      <c r="I57" s="538"/>
      <c r="J57" s="563"/>
      <c r="K57" s="510"/>
      <c r="L57" s="511"/>
    </row>
    <row r="58" spans="1:12" s="479" customFormat="1" ht="55.2" x14ac:dyDescent="0.25">
      <c r="A58" s="498">
        <f t="shared" si="0"/>
        <v>52</v>
      </c>
      <c r="B58" s="556" t="s">
        <v>528</v>
      </c>
      <c r="C58" s="506">
        <v>4.3242330000000004</v>
      </c>
      <c r="D58" s="529">
        <v>2.89</v>
      </c>
      <c r="E58" s="506">
        <v>0</v>
      </c>
      <c r="F58" s="507">
        <f>'Diskusija  - ministrijas'!F53</f>
        <v>0</v>
      </c>
      <c r="G58" s="508"/>
      <c r="H58" s="509"/>
      <c r="I58" s="509"/>
      <c r="K58" s="510"/>
      <c r="L58" s="511"/>
    </row>
    <row r="59" spans="1:12" s="479" customFormat="1" x14ac:dyDescent="0.25">
      <c r="A59" s="498">
        <f t="shared" si="0"/>
        <v>53</v>
      </c>
      <c r="B59" s="505" t="s">
        <v>459</v>
      </c>
      <c r="C59" s="506">
        <v>0</v>
      </c>
      <c r="D59" s="506">
        <v>0</v>
      </c>
      <c r="E59" s="506">
        <v>20</v>
      </c>
      <c r="F59" s="507">
        <f>'Diskusija  - ministrijas'!F54</f>
        <v>0</v>
      </c>
      <c r="G59" s="508"/>
      <c r="H59" s="509"/>
      <c r="I59" s="509"/>
      <c r="K59" s="510"/>
      <c r="L59" s="511"/>
    </row>
    <row r="60" spans="1:12" s="479" customFormat="1" x14ac:dyDescent="0.25">
      <c r="A60" s="498">
        <f t="shared" si="0"/>
        <v>54</v>
      </c>
      <c r="B60" s="505" t="s">
        <v>475</v>
      </c>
      <c r="C60" s="506">
        <v>2.183595</v>
      </c>
      <c r="D60" s="506">
        <v>0.74</v>
      </c>
      <c r="E60" s="506"/>
      <c r="F60" s="547"/>
      <c r="G60" s="508"/>
      <c r="H60" s="529"/>
      <c r="I60" s="529"/>
      <c r="K60" s="510"/>
      <c r="L60" s="511"/>
    </row>
    <row r="61" spans="1:12" s="479" customFormat="1" x14ac:dyDescent="0.25">
      <c r="A61" s="498">
        <f t="shared" si="0"/>
        <v>55</v>
      </c>
      <c r="B61" s="505" t="s">
        <v>529</v>
      </c>
      <c r="C61" s="506">
        <v>2.300189</v>
      </c>
      <c r="D61" s="506">
        <v>2.300189</v>
      </c>
      <c r="E61" s="506">
        <v>0</v>
      </c>
      <c r="F61" s="507">
        <f>'Diskusija  - ministrijas'!F68</f>
        <v>0</v>
      </c>
      <c r="G61" s="508"/>
      <c r="H61" s="509"/>
      <c r="I61" s="509"/>
      <c r="K61" s="510"/>
      <c r="L61" s="511"/>
    </row>
    <row r="62" spans="1:12" x14ac:dyDescent="0.25">
      <c r="A62" s="498">
        <f t="shared" si="0"/>
        <v>56</v>
      </c>
      <c r="B62" s="505" t="s">
        <v>476</v>
      </c>
      <c r="C62" s="565">
        <v>45.5</v>
      </c>
      <c r="D62" s="565">
        <v>0.23</v>
      </c>
      <c r="E62" s="506"/>
      <c r="F62" s="547"/>
      <c r="G62" s="508"/>
      <c r="H62" s="529"/>
      <c r="I62" s="529"/>
      <c r="K62" s="510"/>
      <c r="L62" s="511"/>
    </row>
    <row r="63" spans="1:12" ht="27.6" x14ac:dyDescent="0.25">
      <c r="A63" s="498">
        <f t="shared" si="0"/>
        <v>57</v>
      </c>
      <c r="B63" s="505" t="s">
        <v>536</v>
      </c>
      <c r="C63" s="506">
        <v>0.78008500000000003</v>
      </c>
      <c r="D63" s="506">
        <v>0.261355</v>
      </c>
      <c r="E63" s="506"/>
      <c r="F63" s="547"/>
      <c r="G63" s="508"/>
      <c r="H63" s="506"/>
      <c r="I63" s="529"/>
      <c r="K63" s="510"/>
      <c r="L63" s="511"/>
    </row>
    <row r="64" spans="1:12" x14ac:dyDescent="0.25">
      <c r="A64" s="498">
        <f t="shared" si="0"/>
        <v>58</v>
      </c>
      <c r="B64" s="505" t="str">
        <f>'Diskusija  - ministrijas'!B9</f>
        <v>Valsts kanceleja</v>
      </c>
      <c r="C64" s="506">
        <v>6.3E-2</v>
      </c>
      <c r="D64" s="506">
        <v>2.3848999999999999E-2</v>
      </c>
      <c r="E64" s="506"/>
      <c r="F64" s="547"/>
      <c r="G64" s="508"/>
      <c r="H64" s="506"/>
      <c r="I64" s="529"/>
      <c r="K64" s="510"/>
      <c r="L64" s="511"/>
    </row>
    <row r="65" spans="1:12" ht="27.6" x14ac:dyDescent="0.25">
      <c r="A65" s="498">
        <f t="shared" si="0"/>
        <v>59</v>
      </c>
      <c r="B65" s="505" t="s">
        <v>530</v>
      </c>
      <c r="C65" s="506">
        <v>3.0761699999999998</v>
      </c>
      <c r="D65" s="506">
        <v>1.1442000000000001E-2</v>
      </c>
      <c r="E65" s="506"/>
      <c r="F65" s="547"/>
      <c r="G65" s="508"/>
      <c r="H65" s="506"/>
      <c r="I65" s="529"/>
      <c r="K65" s="510"/>
      <c r="L65" s="511"/>
    </row>
    <row r="66" spans="1:12" x14ac:dyDescent="0.25">
      <c r="A66" s="498">
        <f t="shared" si="0"/>
        <v>60</v>
      </c>
      <c r="B66" s="566" t="s">
        <v>519</v>
      </c>
      <c r="C66" s="506"/>
      <c r="D66" s="506"/>
      <c r="E66" s="506"/>
      <c r="F66" s="547"/>
      <c r="G66" s="508"/>
      <c r="H66" s="520">
        <v>5</v>
      </c>
      <c r="I66" s="529"/>
      <c r="K66" s="510"/>
      <c r="L66" s="511"/>
    </row>
    <row r="67" spans="1:12" x14ac:dyDescent="0.25">
      <c r="A67" s="498">
        <f t="shared" si="0"/>
        <v>61</v>
      </c>
      <c r="B67" s="517" t="s">
        <v>540</v>
      </c>
      <c r="C67" s="506"/>
      <c r="D67" s="506"/>
      <c r="E67" s="506"/>
      <c r="F67" s="547"/>
      <c r="G67" s="508"/>
      <c r="H67" s="520">
        <v>21</v>
      </c>
      <c r="I67" s="529"/>
      <c r="K67" s="510"/>
      <c r="L67" s="511"/>
    </row>
    <row r="68" spans="1:12" x14ac:dyDescent="0.25">
      <c r="A68" s="498">
        <f t="shared" si="0"/>
        <v>62</v>
      </c>
      <c r="B68" s="519" t="s">
        <v>538</v>
      </c>
      <c r="C68" s="506"/>
      <c r="D68" s="506"/>
      <c r="E68" s="506"/>
      <c r="F68" s="547"/>
      <c r="G68" s="508"/>
      <c r="H68" s="520">
        <v>15</v>
      </c>
      <c r="I68" s="529"/>
      <c r="K68" s="510"/>
      <c r="L68" s="511"/>
    </row>
    <row r="69" spans="1:12" x14ac:dyDescent="0.25">
      <c r="A69" s="498">
        <f t="shared" si="0"/>
        <v>63</v>
      </c>
      <c r="B69" s="505" t="s">
        <v>504</v>
      </c>
      <c r="C69" s="506"/>
      <c r="D69" s="506"/>
      <c r="E69" s="506"/>
      <c r="F69" s="547"/>
      <c r="G69" s="508"/>
      <c r="H69" s="520">
        <v>1.5</v>
      </c>
      <c r="I69" s="529"/>
      <c r="K69" s="510"/>
      <c r="L69" s="511"/>
    </row>
    <row r="70" spans="1:12" x14ac:dyDescent="0.25">
      <c r="A70" s="498">
        <f t="shared" si="0"/>
        <v>64</v>
      </c>
      <c r="B70" s="505" t="s">
        <v>510</v>
      </c>
      <c r="C70" s="506"/>
      <c r="D70" s="506"/>
      <c r="E70" s="506"/>
      <c r="F70" s="547"/>
      <c r="G70" s="508"/>
      <c r="H70" s="520">
        <v>6</v>
      </c>
      <c r="I70" s="529"/>
      <c r="K70" s="510"/>
      <c r="L70" s="511"/>
    </row>
    <row r="71" spans="1:12" ht="27.6" x14ac:dyDescent="0.25">
      <c r="A71" s="498">
        <f t="shared" si="0"/>
        <v>65</v>
      </c>
      <c r="B71" s="505" t="s">
        <v>517</v>
      </c>
      <c r="C71" s="506"/>
      <c r="D71" s="506"/>
      <c r="E71" s="506"/>
      <c r="F71" s="547"/>
      <c r="G71" s="508"/>
      <c r="H71" s="520">
        <v>66</v>
      </c>
      <c r="I71" s="529"/>
      <c r="K71" s="510"/>
      <c r="L71" s="511"/>
    </row>
    <row r="72" spans="1:12" x14ac:dyDescent="0.25">
      <c r="A72" s="498">
        <f t="shared" si="0"/>
        <v>66</v>
      </c>
      <c r="B72" s="567" t="s">
        <v>505</v>
      </c>
      <c r="C72" s="500"/>
      <c r="D72" s="500"/>
      <c r="E72" s="500"/>
      <c r="F72" s="501"/>
      <c r="G72" s="502">
        <f>H72</f>
        <v>10</v>
      </c>
      <c r="H72" s="500">
        <v>10</v>
      </c>
      <c r="I72" s="502"/>
      <c r="J72" s="568"/>
      <c r="K72" s="503">
        <f>C72+E72+G72</f>
        <v>10</v>
      </c>
      <c r="L72" s="504">
        <f>K72/$K$73</f>
        <v>4.8485733875488464E-3</v>
      </c>
    </row>
    <row r="73" spans="1:12" x14ac:dyDescent="0.25">
      <c r="A73" s="498">
        <f t="shared" si="0"/>
        <v>67</v>
      </c>
      <c r="B73" s="569" t="s">
        <v>41</v>
      </c>
      <c r="C73" s="570">
        <f>C7+C18+C29+C35+C51+C72</f>
        <v>966.46233700000016</v>
      </c>
      <c r="D73" s="570">
        <f>D7+D18+D29+D35+D51+D72</f>
        <v>228.666177</v>
      </c>
      <c r="E73" s="570">
        <f>E7+E18+E29+E35+E51+E72</f>
        <v>496</v>
      </c>
      <c r="F73" s="571">
        <f>F7+F18+F29+F35+F51</f>
        <v>0</v>
      </c>
      <c r="G73" s="525">
        <f>G7+G18+G29+G35+G51+G72</f>
        <v>600</v>
      </c>
      <c r="H73" s="525">
        <f>H7+H18+H29+H35+H51+H72</f>
        <v>471</v>
      </c>
      <c r="I73" s="525">
        <f>I7+I18+I29+I35+I51+I72</f>
        <v>129</v>
      </c>
      <c r="K73" s="572">
        <f>K7+K18+K29+K35+K51+K72</f>
        <v>2062.4623369999999</v>
      </c>
      <c r="L73" s="573">
        <f>K73/$K$73</f>
        <v>1</v>
      </c>
    </row>
    <row r="74" spans="1:12" x14ac:dyDescent="0.25">
      <c r="A74" s="498">
        <f t="shared" si="0"/>
        <v>68</v>
      </c>
      <c r="B74" s="574" t="s">
        <v>431</v>
      </c>
      <c r="C74" s="575"/>
      <c r="D74" s="575"/>
      <c r="E74" s="497"/>
      <c r="F74" s="576"/>
      <c r="G74" s="495"/>
      <c r="H74" s="577">
        <v>400</v>
      </c>
      <c r="I74" s="578">
        <v>200</v>
      </c>
    </row>
    <row r="75" spans="1:12" x14ac:dyDescent="0.25">
      <c r="A75" s="580"/>
    </row>
    <row r="76" spans="1:12" ht="14.25" customHeight="1" x14ac:dyDescent="0.25">
      <c r="A76" s="580"/>
      <c r="B76" s="591" t="s">
        <v>555</v>
      </c>
      <c r="C76" s="592"/>
      <c r="D76" s="592"/>
      <c r="E76" s="592"/>
      <c r="F76" s="592"/>
      <c r="G76" s="592"/>
      <c r="H76" s="592"/>
      <c r="I76" s="592"/>
      <c r="J76" s="592"/>
      <c r="K76" s="592"/>
      <c r="L76" s="593"/>
    </row>
    <row r="77" spans="1:12" x14ac:dyDescent="0.25">
      <c r="I77" s="582"/>
    </row>
    <row r="78" spans="1:12" x14ac:dyDescent="0.25">
      <c r="G78" s="584"/>
      <c r="I78" s="582"/>
    </row>
    <row r="79" spans="1:12" x14ac:dyDescent="0.25">
      <c r="B79" s="480" t="s">
        <v>534</v>
      </c>
      <c r="I79" s="582" t="s">
        <v>535</v>
      </c>
    </row>
    <row r="80" spans="1:12" x14ac:dyDescent="0.25">
      <c r="I80" s="582"/>
    </row>
    <row r="81" spans="2:9" x14ac:dyDescent="0.25">
      <c r="I81" s="582"/>
    </row>
    <row r="82" spans="2:9" x14ac:dyDescent="0.25">
      <c r="B82" s="587" t="s">
        <v>542</v>
      </c>
    </row>
    <row r="83" spans="2:9" x14ac:dyDescent="0.25">
      <c r="B83" s="585" t="s">
        <v>543</v>
      </c>
    </row>
  </sheetData>
  <mergeCells count="8">
    <mergeCell ref="B76:L76"/>
    <mergeCell ref="B4:B5"/>
    <mergeCell ref="A4:A5"/>
    <mergeCell ref="G1:L1"/>
    <mergeCell ref="A2:L2"/>
    <mergeCell ref="C4:E4"/>
    <mergeCell ref="G4:I4"/>
    <mergeCell ref="K4:L5"/>
  </mergeCells>
  <conditionalFormatting sqref="H22:I22 H39:I39 H32:I33 H51:I52 H62:I65 H60:I60 H35:I35 H29:I29 E18 E29 I66:I72 I34:I35 I23:I26 H27:I27 E22:E27 G18:I18 H5:I7 G4:G5 H74:I75 E62:E72 H77:I1048576">
    <cfRule type="cellIs" dxfId="29" priority="71" operator="equal">
      <formula>0</formula>
    </cfRule>
  </conditionalFormatting>
  <conditionalFormatting sqref="K6:K7 K4 C4 I34 I38 I41:I50 C75:F75 I66:I72 C28:F28 I28 I23:I26 F4:F27 C5:E23 H27:I27 H19:I22 H16:I17 H35:I37 H75:I75 H51:I65 H39:I40 H15 H29:I33 G18:I18 H5:I14 G4:G5 C25:E27 D24:E24 K73:K75 E29:E72 H73:I73 C29:D73 F29:F73 C77:F1048576 K77:K1048576 H77:I1048576">
    <cfRule type="cellIs" dxfId="28" priority="70" operator="equal">
      <formula>0</formula>
    </cfRule>
  </conditionalFormatting>
  <conditionalFormatting sqref="E5:E7 E39 E32:E35 E51:E52 E60">
    <cfRule type="cellIs" dxfId="27" priority="67" operator="equal">
      <formula>0</formula>
    </cfRule>
  </conditionalFormatting>
  <conditionalFormatting sqref="E39">
    <cfRule type="cellIs" dxfId="26" priority="66" operator="equal">
      <formula>0</formula>
    </cfRule>
  </conditionalFormatting>
  <conditionalFormatting sqref="E74">
    <cfRule type="cellIs" dxfId="25" priority="65" operator="equal">
      <formula>0</formula>
    </cfRule>
  </conditionalFormatting>
  <conditionalFormatting sqref="E73">
    <cfRule type="cellIs" dxfId="24" priority="63" operator="equal">
      <formula>0</formula>
    </cfRule>
  </conditionalFormatting>
  <conditionalFormatting sqref="K18">
    <cfRule type="cellIs" dxfId="23" priority="61" operator="equal">
      <formula>0</formula>
    </cfRule>
  </conditionalFormatting>
  <conditionalFormatting sqref="K29">
    <cfRule type="cellIs" dxfId="22" priority="60" operator="equal">
      <formula>0</formula>
    </cfRule>
  </conditionalFormatting>
  <conditionalFormatting sqref="K35">
    <cfRule type="cellIs" dxfId="21" priority="59" operator="equal">
      <formula>0</formula>
    </cfRule>
  </conditionalFormatting>
  <conditionalFormatting sqref="K51:K52">
    <cfRule type="cellIs" dxfId="20" priority="58" operator="equal">
      <formula>0</formula>
    </cfRule>
  </conditionalFormatting>
  <conditionalFormatting sqref="K72">
    <cfRule type="cellIs" dxfId="19" priority="57" operator="equal">
      <formula>0</formula>
    </cfRule>
  </conditionalFormatting>
  <conditionalFormatting sqref="G7">
    <cfRule type="cellIs" dxfId="18" priority="54" operator="equal">
      <formula>0</formula>
    </cfRule>
  </conditionalFormatting>
  <conditionalFormatting sqref="G7">
    <cfRule type="cellIs" dxfId="17" priority="53" operator="equal">
      <formula>0</formula>
    </cfRule>
  </conditionalFormatting>
  <conditionalFormatting sqref="G29">
    <cfRule type="cellIs" dxfId="16" priority="52" operator="equal">
      <formula>0</formula>
    </cfRule>
  </conditionalFormatting>
  <conditionalFormatting sqref="G29">
    <cfRule type="cellIs" dxfId="15" priority="51" operator="equal">
      <formula>0</formula>
    </cfRule>
  </conditionalFormatting>
  <conditionalFormatting sqref="G35">
    <cfRule type="cellIs" dxfId="14" priority="48" operator="equal">
      <formula>0</formula>
    </cfRule>
  </conditionalFormatting>
  <conditionalFormatting sqref="G35">
    <cfRule type="cellIs" dxfId="13" priority="47" operator="equal">
      <formula>0</formula>
    </cfRule>
  </conditionalFormatting>
  <conditionalFormatting sqref="G51:G52">
    <cfRule type="cellIs" dxfId="12" priority="46" operator="equal">
      <formula>0</formula>
    </cfRule>
  </conditionalFormatting>
  <conditionalFormatting sqref="G51:G52">
    <cfRule type="cellIs" dxfId="11" priority="45" operator="equal">
      <formula>0</formula>
    </cfRule>
  </conditionalFormatting>
  <conditionalFormatting sqref="G72">
    <cfRule type="cellIs" dxfId="10" priority="44" operator="equal">
      <formula>0</formula>
    </cfRule>
  </conditionalFormatting>
  <conditionalFormatting sqref="G72">
    <cfRule type="cellIs" dxfId="9" priority="43" operator="equal">
      <formula>0</formula>
    </cfRule>
  </conditionalFormatting>
  <conditionalFormatting sqref="H72">
    <cfRule type="cellIs" dxfId="8" priority="42" operator="equal">
      <formula>0</formula>
    </cfRule>
  </conditionalFormatting>
  <conditionalFormatting sqref="G73">
    <cfRule type="cellIs" dxfId="7" priority="40" operator="equal">
      <formula>0</formula>
    </cfRule>
  </conditionalFormatting>
  <conditionalFormatting sqref="C24">
    <cfRule type="cellIs" dxfId="6" priority="39" operator="equal">
      <formula>0</formula>
    </cfRule>
  </conditionalFormatting>
  <hyperlinks>
    <hyperlink ref="B83" r:id="rId1"/>
  </hyperlinks>
  <pageMargins left="0.43307086614173229" right="0.39370078740157483" top="0.59" bottom="0.6" header="0.42" footer="0.31496062992125984"/>
  <pageSetup paperSize="8" scale="75" orientation="portrait" r:id="rId2"/>
  <headerFooter>
    <oddFooter>&amp;L&amp;F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pageSetUpPr fitToPage="1"/>
  </sheetPr>
  <dimension ref="A1:N66"/>
  <sheetViews>
    <sheetView topLeftCell="A28" workbookViewId="0">
      <selection activeCell="G45" sqref="G45:G49"/>
    </sheetView>
  </sheetViews>
  <sheetFormatPr defaultColWidth="12.6640625" defaultRowHeight="13.2" x14ac:dyDescent="0.25"/>
  <cols>
    <col min="1" max="1" width="5.109375" style="292" customWidth="1"/>
    <col min="2" max="2" width="54.44140625" style="413" customWidth="1"/>
    <col min="3" max="4" width="11.6640625" style="406" customWidth="1"/>
    <col min="5" max="5" width="13.6640625" style="407" customWidth="1"/>
    <col min="6" max="6" width="2.33203125" style="406" customWidth="1"/>
    <col min="7" max="7" width="12.6640625" style="406" customWidth="1"/>
    <col min="8" max="8" width="12.88671875" style="407" customWidth="1"/>
    <col min="9" max="10" width="12.6640625" style="406" customWidth="1"/>
    <col min="11" max="11" width="13.6640625" style="406" customWidth="1"/>
    <col min="12" max="12" width="3.109375" customWidth="1"/>
    <col min="13" max="13" width="9" style="414" bestFit="1" customWidth="1"/>
    <col min="14" max="14" width="6.88671875" style="414" bestFit="1" customWidth="1"/>
  </cols>
  <sheetData>
    <row r="1" spans="1:14" ht="15.6" x14ac:dyDescent="0.25">
      <c r="B1" s="590" t="s">
        <v>435</v>
      </c>
      <c r="C1" s="590"/>
      <c r="D1" s="590"/>
      <c r="E1" s="590"/>
      <c r="F1" s="590"/>
      <c r="G1" s="590"/>
      <c r="H1" s="590"/>
      <c r="I1" s="590"/>
      <c r="J1" s="590"/>
      <c r="K1" s="590"/>
    </row>
    <row r="3" spans="1:14" ht="13.8" x14ac:dyDescent="0.25">
      <c r="A3" s="418"/>
      <c r="B3" s="425"/>
      <c r="C3" s="618" t="s">
        <v>423</v>
      </c>
      <c r="D3" s="619"/>
      <c r="E3" s="619"/>
      <c r="F3" s="386"/>
      <c r="G3" s="620" t="s">
        <v>422</v>
      </c>
      <c r="H3" s="620"/>
      <c r="I3" s="620"/>
      <c r="J3" s="620"/>
      <c r="K3" s="620"/>
      <c r="M3" s="614" t="s">
        <v>41</v>
      </c>
      <c r="N3" s="615"/>
    </row>
    <row r="4" spans="1:14" s="282" customFormat="1" ht="66" x14ac:dyDescent="0.25">
      <c r="A4" s="419"/>
      <c r="B4" s="426"/>
      <c r="C4" s="421" t="s">
        <v>432</v>
      </c>
      <c r="D4" s="387" t="s">
        <v>406</v>
      </c>
      <c r="E4" s="388" t="s">
        <v>411</v>
      </c>
      <c r="F4" s="389"/>
      <c r="G4" s="390" t="s">
        <v>410</v>
      </c>
      <c r="H4" s="390" t="s">
        <v>433</v>
      </c>
      <c r="I4" s="390" t="s">
        <v>434</v>
      </c>
      <c r="J4" s="390" t="s">
        <v>396</v>
      </c>
      <c r="K4" s="391" t="s">
        <v>411</v>
      </c>
      <c r="M4" s="616"/>
      <c r="N4" s="617"/>
    </row>
    <row r="5" spans="1:14" s="290" customFormat="1" ht="14.4" x14ac:dyDescent="0.15">
      <c r="A5" s="344"/>
      <c r="B5" s="427"/>
      <c r="C5" s="398"/>
      <c r="D5" s="392"/>
      <c r="E5" s="393"/>
      <c r="F5" s="394"/>
      <c r="G5" s="395"/>
      <c r="H5" s="395"/>
      <c r="I5" s="395"/>
      <c r="J5" s="395"/>
      <c r="K5" s="396"/>
      <c r="M5" s="415"/>
      <c r="N5" s="415"/>
    </row>
    <row r="6" spans="1:14" s="331" customFormat="1" ht="13.8" x14ac:dyDescent="0.25">
      <c r="A6" s="420">
        <v>1</v>
      </c>
      <c r="B6" s="428" t="s">
        <v>446</v>
      </c>
      <c r="C6" s="422">
        <f>SUM(C7:C16)-C8-C9</f>
        <v>100</v>
      </c>
      <c r="D6" s="408">
        <f>SUM(D7:D16)-D8-D9</f>
        <v>100</v>
      </c>
      <c r="E6" s="408" t="s">
        <v>6</v>
      </c>
      <c r="F6" s="409"/>
      <c r="G6" s="408">
        <f>SUM(G7:G16)</f>
        <v>165</v>
      </c>
      <c r="H6" s="408">
        <f>SUM(H7:H16)</f>
        <v>66</v>
      </c>
      <c r="I6" s="408">
        <f>SUM(I7:I16)</f>
        <v>94.3</v>
      </c>
      <c r="J6" s="408">
        <f>SUM(J7:J16)</f>
        <v>0</v>
      </c>
      <c r="K6" s="408" t="s">
        <v>6</v>
      </c>
      <c r="M6" s="608">
        <f>C6+G6+H6+I6+J6</f>
        <v>425.3</v>
      </c>
      <c r="N6" s="611">
        <f>M6/$M$64</f>
        <v>0.20743688932494786</v>
      </c>
    </row>
    <row r="7" spans="1:14" s="331" customFormat="1" ht="13.8" x14ac:dyDescent="0.25">
      <c r="A7" s="417">
        <f>A6+1</f>
        <v>2</v>
      </c>
      <c r="B7" s="374" t="s">
        <v>480</v>
      </c>
      <c r="C7" s="397">
        <v>100</v>
      </c>
      <c r="D7" s="397">
        <v>100</v>
      </c>
      <c r="E7" s="397">
        <v>0</v>
      </c>
      <c r="F7" s="397">
        <v>0</v>
      </c>
      <c r="G7" s="397">
        <v>0</v>
      </c>
      <c r="H7" s="397">
        <v>0</v>
      </c>
      <c r="I7" s="397">
        <v>0</v>
      </c>
      <c r="J7" s="397">
        <v>0</v>
      </c>
      <c r="K7" s="397">
        <v>0</v>
      </c>
      <c r="M7" s="609"/>
      <c r="N7" s="612"/>
    </row>
    <row r="8" spans="1:14" s="290" customFormat="1" ht="14.4" x14ac:dyDescent="0.15">
      <c r="A8" s="417">
        <f t="shared" ref="A8:A66" si="0">A7+1</f>
        <v>3</v>
      </c>
      <c r="B8" s="437" t="s">
        <v>479</v>
      </c>
      <c r="C8" s="401">
        <f>'Diskusija  - ministrijas'!C18</f>
        <v>50</v>
      </c>
      <c r="D8" s="401">
        <f>'Diskusija  - ministrijas'!D18</f>
        <v>50</v>
      </c>
      <c r="E8" s="401">
        <f>'Diskusija  - ministrijas'!E18</f>
        <v>715</v>
      </c>
      <c r="F8" s="398">
        <f>'Diskusija  - ministrijas'!F18</f>
        <v>0</v>
      </c>
      <c r="G8" s="398">
        <f>'Diskusija  - ministrijas'!G18</f>
        <v>0</v>
      </c>
      <c r="H8" s="398">
        <f>'Diskusija  - ministrijas'!H18</f>
        <v>0</v>
      </c>
      <c r="I8" s="398">
        <f>'Diskusija  - ministrijas'!I18</f>
        <v>0</v>
      </c>
      <c r="J8" s="398">
        <f>'Diskusija  - ministrijas'!J18</f>
        <v>0</v>
      </c>
      <c r="K8" s="398">
        <f>'Diskusija  - ministrijas'!K18</f>
        <v>0</v>
      </c>
      <c r="M8" s="609"/>
      <c r="N8" s="612"/>
    </row>
    <row r="9" spans="1:14" s="331" customFormat="1" ht="14.4" x14ac:dyDescent="0.25">
      <c r="A9" s="417">
        <f t="shared" si="0"/>
        <v>4</v>
      </c>
      <c r="B9" s="437" t="s">
        <v>451</v>
      </c>
      <c r="C9" s="401">
        <f>'Diskusija  - ministrijas'!C19</f>
        <v>50</v>
      </c>
      <c r="D9" s="401">
        <f>'Diskusija  - ministrijas'!D19</f>
        <v>50</v>
      </c>
      <c r="E9" s="401">
        <f>'Diskusija  - ministrijas'!E19</f>
        <v>200</v>
      </c>
      <c r="F9" s="398">
        <f>'Diskusija  - ministrijas'!F19</f>
        <v>0</v>
      </c>
      <c r="G9" s="398">
        <f>'Diskusija  - ministrijas'!G19</f>
        <v>0</v>
      </c>
      <c r="H9" s="398">
        <f>'Diskusija  - ministrijas'!H19</f>
        <v>0</v>
      </c>
      <c r="I9" s="398">
        <f>'Diskusija  - ministrijas'!I19</f>
        <v>0</v>
      </c>
      <c r="J9" s="398">
        <f>'Diskusija  - ministrijas'!J19</f>
        <v>0</v>
      </c>
      <c r="K9" s="398">
        <f>'Diskusija  - ministrijas'!K19</f>
        <v>0</v>
      </c>
      <c r="M9" s="609"/>
      <c r="N9" s="612"/>
    </row>
    <row r="10" spans="1:14" s="290" customFormat="1" ht="13.8" x14ac:dyDescent="0.15">
      <c r="A10" s="417">
        <f t="shared" si="0"/>
        <v>5</v>
      </c>
      <c r="B10" s="427" t="s">
        <v>452</v>
      </c>
      <c r="C10" s="398">
        <f>'Diskusija  - ministrijas'!C20</f>
        <v>0</v>
      </c>
      <c r="D10" s="398">
        <f>'Diskusija  - ministrijas'!D20</f>
        <v>0</v>
      </c>
      <c r="E10" s="398">
        <f>'Diskusija  - ministrijas'!E20</f>
        <v>0</v>
      </c>
      <c r="F10" s="398">
        <f>'Diskusija  - ministrijas'!F20</f>
        <v>0</v>
      </c>
      <c r="G10" s="398">
        <f>'Diskusija  - ministrijas'!G20</f>
        <v>75</v>
      </c>
      <c r="H10" s="398">
        <f>'Diskusija  - ministrijas'!H20</f>
        <v>0</v>
      </c>
      <c r="I10" s="398">
        <f>'Diskusija  - ministrijas'!I20</f>
        <v>0</v>
      </c>
      <c r="J10" s="398">
        <f>'Diskusija  - ministrijas'!J20</f>
        <v>0</v>
      </c>
      <c r="K10" s="398">
        <f>'Diskusija  - ministrijas'!K20</f>
        <v>125</v>
      </c>
      <c r="M10" s="609"/>
      <c r="N10" s="612"/>
    </row>
    <row r="11" spans="1:14" s="290" customFormat="1" ht="13.8" x14ac:dyDescent="0.15">
      <c r="A11" s="417">
        <f t="shared" si="0"/>
        <v>6</v>
      </c>
      <c r="B11" s="427" t="str">
        <f>'Diskusija  - ministrijas'!B22</f>
        <v>Finanšu instruments lielo komersantu atbalstam (ALTUM)</v>
      </c>
      <c r="C11" s="398">
        <f>'Diskusija  - ministrijas'!C22</f>
        <v>0</v>
      </c>
      <c r="D11" s="398">
        <f>'Diskusija  - ministrijas'!D22</f>
        <v>0</v>
      </c>
      <c r="E11" s="398">
        <f>'Diskusija  - ministrijas'!E22</f>
        <v>0</v>
      </c>
      <c r="F11" s="398">
        <f>'Diskusija  - ministrijas'!F22</f>
        <v>0</v>
      </c>
      <c r="G11" s="398">
        <f>'Diskusija  - ministrijas'!G22</f>
        <v>90</v>
      </c>
      <c r="H11" s="398">
        <f>'Diskusija  - ministrijas'!H22</f>
        <v>0</v>
      </c>
      <c r="I11" s="398">
        <f>'Diskusija  - ministrijas'!I22</f>
        <v>0</v>
      </c>
      <c r="J11" s="398">
        <f>'Diskusija  - ministrijas'!J22</f>
        <v>0</v>
      </c>
      <c r="K11" s="398">
        <f>'Diskusija  - ministrijas'!K22</f>
        <v>610</v>
      </c>
      <c r="M11" s="609"/>
      <c r="N11" s="612"/>
    </row>
    <row r="12" spans="1:14" s="290" customFormat="1" ht="13.8" x14ac:dyDescent="0.15">
      <c r="A12" s="417">
        <f t="shared" si="0"/>
        <v>7</v>
      </c>
      <c r="B12" s="427" t="str">
        <f>'Diskusija  - ministrijas'!B23</f>
        <v>Starptautiskai konkurētspējai (ERAF)</v>
      </c>
      <c r="C12" s="398">
        <f>'Diskusija  - ministrijas'!C23</f>
        <v>0</v>
      </c>
      <c r="D12" s="398">
        <f>'Diskusija  - ministrijas'!D23</f>
        <v>0</v>
      </c>
      <c r="E12" s="398">
        <f>'Diskusija  - ministrijas'!E23</f>
        <v>0</v>
      </c>
      <c r="F12" s="398">
        <f>'Diskusija  - ministrijas'!F23</f>
        <v>0</v>
      </c>
      <c r="G12" s="398">
        <f>'Diskusija  - ministrijas'!G23</f>
        <v>0</v>
      </c>
      <c r="H12" s="398">
        <f>'Diskusija  - ministrijas'!H23</f>
        <v>0</v>
      </c>
      <c r="I12" s="398">
        <f>'Diskusija  - ministrijas'!I23</f>
        <v>17.8</v>
      </c>
      <c r="J12" s="398">
        <f>'Diskusija  - ministrijas'!J23</f>
        <v>0</v>
      </c>
      <c r="K12" s="398">
        <f>'Diskusija  - ministrijas'!K23</f>
        <v>0</v>
      </c>
      <c r="M12" s="609"/>
      <c r="N12" s="612"/>
    </row>
    <row r="13" spans="1:14" s="290" customFormat="1" ht="13.8" x14ac:dyDescent="0.15">
      <c r="A13" s="417">
        <f t="shared" si="0"/>
        <v>8</v>
      </c>
      <c r="B13" s="427" t="str">
        <f>'Diskusija  - ministrijas'!B24</f>
        <v>Jaunam pasākumam finanšu instrumentu veidā (ALTUM)</v>
      </c>
      <c r="C13" s="398">
        <f>'Diskusija  - ministrijas'!C24</f>
        <v>0</v>
      </c>
      <c r="D13" s="398">
        <f>'Diskusija  - ministrijas'!D24</f>
        <v>0</v>
      </c>
      <c r="E13" s="398">
        <f>'Diskusija  - ministrijas'!E24</f>
        <v>0</v>
      </c>
      <c r="F13" s="398">
        <f>'Diskusija  - ministrijas'!F24</f>
        <v>0</v>
      </c>
      <c r="G13" s="398">
        <f>'Diskusija  - ministrijas'!G24</f>
        <v>0</v>
      </c>
      <c r="H13" s="398">
        <f>'Diskusija  - ministrijas'!H24</f>
        <v>0</v>
      </c>
      <c r="I13" s="398">
        <f>'Diskusija  - ministrijas'!I24</f>
        <v>35</v>
      </c>
      <c r="J13" s="398">
        <f>'Diskusija  - ministrijas'!J24</f>
        <v>0</v>
      </c>
      <c r="K13" s="398">
        <f>'Diskusija  - ministrijas'!K24</f>
        <v>0</v>
      </c>
      <c r="M13" s="609"/>
      <c r="N13" s="612"/>
    </row>
    <row r="14" spans="1:14" s="331" customFormat="1" ht="13.8" x14ac:dyDescent="0.25">
      <c r="A14" s="417">
        <f t="shared" si="0"/>
        <v>9</v>
      </c>
      <c r="B14" s="374" t="str">
        <f>'Diskusija  - ministrijas'!B37</f>
        <v>Virssaistības ZM ES fondiem</v>
      </c>
      <c r="C14" s="399">
        <f>'Diskusija  - ministrijas'!C37</f>
        <v>0</v>
      </c>
      <c r="D14" s="399">
        <f>'Diskusija  - ministrijas'!D37</f>
        <v>0</v>
      </c>
      <c r="E14" s="399">
        <f>'Diskusija  - ministrijas'!E37</f>
        <v>0</v>
      </c>
      <c r="F14" s="399">
        <f>'Diskusija  - ministrijas'!F37</f>
        <v>0</v>
      </c>
      <c r="G14" s="399">
        <f>'Diskusija  - ministrijas'!G37</f>
        <v>0</v>
      </c>
      <c r="H14" s="399">
        <f>'Diskusija  - ministrijas'!H37</f>
        <v>66</v>
      </c>
      <c r="I14" s="399">
        <f>'Diskusija  - ministrijas'!I37</f>
        <v>0</v>
      </c>
      <c r="J14" s="399">
        <f>'Diskusija  - ministrijas'!J37</f>
        <v>0</v>
      </c>
      <c r="K14" s="399">
        <f>'Diskusija  - ministrijas'!K37</f>
        <v>0</v>
      </c>
      <c r="M14" s="609"/>
      <c r="N14" s="612"/>
    </row>
    <row r="15" spans="1:14" s="331" customFormat="1" ht="27.6" x14ac:dyDescent="0.25">
      <c r="A15" s="417">
        <f t="shared" si="0"/>
        <v>10</v>
      </c>
      <c r="B15" s="374" t="s">
        <v>461</v>
      </c>
      <c r="C15" s="399">
        <f>'Diskusija  - ministrijas'!C64</f>
        <v>0</v>
      </c>
      <c r="D15" s="399">
        <f>'Diskusija  - ministrijas'!D64</f>
        <v>0</v>
      </c>
      <c r="E15" s="399">
        <f>'Diskusija  - ministrijas'!E64</f>
        <v>0</v>
      </c>
      <c r="F15" s="399">
        <f>'Diskusija  - ministrijas'!F64</f>
        <v>0</v>
      </c>
      <c r="G15" s="399">
        <f>'Diskusija  - ministrijas'!G64</f>
        <v>0</v>
      </c>
      <c r="H15" s="399">
        <f>'Diskusija  - ministrijas'!H64</f>
        <v>0</v>
      </c>
      <c r="I15" s="399">
        <f>'Diskusija  - ministrijas'!I64</f>
        <v>37</v>
      </c>
      <c r="J15" s="399">
        <f>'Diskusija  - ministrijas'!J64</f>
        <v>0</v>
      </c>
      <c r="K15" s="399">
        <f>'Diskusija  - ministrijas'!K64</f>
        <v>0</v>
      </c>
      <c r="M15" s="609"/>
      <c r="N15" s="612"/>
    </row>
    <row r="16" spans="1:14" s="331" customFormat="1" ht="27.6" x14ac:dyDescent="0.25">
      <c r="A16" s="417">
        <f t="shared" si="0"/>
        <v>11</v>
      </c>
      <c r="B16" s="374" t="s">
        <v>462</v>
      </c>
      <c r="C16" s="399">
        <f>'Diskusija  - ministrijas'!C65</f>
        <v>0</v>
      </c>
      <c r="D16" s="399">
        <f>'Diskusija  - ministrijas'!D65</f>
        <v>0</v>
      </c>
      <c r="E16" s="399">
        <f>'Diskusija  - ministrijas'!E65</f>
        <v>0</v>
      </c>
      <c r="F16" s="399">
        <f>'Diskusija  - ministrijas'!F65</f>
        <v>0</v>
      </c>
      <c r="G16" s="399">
        <f>'Diskusija  - ministrijas'!G65</f>
        <v>0</v>
      </c>
      <c r="H16" s="399">
        <f>'Diskusija  - ministrijas'!H65</f>
        <v>0</v>
      </c>
      <c r="I16" s="399">
        <f>'Diskusija  - ministrijas'!I65</f>
        <v>4.5</v>
      </c>
      <c r="J16" s="399">
        <f>'Diskusija  - ministrijas'!J65</f>
        <v>0</v>
      </c>
      <c r="K16" s="399">
        <f>'Diskusija  - ministrijas'!K65</f>
        <v>0</v>
      </c>
      <c r="M16" s="609"/>
      <c r="N16" s="612"/>
    </row>
    <row r="17" spans="1:14" s="290" customFormat="1" ht="14.4" x14ac:dyDescent="0.15">
      <c r="A17" s="417">
        <f t="shared" si="0"/>
        <v>12</v>
      </c>
      <c r="B17" s="429"/>
      <c r="C17" s="398"/>
      <c r="D17" s="392"/>
      <c r="E17" s="393"/>
      <c r="F17" s="394"/>
      <c r="G17" s="395"/>
      <c r="H17" s="395"/>
      <c r="I17" s="395"/>
      <c r="J17" s="395"/>
      <c r="K17" s="396"/>
      <c r="M17" s="610"/>
      <c r="N17" s="613"/>
    </row>
    <row r="18" spans="1:14" s="331" customFormat="1" ht="13.8" x14ac:dyDescent="0.25">
      <c r="A18" s="417">
        <f t="shared" si="0"/>
        <v>13</v>
      </c>
      <c r="B18" s="428" t="s">
        <v>447</v>
      </c>
      <c r="C18" s="423">
        <f>SUM(C19:C23)</f>
        <v>5.5683680000000004</v>
      </c>
      <c r="D18" s="410">
        <f>SUM(D19:D23)</f>
        <v>0.56836799999999998</v>
      </c>
      <c r="E18" s="410">
        <f t="shared" ref="E18:G18" si="1">SUM(E19:E23)</f>
        <v>0</v>
      </c>
      <c r="F18" s="411"/>
      <c r="G18" s="410">
        <f t="shared" si="1"/>
        <v>58.099999999999994</v>
      </c>
      <c r="H18" s="410">
        <f t="shared" ref="H18" si="2">SUM(H19:H23)</f>
        <v>0</v>
      </c>
      <c r="I18" s="410">
        <f t="shared" ref="I18" si="3">SUM(I19:I23)</f>
        <v>68.7</v>
      </c>
      <c r="J18" s="410">
        <f t="shared" ref="J18" si="4">SUM(J19:J23)</f>
        <v>50</v>
      </c>
      <c r="K18" s="410">
        <f t="shared" ref="K18" si="5">SUM(K19:K23)</f>
        <v>0</v>
      </c>
      <c r="M18" s="608">
        <f t="shared" ref="M18:M64" si="6">C18+G18+H18+I18+J18</f>
        <v>182.368368</v>
      </c>
      <c r="N18" s="611">
        <f>M18/$M$64</f>
        <v>8.8948805476575035E-2</v>
      </c>
    </row>
    <row r="19" spans="1:14" s="290" customFormat="1" ht="13.8" x14ac:dyDescent="0.15">
      <c r="A19" s="417">
        <f t="shared" si="0"/>
        <v>14</v>
      </c>
      <c r="B19" s="429" t="str">
        <f>'Diskusija  - ministrijas'!B6</f>
        <v>Cilvēkkapitāls EM, IZM, LM</v>
      </c>
      <c r="C19" s="399">
        <f>'Diskusija  - ministrijas'!C6</f>
        <v>0</v>
      </c>
      <c r="D19" s="399">
        <f>'Diskusija  - ministrijas'!D6</f>
        <v>0</v>
      </c>
      <c r="E19" s="399">
        <f>'Diskusija  - ministrijas'!E6</f>
        <v>0</v>
      </c>
      <c r="F19" s="399">
        <f>'Diskusija  - ministrijas'!F6</f>
        <v>0</v>
      </c>
      <c r="G19" s="399">
        <f>'Diskusija  - ministrijas'!G6</f>
        <v>58.099999999999994</v>
      </c>
      <c r="H19" s="399">
        <f>'Diskusija  - ministrijas'!H6</f>
        <v>0</v>
      </c>
      <c r="I19" s="399">
        <f>'Diskusija  - ministrijas'!I6</f>
        <v>0</v>
      </c>
      <c r="J19" s="399">
        <f>'Diskusija  - ministrijas'!J6</f>
        <v>50</v>
      </c>
      <c r="K19" s="399">
        <f>'Diskusija  - ministrijas'!K6</f>
        <v>0</v>
      </c>
      <c r="M19" s="609"/>
      <c r="N19" s="612"/>
    </row>
    <row r="20" spans="1:14" s="331" customFormat="1" ht="27.6" x14ac:dyDescent="0.25">
      <c r="A20" s="417">
        <f t="shared" si="0"/>
        <v>15</v>
      </c>
      <c r="B20" s="429" t="str">
        <f>'Diskusija  - ministrijas'!B7</f>
        <v>LM Pagaidu nodarbinātības pasākumi un soc. Pak. (ESF)</v>
      </c>
      <c r="C20" s="399">
        <f>'Diskusija  - ministrijas'!C7</f>
        <v>0</v>
      </c>
      <c r="D20" s="399">
        <f>'Diskusija  - ministrijas'!D7</f>
        <v>0</v>
      </c>
      <c r="E20" s="399">
        <f>'Diskusija  - ministrijas'!E7</f>
        <v>0</v>
      </c>
      <c r="F20" s="399">
        <f>'Diskusija  - ministrijas'!F7</f>
        <v>0</v>
      </c>
      <c r="G20" s="399">
        <f>'Diskusija  - ministrijas'!G7</f>
        <v>0</v>
      </c>
      <c r="H20" s="399">
        <f>'Diskusija  - ministrijas'!H7</f>
        <v>0</v>
      </c>
      <c r="I20" s="399">
        <f>'Diskusija  - ministrijas'!I7</f>
        <v>43</v>
      </c>
      <c r="J20" s="399">
        <f>'Diskusija  - ministrijas'!J7</f>
        <v>0</v>
      </c>
      <c r="K20" s="399">
        <f>'Diskusija  - ministrijas'!K7</f>
        <v>0</v>
      </c>
      <c r="M20" s="609"/>
      <c r="N20" s="612"/>
    </row>
    <row r="21" spans="1:14" s="331" customFormat="1" ht="27.6" x14ac:dyDescent="0.25">
      <c r="A21" s="417">
        <f t="shared" si="0"/>
        <v>16</v>
      </c>
      <c r="B21" s="374" t="s">
        <v>455</v>
      </c>
      <c r="C21" s="401">
        <f>'Diskusija  - ministrijas'!C32</f>
        <v>0</v>
      </c>
      <c r="D21" s="401">
        <f>'Diskusija  - ministrijas'!D32</f>
        <v>0</v>
      </c>
      <c r="E21" s="401">
        <f>'Diskusija  - ministrijas'!E32</f>
        <v>0</v>
      </c>
      <c r="F21" s="401">
        <f>'Diskusija  - ministrijas'!F32</f>
        <v>0</v>
      </c>
      <c r="G21" s="401">
        <f>'Diskusija  - ministrijas'!G32</f>
        <v>0</v>
      </c>
      <c r="H21" s="401">
        <f>'Diskusija  - ministrijas'!H32</f>
        <v>0</v>
      </c>
      <c r="I21" s="398">
        <f>'Diskusija  - ministrijas'!I32</f>
        <v>10.7</v>
      </c>
      <c r="J21" s="401">
        <f>'Diskusija  - ministrijas'!J32</f>
        <v>0</v>
      </c>
      <c r="K21" s="401">
        <f>'Diskusija  - ministrijas'!K32</f>
        <v>0</v>
      </c>
      <c r="M21" s="609"/>
      <c r="N21" s="612"/>
    </row>
    <row r="22" spans="1:14" s="331" customFormat="1" ht="27.6" x14ac:dyDescent="0.25">
      <c r="A22" s="417">
        <f t="shared" si="0"/>
        <v>17</v>
      </c>
      <c r="B22" s="374" t="s">
        <v>456</v>
      </c>
      <c r="C22" s="401">
        <f>'Diskusija  - ministrijas'!C33</f>
        <v>0</v>
      </c>
      <c r="D22" s="401">
        <f>'Diskusija  - ministrijas'!D33</f>
        <v>0</v>
      </c>
      <c r="E22" s="401">
        <f>'Diskusija  - ministrijas'!E33</f>
        <v>0</v>
      </c>
      <c r="F22" s="401">
        <f>'Diskusija  - ministrijas'!F33</f>
        <v>0</v>
      </c>
      <c r="G22" s="401">
        <f>'Diskusija  - ministrijas'!G33</f>
        <v>0</v>
      </c>
      <c r="H22" s="401">
        <f>'Diskusija  - ministrijas'!H33</f>
        <v>0</v>
      </c>
      <c r="I22" s="398">
        <f>'Diskusija  - ministrijas'!I33</f>
        <v>15</v>
      </c>
      <c r="J22" s="401">
        <f>'Diskusija  - ministrijas'!J33</f>
        <v>0</v>
      </c>
      <c r="K22" s="401">
        <f>'Diskusija  - ministrijas'!K33</f>
        <v>0</v>
      </c>
      <c r="M22" s="609"/>
      <c r="N22" s="612"/>
    </row>
    <row r="23" spans="1:14" s="331" customFormat="1" ht="14.4" x14ac:dyDescent="0.25">
      <c r="A23" s="417">
        <f t="shared" si="0"/>
        <v>18</v>
      </c>
      <c r="B23" s="374" t="str">
        <f>'Diskusija  - ministrijas'!B31</f>
        <v>Izglītības un zinātnes ministrija</v>
      </c>
      <c r="C23" s="397">
        <f>'Diskusija  - ministrijas'!C31</f>
        <v>5.5683680000000004</v>
      </c>
      <c r="D23" s="397">
        <f>'Diskusija  - ministrijas'!D31</f>
        <v>0.56836799999999998</v>
      </c>
      <c r="E23" s="393"/>
      <c r="F23" s="394"/>
      <c r="G23" s="395"/>
      <c r="H23" s="395"/>
      <c r="I23" s="395"/>
      <c r="J23" s="395"/>
      <c r="K23" s="396"/>
      <c r="M23" s="609"/>
      <c r="N23" s="612"/>
    </row>
    <row r="24" spans="1:14" s="331" customFormat="1" ht="14.4" x14ac:dyDescent="0.25">
      <c r="A24" s="417">
        <f t="shared" si="0"/>
        <v>19</v>
      </c>
      <c r="B24" s="365"/>
      <c r="C24" s="401"/>
      <c r="D24" s="393"/>
      <c r="E24" s="393"/>
      <c r="F24" s="394"/>
      <c r="G24" s="395"/>
      <c r="H24" s="395"/>
      <c r="I24" s="395"/>
      <c r="J24" s="395"/>
      <c r="K24" s="396"/>
      <c r="M24" s="610"/>
      <c r="N24" s="613"/>
    </row>
    <row r="25" spans="1:14" s="331" customFormat="1" ht="13.8" x14ac:dyDescent="0.25">
      <c r="A25" s="417">
        <f t="shared" si="0"/>
        <v>20</v>
      </c>
      <c r="B25" s="428" t="s">
        <v>448</v>
      </c>
      <c r="C25" s="422">
        <f>SUM(C26:C30)</f>
        <v>83.987589</v>
      </c>
      <c r="D25" s="408">
        <f t="shared" ref="D25:G25" si="7">SUM(D26:D30)</f>
        <v>34.042469999999994</v>
      </c>
      <c r="E25" s="408">
        <f t="shared" si="7"/>
        <v>0</v>
      </c>
      <c r="F25" s="409"/>
      <c r="G25" s="408">
        <f t="shared" si="7"/>
        <v>0</v>
      </c>
      <c r="H25" s="408">
        <f t="shared" ref="H25" si="8">SUM(H26:H30)</f>
        <v>0</v>
      </c>
      <c r="I25" s="408">
        <f t="shared" ref="I25" si="9">SUM(I26:I30)</f>
        <v>30</v>
      </c>
      <c r="J25" s="408">
        <f t="shared" ref="J25" si="10">SUM(J26:J30)</f>
        <v>0</v>
      </c>
      <c r="K25" s="408">
        <f t="shared" ref="K25" si="11">SUM(K26:K30)</f>
        <v>0</v>
      </c>
      <c r="M25" s="608">
        <f t="shared" si="6"/>
        <v>113.987589</v>
      </c>
      <c r="N25" s="611">
        <f>M25/$M$64</f>
        <v>5.5596592719987403E-2</v>
      </c>
    </row>
    <row r="26" spans="1:14" s="331" customFormat="1" ht="13.8" x14ac:dyDescent="0.25">
      <c r="A26" s="417">
        <f t="shared" si="0"/>
        <v>21</v>
      </c>
      <c r="B26" s="427" t="str">
        <f>'Diskusija  - ministrijas'!B72</f>
        <v>tajā skaitā pamatkapitāla palielināšana</v>
      </c>
      <c r="C26" s="397">
        <f>'Diskusija  - ministrijas'!C72</f>
        <v>14.994642000000001</v>
      </c>
      <c r="D26" s="397">
        <f>'Diskusija  - ministrijas'!D72</f>
        <v>14.897133999999999</v>
      </c>
      <c r="E26" s="397">
        <f>'Diskusija  - ministrijas'!E72</f>
        <v>0</v>
      </c>
      <c r="F26" s="397">
        <f>'Diskusija  - ministrijas'!F72</f>
        <v>0</v>
      </c>
      <c r="G26" s="397">
        <f>'Diskusija  - ministrijas'!G72</f>
        <v>0</v>
      </c>
      <c r="H26" s="397">
        <f>'Diskusija  - ministrijas'!H72</f>
        <v>0</v>
      </c>
      <c r="I26" s="397">
        <f>'Diskusija  - ministrijas'!I72</f>
        <v>0</v>
      </c>
      <c r="J26" s="397">
        <f>'Diskusija  - ministrijas'!J72</f>
        <v>0</v>
      </c>
      <c r="K26" s="397">
        <f>'Diskusija  - ministrijas'!K72</f>
        <v>0</v>
      </c>
      <c r="M26" s="609"/>
      <c r="N26" s="612"/>
    </row>
    <row r="27" spans="1:14" s="331" customFormat="1" ht="27.6" x14ac:dyDescent="0.25">
      <c r="A27" s="417">
        <f t="shared" si="0"/>
        <v>22</v>
      </c>
      <c r="B27" s="427" t="str">
        <f>'Diskusija  - ministrijas'!B73</f>
        <v>Slimnīcu infrastruktūra un medicīniskā personāla piesaiste Rīgā</v>
      </c>
      <c r="C27" s="397">
        <f>'Diskusija  - ministrijas'!C73</f>
        <v>0</v>
      </c>
      <c r="D27" s="397">
        <f>'Diskusija  - ministrijas'!D73</f>
        <v>0</v>
      </c>
      <c r="E27" s="397">
        <f>'Diskusija  - ministrijas'!E73</f>
        <v>0</v>
      </c>
      <c r="F27" s="397">
        <f>'Diskusija  - ministrijas'!F73</f>
        <v>0</v>
      </c>
      <c r="G27" s="397">
        <f>'Diskusija  - ministrijas'!G73</f>
        <v>0</v>
      </c>
      <c r="H27" s="397">
        <f>'Diskusija  - ministrijas'!H73</f>
        <v>0</v>
      </c>
      <c r="I27" s="397">
        <f>'Diskusija  - ministrijas'!I73</f>
        <v>30</v>
      </c>
      <c r="J27" s="397">
        <f>'Diskusija  - ministrijas'!J73</f>
        <v>0</v>
      </c>
      <c r="K27" s="397">
        <f>'Diskusija  - ministrijas'!K73</f>
        <v>0</v>
      </c>
      <c r="M27" s="609"/>
      <c r="N27" s="612"/>
    </row>
    <row r="28" spans="1:14" s="331" customFormat="1" ht="14.4" x14ac:dyDescent="0.25">
      <c r="A28" s="417">
        <f t="shared" si="0"/>
        <v>23</v>
      </c>
      <c r="B28" s="374" t="s">
        <v>464</v>
      </c>
      <c r="C28" s="397">
        <f>'Diskusija  - ministrijas'!C71-'Diskusija  - ministrijas'!C72</f>
        <v>23.258187</v>
      </c>
      <c r="D28" s="395">
        <f>'Diskusija  - ministrijas'!D71-'Diskusija  - ministrijas'!D72</f>
        <v>9.3473489999999995</v>
      </c>
      <c r="E28" s="396"/>
      <c r="F28" s="402"/>
      <c r="G28" s="395"/>
      <c r="H28" s="395"/>
      <c r="I28" s="395"/>
      <c r="J28" s="395"/>
      <c r="K28" s="396"/>
      <c r="M28" s="609"/>
      <c r="N28" s="612"/>
    </row>
    <row r="29" spans="1:14" s="331" customFormat="1" ht="14.4" x14ac:dyDescent="0.25">
      <c r="A29" s="417">
        <f t="shared" si="0"/>
        <v>24</v>
      </c>
      <c r="B29" s="374" t="s">
        <v>466</v>
      </c>
      <c r="C29" s="397">
        <f>'Diskusija  - ministrijas'!C11</f>
        <v>45.734760000000001</v>
      </c>
      <c r="D29" s="397">
        <f>'Diskusija  - ministrijas'!D11</f>
        <v>9.7979869999999991</v>
      </c>
      <c r="E29" s="396"/>
      <c r="F29" s="402"/>
      <c r="G29" s="395"/>
      <c r="H29" s="395"/>
      <c r="I29" s="395"/>
      <c r="J29" s="395"/>
      <c r="K29" s="396"/>
      <c r="M29" s="609"/>
      <c r="N29" s="612"/>
    </row>
    <row r="30" spans="1:14" s="290" customFormat="1" ht="14.4" x14ac:dyDescent="0.15">
      <c r="A30" s="417">
        <f t="shared" si="0"/>
        <v>25</v>
      </c>
      <c r="B30" s="345"/>
      <c r="C30" s="397"/>
      <c r="D30" s="395"/>
      <c r="E30" s="396"/>
      <c r="F30" s="402"/>
      <c r="G30" s="395"/>
      <c r="H30" s="395"/>
      <c r="I30" s="395"/>
      <c r="J30" s="395"/>
      <c r="K30" s="396"/>
      <c r="M30" s="610"/>
      <c r="N30" s="613"/>
    </row>
    <row r="31" spans="1:14" s="290" customFormat="1" ht="13.8" x14ac:dyDescent="0.15">
      <c r="A31" s="417">
        <f t="shared" si="0"/>
        <v>26</v>
      </c>
      <c r="B31" s="428" t="s">
        <v>449</v>
      </c>
      <c r="C31" s="422">
        <f>SUM(C32:C38)</f>
        <v>232</v>
      </c>
      <c r="D31" s="408">
        <f>SUM(D32:D38)</f>
        <v>0</v>
      </c>
      <c r="E31" s="408">
        <f>SUM(E32:E38)</f>
        <v>0</v>
      </c>
      <c r="F31" s="409"/>
      <c r="G31" s="408">
        <f>SUM(G32:G38)</f>
        <v>8</v>
      </c>
      <c r="H31" s="408">
        <f>SUM(H32:H38)</f>
        <v>75</v>
      </c>
      <c r="I31" s="408">
        <f>SUM(I32:I38)</f>
        <v>283</v>
      </c>
      <c r="J31" s="408">
        <f>SUM(J32:J38)</f>
        <v>11</v>
      </c>
      <c r="K31" s="408">
        <f>SUM(K32:K38)</f>
        <v>0</v>
      </c>
      <c r="M31" s="608">
        <f t="shared" si="6"/>
        <v>609</v>
      </c>
      <c r="N31" s="611">
        <f>M31/$M$64</f>
        <v>0.29703518833504172</v>
      </c>
    </row>
    <row r="32" spans="1:14" s="331" customFormat="1" ht="13.8" x14ac:dyDescent="0.25">
      <c r="A32" s="417">
        <f t="shared" si="0"/>
        <v>27</v>
      </c>
      <c r="B32" s="374" t="s">
        <v>454</v>
      </c>
      <c r="C32" s="403">
        <f>'Diskusija  - ministrijas'!C25</f>
        <v>0</v>
      </c>
      <c r="D32" s="403">
        <f>'Diskusija  - ministrijas'!D25</f>
        <v>0</v>
      </c>
      <c r="E32" s="403">
        <f>'Diskusija  - ministrijas'!E25</f>
        <v>0</v>
      </c>
      <c r="F32" s="403">
        <f>'Diskusija  - ministrijas'!F25</f>
        <v>0</v>
      </c>
      <c r="G32" s="403">
        <f>'Diskusija  - ministrijas'!G25</f>
        <v>0</v>
      </c>
      <c r="H32" s="403">
        <f>'Diskusija  - ministrijas'!H25</f>
        <v>75</v>
      </c>
      <c r="I32" s="403">
        <f>'Diskusija  - ministrijas'!I25</f>
        <v>0</v>
      </c>
      <c r="J32" s="403">
        <f>'Diskusija  - ministrijas'!J25</f>
        <v>0</v>
      </c>
      <c r="K32" s="403">
        <f>'Diskusija  - ministrijas'!K25</f>
        <v>0</v>
      </c>
      <c r="M32" s="609"/>
      <c r="N32" s="612"/>
    </row>
    <row r="33" spans="1:14" s="290" customFormat="1" ht="13.8" x14ac:dyDescent="0.15">
      <c r="A33" s="417">
        <f t="shared" si="0"/>
        <v>28</v>
      </c>
      <c r="B33" s="374" t="s">
        <v>460</v>
      </c>
      <c r="C33" s="397">
        <f>'Diskusija  - ministrijas'!C59</f>
        <v>0</v>
      </c>
      <c r="D33" s="397">
        <f>'Diskusija  - ministrijas'!D59</f>
        <v>0</v>
      </c>
      <c r="E33" s="397">
        <f>'Diskusija  - ministrijas'!E59</f>
        <v>0</v>
      </c>
      <c r="F33" s="397">
        <f>'Diskusija  - ministrijas'!F59</f>
        <v>0</v>
      </c>
      <c r="G33" s="397">
        <f>'Diskusija  - ministrijas'!G59</f>
        <v>0</v>
      </c>
      <c r="H33" s="397">
        <f>'Diskusija  - ministrijas'!H59</f>
        <v>0</v>
      </c>
      <c r="I33" s="397">
        <f>'Diskusija  - ministrijas'!I59</f>
        <v>0</v>
      </c>
      <c r="J33" s="397">
        <f>'Diskusija  - ministrijas'!J59</f>
        <v>11</v>
      </c>
      <c r="K33" s="397">
        <f>'Diskusija  - ministrijas'!K59</f>
        <v>0</v>
      </c>
      <c r="M33" s="609"/>
      <c r="N33" s="612"/>
    </row>
    <row r="34" spans="1:14" s="331" customFormat="1" ht="13.8" x14ac:dyDescent="0.25">
      <c r="A34" s="417">
        <f t="shared" si="0"/>
        <v>29</v>
      </c>
      <c r="B34" s="374" t="s">
        <v>429</v>
      </c>
      <c r="C34" s="403">
        <f>'Diskusija  - ministrijas'!C62</f>
        <v>150</v>
      </c>
      <c r="D34" s="403">
        <f>'Diskusija  - ministrijas'!D62</f>
        <v>0</v>
      </c>
      <c r="E34" s="403">
        <f>'Diskusija  - ministrijas'!E62</f>
        <v>0</v>
      </c>
      <c r="F34" s="403">
        <f>'Diskusija  - ministrijas'!F62</f>
        <v>0</v>
      </c>
      <c r="G34" s="403">
        <f>'Diskusija  - ministrijas'!G62</f>
        <v>0</v>
      </c>
      <c r="H34" s="403">
        <f>'Diskusija  - ministrijas'!H62</f>
        <v>0</v>
      </c>
      <c r="I34" s="403">
        <f>'Diskusija  - ministrijas'!I62</f>
        <v>0</v>
      </c>
      <c r="J34" s="403">
        <f>'Diskusija  - ministrijas'!J62</f>
        <v>0</v>
      </c>
      <c r="K34" s="403">
        <f>'Diskusija  - ministrijas'!K62</f>
        <v>0</v>
      </c>
      <c r="M34" s="609"/>
      <c r="N34" s="612"/>
    </row>
    <row r="35" spans="1:14" s="331" customFormat="1" ht="13.8" x14ac:dyDescent="0.25">
      <c r="A35" s="417">
        <f t="shared" si="0"/>
        <v>30</v>
      </c>
      <c r="B35" s="374" t="s">
        <v>467</v>
      </c>
      <c r="C35" s="403">
        <f>'Diskusija  - ministrijas'!C63</f>
        <v>7</v>
      </c>
      <c r="D35" s="403">
        <f>'Diskusija  - ministrijas'!D63</f>
        <v>0</v>
      </c>
      <c r="E35" s="403">
        <f>'Diskusija  - ministrijas'!E63</f>
        <v>0</v>
      </c>
      <c r="F35" s="403">
        <f>'Diskusija  - ministrijas'!F63</f>
        <v>0</v>
      </c>
      <c r="G35" s="403">
        <f>'Diskusija  - ministrijas'!G63</f>
        <v>0</v>
      </c>
      <c r="H35" s="403">
        <f>'Diskusija  - ministrijas'!H63</f>
        <v>0</v>
      </c>
      <c r="I35" s="403">
        <f>'Diskusija  - ministrijas'!I63</f>
        <v>0</v>
      </c>
      <c r="J35" s="403">
        <f>'Diskusija  - ministrijas'!J63</f>
        <v>0</v>
      </c>
      <c r="K35" s="403">
        <f>'Diskusija  - ministrijas'!K63</f>
        <v>0</v>
      </c>
      <c r="M35" s="609"/>
      <c r="N35" s="612"/>
    </row>
    <row r="36" spans="1:14" s="331" customFormat="1" ht="13.8" x14ac:dyDescent="0.25">
      <c r="A36" s="417">
        <f t="shared" si="0"/>
        <v>31</v>
      </c>
      <c r="B36" s="430" t="str">
        <f>'Diskusija  - ministrijas'!B69</f>
        <v>Jauna akustiskā koncertzāle</v>
      </c>
      <c r="C36" s="404">
        <f>'Diskusija  - ministrijas'!C69</f>
        <v>0</v>
      </c>
      <c r="D36" s="404">
        <f>'Diskusija  - ministrijas'!D69</f>
        <v>0</v>
      </c>
      <c r="E36" s="404">
        <f>'Diskusija  - ministrijas'!E69</f>
        <v>0</v>
      </c>
      <c r="F36" s="404">
        <f>'Diskusija  - ministrijas'!F69</f>
        <v>0</v>
      </c>
      <c r="G36" s="404">
        <f>'Diskusija  - ministrijas'!G69</f>
        <v>8</v>
      </c>
      <c r="H36" s="404">
        <f>'Diskusija  - ministrijas'!H69</f>
        <v>0</v>
      </c>
      <c r="I36" s="404">
        <f>'Diskusija  - ministrijas'!I69</f>
        <v>0</v>
      </c>
      <c r="J36" s="404">
        <f>'Diskusija  - ministrijas'!J69</f>
        <v>0</v>
      </c>
      <c r="K36" s="404">
        <f>'Diskusija  - ministrijas'!K69</f>
        <v>0</v>
      </c>
      <c r="M36" s="609"/>
      <c r="N36" s="612"/>
    </row>
    <row r="37" spans="1:14" s="331" customFormat="1" ht="14.4" x14ac:dyDescent="0.25">
      <c r="A37" s="417">
        <f t="shared" si="0"/>
        <v>32</v>
      </c>
      <c r="B37" s="374" t="s">
        <v>465</v>
      </c>
      <c r="C37" s="397">
        <f>'Diskusija  - ministrijas'!C39-'Diskusija  - ministrijas'!C40</f>
        <v>75</v>
      </c>
      <c r="D37" s="395">
        <f>'Diskusija  - ministrijas'!D39-'Diskusija  - ministrijas'!D40</f>
        <v>0</v>
      </c>
      <c r="E37" s="395">
        <f>'Diskusija  - ministrijas'!E39-'Diskusija  - ministrijas'!E40</f>
        <v>0</v>
      </c>
      <c r="F37" s="402"/>
      <c r="G37" s="395"/>
      <c r="H37" s="395"/>
      <c r="I37" s="395"/>
      <c r="J37" s="395"/>
      <c r="K37" s="396"/>
      <c r="M37" s="609"/>
      <c r="N37" s="612"/>
    </row>
    <row r="38" spans="1:14" s="290" customFormat="1" ht="13.8" x14ac:dyDescent="0.15">
      <c r="A38" s="417">
        <f t="shared" si="0"/>
        <v>33</v>
      </c>
      <c r="B38" s="374" t="s">
        <v>458</v>
      </c>
      <c r="C38" s="399">
        <f>'Diskusija  - ministrijas'!C41</f>
        <v>0</v>
      </c>
      <c r="D38" s="399">
        <f>'Diskusija  - ministrijas'!D41</f>
        <v>0</v>
      </c>
      <c r="E38" s="399">
        <f>'Diskusija  - ministrijas'!E41</f>
        <v>0</v>
      </c>
      <c r="F38" s="399">
        <f>'Diskusija  - ministrijas'!F41</f>
        <v>0</v>
      </c>
      <c r="G38" s="399">
        <f>'Diskusija  - ministrijas'!G41</f>
        <v>0</v>
      </c>
      <c r="H38" s="399">
        <f>'Diskusija  - ministrijas'!H41</f>
        <v>0</v>
      </c>
      <c r="I38" s="399">
        <f>'Diskusija  - ministrijas'!I41</f>
        <v>283</v>
      </c>
      <c r="J38" s="399">
        <f>'Diskusija  - ministrijas'!J41</f>
        <v>0</v>
      </c>
      <c r="K38" s="399">
        <f>'Diskusija  - ministrijas'!K41</f>
        <v>0</v>
      </c>
      <c r="M38" s="609"/>
      <c r="N38" s="612"/>
    </row>
    <row r="39" spans="1:14" s="290" customFormat="1" ht="13.8" x14ac:dyDescent="0.15">
      <c r="A39" s="417">
        <f t="shared" si="0"/>
        <v>34</v>
      </c>
      <c r="B39" s="429"/>
      <c r="C39" s="399"/>
      <c r="D39" s="399"/>
      <c r="E39" s="399"/>
      <c r="F39" s="400"/>
      <c r="G39" s="399"/>
      <c r="H39" s="399"/>
      <c r="I39" s="399"/>
      <c r="J39" s="399"/>
      <c r="K39" s="399"/>
      <c r="M39" s="610"/>
      <c r="N39" s="613"/>
    </row>
    <row r="40" spans="1:14" s="331" customFormat="1" ht="13.8" x14ac:dyDescent="0.25">
      <c r="A40" s="417">
        <f t="shared" si="0"/>
        <v>35</v>
      </c>
      <c r="B40" s="428" t="s">
        <v>478</v>
      </c>
      <c r="C40" s="422">
        <f>SUM(C41:C63)</f>
        <v>544.90617999999995</v>
      </c>
      <c r="D40" s="408">
        <f>SUM(D41:D63)</f>
        <v>75.033878999999999</v>
      </c>
      <c r="E40" s="408">
        <f t="shared" ref="E40:G40" si="12">SUM(E41:E58)</f>
        <v>0</v>
      </c>
      <c r="F40" s="409"/>
      <c r="G40" s="408">
        <f t="shared" si="12"/>
        <v>154.69999999999999</v>
      </c>
      <c r="H40" s="408">
        <f t="shared" ref="H40" si="13">SUM(H41:H58)</f>
        <v>0</v>
      </c>
      <c r="I40" s="408">
        <f t="shared" ref="I40" si="14">SUM(I41:I58)</f>
        <v>20</v>
      </c>
      <c r="J40" s="408">
        <f t="shared" ref="J40" si="15">SUM(J41:J58)</f>
        <v>0</v>
      </c>
      <c r="K40" s="408">
        <f t="shared" ref="K40" si="16">SUM(K41:K58)</f>
        <v>0</v>
      </c>
      <c r="M40" s="608">
        <f t="shared" si="6"/>
        <v>719.60617999999999</v>
      </c>
      <c r="N40" s="611">
        <f>M40/$M$64</f>
        <v>0.35098252414344816</v>
      </c>
    </row>
    <row r="41" spans="1:14" s="331" customFormat="1" ht="13.8" x14ac:dyDescent="0.25">
      <c r="A41" s="417">
        <f t="shared" si="0"/>
        <v>36</v>
      </c>
      <c r="B41" s="374" t="s">
        <v>450</v>
      </c>
      <c r="C41" s="397">
        <f>'Diskusija  - ministrijas'!C16</f>
        <v>101.7898</v>
      </c>
      <c r="D41" s="397">
        <f>'Diskusija  - ministrijas'!D16</f>
        <v>50.8949</v>
      </c>
      <c r="E41" s="397">
        <f>'Diskusija  - ministrijas'!E16</f>
        <v>0</v>
      </c>
      <c r="F41" s="397">
        <f>'Diskusija  - ministrijas'!F16</f>
        <v>0</v>
      </c>
      <c r="G41" s="397">
        <f>'Diskusija  - ministrijas'!G16</f>
        <v>0</v>
      </c>
      <c r="H41" s="397">
        <f>'Diskusija  - ministrijas'!H16</f>
        <v>0</v>
      </c>
      <c r="I41" s="397">
        <f>'Diskusija  - ministrijas'!I16</f>
        <v>0</v>
      </c>
      <c r="J41" s="397">
        <f>'Diskusija  - ministrijas'!J16</f>
        <v>0</v>
      </c>
      <c r="K41" s="397">
        <f>'Diskusija  - ministrijas'!K16</f>
        <v>0</v>
      </c>
      <c r="M41" s="609"/>
      <c r="N41" s="612"/>
    </row>
    <row r="42" spans="1:14" s="290" customFormat="1" ht="13.8" x14ac:dyDescent="0.15">
      <c r="A42" s="417">
        <f t="shared" si="0"/>
        <v>37</v>
      </c>
      <c r="B42" s="374" t="s">
        <v>453</v>
      </c>
      <c r="C42" s="397">
        <f>'Diskusija  - ministrijas'!C21</f>
        <v>0</v>
      </c>
      <c r="D42" s="397">
        <f>'Diskusija  - ministrijas'!D21</f>
        <v>0</v>
      </c>
      <c r="E42" s="397">
        <f>'Diskusija  - ministrijas'!E21</f>
        <v>0</v>
      </c>
      <c r="F42" s="397">
        <f>'Diskusija  - ministrijas'!F21</f>
        <v>0</v>
      </c>
      <c r="G42" s="397">
        <f>'Diskusija  - ministrijas'!G21</f>
        <v>20</v>
      </c>
      <c r="H42" s="397">
        <f>'Diskusija  - ministrijas'!H21</f>
        <v>0</v>
      </c>
      <c r="I42" s="397">
        <f>'Diskusija  - ministrijas'!I21</f>
        <v>0</v>
      </c>
      <c r="J42" s="397">
        <f>'Diskusija  - ministrijas'!J21</f>
        <v>0</v>
      </c>
      <c r="K42" s="397">
        <f>'Diskusija  - ministrijas'!K21</f>
        <v>0</v>
      </c>
      <c r="M42" s="609"/>
      <c r="N42" s="612"/>
    </row>
    <row r="43" spans="1:14" s="331" customFormat="1" ht="13.8" x14ac:dyDescent="0.25">
      <c r="A43" s="417">
        <f t="shared" si="0"/>
        <v>38</v>
      </c>
      <c r="B43" s="374" t="s">
        <v>457</v>
      </c>
      <c r="C43" s="403">
        <f>'Diskusija  - ministrijas'!C34</f>
        <v>0</v>
      </c>
      <c r="D43" s="403">
        <f>'Diskusija  - ministrijas'!D34</f>
        <v>0</v>
      </c>
      <c r="E43" s="403">
        <f>'Diskusija  - ministrijas'!E34</f>
        <v>0</v>
      </c>
      <c r="F43" s="403">
        <f>'Diskusija  - ministrijas'!F34</f>
        <v>0</v>
      </c>
      <c r="G43" s="403">
        <f>'Diskusija  - ministrijas'!G34</f>
        <v>3</v>
      </c>
      <c r="H43" s="403">
        <f>'Diskusija  - ministrijas'!H34</f>
        <v>0</v>
      </c>
      <c r="I43" s="403">
        <f>'Diskusija  - ministrijas'!I34</f>
        <v>0</v>
      </c>
      <c r="J43" s="403">
        <f>'Diskusija  - ministrijas'!J34</f>
        <v>0</v>
      </c>
      <c r="K43" s="403">
        <f>'Diskusija  - ministrijas'!K34</f>
        <v>0</v>
      </c>
      <c r="M43" s="609"/>
      <c r="N43" s="612"/>
    </row>
    <row r="44" spans="1:14" s="331" customFormat="1" ht="14.4" x14ac:dyDescent="0.25">
      <c r="A44" s="417">
        <f t="shared" si="0"/>
        <v>39</v>
      </c>
      <c r="B44" s="374" t="s">
        <v>469</v>
      </c>
      <c r="C44" s="401">
        <v>342.05315400000001</v>
      </c>
      <c r="D44" s="401">
        <v>6</v>
      </c>
      <c r="E44" s="401">
        <v>0</v>
      </c>
      <c r="F44" s="401">
        <v>0</v>
      </c>
      <c r="G44" s="401">
        <v>0</v>
      </c>
      <c r="H44" s="401">
        <v>0</v>
      </c>
      <c r="I44" s="401">
        <v>0</v>
      </c>
      <c r="J44" s="401">
        <v>0</v>
      </c>
      <c r="K44" s="401">
        <v>0</v>
      </c>
      <c r="M44" s="609"/>
      <c r="N44" s="612"/>
    </row>
    <row r="45" spans="1:14" s="331" customFormat="1" ht="13.8" x14ac:dyDescent="0.25">
      <c r="A45" s="417">
        <f t="shared" si="0"/>
        <v>40</v>
      </c>
      <c r="B45" s="374" t="s">
        <v>426</v>
      </c>
      <c r="C45" s="397">
        <f>'Diskusija  - ministrijas'!C42</f>
        <v>0</v>
      </c>
      <c r="D45" s="397">
        <f>'Diskusija  - ministrijas'!D42</f>
        <v>0</v>
      </c>
      <c r="E45" s="397">
        <f>'Diskusija  - ministrijas'!E42</f>
        <v>0</v>
      </c>
      <c r="F45" s="397">
        <f>'Diskusija  - ministrijas'!F42</f>
        <v>0</v>
      </c>
      <c r="G45" s="397">
        <f>'Diskusija  - ministrijas'!G42</f>
        <v>0</v>
      </c>
      <c r="H45" s="397">
        <f>'Diskusija  - ministrijas'!H42</f>
        <v>0</v>
      </c>
      <c r="I45" s="397">
        <f>'Diskusija  - ministrijas'!I42</f>
        <v>0</v>
      </c>
      <c r="J45" s="397">
        <f>'Diskusija  - ministrijas'!J42</f>
        <v>0</v>
      </c>
      <c r="K45" s="397">
        <f>'Diskusija  - ministrijas'!K42</f>
        <v>0</v>
      </c>
      <c r="M45" s="609"/>
      <c r="N45" s="612"/>
    </row>
    <row r="46" spans="1:14" s="331" customFormat="1" ht="13.8" x14ac:dyDescent="0.25">
      <c r="A46" s="417">
        <f t="shared" si="0"/>
        <v>41</v>
      </c>
      <c r="B46" s="438" t="s">
        <v>401</v>
      </c>
      <c r="C46" s="397">
        <f>'Diskusija  - ministrijas'!C43</f>
        <v>0</v>
      </c>
      <c r="D46" s="397">
        <f>'Diskusija  - ministrijas'!D43</f>
        <v>0</v>
      </c>
      <c r="E46" s="397">
        <f>'Diskusija  - ministrijas'!E43</f>
        <v>0</v>
      </c>
      <c r="F46" s="397">
        <f>'Diskusija  - ministrijas'!F43</f>
        <v>0</v>
      </c>
      <c r="G46" s="397">
        <f>'Diskusija  - ministrijas'!G43</f>
        <v>14.2</v>
      </c>
      <c r="H46" s="397">
        <f>'Diskusija  - ministrijas'!H43</f>
        <v>0</v>
      </c>
      <c r="I46" s="397">
        <f>'Diskusija  - ministrijas'!I43</f>
        <v>0</v>
      </c>
      <c r="J46" s="397">
        <f>'Diskusija  - ministrijas'!J43</f>
        <v>0</v>
      </c>
      <c r="K46" s="397">
        <f>'Diskusija  - ministrijas'!K43</f>
        <v>0</v>
      </c>
      <c r="M46" s="609"/>
      <c r="N46" s="612"/>
    </row>
    <row r="47" spans="1:14" s="331" customFormat="1" ht="13.8" x14ac:dyDescent="0.25">
      <c r="A47" s="417">
        <f t="shared" si="0"/>
        <v>42</v>
      </c>
      <c r="B47" s="438" t="s">
        <v>402</v>
      </c>
      <c r="C47" s="397">
        <f>'Diskusija  - ministrijas'!C44</f>
        <v>0</v>
      </c>
      <c r="D47" s="397">
        <f>'Diskusija  - ministrijas'!D44</f>
        <v>0</v>
      </c>
      <c r="E47" s="397">
        <f>'Diskusija  - ministrijas'!E44</f>
        <v>0</v>
      </c>
      <c r="F47" s="397">
        <f>'Diskusija  - ministrijas'!F44</f>
        <v>0</v>
      </c>
      <c r="G47" s="397">
        <f>'Diskusija  - ministrijas'!G44</f>
        <v>0</v>
      </c>
      <c r="H47" s="397">
        <f>'Diskusija  - ministrijas'!H44</f>
        <v>0</v>
      </c>
      <c r="I47" s="397">
        <f>'Diskusija  - ministrijas'!I44</f>
        <v>0</v>
      </c>
      <c r="J47" s="397">
        <f>'Diskusija  - ministrijas'!J44</f>
        <v>0</v>
      </c>
      <c r="K47" s="397">
        <f>'Diskusija  - ministrijas'!K44</f>
        <v>0</v>
      </c>
      <c r="M47" s="609"/>
      <c r="N47" s="612"/>
    </row>
    <row r="48" spans="1:14" s="331" customFormat="1" ht="13.8" x14ac:dyDescent="0.25">
      <c r="A48" s="417">
        <f t="shared" si="0"/>
        <v>43</v>
      </c>
      <c r="B48" s="438" t="s">
        <v>403</v>
      </c>
      <c r="C48" s="397">
        <f>'Diskusija  - ministrijas'!C45</f>
        <v>0</v>
      </c>
      <c r="D48" s="397">
        <f>'Diskusija  - ministrijas'!D45</f>
        <v>0</v>
      </c>
      <c r="E48" s="397">
        <f>'Diskusija  - ministrijas'!E45</f>
        <v>0</v>
      </c>
      <c r="F48" s="397">
        <f>'Diskusija  - ministrijas'!F45</f>
        <v>0</v>
      </c>
      <c r="G48" s="397">
        <f>'Diskusija  - ministrijas'!G45</f>
        <v>75</v>
      </c>
      <c r="H48" s="397">
        <f>'Diskusija  - ministrijas'!H45</f>
        <v>0</v>
      </c>
      <c r="I48" s="397">
        <f>'Diskusija  - ministrijas'!I45</f>
        <v>0</v>
      </c>
      <c r="J48" s="397">
        <f>'Diskusija  - ministrijas'!J45</f>
        <v>0</v>
      </c>
      <c r="K48" s="397">
        <f>'Diskusija  - ministrijas'!K45</f>
        <v>0</v>
      </c>
      <c r="M48" s="609"/>
      <c r="N48" s="612"/>
    </row>
    <row r="49" spans="1:14" s="331" customFormat="1" ht="13.8" x14ac:dyDescent="0.25">
      <c r="A49" s="417">
        <f t="shared" si="0"/>
        <v>44</v>
      </c>
      <c r="B49" s="374" t="s">
        <v>404</v>
      </c>
      <c r="C49" s="397">
        <f>'Diskusija  - ministrijas'!C46</f>
        <v>0</v>
      </c>
      <c r="D49" s="397">
        <f>'Diskusija  - ministrijas'!D46</f>
        <v>0</v>
      </c>
      <c r="E49" s="397">
        <f>'Diskusija  - ministrijas'!E46</f>
        <v>0</v>
      </c>
      <c r="F49" s="397">
        <f>'Diskusija  - ministrijas'!F46</f>
        <v>0</v>
      </c>
      <c r="G49" s="397">
        <f>'Diskusija  - ministrijas'!G46</f>
        <v>11</v>
      </c>
      <c r="H49" s="397">
        <f>'Diskusija  - ministrijas'!H46</f>
        <v>0</v>
      </c>
      <c r="I49" s="397">
        <f>'Diskusija  - ministrijas'!I46</f>
        <v>0</v>
      </c>
      <c r="J49" s="397">
        <f>'Diskusija  - ministrijas'!J46</f>
        <v>0</v>
      </c>
      <c r="K49" s="397">
        <f>'Diskusija  - ministrijas'!K46</f>
        <v>0</v>
      </c>
      <c r="M49" s="609"/>
      <c r="N49" s="612"/>
    </row>
    <row r="50" spans="1:14" s="331" customFormat="1" ht="13.8" x14ac:dyDescent="0.25">
      <c r="A50" s="417">
        <f t="shared" si="0"/>
        <v>45</v>
      </c>
      <c r="B50" s="374" t="s">
        <v>470</v>
      </c>
      <c r="C50" s="397">
        <f>'Diskusija  - ministrijas'!C49</f>
        <v>30.3</v>
      </c>
      <c r="D50" s="397">
        <f>'Diskusija  - ministrijas'!D49</f>
        <v>0</v>
      </c>
      <c r="E50" s="397">
        <f>'Diskusija  - ministrijas'!E49</f>
        <v>0</v>
      </c>
      <c r="F50" s="397">
        <f>'Diskusija  - ministrijas'!F49</f>
        <v>0</v>
      </c>
      <c r="G50" s="397">
        <f>'Diskusija  - ministrijas'!G49</f>
        <v>0</v>
      </c>
      <c r="H50" s="397">
        <f>'Diskusija  - ministrijas'!H49</f>
        <v>0</v>
      </c>
      <c r="I50" s="397">
        <f>'Diskusija  - ministrijas'!I49</f>
        <v>0</v>
      </c>
      <c r="J50" s="397">
        <f>'Diskusija  - ministrijas'!J49</f>
        <v>0</v>
      </c>
      <c r="K50" s="397">
        <f>'Diskusija  - ministrijas'!K49</f>
        <v>0</v>
      </c>
      <c r="M50" s="609"/>
      <c r="N50" s="612"/>
    </row>
    <row r="51" spans="1:14" s="290" customFormat="1" ht="41.4" x14ac:dyDescent="0.15">
      <c r="A51" s="417">
        <f t="shared" si="0"/>
        <v>46</v>
      </c>
      <c r="B51" s="374" t="s">
        <v>471</v>
      </c>
      <c r="C51" s="397">
        <f>'Diskusija  - ministrijas'!C50</f>
        <v>6.3230329999999997</v>
      </c>
      <c r="D51" s="397">
        <f>'Diskusija  - ministrijas'!D50</f>
        <v>1.5807580000000001</v>
      </c>
      <c r="E51" s="397">
        <f>'Diskusija  - ministrijas'!E50</f>
        <v>0</v>
      </c>
      <c r="F51" s="397">
        <f>'Diskusija  - ministrijas'!F50</f>
        <v>0</v>
      </c>
      <c r="G51" s="397">
        <f>'Diskusija  - ministrijas'!G50</f>
        <v>0</v>
      </c>
      <c r="H51" s="397">
        <f>'Diskusija  - ministrijas'!H50</f>
        <v>0</v>
      </c>
      <c r="I51" s="397">
        <f>'Diskusija  - ministrijas'!I50</f>
        <v>0</v>
      </c>
      <c r="J51" s="397">
        <f>'Diskusija  - ministrijas'!J50</f>
        <v>0</v>
      </c>
      <c r="K51" s="397">
        <f>'Diskusija  - ministrijas'!K50</f>
        <v>0</v>
      </c>
      <c r="M51" s="609"/>
      <c r="N51" s="612"/>
    </row>
    <row r="52" spans="1:14" s="331" customFormat="1" ht="27.6" x14ac:dyDescent="0.25">
      <c r="A52" s="417">
        <f t="shared" si="0"/>
        <v>47</v>
      </c>
      <c r="B52" s="374" t="s">
        <v>472</v>
      </c>
      <c r="C52" s="397">
        <f>'Diskusija  - ministrijas'!C51</f>
        <v>2.90828</v>
      </c>
      <c r="D52" s="397">
        <f>'Diskusija  - ministrijas'!D51</f>
        <v>1.45414</v>
      </c>
      <c r="E52" s="397">
        <f>'Diskusija  - ministrijas'!E51</f>
        <v>0</v>
      </c>
      <c r="F52" s="397">
        <f>'Diskusija  - ministrijas'!F51</f>
        <v>0</v>
      </c>
      <c r="G52" s="397">
        <f>'Diskusija  - ministrijas'!G51</f>
        <v>0</v>
      </c>
      <c r="H52" s="397">
        <f>'Diskusija  - ministrijas'!H51</f>
        <v>0</v>
      </c>
      <c r="I52" s="397">
        <f>'Diskusija  - ministrijas'!I51</f>
        <v>0</v>
      </c>
      <c r="J52" s="397">
        <f>'Diskusija  - ministrijas'!J51</f>
        <v>0</v>
      </c>
      <c r="K52" s="397">
        <f>'Diskusija  - ministrijas'!K51</f>
        <v>0</v>
      </c>
      <c r="M52" s="609"/>
      <c r="N52" s="612"/>
    </row>
    <row r="53" spans="1:14" s="368" customFormat="1" ht="27.6" x14ac:dyDescent="0.3">
      <c r="A53" s="417">
        <f t="shared" si="0"/>
        <v>48</v>
      </c>
      <c r="B53" s="374" t="s">
        <v>473</v>
      </c>
      <c r="C53" s="397">
        <f>'Diskusija  - ministrijas'!C52</f>
        <v>3.353748</v>
      </c>
      <c r="D53" s="397">
        <f>'Diskusija  - ministrijas'!D52</f>
        <v>1.6815929999999999</v>
      </c>
      <c r="E53" s="397">
        <f>'Diskusija  - ministrijas'!E52</f>
        <v>0</v>
      </c>
      <c r="F53" s="397">
        <f>'Diskusija  - ministrijas'!F52</f>
        <v>0</v>
      </c>
      <c r="G53" s="397">
        <f>'Diskusija  - ministrijas'!G52</f>
        <v>0</v>
      </c>
      <c r="H53" s="397">
        <f>'Diskusija  - ministrijas'!H52</f>
        <v>0</v>
      </c>
      <c r="I53" s="397">
        <f>'Diskusija  - ministrijas'!I52</f>
        <v>0</v>
      </c>
      <c r="J53" s="397">
        <f>'Diskusija  - ministrijas'!J52</f>
        <v>0</v>
      </c>
      <c r="K53" s="397">
        <f>'Diskusija  - ministrijas'!K52</f>
        <v>0</v>
      </c>
      <c r="M53" s="609"/>
      <c r="N53" s="612"/>
    </row>
    <row r="54" spans="1:14" s="371" customFormat="1" ht="41.4" x14ac:dyDescent="0.25">
      <c r="A54" s="417">
        <f t="shared" si="0"/>
        <v>49</v>
      </c>
      <c r="B54" s="374" t="s">
        <v>474</v>
      </c>
      <c r="C54" s="397">
        <f>'Diskusija  - ministrijas'!C53</f>
        <v>4.3242330000000004</v>
      </c>
      <c r="D54" s="397">
        <f>'Diskusija  - ministrijas'!D53</f>
        <v>0</v>
      </c>
      <c r="E54" s="397">
        <f>'Diskusija  - ministrijas'!E53</f>
        <v>0</v>
      </c>
      <c r="F54" s="397">
        <f>'Diskusija  - ministrijas'!F53</f>
        <v>0</v>
      </c>
      <c r="G54" s="397">
        <f>'Diskusija  - ministrijas'!G53</f>
        <v>0</v>
      </c>
      <c r="H54" s="397">
        <f>'Diskusija  - ministrijas'!H53</f>
        <v>0</v>
      </c>
      <c r="I54" s="397">
        <f>'Diskusija  - ministrijas'!I53</f>
        <v>0</v>
      </c>
      <c r="J54" s="397">
        <f>'Diskusija  - ministrijas'!J53</f>
        <v>0</v>
      </c>
      <c r="K54" s="397">
        <f>'Diskusija  - ministrijas'!K53</f>
        <v>0</v>
      </c>
      <c r="M54" s="609"/>
      <c r="N54" s="612"/>
    </row>
    <row r="55" spans="1:14" s="371" customFormat="1" ht="27.6" x14ac:dyDescent="0.25">
      <c r="A55" s="417">
        <f t="shared" si="0"/>
        <v>50</v>
      </c>
      <c r="B55" s="374" t="s">
        <v>459</v>
      </c>
      <c r="C55" s="397">
        <f>'Diskusija  - ministrijas'!C54</f>
        <v>0</v>
      </c>
      <c r="D55" s="397">
        <f>'Diskusija  - ministrijas'!D54</f>
        <v>0</v>
      </c>
      <c r="E55" s="397">
        <f>'Diskusija  - ministrijas'!E54</f>
        <v>0</v>
      </c>
      <c r="F55" s="397">
        <f>'Diskusija  - ministrijas'!F54</f>
        <v>0</v>
      </c>
      <c r="G55" s="397">
        <f>'Diskusija  - ministrijas'!G54</f>
        <v>0</v>
      </c>
      <c r="H55" s="397">
        <f>'Diskusija  - ministrijas'!H54</f>
        <v>0</v>
      </c>
      <c r="I55" s="397">
        <f>'Diskusija  - ministrijas'!I54</f>
        <v>20</v>
      </c>
      <c r="J55" s="397">
        <f>'Diskusija  - ministrijas'!J54</f>
        <v>0</v>
      </c>
      <c r="K55" s="397">
        <f>'Diskusija  - ministrijas'!K54</f>
        <v>0</v>
      </c>
      <c r="M55" s="609"/>
      <c r="N55" s="612"/>
    </row>
    <row r="56" spans="1:14" s="371" customFormat="1" ht="14.4" x14ac:dyDescent="0.25">
      <c r="A56" s="417">
        <f>A59+1</f>
        <v>54</v>
      </c>
      <c r="B56" s="374" t="s">
        <v>475</v>
      </c>
      <c r="C56" s="397">
        <f>'Diskusija  - ministrijas'!C56</f>
        <v>2.1344879999999984</v>
      </c>
      <c r="D56" s="397">
        <f>'Diskusija  - ministrijas'!D56</f>
        <v>10.825653000000001</v>
      </c>
      <c r="E56" s="396"/>
      <c r="F56" s="402"/>
      <c r="G56" s="395"/>
      <c r="H56" s="395"/>
      <c r="I56" s="395"/>
      <c r="J56" s="395"/>
      <c r="K56" s="396"/>
      <c r="M56" s="609"/>
      <c r="N56" s="612"/>
    </row>
    <row r="57" spans="1:14" s="371" customFormat="1" ht="13.8" x14ac:dyDescent="0.25">
      <c r="A57" s="417">
        <f>A55+1</f>
        <v>51</v>
      </c>
      <c r="B57" s="374" t="s">
        <v>444</v>
      </c>
      <c r="C57" s="397">
        <f>'Diskusija  - ministrijas'!C55</f>
        <v>0</v>
      </c>
      <c r="D57" s="397">
        <f>'Diskusija  - ministrijas'!D55</f>
        <v>0</v>
      </c>
      <c r="E57" s="397">
        <f>'Diskusija  - ministrijas'!E55</f>
        <v>0</v>
      </c>
      <c r="F57" s="397">
        <f>'Diskusija  - ministrijas'!F55</f>
        <v>0</v>
      </c>
      <c r="G57" s="397">
        <f>'Diskusija  - ministrijas'!G55</f>
        <v>14.5</v>
      </c>
      <c r="H57" s="397">
        <f>'Diskusija  - ministrijas'!H55</f>
        <v>0</v>
      </c>
      <c r="I57" s="397">
        <f>'Diskusija  - ministrijas'!I55</f>
        <v>0</v>
      </c>
      <c r="J57" s="397">
        <f>'Diskusija  - ministrijas'!J55</f>
        <v>0</v>
      </c>
      <c r="K57" s="397">
        <f>'Diskusija  - ministrijas'!K55</f>
        <v>0</v>
      </c>
      <c r="M57" s="609"/>
      <c r="N57" s="612"/>
    </row>
    <row r="58" spans="1:14" s="371" customFormat="1" ht="13.8" x14ac:dyDescent="0.25">
      <c r="A58" s="417">
        <f t="shared" si="0"/>
        <v>52</v>
      </c>
      <c r="B58" s="374" t="str">
        <f>'Diskusija  - ministrijas'!B68</f>
        <v>Kultūras atbalsts KM</v>
      </c>
      <c r="C58" s="397">
        <f>'Diskusija  - ministrijas'!C67</f>
        <v>2.300189</v>
      </c>
      <c r="D58" s="395">
        <f>'Diskusija  - ministrijas'!D67</f>
        <v>2.300189</v>
      </c>
      <c r="E58" s="397">
        <f>'Diskusija  - ministrijas'!E68</f>
        <v>0</v>
      </c>
      <c r="F58" s="397">
        <f>'Diskusija  - ministrijas'!F68</f>
        <v>0</v>
      </c>
      <c r="G58" s="397">
        <f>'Diskusija  - ministrijas'!G68</f>
        <v>17</v>
      </c>
      <c r="H58" s="397">
        <f>'Diskusija  - ministrijas'!H68</f>
        <v>0</v>
      </c>
      <c r="I58" s="397">
        <f>'Diskusija  - ministrijas'!I68</f>
        <v>0</v>
      </c>
      <c r="J58" s="397">
        <f>'Diskusija  - ministrijas'!J68</f>
        <v>0</v>
      </c>
      <c r="K58" s="397">
        <f>'Diskusija  - ministrijas'!K68</f>
        <v>0</v>
      </c>
      <c r="M58" s="609"/>
      <c r="N58" s="612"/>
    </row>
    <row r="59" spans="1:14" s="331" customFormat="1" ht="27.6" x14ac:dyDescent="0.25">
      <c r="A59" s="417">
        <f t="shared" si="0"/>
        <v>53</v>
      </c>
      <c r="B59" s="374" t="s">
        <v>476</v>
      </c>
      <c r="C59" s="405">
        <f>'Diskusija  - ministrijas'!C36</f>
        <v>45.5</v>
      </c>
      <c r="D59" s="405">
        <f>'Diskusija  - ministrijas'!D36</f>
        <v>0</v>
      </c>
      <c r="E59" s="405">
        <f>'Diskusija  - ministrijas'!E36</f>
        <v>0</v>
      </c>
      <c r="F59" s="402"/>
      <c r="G59" s="395"/>
      <c r="H59" s="395"/>
      <c r="I59" s="395"/>
      <c r="J59" s="395"/>
      <c r="K59" s="396"/>
      <c r="M59" s="609"/>
      <c r="N59" s="612"/>
    </row>
    <row r="60" spans="1:14" s="331" customFormat="1" ht="14.4" x14ac:dyDescent="0.25">
      <c r="A60" s="417">
        <f>A56+1</f>
        <v>55</v>
      </c>
      <c r="B60" s="374" t="s">
        <v>477</v>
      </c>
      <c r="C60" s="397">
        <f>'Diskusija  - ministrijas'!C58</f>
        <v>0.78008500000000003</v>
      </c>
      <c r="D60" s="395">
        <f>'Diskusija  - ministrijas'!D58</f>
        <v>0.261355</v>
      </c>
      <c r="E60" s="396"/>
      <c r="F60" s="402"/>
      <c r="G60" s="395"/>
      <c r="H60" s="395"/>
      <c r="I60" s="395"/>
      <c r="J60" s="395"/>
      <c r="K60" s="396"/>
      <c r="M60" s="609"/>
      <c r="N60" s="612"/>
    </row>
    <row r="61" spans="1:14" s="290" customFormat="1" ht="14.4" x14ac:dyDescent="0.15">
      <c r="A61" s="417">
        <f t="shared" si="0"/>
        <v>56</v>
      </c>
      <c r="B61" s="374" t="str">
        <f>'Diskusija  - ministrijas'!B9</f>
        <v>Valsts kanceleja</v>
      </c>
      <c r="C61" s="397">
        <f>'Diskusija  - ministrijas'!C9</f>
        <v>6.3E-2</v>
      </c>
      <c r="D61" s="397">
        <f>'Diskusija  - ministrijas'!D9</f>
        <v>2.3848999999999999E-2</v>
      </c>
      <c r="E61" s="396"/>
      <c r="F61" s="402"/>
      <c r="G61" s="395"/>
      <c r="H61" s="395"/>
      <c r="I61" s="395"/>
      <c r="J61" s="395"/>
      <c r="K61" s="396"/>
      <c r="M61" s="609"/>
      <c r="N61" s="612"/>
    </row>
    <row r="62" spans="1:14" s="290" customFormat="1" ht="14.4" x14ac:dyDescent="0.15">
      <c r="A62" s="417">
        <f t="shared" si="0"/>
        <v>57</v>
      </c>
      <c r="B62" s="374" t="s">
        <v>468</v>
      </c>
      <c r="C62" s="397">
        <f>'Diskusija  - ministrijas'!C29</f>
        <v>3.0761699999999998</v>
      </c>
      <c r="D62" s="397">
        <f>'Diskusija  - ministrijas'!D29</f>
        <v>1.1442000000000001E-2</v>
      </c>
      <c r="E62" s="396"/>
      <c r="F62" s="402"/>
      <c r="G62" s="395"/>
      <c r="H62" s="395"/>
      <c r="I62" s="395"/>
      <c r="J62" s="395"/>
      <c r="K62" s="396"/>
      <c r="M62" s="609"/>
      <c r="N62" s="612"/>
    </row>
    <row r="63" spans="1:14" s="290" customFormat="1" ht="14.4" x14ac:dyDescent="0.15">
      <c r="A63" s="417">
        <f t="shared" si="0"/>
        <v>58</v>
      </c>
      <c r="B63" s="374"/>
      <c r="C63" s="397"/>
      <c r="D63" s="397"/>
      <c r="E63" s="396"/>
      <c r="F63" s="402"/>
      <c r="G63" s="395"/>
      <c r="H63" s="395"/>
      <c r="I63" s="395"/>
      <c r="J63" s="395"/>
      <c r="K63" s="396"/>
      <c r="M63" s="610"/>
      <c r="N63" s="613"/>
    </row>
    <row r="64" spans="1:14" s="331" customFormat="1" ht="13.8" x14ac:dyDescent="0.25">
      <c r="A64" s="417">
        <f t="shared" si="0"/>
        <v>59</v>
      </c>
      <c r="B64" s="431" t="s">
        <v>41</v>
      </c>
      <c r="C64" s="432">
        <f>C6+C18+C25+C31+C40</f>
        <v>966.46213699999998</v>
      </c>
      <c r="D64" s="433">
        <f>D6+D18+D25+D31+D40</f>
        <v>209.64471700000001</v>
      </c>
      <c r="E64" s="433">
        <f>C64+(E8-D8)+(E9-D9)</f>
        <v>1781.462137</v>
      </c>
      <c r="F64" s="433">
        <f>F6+F18+F25+F31+F40</f>
        <v>0</v>
      </c>
      <c r="G64" s="433">
        <f>G6+G18+G25+G31+G40</f>
        <v>385.79999999999995</v>
      </c>
      <c r="H64" s="433">
        <f>H6+H18+H25+H31+H40</f>
        <v>141</v>
      </c>
      <c r="I64" s="433">
        <f>I6+I18+I25+I31+I40</f>
        <v>496</v>
      </c>
      <c r="J64" s="433">
        <f>J6+J18+J25+J31+J40</f>
        <v>61</v>
      </c>
      <c r="K64" s="433">
        <f>G64+H64+I64+J64+(K10-G10)+(K11-G11)</f>
        <v>1653.8</v>
      </c>
      <c r="L64" s="434"/>
      <c r="M64" s="435">
        <f t="shared" si="6"/>
        <v>2050.2621369999997</v>
      </c>
      <c r="N64" s="436">
        <f>M64/$M$64</f>
        <v>1</v>
      </c>
    </row>
    <row r="65" spans="1:14" s="331" customFormat="1" ht="13.8" x14ac:dyDescent="0.25">
      <c r="A65" s="417">
        <f t="shared" si="0"/>
        <v>60</v>
      </c>
      <c r="B65" s="412" t="s">
        <v>431</v>
      </c>
      <c r="C65" s="424"/>
      <c r="D65" s="381"/>
      <c r="E65" s="382"/>
      <c r="F65" s="381"/>
      <c r="G65" s="383">
        <v>400</v>
      </c>
      <c r="H65" s="384">
        <v>200</v>
      </c>
      <c r="I65" s="384"/>
      <c r="J65" s="384"/>
      <c r="K65" s="385"/>
      <c r="L65" s="290"/>
      <c r="M65" s="416"/>
      <c r="N65" s="416"/>
    </row>
    <row r="66" spans="1:14" s="331" customFormat="1" ht="13.8" x14ac:dyDescent="0.25">
      <c r="A66" s="417">
        <f t="shared" si="0"/>
        <v>61</v>
      </c>
      <c r="B66" s="412" t="s">
        <v>405</v>
      </c>
      <c r="C66" s="424"/>
      <c r="D66" s="381"/>
      <c r="E66" s="382"/>
      <c r="F66" s="381"/>
      <c r="G66" s="379">
        <f>G65-G64</f>
        <v>14.200000000000045</v>
      </c>
      <c r="H66" s="379">
        <f>H65-H64</f>
        <v>59</v>
      </c>
      <c r="I66" s="379"/>
      <c r="J66" s="384"/>
      <c r="K66" s="380" t="s">
        <v>6</v>
      </c>
      <c r="M66" s="416"/>
      <c r="N66" s="416"/>
    </row>
  </sheetData>
  <mergeCells count="14">
    <mergeCell ref="M18:M24"/>
    <mergeCell ref="N18:N24"/>
    <mergeCell ref="M3:N4"/>
    <mergeCell ref="B1:K1"/>
    <mergeCell ref="C3:E3"/>
    <mergeCell ref="G3:K3"/>
    <mergeCell ref="M6:M17"/>
    <mergeCell ref="N6:N17"/>
    <mergeCell ref="M25:M30"/>
    <mergeCell ref="N25:N30"/>
    <mergeCell ref="M31:M39"/>
    <mergeCell ref="N31:N39"/>
    <mergeCell ref="M40:M63"/>
    <mergeCell ref="N40:N63"/>
  </mergeCells>
  <conditionalFormatting sqref="G1:K6 G17:K18 G23:K25 G37:K37 G28:K31 G67:K1048576 G40:K40 G59:K63 G56:K56">
    <cfRule type="cellIs" dxfId="5" priority="7" operator="equal">
      <formula>0</formula>
    </cfRule>
  </conditionalFormatting>
  <conditionalFormatting sqref="C67:K1048576 C1:K25 M5:M6 M3 M64:M1048576 C28:K64">
    <cfRule type="cellIs" dxfId="4" priority="5" operator="equal">
      <formula>0</formula>
    </cfRule>
  </conditionalFormatting>
  <conditionalFormatting sqref="F37:K37 C24:K27 E23:K23 E28:K29">
    <cfRule type="cellIs" dxfId="3" priority="4" operator="equal">
      <formula>0</formula>
    </cfRule>
  </conditionalFormatting>
  <conditionalFormatting sqref="M1:M2 M18 M25 M31 M40">
    <cfRule type="cellIs" dxfId="2" priority="3" operator="equal">
      <formula>0</formula>
    </cfRule>
  </conditionalFormatting>
  <conditionalFormatting sqref="G65:K66">
    <cfRule type="cellIs" dxfId="1" priority="2" operator="equal">
      <formula>0</formula>
    </cfRule>
  </conditionalFormatting>
  <conditionalFormatting sqref="G66:K66">
    <cfRule type="cellIs" dxfId="0" priority="1" operator="lessThan">
      <formula>0</formula>
    </cfRule>
  </conditionalFormatting>
  <pageMargins left="0.23622047244094491" right="0.23622047244094491" top="0.74803149606299213" bottom="0.74803149606299213" header="0.31496062992125984" footer="0.31496062992125984"/>
  <pageSetup paperSize="8" scale="79" orientation="portrait" r:id="rId1"/>
  <headerFooter>
    <oddHeader>&amp;R&amp;D</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C000"/>
    <pageSetUpPr fitToPage="1"/>
  </sheetPr>
  <dimension ref="A1:K143"/>
  <sheetViews>
    <sheetView zoomScale="80" zoomScaleNormal="80" zoomScaleSheetLayoutView="80" workbookViewId="0">
      <pane xSplit="2" ySplit="5" topLeftCell="C6" activePane="bottomRight" state="frozen"/>
      <selection activeCell="F12" sqref="F12"/>
      <selection pane="topRight" activeCell="F12" sqref="F12"/>
      <selection pane="bottomLeft" activeCell="F12" sqref="F12"/>
      <selection pane="bottomRight" activeCell="J8" sqref="J8"/>
    </sheetView>
  </sheetViews>
  <sheetFormatPr defaultColWidth="9.109375" defaultRowHeight="13.2" x14ac:dyDescent="0.25"/>
  <cols>
    <col min="1" max="1" width="22.88671875" style="86" customWidth="1"/>
    <col min="2" max="2" width="16" style="87" customWidth="1"/>
    <col min="3" max="3" width="14" style="87" customWidth="1"/>
    <col min="4" max="4" width="58.109375" style="86" customWidth="1"/>
    <col min="5" max="5" width="16.5546875" style="88" customWidth="1"/>
    <col min="6" max="6" width="17.5546875" style="88" customWidth="1"/>
    <col min="7" max="7" width="2.109375" style="121" customWidth="1"/>
    <col min="8" max="8" width="12.6640625" style="122" bestFit="1" customWidth="1"/>
    <col min="9" max="9" width="16.5546875" style="5" customWidth="1"/>
    <col min="10" max="10" width="14.44140625" style="5" customWidth="1"/>
    <col min="11" max="11" width="14.109375" style="5" customWidth="1"/>
    <col min="12" max="16384" width="9.109375" style="5"/>
  </cols>
  <sheetData>
    <row r="1" spans="1:10" s="36" customFormat="1" x14ac:dyDescent="0.25">
      <c r="A1" s="86"/>
      <c r="B1" s="87"/>
      <c r="C1" s="87"/>
      <c r="D1" s="86"/>
      <c r="E1" s="88"/>
      <c r="F1" s="88"/>
      <c r="G1" s="121"/>
      <c r="H1" s="122"/>
    </row>
    <row r="2" spans="1:10" s="36" customFormat="1" x14ac:dyDescent="0.25">
      <c r="A2" s="86"/>
      <c r="B2" s="87"/>
      <c r="C2" s="87"/>
      <c r="D2" s="86"/>
      <c r="E2" s="88"/>
      <c r="F2" s="88"/>
      <c r="G2" s="121"/>
      <c r="H2" s="122"/>
    </row>
    <row r="3" spans="1:10" ht="15.6" x14ac:dyDescent="0.25">
      <c r="A3" s="621" t="s">
        <v>116</v>
      </c>
      <c r="B3" s="621"/>
      <c r="C3" s="621"/>
      <c r="D3" s="621"/>
      <c r="E3" s="621"/>
      <c r="F3" s="621"/>
    </row>
    <row r="4" spans="1:10" x14ac:dyDescent="0.25">
      <c r="A4" s="91"/>
      <c r="F4" s="92" t="s">
        <v>7</v>
      </c>
    </row>
    <row r="5" spans="1:10" ht="39.6" x14ac:dyDescent="0.25">
      <c r="A5" s="33" t="s">
        <v>0</v>
      </c>
      <c r="B5" s="12" t="s">
        <v>1</v>
      </c>
      <c r="C5" s="12" t="s">
        <v>2</v>
      </c>
      <c r="D5" s="12" t="s">
        <v>3</v>
      </c>
      <c r="E5" s="13" t="s">
        <v>4</v>
      </c>
      <c r="F5" s="13" t="s">
        <v>5</v>
      </c>
    </row>
    <row r="6" spans="1:10" ht="43.5" customHeight="1" x14ac:dyDescent="0.25">
      <c r="A6" s="54"/>
      <c r="B6" s="55"/>
      <c r="C6" s="55"/>
      <c r="D6" s="54" t="s">
        <v>117</v>
      </c>
      <c r="E6" s="56">
        <v>23479067</v>
      </c>
      <c r="F6" s="56">
        <v>23479067</v>
      </c>
      <c r="H6" s="124"/>
    </row>
    <row r="7" spans="1:10" s="9" customFormat="1" ht="99.75" customHeight="1" x14ac:dyDescent="0.25">
      <c r="A7" s="33"/>
      <c r="B7" s="39" t="s">
        <v>149</v>
      </c>
      <c r="C7" s="39" t="s">
        <v>152</v>
      </c>
      <c r="D7" s="100" t="s">
        <v>148</v>
      </c>
      <c r="E7" s="67">
        <v>300000000</v>
      </c>
      <c r="F7" s="67">
        <v>300000000</v>
      </c>
      <c r="G7" s="122"/>
      <c r="H7" s="124"/>
    </row>
    <row r="8" spans="1:10" s="9" customFormat="1" ht="136.5" customHeight="1" x14ac:dyDescent="0.25">
      <c r="A8" s="33"/>
      <c r="B8" s="39" t="s">
        <v>172</v>
      </c>
      <c r="C8" s="37" t="s">
        <v>199</v>
      </c>
      <c r="D8" s="100" t="s">
        <v>171</v>
      </c>
      <c r="E8" s="67">
        <v>1493511</v>
      </c>
      <c r="F8" s="67">
        <v>1493511</v>
      </c>
      <c r="G8" s="122"/>
      <c r="H8" s="124"/>
    </row>
    <row r="9" spans="1:10" s="9" customFormat="1" ht="96" customHeight="1" x14ac:dyDescent="0.25">
      <c r="A9" s="33"/>
      <c r="B9" s="255" t="s">
        <v>370</v>
      </c>
      <c r="C9" s="270" t="s">
        <v>386</v>
      </c>
      <c r="D9" s="100" t="s">
        <v>361</v>
      </c>
      <c r="E9" s="67">
        <v>300000000</v>
      </c>
      <c r="F9" s="67">
        <v>300000000</v>
      </c>
      <c r="G9" s="122"/>
      <c r="H9" s="124"/>
    </row>
    <row r="10" spans="1:10" s="36" customFormat="1" ht="43.5" customHeight="1" x14ac:dyDescent="0.25">
      <c r="A10" s="54"/>
      <c r="B10" s="55"/>
      <c r="C10" s="55"/>
      <c r="D10" s="54" t="s">
        <v>150</v>
      </c>
      <c r="E10" s="56">
        <f>E7+E6+E8+E9</f>
        <v>624972578</v>
      </c>
      <c r="F10" s="56">
        <f>F7+F6+F8+F9</f>
        <v>624972578</v>
      </c>
      <c r="G10" s="121"/>
      <c r="H10" s="124"/>
    </row>
    <row r="11" spans="1:10" ht="30" customHeight="1" x14ac:dyDescent="0.25">
      <c r="A11" s="57"/>
      <c r="B11" s="58"/>
      <c r="C11" s="58"/>
      <c r="D11" s="59" t="s">
        <v>8</v>
      </c>
      <c r="E11" s="60"/>
      <c r="F11" s="61">
        <f>F10-F14</f>
        <v>532440033</v>
      </c>
      <c r="I11" s="32"/>
      <c r="J11" s="32"/>
    </row>
    <row r="12" spans="1:10" ht="33" customHeight="1" x14ac:dyDescent="0.25">
      <c r="A12" s="57"/>
      <c r="B12" s="58"/>
      <c r="C12" s="58"/>
      <c r="D12" s="59" t="s">
        <v>9</v>
      </c>
      <c r="E12" s="60"/>
      <c r="F12" s="61">
        <f>F10-F14-E77-F77</f>
        <v>267265495</v>
      </c>
      <c r="H12" s="124">
        <f>F12-(E132+E135)</f>
        <v>0</v>
      </c>
      <c r="I12" s="32"/>
    </row>
    <row r="13" spans="1:10" ht="39.75" customHeight="1" x14ac:dyDescent="0.25">
      <c r="A13" s="57"/>
      <c r="B13" s="58"/>
      <c r="C13" s="58"/>
      <c r="D13" s="57" t="s">
        <v>10</v>
      </c>
      <c r="E13" s="60"/>
      <c r="F13" s="61">
        <f>F10-F14-E77-F77-E110</f>
        <v>214835789</v>
      </c>
      <c r="H13" s="124"/>
    </row>
    <row r="14" spans="1:10" ht="32.25" customHeight="1" x14ac:dyDescent="0.25">
      <c r="A14" s="62"/>
      <c r="B14" s="63"/>
      <c r="C14" s="63"/>
      <c r="D14" s="64" t="s">
        <v>47</v>
      </c>
      <c r="E14" s="65">
        <f>SUM(E15:E75)</f>
        <v>92475912</v>
      </c>
      <c r="F14" s="65">
        <f>SUM(F15:F75)</f>
        <v>92532545</v>
      </c>
      <c r="H14" s="124"/>
      <c r="I14" s="32"/>
      <c r="J14" s="32"/>
    </row>
    <row r="15" spans="1:10" s="36" customFormat="1" ht="53.25" customHeight="1" x14ac:dyDescent="0.25">
      <c r="A15" s="100" t="s">
        <v>45</v>
      </c>
      <c r="B15" s="101" t="s">
        <v>67</v>
      </c>
      <c r="C15" s="39" t="s">
        <v>75</v>
      </c>
      <c r="D15" s="100" t="s">
        <v>54</v>
      </c>
      <c r="E15" s="67">
        <v>46088</v>
      </c>
      <c r="F15" s="67">
        <v>46088</v>
      </c>
      <c r="G15" s="121"/>
      <c r="H15" s="124"/>
    </row>
    <row r="16" spans="1:10" s="36" customFormat="1" ht="39" customHeight="1" x14ac:dyDescent="0.25">
      <c r="A16" s="100" t="s">
        <v>59</v>
      </c>
      <c r="B16" s="39" t="s">
        <v>71</v>
      </c>
      <c r="C16" s="39" t="s">
        <v>76</v>
      </c>
      <c r="D16" s="53" t="s">
        <v>65</v>
      </c>
      <c r="E16" s="99">
        <v>50000</v>
      </c>
      <c r="F16" s="99">
        <v>50000</v>
      </c>
      <c r="G16" s="121"/>
      <c r="H16" s="124"/>
    </row>
    <row r="17" spans="1:9" s="36" customFormat="1" ht="52.5" customHeight="1" x14ac:dyDescent="0.25">
      <c r="A17" s="100" t="s">
        <v>59</v>
      </c>
      <c r="B17" s="39" t="s">
        <v>77</v>
      </c>
      <c r="C17" s="39" t="s">
        <v>83</v>
      </c>
      <c r="D17" s="53" t="s">
        <v>94</v>
      </c>
      <c r="E17" s="99">
        <v>21212</v>
      </c>
      <c r="F17" s="99">
        <v>21212</v>
      </c>
      <c r="G17" s="121"/>
      <c r="H17" s="124"/>
    </row>
    <row r="18" spans="1:9" s="36" customFormat="1" ht="110.25" customHeight="1" x14ac:dyDescent="0.25">
      <c r="A18" s="100" t="s">
        <v>80</v>
      </c>
      <c r="B18" s="39"/>
      <c r="C18" s="39" t="s">
        <v>86</v>
      </c>
      <c r="D18" s="100" t="s">
        <v>81</v>
      </c>
      <c r="E18" s="99"/>
      <c r="F18" s="99">
        <v>1522</v>
      </c>
      <c r="G18" s="121"/>
      <c r="H18" s="124"/>
    </row>
    <row r="19" spans="1:9" ht="52.8" x14ac:dyDescent="0.25">
      <c r="A19" s="100" t="s">
        <v>79</v>
      </c>
      <c r="B19" s="39"/>
      <c r="C19" s="39" t="s">
        <v>88</v>
      </c>
      <c r="D19" s="100" t="s">
        <v>87</v>
      </c>
      <c r="E19" s="99"/>
      <c r="F19" s="99">
        <v>54443</v>
      </c>
      <c r="H19" s="124"/>
    </row>
    <row r="20" spans="1:9" s="9" customFormat="1" ht="39.75" customHeight="1" x14ac:dyDescent="0.25">
      <c r="A20" s="100" t="s">
        <v>74</v>
      </c>
      <c r="B20" s="102" t="s">
        <v>93</v>
      </c>
      <c r="C20" s="39" t="s">
        <v>98</v>
      </c>
      <c r="D20" s="53" t="s">
        <v>85</v>
      </c>
      <c r="E20" s="99">
        <f>302699+187462</f>
        <v>490161</v>
      </c>
      <c r="F20" s="99">
        <v>490161</v>
      </c>
      <c r="G20" s="122"/>
      <c r="H20" s="124"/>
    </row>
    <row r="21" spans="1:9" s="9" customFormat="1" ht="39.75" customHeight="1" x14ac:dyDescent="0.25">
      <c r="A21" s="100" t="s">
        <v>72</v>
      </c>
      <c r="B21" s="39" t="s">
        <v>84</v>
      </c>
      <c r="C21" s="39" t="s">
        <v>99</v>
      </c>
      <c r="D21" s="100" t="s">
        <v>101</v>
      </c>
      <c r="E21" s="99">
        <v>46585</v>
      </c>
      <c r="F21" s="99">
        <v>46585</v>
      </c>
      <c r="G21" s="122"/>
      <c r="H21" s="124"/>
    </row>
    <row r="22" spans="1:9" s="9" customFormat="1" ht="39.75" customHeight="1" x14ac:dyDescent="0.25">
      <c r="A22" s="100" t="s">
        <v>72</v>
      </c>
      <c r="B22" s="39" t="s">
        <v>90</v>
      </c>
      <c r="C22" s="39" t="s">
        <v>99</v>
      </c>
      <c r="D22" s="53" t="s">
        <v>85</v>
      </c>
      <c r="E22" s="99">
        <v>349839</v>
      </c>
      <c r="F22" s="99">
        <v>349839</v>
      </c>
      <c r="G22" s="122"/>
      <c r="H22" s="124"/>
    </row>
    <row r="23" spans="1:9" s="36" customFormat="1" ht="39" customHeight="1" x14ac:dyDescent="0.25">
      <c r="A23" s="100" t="s">
        <v>58</v>
      </c>
      <c r="B23" s="39" t="s">
        <v>100</v>
      </c>
      <c r="C23" s="39" t="s">
        <v>106</v>
      </c>
      <c r="D23" s="53" t="s">
        <v>96</v>
      </c>
      <c r="E23" s="99">
        <v>457109</v>
      </c>
      <c r="F23" s="99">
        <v>457109</v>
      </c>
      <c r="G23" s="121"/>
      <c r="H23" s="124"/>
    </row>
    <row r="24" spans="1:9" s="9" customFormat="1" ht="45.75" customHeight="1" x14ac:dyDescent="0.25">
      <c r="A24" s="100" t="s">
        <v>58</v>
      </c>
      <c r="B24" s="39" t="s">
        <v>66</v>
      </c>
      <c r="C24" s="39" t="s">
        <v>105</v>
      </c>
      <c r="D24" s="50" t="s">
        <v>64</v>
      </c>
      <c r="E24" s="99">
        <v>49589</v>
      </c>
      <c r="F24" s="99">
        <v>49589</v>
      </c>
      <c r="G24" s="122"/>
      <c r="H24" s="124"/>
    </row>
    <row r="25" spans="1:9" s="36" customFormat="1" ht="39" customHeight="1" x14ac:dyDescent="0.25">
      <c r="A25" s="100" t="s">
        <v>45</v>
      </c>
      <c r="B25" s="39" t="s">
        <v>100</v>
      </c>
      <c r="C25" s="39" t="s">
        <v>109</v>
      </c>
      <c r="D25" s="53" t="s">
        <v>108</v>
      </c>
      <c r="E25" s="99">
        <v>189442</v>
      </c>
      <c r="F25" s="99">
        <v>189442</v>
      </c>
      <c r="G25" s="121"/>
      <c r="H25" s="124"/>
    </row>
    <row r="26" spans="1:9" s="36" customFormat="1" ht="82.5" customHeight="1" x14ac:dyDescent="0.25">
      <c r="A26" s="100" t="s">
        <v>70</v>
      </c>
      <c r="B26" s="39" t="s">
        <v>102</v>
      </c>
      <c r="C26" s="39" t="s">
        <v>112</v>
      </c>
      <c r="D26" s="53" t="s">
        <v>78</v>
      </c>
      <c r="E26" s="99">
        <v>287542</v>
      </c>
      <c r="F26" s="99">
        <v>287542</v>
      </c>
      <c r="G26" s="121"/>
      <c r="H26" s="124"/>
    </row>
    <row r="27" spans="1:9" s="36" customFormat="1" ht="33" customHeight="1" x14ac:dyDescent="0.25">
      <c r="A27" s="100" t="s">
        <v>74</v>
      </c>
      <c r="B27" s="37" t="s">
        <v>93</v>
      </c>
      <c r="C27" s="39" t="s">
        <v>114</v>
      </c>
      <c r="D27" s="53" t="s">
        <v>85</v>
      </c>
      <c r="E27" s="99">
        <v>394310</v>
      </c>
      <c r="F27" s="99">
        <v>394310</v>
      </c>
      <c r="G27" s="121"/>
      <c r="H27" s="124"/>
      <c r="I27" s="32"/>
    </row>
    <row r="28" spans="1:9" s="36" customFormat="1" ht="222" customHeight="1" x14ac:dyDescent="0.25">
      <c r="A28" s="141" t="s">
        <v>104</v>
      </c>
      <c r="B28" s="141" t="s">
        <v>118</v>
      </c>
      <c r="C28" s="194" t="s">
        <v>144</v>
      </c>
      <c r="D28" s="53" t="s">
        <v>244</v>
      </c>
      <c r="E28" s="99">
        <f>262710-E29</f>
        <v>259261</v>
      </c>
      <c r="F28" s="99">
        <f>262710-F29</f>
        <v>259261</v>
      </c>
      <c r="G28" s="177"/>
      <c r="H28" s="124"/>
    </row>
    <row r="29" spans="1:9" s="36" customFormat="1" ht="48.75" customHeight="1" x14ac:dyDescent="0.25">
      <c r="A29" s="141" t="s">
        <v>104</v>
      </c>
      <c r="B29" s="141" t="s">
        <v>118</v>
      </c>
      <c r="C29" s="194" t="s">
        <v>144</v>
      </c>
      <c r="D29" s="53" t="s">
        <v>243</v>
      </c>
      <c r="E29" s="99">
        <v>3449</v>
      </c>
      <c r="F29" s="99">
        <v>3449</v>
      </c>
      <c r="G29" s="122"/>
      <c r="H29" s="124"/>
    </row>
    <row r="30" spans="1:9" s="36" customFormat="1" ht="211.2" x14ac:dyDescent="0.25">
      <c r="A30" s="100" t="s">
        <v>70</v>
      </c>
      <c r="B30" s="39" t="s">
        <v>111</v>
      </c>
      <c r="C30" s="39" t="s">
        <v>125</v>
      </c>
      <c r="D30" s="53" t="s">
        <v>82</v>
      </c>
      <c r="E30" s="99">
        <v>12305</v>
      </c>
      <c r="F30" s="99">
        <v>12305</v>
      </c>
      <c r="G30" s="121"/>
      <c r="H30" s="124"/>
    </row>
    <row r="31" spans="1:9" s="9" customFormat="1" ht="51" customHeight="1" x14ac:dyDescent="0.25">
      <c r="A31" s="100" t="s">
        <v>59</v>
      </c>
      <c r="B31" s="102" t="s">
        <v>61</v>
      </c>
      <c r="C31" s="39" t="s">
        <v>140</v>
      </c>
      <c r="D31" s="40" t="s">
        <v>62</v>
      </c>
      <c r="E31" s="99">
        <v>2000</v>
      </c>
      <c r="F31" s="34">
        <v>2000</v>
      </c>
      <c r="G31" s="122"/>
      <c r="H31" s="124"/>
    </row>
    <row r="32" spans="1:9" s="36" customFormat="1" ht="71.400000000000006" customHeight="1" x14ac:dyDescent="0.25">
      <c r="A32" s="100" t="s">
        <v>63</v>
      </c>
      <c r="B32" s="39" t="s">
        <v>126</v>
      </c>
      <c r="C32" s="39" t="s">
        <v>141</v>
      </c>
      <c r="D32" s="53" t="s">
        <v>127</v>
      </c>
      <c r="E32" s="99">
        <v>203160</v>
      </c>
      <c r="F32" s="99">
        <v>203160</v>
      </c>
      <c r="G32" s="177"/>
      <c r="H32" s="124"/>
    </row>
    <row r="33" spans="1:9" s="36" customFormat="1" ht="93.75" customHeight="1" x14ac:dyDescent="0.25">
      <c r="A33" s="100" t="s">
        <v>91</v>
      </c>
      <c r="B33" s="39" t="s">
        <v>110</v>
      </c>
      <c r="C33" s="39" t="s">
        <v>143</v>
      </c>
      <c r="D33" s="53" t="s">
        <v>142</v>
      </c>
      <c r="E33" s="99">
        <v>36381</v>
      </c>
      <c r="F33" s="99">
        <v>36381</v>
      </c>
      <c r="G33" s="177"/>
      <c r="H33" s="124"/>
    </row>
    <row r="34" spans="1:9" s="36" customFormat="1" ht="70.5" customHeight="1" x14ac:dyDescent="0.25">
      <c r="A34" s="100" t="s">
        <v>91</v>
      </c>
      <c r="B34" s="39" t="s">
        <v>122</v>
      </c>
      <c r="C34" s="37" t="s">
        <v>153</v>
      </c>
      <c r="D34" s="53" t="s">
        <v>190</v>
      </c>
      <c r="E34" s="99">
        <v>136929</v>
      </c>
      <c r="F34" s="99">
        <v>136929</v>
      </c>
      <c r="G34" s="177"/>
      <c r="H34" s="124"/>
    </row>
    <row r="35" spans="1:9" s="36" customFormat="1" ht="66" customHeight="1" x14ac:dyDescent="0.25">
      <c r="A35" s="100" t="s">
        <v>45</v>
      </c>
      <c r="B35" s="39"/>
      <c r="C35" s="37" t="s">
        <v>154</v>
      </c>
      <c r="D35" s="53" t="s">
        <v>131</v>
      </c>
      <c r="E35" s="99"/>
      <c r="F35" s="99">
        <v>29</v>
      </c>
      <c r="G35" s="121"/>
      <c r="H35" s="124"/>
    </row>
    <row r="36" spans="1:9" s="36" customFormat="1" ht="37.5" customHeight="1" x14ac:dyDescent="0.25">
      <c r="A36" s="100" t="s">
        <v>79</v>
      </c>
      <c r="B36" s="37" t="s">
        <v>173</v>
      </c>
      <c r="C36" s="37" t="s">
        <v>176</v>
      </c>
      <c r="D36" s="53" t="s">
        <v>161</v>
      </c>
      <c r="E36" s="99">
        <v>50894900</v>
      </c>
      <c r="F36" s="99">
        <v>50894900</v>
      </c>
      <c r="G36" s="177"/>
      <c r="H36" s="124"/>
    </row>
    <row r="37" spans="1:9" s="36" customFormat="1" ht="67.5" customHeight="1" x14ac:dyDescent="0.25">
      <c r="A37" s="100" t="s">
        <v>45</v>
      </c>
      <c r="B37" s="39" t="s">
        <v>156</v>
      </c>
      <c r="C37" s="37" t="s">
        <v>191</v>
      </c>
      <c r="D37" s="53" t="s">
        <v>151</v>
      </c>
      <c r="E37" s="99">
        <v>126299</v>
      </c>
      <c r="F37" s="99">
        <v>126299</v>
      </c>
      <c r="G37" s="121"/>
      <c r="H37" s="124"/>
    </row>
    <row r="38" spans="1:9" s="36" customFormat="1" ht="93.75" customHeight="1" x14ac:dyDescent="0.25">
      <c r="A38" s="100" t="s">
        <v>91</v>
      </c>
      <c r="B38" s="39" t="s">
        <v>110</v>
      </c>
      <c r="C38" s="37" t="s">
        <v>193</v>
      </c>
      <c r="D38" s="53" t="s">
        <v>192</v>
      </c>
      <c r="E38" s="99">
        <v>15425</v>
      </c>
      <c r="F38" s="99">
        <v>15425</v>
      </c>
      <c r="G38" s="177"/>
      <c r="H38" s="124"/>
    </row>
    <row r="39" spans="1:9" s="36" customFormat="1" ht="35.25" customHeight="1" x14ac:dyDescent="0.25">
      <c r="A39" s="100" t="s">
        <v>59</v>
      </c>
      <c r="B39" s="39" t="s">
        <v>155</v>
      </c>
      <c r="C39" s="37" t="s">
        <v>198</v>
      </c>
      <c r="D39" s="53" t="s">
        <v>119</v>
      </c>
      <c r="E39" s="99">
        <v>3381</v>
      </c>
      <c r="F39" s="99">
        <v>3381</v>
      </c>
      <c r="G39" s="121"/>
      <c r="H39" s="124"/>
    </row>
    <row r="40" spans="1:9" s="36" customFormat="1" ht="54" customHeight="1" x14ac:dyDescent="0.25">
      <c r="A40" s="100" t="s">
        <v>59</v>
      </c>
      <c r="B40" s="37"/>
      <c r="C40" s="37" t="s">
        <v>198</v>
      </c>
      <c r="D40" s="53" t="s">
        <v>169</v>
      </c>
      <c r="E40" s="99">
        <v>1000</v>
      </c>
      <c r="F40" s="99">
        <v>1000</v>
      </c>
      <c r="G40" s="121"/>
      <c r="H40" s="124"/>
    </row>
    <row r="41" spans="1:9" s="36" customFormat="1" ht="111" customHeight="1" x14ac:dyDescent="0.25">
      <c r="A41" s="100" t="s">
        <v>147</v>
      </c>
      <c r="B41" s="37" t="s">
        <v>200</v>
      </c>
      <c r="C41" s="37" t="s">
        <v>210</v>
      </c>
      <c r="D41" s="53" t="s">
        <v>205</v>
      </c>
      <c r="E41" s="99">
        <v>720000</v>
      </c>
      <c r="F41" s="99">
        <v>720000</v>
      </c>
      <c r="G41" s="177"/>
      <c r="H41" s="124"/>
    </row>
    <row r="42" spans="1:9" s="36" customFormat="1" ht="98.25" customHeight="1" x14ac:dyDescent="0.25">
      <c r="A42" s="100" t="s">
        <v>63</v>
      </c>
      <c r="B42" s="37" t="s">
        <v>201</v>
      </c>
      <c r="C42" s="37" t="s">
        <v>211</v>
      </c>
      <c r="D42" s="53" t="s">
        <v>194</v>
      </c>
      <c r="E42" s="99">
        <v>365208</v>
      </c>
      <c r="F42" s="99">
        <v>365208</v>
      </c>
      <c r="G42" s="177"/>
      <c r="H42" s="124"/>
    </row>
    <row r="43" spans="1:9" s="36" customFormat="1" ht="69" customHeight="1" x14ac:dyDescent="0.25">
      <c r="A43" s="100" t="s">
        <v>91</v>
      </c>
      <c r="B43" s="39" t="s">
        <v>110</v>
      </c>
      <c r="C43" s="37" t="s">
        <v>223</v>
      </c>
      <c r="D43" s="53" t="s">
        <v>222</v>
      </c>
      <c r="E43" s="99">
        <v>9720</v>
      </c>
      <c r="F43" s="99">
        <v>9720</v>
      </c>
      <c r="G43" s="177"/>
      <c r="H43" s="124"/>
    </row>
    <row r="44" spans="1:9" s="36" customFormat="1" ht="87" customHeight="1" x14ac:dyDescent="0.25">
      <c r="A44" s="100" t="s">
        <v>91</v>
      </c>
      <c r="B44" s="39" t="s">
        <v>122</v>
      </c>
      <c r="C44" s="37" t="s">
        <v>226</v>
      </c>
      <c r="D44" s="53" t="s">
        <v>225</v>
      </c>
      <c r="E44" s="99">
        <v>1317786</v>
      </c>
      <c r="F44" s="99">
        <v>1317786</v>
      </c>
      <c r="G44" s="177"/>
      <c r="H44" s="124"/>
    </row>
    <row r="45" spans="1:9" s="36" customFormat="1" ht="33" customHeight="1" x14ac:dyDescent="0.25">
      <c r="A45" s="100" t="s">
        <v>74</v>
      </c>
      <c r="B45" s="37" t="s">
        <v>93</v>
      </c>
      <c r="C45" s="37" t="s">
        <v>241</v>
      </c>
      <c r="D45" s="53" t="s">
        <v>85</v>
      </c>
      <c r="E45" s="99">
        <v>545584</v>
      </c>
      <c r="F45" s="99">
        <v>545584</v>
      </c>
      <c r="G45" s="121"/>
      <c r="H45" s="124"/>
      <c r="I45" s="32"/>
    </row>
    <row r="46" spans="1:9" s="36" customFormat="1" ht="52.8" x14ac:dyDescent="0.25">
      <c r="A46" s="100" t="s">
        <v>74</v>
      </c>
      <c r="B46" s="37" t="s">
        <v>139</v>
      </c>
      <c r="C46" s="37" t="s">
        <v>241</v>
      </c>
      <c r="D46" s="53" t="s">
        <v>188</v>
      </c>
      <c r="E46" s="99">
        <v>4255</v>
      </c>
      <c r="F46" s="99">
        <v>4255</v>
      </c>
      <c r="G46" s="177"/>
      <c r="H46" s="124"/>
    </row>
    <row r="47" spans="1:9" s="36" customFormat="1" ht="111" customHeight="1" x14ac:dyDescent="0.25">
      <c r="A47" s="100" t="s">
        <v>91</v>
      </c>
      <c r="B47" s="39" t="s">
        <v>110</v>
      </c>
      <c r="C47" s="37" t="s">
        <v>242</v>
      </c>
      <c r="D47" s="53" t="s">
        <v>103</v>
      </c>
      <c r="E47" s="99">
        <v>489408</v>
      </c>
      <c r="F47" s="99">
        <v>489408</v>
      </c>
      <c r="G47" s="177"/>
      <c r="H47" s="124"/>
    </row>
    <row r="48" spans="1:9" s="36" customFormat="1" ht="67.5" customHeight="1" x14ac:dyDescent="0.25">
      <c r="A48" s="100" t="s">
        <v>91</v>
      </c>
      <c r="B48" s="39" t="s">
        <v>122</v>
      </c>
      <c r="C48" s="37" t="s">
        <v>251</v>
      </c>
      <c r="D48" s="53" t="s">
        <v>249</v>
      </c>
      <c r="E48" s="99">
        <v>95000</v>
      </c>
      <c r="F48" s="99">
        <v>95000</v>
      </c>
      <c r="G48" s="177"/>
      <c r="H48" s="124"/>
    </row>
    <row r="49" spans="1:9" s="36" customFormat="1" ht="117.75" customHeight="1" x14ac:dyDescent="0.25">
      <c r="A49" s="100" t="s">
        <v>147</v>
      </c>
      <c r="B49" s="37" t="s">
        <v>246</v>
      </c>
      <c r="C49" s="37" t="s">
        <v>257</v>
      </c>
      <c r="D49" s="53" t="s">
        <v>270</v>
      </c>
      <c r="E49" s="99">
        <v>1580758</v>
      </c>
      <c r="F49" s="99">
        <v>1580758</v>
      </c>
      <c r="G49" s="177"/>
      <c r="H49" s="124"/>
    </row>
    <row r="50" spans="1:9" s="36" customFormat="1" ht="52.8" x14ac:dyDescent="0.25">
      <c r="A50" s="100" t="s">
        <v>74</v>
      </c>
      <c r="B50" s="37" t="s">
        <v>139</v>
      </c>
      <c r="C50" s="201" t="s">
        <v>267</v>
      </c>
      <c r="D50" s="53" t="s">
        <v>189</v>
      </c>
      <c r="E50" s="99">
        <v>13000</v>
      </c>
      <c r="F50" s="99">
        <v>13000</v>
      </c>
      <c r="G50" s="177"/>
      <c r="H50" s="124"/>
    </row>
    <row r="51" spans="1:9" s="36" customFormat="1" ht="84.75" customHeight="1" x14ac:dyDescent="0.25">
      <c r="A51" s="100" t="s">
        <v>147</v>
      </c>
      <c r="B51" s="205" t="s">
        <v>271</v>
      </c>
      <c r="C51" s="205" t="s">
        <v>277</v>
      </c>
      <c r="D51" s="83" t="s">
        <v>272</v>
      </c>
      <c r="E51" s="99">
        <v>1454140</v>
      </c>
      <c r="F51" s="99">
        <v>1454140</v>
      </c>
      <c r="G51" s="177"/>
      <c r="H51" s="124"/>
    </row>
    <row r="52" spans="1:9" ht="54" customHeight="1" x14ac:dyDescent="0.25">
      <c r="A52" s="100" t="s">
        <v>45</v>
      </c>
      <c r="B52" s="37" t="s">
        <v>265</v>
      </c>
      <c r="C52" s="205" t="s">
        <v>278</v>
      </c>
      <c r="D52" s="53" t="s">
        <v>208</v>
      </c>
      <c r="E52" s="99">
        <v>26102</v>
      </c>
      <c r="F52" s="99">
        <v>26102</v>
      </c>
      <c r="H52" s="124"/>
    </row>
    <row r="53" spans="1:9" s="36" customFormat="1" ht="120.75" customHeight="1" x14ac:dyDescent="0.25">
      <c r="A53" s="100" t="s">
        <v>91</v>
      </c>
      <c r="B53" s="37" t="s">
        <v>202</v>
      </c>
      <c r="C53" s="205" t="s">
        <v>279</v>
      </c>
      <c r="D53" s="53" t="s">
        <v>92</v>
      </c>
      <c r="E53" s="99">
        <v>17485</v>
      </c>
      <c r="F53" s="99">
        <v>17485</v>
      </c>
      <c r="G53" s="122"/>
      <c r="H53" s="124"/>
    </row>
    <row r="54" spans="1:9" s="36" customFormat="1" ht="192" customHeight="1" x14ac:dyDescent="0.25">
      <c r="A54" s="100" t="s">
        <v>254</v>
      </c>
      <c r="B54" s="84" t="s">
        <v>260</v>
      </c>
      <c r="C54" s="205" t="s">
        <v>276</v>
      </c>
      <c r="D54" s="53" t="s">
        <v>255</v>
      </c>
      <c r="E54" s="99">
        <v>1040928</v>
      </c>
      <c r="F54" s="99">
        <v>1040928</v>
      </c>
      <c r="G54" s="177"/>
      <c r="H54" s="124"/>
    </row>
    <row r="55" spans="1:9" s="36" customFormat="1" ht="66" x14ac:dyDescent="0.25">
      <c r="A55" s="100" t="s">
        <v>104</v>
      </c>
      <c r="B55" s="218" t="s">
        <v>231</v>
      </c>
      <c r="C55" s="218" t="s">
        <v>276</v>
      </c>
      <c r="D55" s="53" t="s">
        <v>203</v>
      </c>
      <c r="E55" s="99">
        <v>1000000</v>
      </c>
      <c r="F55" s="99">
        <v>1000000</v>
      </c>
      <c r="G55" s="177"/>
      <c r="H55" s="124"/>
    </row>
    <row r="56" spans="1:9" s="9" customFormat="1" ht="45.75" customHeight="1" x14ac:dyDescent="0.25">
      <c r="A56" s="100" t="s">
        <v>58</v>
      </c>
      <c r="B56" s="39" t="s">
        <v>66</v>
      </c>
      <c r="C56" s="209" t="s">
        <v>286</v>
      </c>
      <c r="D56" s="50" t="s">
        <v>64</v>
      </c>
      <c r="E56" s="99">
        <v>285384</v>
      </c>
      <c r="F56" s="99">
        <v>285384</v>
      </c>
      <c r="G56" s="122"/>
      <c r="H56" s="124"/>
    </row>
    <row r="57" spans="1:9" s="36" customFormat="1" ht="108.75" customHeight="1" x14ac:dyDescent="0.25">
      <c r="A57" s="100" t="s">
        <v>80</v>
      </c>
      <c r="B57" s="37" t="s">
        <v>266</v>
      </c>
      <c r="C57" s="215" t="s">
        <v>293</v>
      </c>
      <c r="D57" s="53" t="s">
        <v>113</v>
      </c>
      <c r="E57" s="99">
        <v>43543</v>
      </c>
      <c r="F57" s="99">
        <v>43543</v>
      </c>
      <c r="G57" s="121"/>
      <c r="H57" s="121"/>
    </row>
    <row r="58" spans="1:9" s="36" customFormat="1" ht="58.5" customHeight="1" x14ac:dyDescent="0.25">
      <c r="A58" s="100" t="s">
        <v>59</v>
      </c>
      <c r="B58" s="39" t="s">
        <v>97</v>
      </c>
      <c r="C58" s="216" t="s">
        <v>294</v>
      </c>
      <c r="D58" s="53" t="s">
        <v>95</v>
      </c>
      <c r="E58" s="99">
        <v>1414</v>
      </c>
      <c r="F58" s="99">
        <v>1414</v>
      </c>
      <c r="G58" s="121"/>
      <c r="H58" s="121"/>
    </row>
    <row r="59" spans="1:9" s="36" customFormat="1" ht="41.25" customHeight="1" x14ac:dyDescent="0.25">
      <c r="A59" s="100" t="s">
        <v>59</v>
      </c>
      <c r="B59" s="39" t="s">
        <v>248</v>
      </c>
      <c r="C59" s="216" t="s">
        <v>294</v>
      </c>
      <c r="D59" s="53" t="s">
        <v>120</v>
      </c>
      <c r="E59" s="99">
        <v>38611</v>
      </c>
      <c r="F59" s="99">
        <v>38611</v>
      </c>
      <c r="G59" s="121"/>
      <c r="H59" s="121"/>
    </row>
    <row r="60" spans="1:9" s="36" customFormat="1" ht="37.5" customHeight="1" x14ac:dyDescent="0.25">
      <c r="A60" s="100" t="s">
        <v>59</v>
      </c>
      <c r="B60" s="39" t="s">
        <v>273</v>
      </c>
      <c r="C60" s="216" t="s">
        <v>294</v>
      </c>
      <c r="D60" s="53" t="s">
        <v>168</v>
      </c>
      <c r="E60" s="99">
        <v>900</v>
      </c>
      <c r="F60" s="99">
        <v>900</v>
      </c>
      <c r="G60" s="121"/>
      <c r="H60" s="121"/>
    </row>
    <row r="61" spans="1:9" s="36" customFormat="1" ht="77.25" customHeight="1" x14ac:dyDescent="0.25">
      <c r="A61" s="100" t="s">
        <v>252</v>
      </c>
      <c r="B61" s="213" t="s">
        <v>291</v>
      </c>
      <c r="C61" s="222" t="s">
        <v>296</v>
      </c>
      <c r="D61" s="83" t="s">
        <v>253</v>
      </c>
      <c r="E61" s="99">
        <v>9797987</v>
      </c>
      <c r="F61" s="99">
        <v>9797987</v>
      </c>
      <c r="G61" s="177"/>
      <c r="H61" s="121"/>
      <c r="I61" s="32"/>
    </row>
    <row r="62" spans="1:9" s="36" customFormat="1" ht="151.5" customHeight="1" x14ac:dyDescent="0.25">
      <c r="A62" s="100" t="s">
        <v>147</v>
      </c>
      <c r="B62" s="236" t="s">
        <v>311</v>
      </c>
      <c r="C62" s="236" t="s">
        <v>322</v>
      </c>
      <c r="D62" s="83" t="s">
        <v>353</v>
      </c>
      <c r="E62" s="99">
        <v>10105653</v>
      </c>
      <c r="F62" s="99">
        <v>10105653</v>
      </c>
      <c r="G62" s="177"/>
      <c r="H62" s="121"/>
    </row>
    <row r="63" spans="1:9" s="36" customFormat="1" ht="69.75" customHeight="1" x14ac:dyDescent="0.25">
      <c r="A63" s="100" t="s">
        <v>91</v>
      </c>
      <c r="B63" s="39" t="s">
        <v>110</v>
      </c>
      <c r="C63" s="236" t="s">
        <v>319</v>
      </c>
      <c r="D63" s="53" t="s">
        <v>318</v>
      </c>
      <c r="E63" s="99">
        <v>21289</v>
      </c>
      <c r="F63" s="99">
        <v>21289</v>
      </c>
      <c r="G63" s="177"/>
      <c r="H63" s="121"/>
    </row>
    <row r="64" spans="1:9" s="36" customFormat="1" ht="110.25" customHeight="1" x14ac:dyDescent="0.25">
      <c r="A64" s="100" t="s">
        <v>147</v>
      </c>
      <c r="B64" s="237" t="s">
        <v>306</v>
      </c>
      <c r="C64" s="237" t="s">
        <v>324</v>
      </c>
      <c r="D64" s="83" t="s">
        <v>307</v>
      </c>
      <c r="E64" s="99">
        <v>1681593</v>
      </c>
      <c r="F64" s="99">
        <v>1681593</v>
      </c>
      <c r="G64" s="211">
        <f>(F11)-F15-F78-E78-E111-F14</f>
        <v>439857900</v>
      </c>
      <c r="H64" s="122"/>
    </row>
    <row r="65" spans="1:9" s="36" customFormat="1" ht="70.5" customHeight="1" x14ac:dyDescent="0.25">
      <c r="A65" s="100" t="s">
        <v>91</v>
      </c>
      <c r="B65" s="39" t="s">
        <v>122</v>
      </c>
      <c r="C65" s="251" t="s">
        <v>351</v>
      </c>
      <c r="D65" s="53" t="s">
        <v>124</v>
      </c>
      <c r="E65" s="99">
        <v>5893795</v>
      </c>
      <c r="F65" s="99">
        <v>5893795</v>
      </c>
      <c r="G65" s="177"/>
      <c r="H65" s="121"/>
    </row>
    <row r="66" spans="1:9" s="36" customFormat="1" ht="52.8" x14ac:dyDescent="0.25">
      <c r="A66" s="100" t="s">
        <v>128</v>
      </c>
      <c r="B66" s="250" t="s">
        <v>349</v>
      </c>
      <c r="C66" s="210" t="s">
        <v>359</v>
      </c>
      <c r="D66" s="53" t="s">
        <v>313</v>
      </c>
      <c r="E66" s="99">
        <v>24955</v>
      </c>
      <c r="F66" s="99">
        <v>24955</v>
      </c>
      <c r="G66" s="211"/>
      <c r="H66" s="122"/>
    </row>
    <row r="67" spans="1:9" s="36" customFormat="1" ht="54" customHeight="1" x14ac:dyDescent="0.25">
      <c r="A67" s="100" t="s">
        <v>45</v>
      </c>
      <c r="B67" s="235"/>
      <c r="C67" s="235" t="s">
        <v>358</v>
      </c>
      <c r="D67" s="53" t="s">
        <v>317</v>
      </c>
      <c r="E67" s="99"/>
      <c r="F67" s="99">
        <v>400</v>
      </c>
      <c r="G67" s="122"/>
      <c r="H67" s="121"/>
    </row>
    <row r="68" spans="1:9" s="36" customFormat="1" ht="33" customHeight="1" x14ac:dyDescent="0.25">
      <c r="A68" s="100" t="s">
        <v>74</v>
      </c>
      <c r="B68" s="252" t="s">
        <v>93</v>
      </c>
      <c r="C68" s="252" t="s">
        <v>366</v>
      </c>
      <c r="D68" s="53" t="s">
        <v>85</v>
      </c>
      <c r="E68" s="99">
        <v>223620</v>
      </c>
      <c r="F68" s="99">
        <v>223620</v>
      </c>
      <c r="G68" s="121"/>
      <c r="H68" s="121"/>
      <c r="I68" s="32"/>
    </row>
    <row r="69" spans="1:9" s="36" customFormat="1" ht="52.8" x14ac:dyDescent="0.25">
      <c r="A69" s="100" t="s">
        <v>74</v>
      </c>
      <c r="B69" s="252" t="s">
        <v>139</v>
      </c>
      <c r="C69" s="262" t="s">
        <v>366</v>
      </c>
      <c r="D69" s="53" t="s">
        <v>188</v>
      </c>
      <c r="E69" s="99">
        <v>6594</v>
      </c>
      <c r="F69" s="99">
        <v>6594</v>
      </c>
      <c r="G69" s="177"/>
      <c r="H69" s="122"/>
    </row>
    <row r="70" spans="1:9" s="36" customFormat="1" ht="105.75" customHeight="1" x14ac:dyDescent="0.25">
      <c r="A70" s="100" t="s">
        <v>80</v>
      </c>
      <c r="B70" s="232"/>
      <c r="C70" s="232" t="s">
        <v>369</v>
      </c>
      <c r="D70" s="53" t="s">
        <v>315</v>
      </c>
      <c r="E70" s="99"/>
      <c r="F70" s="99">
        <v>239</v>
      </c>
      <c r="G70" s="122"/>
      <c r="H70" s="121"/>
    </row>
    <row r="71" spans="1:9" s="36" customFormat="1" ht="56.25" customHeight="1" x14ac:dyDescent="0.25">
      <c r="A71" s="100" t="s">
        <v>45</v>
      </c>
      <c r="B71" s="226" t="s">
        <v>316</v>
      </c>
      <c r="C71" s="264" t="s">
        <v>373</v>
      </c>
      <c r="D71" s="53" t="s">
        <v>259</v>
      </c>
      <c r="E71" s="99">
        <v>11442</v>
      </c>
      <c r="F71" s="99">
        <v>11442</v>
      </c>
      <c r="G71" s="177"/>
      <c r="H71" s="123"/>
    </row>
    <row r="72" spans="1:9" s="36" customFormat="1" ht="54" customHeight="1" x14ac:dyDescent="0.25">
      <c r="A72" s="100" t="s">
        <v>45</v>
      </c>
      <c r="B72" s="265" t="s">
        <v>374</v>
      </c>
      <c r="C72" s="270" t="s">
        <v>381</v>
      </c>
      <c r="D72" s="53" t="s">
        <v>261</v>
      </c>
      <c r="E72" s="99">
        <v>15375</v>
      </c>
      <c r="F72" s="99">
        <v>15375</v>
      </c>
      <c r="G72" s="122"/>
      <c r="H72" s="121"/>
    </row>
    <row r="73" spans="1:9" s="36" customFormat="1" ht="177" customHeight="1" x14ac:dyDescent="0.25">
      <c r="A73" s="100" t="s">
        <v>128</v>
      </c>
      <c r="B73" s="258" t="s">
        <v>371</v>
      </c>
      <c r="C73" s="270" t="s">
        <v>385</v>
      </c>
      <c r="D73" s="53" t="s">
        <v>356</v>
      </c>
      <c r="E73" s="99">
        <v>236400</v>
      </c>
      <c r="F73" s="99">
        <v>236400</v>
      </c>
      <c r="G73" s="177"/>
      <c r="H73" s="121"/>
    </row>
    <row r="74" spans="1:9" s="36" customFormat="1" ht="87" customHeight="1" x14ac:dyDescent="0.25">
      <c r="A74" s="100" t="s">
        <v>91</v>
      </c>
      <c r="B74" s="39" t="s">
        <v>122</v>
      </c>
      <c r="C74" s="270" t="s">
        <v>382</v>
      </c>
      <c r="D74" s="53" t="s">
        <v>352</v>
      </c>
      <c r="E74" s="99">
        <v>1331616</v>
      </c>
      <c r="F74" s="99">
        <v>1331616</v>
      </c>
      <c r="G74" s="177"/>
      <c r="H74" s="121"/>
    </row>
    <row r="75" spans="1:9" s="9" customFormat="1" x14ac:dyDescent="0.25">
      <c r="A75" s="33"/>
      <c r="B75" s="39"/>
      <c r="C75" s="39"/>
      <c r="D75" s="35"/>
      <c r="E75" s="34"/>
      <c r="F75" s="34"/>
      <c r="G75" s="122"/>
      <c r="H75" s="122"/>
    </row>
    <row r="76" spans="1:9" x14ac:dyDescent="0.25">
      <c r="A76" s="68"/>
      <c r="B76" s="69"/>
      <c r="C76" s="70"/>
      <c r="D76" s="71" t="s">
        <v>8</v>
      </c>
      <c r="E76" s="72"/>
      <c r="F76" s="72">
        <f>F10-F14</f>
        <v>532440033</v>
      </c>
      <c r="G76" s="123">
        <f>(F10)-F14-F11</f>
        <v>0</v>
      </c>
    </row>
    <row r="77" spans="1:9" x14ac:dyDescent="0.25">
      <c r="A77" s="62"/>
      <c r="B77" s="63"/>
      <c r="C77" s="63"/>
      <c r="D77" s="64" t="s">
        <v>48</v>
      </c>
      <c r="E77" s="65">
        <f>SUM(E79:E108)</f>
        <v>265174538</v>
      </c>
      <c r="F77" s="65">
        <f>SUM(F79:F108)</f>
        <v>0</v>
      </c>
      <c r="G77" s="123"/>
      <c r="I77" s="32"/>
    </row>
    <row r="78" spans="1:9" s="9" customFormat="1" x14ac:dyDescent="0.25">
      <c r="A78" s="100"/>
      <c r="B78" s="73"/>
      <c r="C78" s="73"/>
      <c r="D78" s="33"/>
      <c r="E78" s="66"/>
      <c r="F78" s="66"/>
      <c r="G78" s="124"/>
      <c r="H78" s="122"/>
      <c r="I78" s="43"/>
    </row>
    <row r="79" spans="1:9" s="9" customFormat="1" ht="59.25" customHeight="1" x14ac:dyDescent="0.25">
      <c r="A79" s="100" t="s">
        <v>45</v>
      </c>
      <c r="B79" s="101" t="s">
        <v>55</v>
      </c>
      <c r="C79" s="39"/>
      <c r="D79" s="100" t="s">
        <v>57</v>
      </c>
      <c r="E79" s="67">
        <v>50000</v>
      </c>
      <c r="F79" s="67"/>
      <c r="G79" s="124"/>
      <c r="H79" s="124"/>
      <c r="I79" s="43"/>
    </row>
    <row r="80" spans="1:9" s="9" customFormat="1" ht="80.25" customHeight="1" x14ac:dyDescent="0.25">
      <c r="A80" s="100" t="s">
        <v>58</v>
      </c>
      <c r="B80" s="39" t="s">
        <v>66</v>
      </c>
      <c r="C80" s="39"/>
      <c r="D80" s="50" t="s">
        <v>378</v>
      </c>
      <c r="E80" s="99">
        <f>914870-(E24+E56+432976)</f>
        <v>146921</v>
      </c>
      <c r="F80" s="99"/>
      <c r="G80" s="122"/>
      <c r="H80" s="124"/>
    </row>
    <row r="81" spans="1:9" s="36" customFormat="1" ht="50.25" customHeight="1" x14ac:dyDescent="0.25">
      <c r="A81" s="100" t="s">
        <v>59</v>
      </c>
      <c r="B81" s="39" t="s">
        <v>68</v>
      </c>
      <c r="C81" s="37"/>
      <c r="D81" s="100" t="s">
        <v>207</v>
      </c>
      <c r="E81" s="34">
        <f>8000</f>
        <v>8000</v>
      </c>
      <c r="F81" s="34"/>
      <c r="G81" s="121"/>
      <c r="H81" s="121"/>
    </row>
    <row r="82" spans="1:9" s="36" customFormat="1" ht="60" customHeight="1" x14ac:dyDescent="0.25">
      <c r="A82" s="100" t="s">
        <v>45</v>
      </c>
      <c r="B82" s="39" t="s">
        <v>68</v>
      </c>
      <c r="C82" s="37"/>
      <c r="D82" s="53" t="s">
        <v>206</v>
      </c>
      <c r="E82" s="99">
        <f>10000</f>
        <v>10000</v>
      </c>
      <c r="F82" s="99"/>
      <c r="G82" s="121"/>
      <c r="H82" s="121"/>
    </row>
    <row r="83" spans="1:9" s="36" customFormat="1" ht="33" customHeight="1" x14ac:dyDescent="0.25">
      <c r="A83" s="100" t="s">
        <v>74</v>
      </c>
      <c r="B83" s="37" t="s">
        <v>93</v>
      </c>
      <c r="C83" s="37"/>
      <c r="D83" s="53" t="s">
        <v>85</v>
      </c>
      <c r="E83" s="99">
        <f>2829061-(E20+E27+E45+E68)</f>
        <v>1175386</v>
      </c>
      <c r="F83" s="99"/>
      <c r="G83" s="121"/>
      <c r="H83" s="121"/>
      <c r="I83" s="32"/>
    </row>
    <row r="84" spans="1:9" s="36" customFormat="1" ht="39" customHeight="1" x14ac:dyDescent="0.25">
      <c r="A84" s="100" t="s">
        <v>58</v>
      </c>
      <c r="B84" s="39" t="s">
        <v>100</v>
      </c>
      <c r="C84" s="37"/>
      <c r="D84" s="53" t="s">
        <v>107</v>
      </c>
      <c r="E84" s="99">
        <f>571582-E23</f>
        <v>114473</v>
      </c>
      <c r="F84" s="99"/>
      <c r="G84" s="121"/>
      <c r="H84" s="121"/>
    </row>
    <row r="85" spans="1:9" s="36" customFormat="1" ht="111" customHeight="1" x14ac:dyDescent="0.25">
      <c r="A85" s="100" t="s">
        <v>91</v>
      </c>
      <c r="B85" s="39" t="s">
        <v>110</v>
      </c>
      <c r="C85" s="37"/>
      <c r="D85" s="53" t="s">
        <v>320</v>
      </c>
      <c r="E85" s="99">
        <f>1742420-(E33+E38+E43+E47+E63)</f>
        <v>1170197</v>
      </c>
      <c r="F85" s="99"/>
      <c r="G85" s="177"/>
      <c r="H85" s="121"/>
    </row>
    <row r="86" spans="1:9" s="36" customFormat="1" ht="87" customHeight="1" x14ac:dyDescent="0.25">
      <c r="A86" s="100" t="s">
        <v>91</v>
      </c>
      <c r="B86" s="39" t="s">
        <v>122</v>
      </c>
      <c r="C86" s="37"/>
      <c r="D86" s="53" t="s">
        <v>352</v>
      </c>
      <c r="E86" s="99">
        <f>10000000-(E34+E44+E48+E65+E74)</f>
        <v>1224874</v>
      </c>
      <c r="F86" s="99"/>
      <c r="G86" s="177"/>
      <c r="H86" s="121"/>
    </row>
    <row r="87" spans="1:9" s="36" customFormat="1" ht="132" x14ac:dyDescent="0.25">
      <c r="A87" s="100" t="s">
        <v>45</v>
      </c>
      <c r="B87" s="39" t="s">
        <v>122</v>
      </c>
      <c r="C87" s="37"/>
      <c r="D87" s="53" t="s">
        <v>123</v>
      </c>
      <c r="E87" s="99">
        <v>474025</v>
      </c>
      <c r="F87" s="99"/>
      <c r="G87" s="177"/>
      <c r="H87" s="121"/>
    </row>
    <row r="88" spans="1:9" s="36" customFormat="1" ht="52.8" x14ac:dyDescent="0.25">
      <c r="A88" s="100" t="s">
        <v>74</v>
      </c>
      <c r="B88" s="37" t="s">
        <v>139</v>
      </c>
      <c r="C88" s="37"/>
      <c r="D88" s="53" t="s">
        <v>188</v>
      </c>
      <c r="E88" s="99">
        <f>50000-(E46+E69)</f>
        <v>39151</v>
      </c>
      <c r="F88" s="99"/>
      <c r="G88" s="177"/>
      <c r="H88" s="122"/>
    </row>
    <row r="89" spans="1:9" s="36" customFormat="1" ht="47.25" customHeight="1" x14ac:dyDescent="0.25">
      <c r="A89" s="100" t="s">
        <v>79</v>
      </c>
      <c r="B89" s="37" t="s">
        <v>173</v>
      </c>
      <c r="C89" s="37"/>
      <c r="D89" s="53" t="s">
        <v>161</v>
      </c>
      <c r="E89" s="99">
        <f>101789800-E36</f>
        <v>50894900</v>
      </c>
      <c r="F89" s="99"/>
      <c r="G89" s="177"/>
      <c r="H89" s="121"/>
    </row>
    <row r="90" spans="1:9" s="36" customFormat="1" ht="79.5" customHeight="1" x14ac:dyDescent="0.25">
      <c r="A90" s="100" t="s">
        <v>91</v>
      </c>
      <c r="B90" s="37" t="s">
        <v>174</v>
      </c>
      <c r="C90" s="37"/>
      <c r="D90" s="53" t="s">
        <v>209</v>
      </c>
      <c r="E90" s="99">
        <v>8000000</v>
      </c>
      <c r="F90" s="99"/>
      <c r="G90" s="177"/>
      <c r="H90" s="121"/>
    </row>
    <row r="91" spans="1:9" s="36" customFormat="1" ht="123.75" customHeight="1" x14ac:dyDescent="0.25">
      <c r="A91" s="100" t="s">
        <v>147</v>
      </c>
      <c r="B91" s="37" t="s">
        <v>200</v>
      </c>
      <c r="C91" s="37"/>
      <c r="D91" s="83" t="s">
        <v>280</v>
      </c>
      <c r="E91" s="99">
        <f>2160000-E41</f>
        <v>1440000</v>
      </c>
      <c r="F91" s="99"/>
      <c r="G91" s="177"/>
      <c r="H91" s="121"/>
    </row>
    <row r="92" spans="1:9" s="36" customFormat="1" ht="131.25" customHeight="1" x14ac:dyDescent="0.25">
      <c r="A92" s="100" t="s">
        <v>147</v>
      </c>
      <c r="B92" s="37" t="s">
        <v>246</v>
      </c>
      <c r="C92" s="37"/>
      <c r="D92" s="83" t="s">
        <v>269</v>
      </c>
      <c r="E92" s="99">
        <f>6323033-E49</f>
        <v>4742275</v>
      </c>
      <c r="F92" s="99"/>
      <c r="G92" s="177"/>
      <c r="H92" s="121"/>
    </row>
    <row r="93" spans="1:9" s="36" customFormat="1" ht="90.75" customHeight="1" x14ac:dyDescent="0.25">
      <c r="A93" s="100" t="s">
        <v>147</v>
      </c>
      <c r="B93" s="205" t="s">
        <v>271</v>
      </c>
      <c r="C93" s="205"/>
      <c r="D93" s="83" t="s">
        <v>281</v>
      </c>
      <c r="E93" s="99">
        <f>2908280-E51</f>
        <v>1454140</v>
      </c>
      <c r="F93" s="99"/>
      <c r="G93" s="177"/>
      <c r="H93" s="121"/>
    </row>
    <row r="94" spans="1:9" s="36" customFormat="1" ht="175.5" customHeight="1" x14ac:dyDescent="0.25">
      <c r="A94" s="100" t="s">
        <v>80</v>
      </c>
      <c r="B94" s="37" t="s">
        <v>268</v>
      </c>
      <c r="C94" s="37"/>
      <c r="D94" s="53" t="s">
        <v>275</v>
      </c>
      <c r="E94" s="99">
        <f>45500000-E95</f>
        <v>44721756</v>
      </c>
      <c r="F94" s="99"/>
      <c r="G94" s="177"/>
      <c r="H94" s="121"/>
    </row>
    <row r="95" spans="1:9" s="36" customFormat="1" ht="175.5" customHeight="1" x14ac:dyDescent="0.25">
      <c r="A95" s="100" t="s">
        <v>80</v>
      </c>
      <c r="B95" s="233" t="s">
        <v>268</v>
      </c>
      <c r="C95" s="233"/>
      <c r="D95" s="53" t="s">
        <v>275</v>
      </c>
      <c r="E95" s="99">
        <v>778244</v>
      </c>
      <c r="F95" s="99"/>
      <c r="G95" s="177"/>
      <c r="H95" s="121"/>
    </row>
    <row r="96" spans="1:9" s="36" customFormat="1" ht="81" customHeight="1" x14ac:dyDescent="0.25">
      <c r="A96" s="100" t="s">
        <v>45</v>
      </c>
      <c r="B96" s="37" t="s">
        <v>262</v>
      </c>
      <c r="C96" s="37"/>
      <c r="D96" s="53" t="s">
        <v>170</v>
      </c>
      <c r="E96" s="99">
        <v>2590703</v>
      </c>
      <c r="F96" s="99"/>
      <c r="G96" s="177"/>
      <c r="H96" s="121"/>
    </row>
    <row r="97" spans="1:8" s="36" customFormat="1" ht="93" customHeight="1" x14ac:dyDescent="0.25">
      <c r="A97" s="100" t="s">
        <v>252</v>
      </c>
      <c r="B97" s="37" t="s">
        <v>291</v>
      </c>
      <c r="C97" s="37"/>
      <c r="D97" s="83" t="s">
        <v>297</v>
      </c>
      <c r="E97" s="99">
        <f>45734760-E61</f>
        <v>35936773</v>
      </c>
      <c r="F97" s="99"/>
      <c r="G97" s="177"/>
      <c r="H97" s="121"/>
    </row>
    <row r="98" spans="1:8" s="36" customFormat="1" ht="32.25" customHeight="1" x14ac:dyDescent="0.25">
      <c r="A98" s="100" t="s">
        <v>59</v>
      </c>
      <c r="B98" s="229" t="s">
        <v>308</v>
      </c>
      <c r="C98" s="37"/>
      <c r="D98" s="53" t="s">
        <v>60</v>
      </c>
      <c r="E98" s="99">
        <v>3000</v>
      </c>
      <c r="F98" s="99"/>
      <c r="G98" s="121"/>
      <c r="H98" s="121"/>
    </row>
    <row r="99" spans="1:8" s="36" customFormat="1" ht="39.75" customHeight="1" x14ac:dyDescent="0.25">
      <c r="A99" s="100" t="s">
        <v>166</v>
      </c>
      <c r="B99" s="207" t="s">
        <v>295</v>
      </c>
      <c r="C99" s="207"/>
      <c r="D99" s="53" t="s">
        <v>283</v>
      </c>
      <c r="E99" s="99">
        <v>75000000</v>
      </c>
      <c r="F99" s="99"/>
      <c r="G99" s="177"/>
      <c r="H99" s="121"/>
    </row>
    <row r="100" spans="1:8" s="36" customFormat="1" ht="157.5" customHeight="1" x14ac:dyDescent="0.25">
      <c r="A100" s="100" t="s">
        <v>147</v>
      </c>
      <c r="B100" s="224" t="s">
        <v>311</v>
      </c>
      <c r="C100" s="202"/>
      <c r="D100" s="83" t="s">
        <v>354</v>
      </c>
      <c r="E100" s="99">
        <f>30250893-E62</f>
        <v>20145240</v>
      </c>
      <c r="F100" s="99"/>
      <c r="G100" s="177"/>
      <c r="H100" s="121"/>
    </row>
    <row r="101" spans="1:8" ht="113.25" customHeight="1" x14ac:dyDescent="0.25">
      <c r="A101" s="100" t="s">
        <v>147</v>
      </c>
      <c r="B101" s="224" t="s">
        <v>306</v>
      </c>
      <c r="C101" s="212"/>
      <c r="D101" s="83" t="s">
        <v>323</v>
      </c>
      <c r="E101" s="99">
        <f>3353748-E64</f>
        <v>1672155</v>
      </c>
      <c r="F101" s="99"/>
      <c r="G101" s="211">
        <f>(F10)-F14-F77-E77-E110-F13</f>
        <v>0</v>
      </c>
    </row>
    <row r="102" spans="1:8" s="36" customFormat="1" ht="95.25" customHeight="1" x14ac:dyDescent="0.25">
      <c r="A102" s="100" t="s">
        <v>63</v>
      </c>
      <c r="B102" s="225" t="s">
        <v>312</v>
      </c>
      <c r="C102" s="219"/>
      <c r="D102" s="53" t="s">
        <v>298</v>
      </c>
      <c r="E102" s="99">
        <v>5000000</v>
      </c>
      <c r="F102" s="99"/>
      <c r="G102" s="211"/>
      <c r="H102" s="122"/>
    </row>
    <row r="103" spans="1:8" s="36" customFormat="1" ht="158.25" customHeight="1" x14ac:dyDescent="0.25">
      <c r="A103" s="100" t="s">
        <v>91</v>
      </c>
      <c r="B103" s="226" t="s">
        <v>310</v>
      </c>
      <c r="C103" s="206"/>
      <c r="D103" s="53" t="s">
        <v>282</v>
      </c>
      <c r="E103" s="99">
        <v>1323563</v>
      </c>
      <c r="F103" s="99"/>
      <c r="G103" s="177"/>
      <c r="H103" s="121"/>
    </row>
    <row r="104" spans="1:8" s="36" customFormat="1" ht="103.5" customHeight="1" x14ac:dyDescent="0.25">
      <c r="A104" s="100" t="s">
        <v>128</v>
      </c>
      <c r="B104" s="263" t="s">
        <v>372</v>
      </c>
      <c r="C104" s="208"/>
      <c r="D104" s="53" t="s">
        <v>362</v>
      </c>
      <c r="E104" s="99">
        <v>518730</v>
      </c>
      <c r="F104" s="99"/>
      <c r="G104" s="177"/>
      <c r="H104" s="121"/>
    </row>
    <row r="105" spans="1:8" s="36" customFormat="1" ht="64.5" customHeight="1" x14ac:dyDescent="0.25">
      <c r="A105" s="100" t="s">
        <v>147</v>
      </c>
      <c r="B105" s="267" t="s">
        <v>389</v>
      </c>
      <c r="C105" s="259"/>
      <c r="D105" s="53" t="s">
        <v>363</v>
      </c>
      <c r="E105" s="99">
        <v>23595</v>
      </c>
      <c r="F105" s="99"/>
      <c r="G105" s="177"/>
      <c r="H105" s="121"/>
    </row>
    <row r="106" spans="1:8" s="36" customFormat="1" ht="222" customHeight="1" x14ac:dyDescent="0.25">
      <c r="A106" s="100" t="s">
        <v>147</v>
      </c>
      <c r="B106" s="260" t="s">
        <v>389</v>
      </c>
      <c r="C106" s="260"/>
      <c r="D106" s="53" t="s">
        <v>364</v>
      </c>
      <c r="E106" s="99">
        <v>4324233</v>
      </c>
      <c r="F106" s="99"/>
      <c r="G106" s="177"/>
      <c r="H106" s="121"/>
    </row>
    <row r="107" spans="1:8" s="36" customFormat="1" ht="149.25" customHeight="1" x14ac:dyDescent="0.25">
      <c r="A107" s="100" t="s">
        <v>91</v>
      </c>
      <c r="B107" s="267" t="s">
        <v>389</v>
      </c>
      <c r="C107" s="261"/>
      <c r="D107" s="53" t="s">
        <v>365</v>
      </c>
      <c r="E107" s="99">
        <v>2192204</v>
      </c>
      <c r="F107" s="99"/>
      <c r="G107" s="177"/>
      <c r="H107" s="121"/>
    </row>
    <row r="108" spans="1:8" s="36" customFormat="1" ht="11.25" customHeight="1" x14ac:dyDescent="0.25">
      <c r="A108" s="100"/>
      <c r="B108" s="37"/>
      <c r="C108" s="37"/>
      <c r="D108" s="53"/>
      <c r="E108" s="99"/>
      <c r="F108" s="99"/>
      <c r="G108" s="121"/>
      <c r="H108" s="121"/>
    </row>
    <row r="109" spans="1:8" ht="29.25" customHeight="1" x14ac:dyDescent="0.25">
      <c r="A109" s="68"/>
      <c r="B109" s="69"/>
      <c r="C109" s="70"/>
      <c r="D109" s="71" t="s">
        <v>9</v>
      </c>
      <c r="E109" s="72">
        <f>F76-E77-F77</f>
        <v>267265495</v>
      </c>
      <c r="F109" s="72"/>
      <c r="G109" s="123">
        <f>(F10)-F14-E77-F77-F12</f>
        <v>0</v>
      </c>
      <c r="H109" s="124"/>
    </row>
    <row r="110" spans="1:8" ht="26.4" x14ac:dyDescent="0.25">
      <c r="A110" s="62"/>
      <c r="B110" s="63"/>
      <c r="C110" s="63"/>
      <c r="D110" s="64" t="s">
        <v>49</v>
      </c>
      <c r="E110" s="65">
        <f>SUM(E111:E124)</f>
        <v>52429706</v>
      </c>
      <c r="F110" s="65">
        <f>SUM(F111:F124)</f>
        <v>0</v>
      </c>
      <c r="H110" s="124"/>
    </row>
    <row r="111" spans="1:8" s="36" customFormat="1" x14ac:dyDescent="0.25">
      <c r="A111" s="100" t="s">
        <v>59</v>
      </c>
      <c r="B111" s="37"/>
      <c r="C111" s="37"/>
      <c r="D111" s="53" t="s">
        <v>60</v>
      </c>
      <c r="E111" s="34">
        <v>3500</v>
      </c>
      <c r="F111" s="34"/>
      <c r="G111" s="121"/>
      <c r="H111" s="121"/>
    </row>
    <row r="112" spans="1:8" s="36" customFormat="1" ht="97.5" customHeight="1" x14ac:dyDescent="0.25">
      <c r="A112" s="100" t="s">
        <v>70</v>
      </c>
      <c r="B112" s="37"/>
      <c r="C112" s="37"/>
      <c r="D112" s="53" t="s">
        <v>146</v>
      </c>
      <c r="E112" s="99">
        <v>597370</v>
      </c>
      <c r="F112" s="99"/>
      <c r="G112" s="121"/>
      <c r="H112" s="121"/>
    </row>
    <row r="113" spans="1:8" s="36" customFormat="1" ht="52.5" customHeight="1" x14ac:dyDescent="0.25">
      <c r="A113" s="100" t="s">
        <v>166</v>
      </c>
      <c r="B113" s="37"/>
      <c r="C113" s="37"/>
      <c r="D113" s="53" t="s">
        <v>195</v>
      </c>
      <c r="E113" s="99">
        <v>14225226</v>
      </c>
      <c r="F113" s="99"/>
      <c r="G113" s="121"/>
      <c r="H113" s="121"/>
    </row>
    <row r="114" spans="1:8" s="36" customFormat="1" ht="129" customHeight="1" x14ac:dyDescent="0.25">
      <c r="A114" s="100" t="s">
        <v>147</v>
      </c>
      <c r="B114" s="37"/>
      <c r="C114" s="37"/>
      <c r="D114" s="53" t="s">
        <v>289</v>
      </c>
      <c r="E114" s="99">
        <v>2152800</v>
      </c>
      <c r="F114" s="99"/>
      <c r="G114" s="177"/>
      <c r="H114" s="121"/>
    </row>
    <row r="115" spans="1:8" s="36" customFormat="1" ht="99.75" customHeight="1" x14ac:dyDescent="0.25">
      <c r="A115" s="100" t="s">
        <v>80</v>
      </c>
      <c r="B115" s="246"/>
      <c r="C115" s="246"/>
      <c r="D115" s="53" t="s">
        <v>340</v>
      </c>
      <c r="E115" s="99">
        <v>124622</v>
      </c>
      <c r="F115" s="99"/>
      <c r="G115" s="122"/>
      <c r="H115" s="121"/>
    </row>
    <row r="116" spans="1:8" s="36" customFormat="1" ht="104.25" customHeight="1" x14ac:dyDescent="0.25">
      <c r="A116" s="100" t="s">
        <v>70</v>
      </c>
      <c r="B116" s="248"/>
      <c r="C116" s="248"/>
      <c r="D116" s="53" t="s">
        <v>347</v>
      </c>
      <c r="E116" s="99">
        <v>20031</v>
      </c>
      <c r="F116" s="99"/>
      <c r="G116" s="122"/>
      <c r="H116" s="121"/>
    </row>
    <row r="117" spans="1:8" s="36" customFormat="1" ht="75" customHeight="1" x14ac:dyDescent="0.25">
      <c r="A117" s="100" t="s">
        <v>80</v>
      </c>
      <c r="B117" s="249"/>
      <c r="C117" s="249"/>
      <c r="D117" s="53" t="s">
        <v>348</v>
      </c>
      <c r="E117" s="99">
        <v>125220</v>
      </c>
      <c r="F117" s="99"/>
      <c r="G117" s="122"/>
      <c r="H117" s="121"/>
    </row>
    <row r="118" spans="1:8" s="36" customFormat="1" ht="61.5" customHeight="1" x14ac:dyDescent="0.25">
      <c r="A118" s="100" t="s">
        <v>104</v>
      </c>
      <c r="B118" s="253"/>
      <c r="C118" s="253"/>
      <c r="D118" s="53" t="s">
        <v>357</v>
      </c>
      <c r="E118" s="99">
        <v>1861663</v>
      </c>
      <c r="F118" s="99"/>
      <c r="G118" s="122"/>
      <c r="H118" s="121"/>
    </row>
    <row r="119" spans="1:8" s="36" customFormat="1" ht="256.5" customHeight="1" x14ac:dyDescent="0.25">
      <c r="A119" s="100" t="s">
        <v>375</v>
      </c>
      <c r="B119" s="266"/>
      <c r="C119" s="266"/>
      <c r="D119" s="53" t="s">
        <v>376</v>
      </c>
      <c r="E119" s="99">
        <v>32147397</v>
      </c>
      <c r="F119" s="99"/>
      <c r="G119" s="177"/>
      <c r="H119" s="121"/>
    </row>
    <row r="120" spans="1:8" s="36" customFormat="1" ht="60.75" customHeight="1" x14ac:dyDescent="0.25">
      <c r="A120" s="100" t="s">
        <v>104</v>
      </c>
      <c r="B120" s="266"/>
      <c r="C120" s="266"/>
      <c r="D120" s="53" t="s">
        <v>377</v>
      </c>
      <c r="E120" s="99">
        <v>100000</v>
      </c>
      <c r="F120" s="99"/>
      <c r="G120" s="177"/>
      <c r="H120" s="121"/>
    </row>
    <row r="121" spans="1:8" s="36" customFormat="1" ht="76.5" customHeight="1" x14ac:dyDescent="0.25">
      <c r="A121" s="100" t="s">
        <v>45</v>
      </c>
      <c r="B121" s="268"/>
      <c r="C121" s="268"/>
      <c r="D121" s="53" t="s">
        <v>379</v>
      </c>
      <c r="E121" s="99">
        <v>265248</v>
      </c>
      <c r="F121" s="99"/>
      <c r="G121" s="177"/>
      <c r="H121" s="121"/>
    </row>
    <row r="122" spans="1:8" s="36" customFormat="1" ht="38.25" customHeight="1" x14ac:dyDescent="0.25">
      <c r="A122" s="100" t="s">
        <v>72</v>
      </c>
      <c r="B122" s="269"/>
      <c r="C122" s="269"/>
      <c r="D122" s="53" t="s">
        <v>380</v>
      </c>
      <c r="E122" s="99">
        <v>800000</v>
      </c>
      <c r="F122" s="99"/>
      <c r="G122" s="177"/>
      <c r="H122" s="121"/>
    </row>
    <row r="123" spans="1:8" s="36" customFormat="1" ht="78" customHeight="1" x14ac:dyDescent="0.25">
      <c r="A123" s="100" t="s">
        <v>388</v>
      </c>
      <c r="B123" s="271"/>
      <c r="C123" s="271"/>
      <c r="D123" s="53" t="s">
        <v>387</v>
      </c>
      <c r="E123" s="99">
        <v>6629</v>
      </c>
      <c r="F123" s="99"/>
      <c r="G123" s="177"/>
      <c r="H123" s="121"/>
    </row>
    <row r="124" spans="1:8" s="36" customFormat="1" ht="16.5" customHeight="1" x14ac:dyDescent="0.25">
      <c r="A124" s="100"/>
      <c r="B124" s="39"/>
      <c r="C124" s="39"/>
      <c r="D124" s="95"/>
      <c r="E124" s="99"/>
      <c r="F124" s="99"/>
      <c r="G124" s="123"/>
      <c r="H124" s="122"/>
    </row>
    <row r="125" spans="1:8" ht="18" x14ac:dyDescent="0.25">
      <c r="A125" s="68"/>
      <c r="B125" s="69"/>
      <c r="C125" s="70"/>
      <c r="D125" s="96"/>
      <c r="E125" s="72">
        <f>E109-E110</f>
        <v>214835789</v>
      </c>
      <c r="F125" s="72">
        <f>F109-F110</f>
        <v>0</v>
      </c>
    </row>
    <row r="126" spans="1:8" ht="18" x14ac:dyDescent="0.25">
      <c r="D126" s="94"/>
    </row>
    <row r="131" spans="1:11" x14ac:dyDescent="0.25">
      <c r="D131" s="181" t="s">
        <v>300</v>
      </c>
      <c r="E131" s="169">
        <f>F6-(F15+F16+F17+F18+F19+F20+F21+F22+F23+F24+F25+F26+F27+F29+F30+F31+F35+F37+F39+F40+F45+F52+F53+F56+F57+F58+F59+F60+F67)</f>
        <v>19933339</v>
      </c>
      <c r="I131" s="32"/>
    </row>
    <row r="132" spans="1:11" ht="28.5" customHeight="1" x14ac:dyDescent="0.25">
      <c r="A132" s="125"/>
      <c r="B132" s="182"/>
      <c r="C132" s="182"/>
      <c r="D132" s="181" t="s">
        <v>301</v>
      </c>
      <c r="E132" s="169">
        <f>E6-(E15+E16+E17+F18+F19+E20+E21+E22+E23+E24+E25+E26+E27+E29+E30+E31+F35+E37+E39+E40+E79+E80+E56+E81+E82+E58+E83+E45+E68+E84+E53+E59+E57+E52+E60+E98+F70+F67+E72)</f>
        <v>18186325</v>
      </c>
      <c r="F132" s="183"/>
      <c r="I132" s="32"/>
    </row>
    <row r="133" spans="1:11" s="36" customFormat="1" ht="26.4" x14ac:dyDescent="0.25">
      <c r="A133" s="125"/>
      <c r="B133" s="182"/>
      <c r="C133" s="182"/>
      <c r="D133" s="181" t="s">
        <v>302</v>
      </c>
      <c r="E133" s="169">
        <f>E6-(E15+E16+E17+F18+F19+E20+E21+E22+E23+E24+E25+E26+E27+E29+E30+E31+F35+E37+E39+E40+E79+E80+E56+E81+E82+E58+E83+E45+E68+E84+E53+E111+E112+E57+E59+E60+E98+E113+E52+E72+F70+F67+E115+E116+E117+E118)</f>
        <v>1228693</v>
      </c>
      <c r="F133" s="183"/>
      <c r="G133" s="121"/>
      <c r="H133" s="122"/>
    </row>
    <row r="134" spans="1:11" s="36" customFormat="1" x14ac:dyDescent="0.25">
      <c r="A134" s="125"/>
      <c r="B134" s="182"/>
      <c r="C134" s="182"/>
      <c r="D134" s="181" t="s">
        <v>303</v>
      </c>
      <c r="E134" s="169">
        <f>(E7+E8+E9)-($F$28+$F$32+$F$33+$F$34+$F$36+$F$38+$F$41+$F$42+$F$43+$F$44+$F$46+$F$47+$F$48+$F$49+$F$50+$F$51+$F$54+$F$55+$F$61+$F$63+$F$62+$F$64+F66)</f>
        <v>520225775</v>
      </c>
      <c r="F134" s="183"/>
      <c r="G134" s="121"/>
      <c r="H134" s="122"/>
    </row>
    <row r="135" spans="1:11" ht="28.5" customHeight="1" x14ac:dyDescent="0.25">
      <c r="A135" s="125"/>
      <c r="B135" s="182"/>
      <c r="C135" s="182"/>
      <c r="D135" s="181" t="s">
        <v>304</v>
      </c>
      <c r="E135" s="169">
        <f>(E7+E8+E9)-(E28+E32+E33+E34+E36+E38+E41+E42+E43+E44+E46+E47+E49+E85+E63+E62+E64+E86+E74+E87+E88+E50+E69+E89+E90+E91+E55+E54+E92+E48+E93+E51+E65+E94+E96+E97+E61+E99+E100+E101+E102+E71+E103+E95+E66+E73+E104+E105+E106+E107)</f>
        <v>249079170</v>
      </c>
      <c r="F135" s="90" t="s">
        <v>299</v>
      </c>
      <c r="I135" s="32"/>
      <c r="J135" s="32"/>
      <c r="K135" s="32"/>
    </row>
    <row r="136" spans="1:11" ht="26.4" x14ac:dyDescent="0.25">
      <c r="A136" s="125"/>
      <c r="B136" s="182"/>
      <c r="C136" s="182"/>
      <c r="D136" s="181" t="s">
        <v>305</v>
      </c>
      <c r="E136" s="169">
        <f>(E7+E8+E9)-(E28+E32+E33+E34+E36+E38+E41+E42+E43+E44+E46+E47+E49+E85+E63+E62+E64+E86+E74+E87+E88+E50+E65+E69+E89+E90+E91+E55+E54+E96+E92+E94+E114+E93+E51+E48+E71+E97+E61+E100+E99+E103+E104+E101+E66+E102+E95+E73+E105+E106+E107+E119+E120+E121+E122+E123)</f>
        <v>213607096</v>
      </c>
      <c r="F136" s="183"/>
    </row>
    <row r="137" spans="1:11" x14ac:dyDescent="0.25">
      <c r="F137" s="183"/>
      <c r="H137" s="124"/>
    </row>
    <row r="138" spans="1:11" x14ac:dyDescent="0.25">
      <c r="E138" s="88">
        <f>E136+E133</f>
        <v>214835789</v>
      </c>
      <c r="G138" s="88"/>
    </row>
    <row r="139" spans="1:11" x14ac:dyDescent="0.25">
      <c r="E139" s="88">
        <f>E138-E125</f>
        <v>0</v>
      </c>
    </row>
    <row r="140" spans="1:11" x14ac:dyDescent="0.25">
      <c r="E140" s="88">
        <f>E132+E135</f>
        <v>267265495</v>
      </c>
    </row>
    <row r="141" spans="1:11" x14ac:dyDescent="0.25">
      <c r="E141" s="88">
        <f>E140-F12</f>
        <v>0</v>
      </c>
    </row>
    <row r="143" spans="1:11" x14ac:dyDescent="0.25">
      <c r="D143" s="91" t="s">
        <v>342</v>
      </c>
      <c r="E143" s="183">
        <f>(F28+F32+F33+F34+F36+F38+F41+F42+F43+F44+F46+F47+F48+F49+F50+F51+F54+F55+F61+F63+F62+F64+F65+F66+F69+F71+F73+F74)-'Covid-19'!F8</f>
        <v>0</v>
      </c>
    </row>
  </sheetData>
  <autoFilter ref="A1:F138"/>
  <mergeCells count="1">
    <mergeCell ref="A3:F3"/>
  </mergeCells>
  <printOptions gridLines="1"/>
  <pageMargins left="0.23622047244094491" right="0.23622047244094491" top="0.47" bottom="0.35433070866141736" header="0.19685039370078741" footer="0.15748031496062992"/>
  <pageSetup paperSize="9" scale="69" fitToHeight="0" orientation="portrait" r:id="rId1"/>
  <headerFooter>
    <oddFooter>&amp;L&amp;F&amp;C&amp;P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FFC000"/>
    <outlinePr summaryBelow="0"/>
    <pageSetUpPr fitToPage="1"/>
  </sheetPr>
  <dimension ref="A1:L214"/>
  <sheetViews>
    <sheetView topLeftCell="A150" zoomScale="70" zoomScaleNormal="70" workbookViewId="0">
      <selection activeCell="F12" sqref="F12"/>
    </sheetView>
  </sheetViews>
  <sheetFormatPr defaultColWidth="9.109375" defaultRowHeight="13.2" outlineLevelRow="1" x14ac:dyDescent="0.25"/>
  <cols>
    <col min="1" max="1" width="36.88671875" style="4" customWidth="1"/>
    <col min="2" max="2" width="23.88671875" style="7" customWidth="1"/>
    <col min="3" max="3" width="14.44140625" style="7" customWidth="1"/>
    <col min="4" max="4" width="57.5546875" style="4" customWidth="1"/>
    <col min="5" max="5" width="16.5546875" style="8" customWidth="1"/>
    <col min="6" max="6" width="16.88671875" style="8" customWidth="1"/>
    <col min="7" max="7" width="11.44140625" style="75" customWidth="1"/>
    <col min="8" max="8" width="11.44140625" style="76" customWidth="1"/>
    <col min="9" max="9" width="9.109375" style="5"/>
    <col min="10" max="10" width="12.88671875" style="5" customWidth="1"/>
    <col min="11" max="16384" width="9.109375" style="5"/>
  </cols>
  <sheetData>
    <row r="1" spans="1:10" s="36" customFormat="1" x14ac:dyDescent="0.25">
      <c r="A1" s="4"/>
      <c r="B1" s="7"/>
      <c r="C1" s="7"/>
      <c r="D1" s="4"/>
      <c r="E1" s="8"/>
      <c r="F1" s="8"/>
      <c r="G1" s="75"/>
      <c r="H1" s="76"/>
    </row>
    <row r="2" spans="1:10" ht="15.6" x14ac:dyDescent="0.25">
      <c r="A2" s="622" t="s">
        <v>121</v>
      </c>
      <c r="B2" s="622"/>
      <c r="C2" s="622"/>
      <c r="D2" s="622"/>
      <c r="E2" s="622"/>
      <c r="F2" s="622"/>
    </row>
    <row r="3" spans="1:10" x14ac:dyDescent="0.25">
      <c r="A3" s="6"/>
      <c r="F3" s="14" t="s">
        <v>7</v>
      </c>
    </row>
    <row r="4" spans="1:10" ht="39.6" x14ac:dyDescent="0.25">
      <c r="A4" s="3" t="s">
        <v>0</v>
      </c>
      <c r="B4" s="12" t="s">
        <v>1</v>
      </c>
      <c r="C4" s="12" t="s">
        <v>2</v>
      </c>
      <c r="D4" s="12" t="s">
        <v>3</v>
      </c>
      <c r="E4" s="13" t="s">
        <v>4</v>
      </c>
      <c r="F4" s="13" t="s">
        <v>5</v>
      </c>
      <c r="G4" s="75" t="s">
        <v>46</v>
      </c>
      <c r="H4" s="75" t="s">
        <v>46</v>
      </c>
    </row>
    <row r="5" spans="1:10" ht="20.399999999999999" x14ac:dyDescent="0.25">
      <c r="A5" s="20" t="s">
        <v>41</v>
      </c>
      <c r="B5" s="18"/>
      <c r="C5" s="18"/>
      <c r="D5" s="18"/>
      <c r="E5" s="19">
        <f>E6+E10+E14+E25+E29+E33+E36+E40+E44+E56+E63+E71+E85+E92+E100+E108+E123+E129+E136+E143+E147+E151+E155+E175+E179+E186+E193+E197+E203+E207+E211</f>
        <v>357650450</v>
      </c>
      <c r="F5" s="19">
        <f>F6+F10+F14+F25+F29+F33+F36+F40+F44+F56+F63+F71+F85+F92+F100+F108+F123+F129+F136+F143+F147+F151+F155+F175+F179+F186+F193+F197+F203+F207+F211</f>
        <v>92532545</v>
      </c>
      <c r="G5" s="80">
        <f>(LNG_2020!E14+LNG_2020!E77)-Resoru_sadalījums!E5</f>
        <v>0</v>
      </c>
      <c r="H5" s="80">
        <f>(LNG_2020!F14+LNG_2020!F77)-F5</f>
        <v>0</v>
      </c>
      <c r="I5" s="32"/>
      <c r="J5" s="32"/>
    </row>
    <row r="6" spans="1:10" ht="15.6" x14ac:dyDescent="0.25">
      <c r="A6" s="2" t="s">
        <v>11</v>
      </c>
      <c r="B6" s="1"/>
      <c r="C6" s="1"/>
      <c r="D6" s="2"/>
      <c r="E6" s="10">
        <f>SUM(E7:E9)</f>
        <v>0</v>
      </c>
      <c r="F6" s="10">
        <f>SUM(F7:F9)</f>
        <v>0</v>
      </c>
      <c r="G6" s="77">
        <f ca="1">SUMIF(LNG_2020!$A$19:$F$92,Resoru_sadalījums!A7,LNG_2020!$E$19:$E$92)-E6</f>
        <v>0</v>
      </c>
      <c r="H6" s="78">
        <f ca="1">SUMIF(LNG_2020!$A$19:$F$92,Resoru_sadalījums!A7,LNG_2020!$F$19:$F$92)-F6</f>
        <v>0</v>
      </c>
    </row>
    <row r="7" spans="1:10" s="9" customFormat="1" ht="15.6" outlineLevel="1" x14ac:dyDescent="0.25">
      <c r="A7" s="15"/>
      <c r="B7" s="47"/>
      <c r="C7" s="47"/>
      <c r="D7" s="46"/>
      <c r="E7" s="48"/>
      <c r="F7" s="48"/>
      <c r="G7" s="75"/>
      <c r="H7" s="76"/>
    </row>
    <row r="8" spans="1:10" s="9" customFormat="1" ht="15.6" outlineLevel="1" x14ac:dyDescent="0.25">
      <c r="A8" s="15"/>
      <c r="B8" s="16"/>
      <c r="C8" s="16"/>
      <c r="D8" s="15"/>
      <c r="E8" s="17"/>
      <c r="F8" s="17"/>
      <c r="G8" s="75"/>
      <c r="H8" s="76"/>
    </row>
    <row r="9" spans="1:10" s="9" customFormat="1" ht="15.6" outlineLevel="1" collapsed="1" x14ac:dyDescent="0.25">
      <c r="A9" s="15"/>
      <c r="B9" s="16"/>
      <c r="C9" s="16"/>
      <c r="D9" s="15"/>
      <c r="E9" s="17"/>
      <c r="F9" s="17"/>
      <c r="G9" s="75"/>
      <c r="H9" s="76"/>
    </row>
    <row r="10" spans="1:10" ht="15.6" x14ac:dyDescent="0.25">
      <c r="A10" s="2" t="s">
        <v>12</v>
      </c>
      <c r="B10" s="1"/>
      <c r="C10" s="1"/>
      <c r="D10" s="2"/>
      <c r="E10" s="10">
        <f>SUM(E11:E13)</f>
        <v>0</v>
      </c>
      <c r="F10" s="10"/>
      <c r="G10" s="77">
        <f ca="1">SUMIF(LNG_2020!$A$19:$F$92,Resoru_sadalījums!A11,LNG_2020!$E$19:$E$92)-E10</f>
        <v>0</v>
      </c>
      <c r="H10" s="78">
        <f ca="1">SUMIF(LNG_2020!A11:$F$92,Resoru_sadalījums!A11,LNG_2020!F11:$F$92)-F10</f>
        <v>0</v>
      </c>
    </row>
    <row r="11" spans="1:10" s="9" customFormat="1" ht="15.6" outlineLevel="1" x14ac:dyDescent="0.25">
      <c r="A11" s="15" t="s">
        <v>50</v>
      </c>
      <c r="B11" s="16"/>
      <c r="C11" s="16"/>
      <c r="D11" s="15"/>
      <c r="E11" s="17"/>
      <c r="F11" s="17"/>
      <c r="G11" s="75"/>
      <c r="H11" s="76"/>
    </row>
    <row r="12" spans="1:10" s="9" customFormat="1" ht="15.6" outlineLevel="1" x14ac:dyDescent="0.25">
      <c r="A12" s="15"/>
      <c r="B12" s="16"/>
      <c r="C12" s="16"/>
      <c r="D12" s="15"/>
      <c r="E12" s="17"/>
      <c r="F12" s="17"/>
      <c r="G12" s="75"/>
      <c r="H12" s="76"/>
    </row>
    <row r="13" spans="1:10" s="9" customFormat="1" ht="15.6" outlineLevel="1" x14ac:dyDescent="0.25">
      <c r="A13" s="15"/>
      <c r="B13" s="16"/>
      <c r="C13" s="16"/>
      <c r="D13" s="15"/>
      <c r="E13" s="17"/>
      <c r="F13" s="17"/>
      <c r="G13" s="75"/>
      <c r="H13" s="76"/>
    </row>
    <row r="14" spans="1:10" ht="15.6" x14ac:dyDescent="0.25">
      <c r="A14" s="2" t="s">
        <v>13</v>
      </c>
      <c r="B14" s="1"/>
      <c r="C14" s="1"/>
      <c r="D14" s="2"/>
      <c r="E14" s="10">
        <f>SUM(E15:E24)</f>
        <v>2892061</v>
      </c>
      <c r="F14" s="10">
        <f>SUM(F15:F24)</f>
        <v>1677524</v>
      </c>
      <c r="G14" s="77">
        <f ca="1">SUMIF(LNG_2020!$A$15:$F108,Resoru_sadalījums!A15,LNG_2020!$E$15:$E108)-E14</f>
        <v>0</v>
      </c>
      <c r="H14" s="78">
        <f ca="1">SUMIF(LNG_2020!$A$15:F108,Resoru_sadalījums!A15,LNG_2020!$F$15:$F108)-F14</f>
        <v>0</v>
      </c>
    </row>
    <row r="15" spans="1:10" s="36" customFormat="1" ht="26.4" outlineLevel="1" x14ac:dyDescent="0.25">
      <c r="A15" s="38" t="s">
        <v>74</v>
      </c>
      <c r="B15" s="37" t="s">
        <v>93</v>
      </c>
      <c r="C15" s="39" t="str">
        <f>LNG_2020!C20</f>
        <v>Nr.47
21.02.2020</v>
      </c>
      <c r="D15" s="40" t="s">
        <v>85</v>
      </c>
      <c r="E15" s="41">
        <f>LNG_2020!E20</f>
        <v>490161</v>
      </c>
      <c r="F15" s="41">
        <f>LNG_2020!F20</f>
        <v>490161</v>
      </c>
      <c r="G15" s="75"/>
      <c r="H15" s="76"/>
    </row>
    <row r="16" spans="1:10" s="36" customFormat="1" ht="26.4" outlineLevel="1" x14ac:dyDescent="0.25">
      <c r="A16" s="38" t="s">
        <v>74</v>
      </c>
      <c r="B16" s="37" t="s">
        <v>93</v>
      </c>
      <c r="C16" s="37">
        <f>LNG_2020!C83</f>
        <v>0</v>
      </c>
      <c r="D16" s="40" t="s">
        <v>85</v>
      </c>
      <c r="E16" s="41">
        <f>LNG_2020!E83</f>
        <v>1175386</v>
      </c>
      <c r="F16" s="41">
        <f>LNG_2020!F83</f>
        <v>0</v>
      </c>
      <c r="G16" s="75"/>
      <c r="H16" s="76"/>
    </row>
    <row r="17" spans="1:8" s="36" customFormat="1" ht="26.4" outlineLevel="1" x14ac:dyDescent="0.25">
      <c r="A17" s="38" t="s">
        <v>74</v>
      </c>
      <c r="B17" s="37" t="s">
        <v>93</v>
      </c>
      <c r="C17" s="37" t="s">
        <v>114</v>
      </c>
      <c r="D17" s="40" t="s">
        <v>85</v>
      </c>
      <c r="E17" s="41">
        <v>394310</v>
      </c>
      <c r="F17" s="41">
        <v>394310</v>
      </c>
      <c r="G17" s="75"/>
      <c r="H17" s="76"/>
    </row>
    <row r="18" spans="1:8" s="36" customFormat="1" ht="26.4" outlineLevel="1" x14ac:dyDescent="0.25">
      <c r="A18" s="38" t="s">
        <v>74</v>
      </c>
      <c r="B18" s="37" t="s">
        <v>93</v>
      </c>
      <c r="C18" s="37" t="str">
        <f>LNG_2020!C45</f>
        <v>Nr.116
08.04.2020</v>
      </c>
      <c r="D18" s="40" t="s">
        <v>85</v>
      </c>
      <c r="E18" s="41">
        <v>545584</v>
      </c>
      <c r="F18" s="41">
        <f>LNG_2020!F45</f>
        <v>545584</v>
      </c>
      <c r="G18" s="75"/>
      <c r="H18" s="76"/>
    </row>
    <row r="19" spans="1:8" s="36" customFormat="1" ht="26.4" outlineLevel="1" x14ac:dyDescent="0.25">
      <c r="A19" s="38" t="s">
        <v>74</v>
      </c>
      <c r="B19" s="252" t="s">
        <v>93</v>
      </c>
      <c r="C19" s="252" t="str">
        <f>LNG_2020!C68</f>
        <v>Nr.161
14.05.2020</v>
      </c>
      <c r="D19" s="40" t="s">
        <v>85</v>
      </c>
      <c r="E19" s="41">
        <v>223620</v>
      </c>
      <c r="F19" s="41">
        <f>LNG_2020!F68</f>
        <v>223620</v>
      </c>
      <c r="G19" s="75"/>
      <c r="H19" s="76"/>
    </row>
    <row r="20" spans="1:8" s="36" customFormat="1" ht="52.8" outlineLevel="1" x14ac:dyDescent="0.25">
      <c r="A20" s="38" t="s">
        <v>74</v>
      </c>
      <c r="B20" s="37" t="s">
        <v>139</v>
      </c>
      <c r="C20" s="37">
        <f>LNG_2020!C88</f>
        <v>0</v>
      </c>
      <c r="D20" s="53" t="s">
        <v>188</v>
      </c>
      <c r="E20" s="41">
        <f>LNG_2020!E88</f>
        <v>39151</v>
      </c>
      <c r="F20" s="41">
        <f>LNG_2020!F88</f>
        <v>0</v>
      </c>
      <c r="G20" s="75"/>
      <c r="H20" s="76"/>
    </row>
    <row r="21" spans="1:8" s="36" customFormat="1" ht="52.8" outlineLevel="1" x14ac:dyDescent="0.25">
      <c r="A21" s="38" t="s">
        <v>74</v>
      </c>
      <c r="B21" s="37" t="s">
        <v>139</v>
      </c>
      <c r="C21" s="37" t="s">
        <v>241</v>
      </c>
      <c r="D21" s="40" t="s">
        <v>188</v>
      </c>
      <c r="E21" s="41">
        <v>4255</v>
      </c>
      <c r="F21" s="41">
        <v>4255</v>
      </c>
      <c r="G21" s="75"/>
      <c r="H21" s="76"/>
    </row>
    <row r="22" spans="1:8" s="36" customFormat="1" ht="52.8" outlineLevel="1" x14ac:dyDescent="0.25">
      <c r="A22" s="38" t="s">
        <v>74</v>
      </c>
      <c r="B22" s="37" t="s">
        <v>139</v>
      </c>
      <c r="C22" s="37" t="str">
        <f>LNG_2020!C50</f>
        <v>Nr.127
17.04.2020</v>
      </c>
      <c r="D22" s="53" t="s">
        <v>189</v>
      </c>
      <c r="E22" s="41">
        <v>13000</v>
      </c>
      <c r="F22" s="41">
        <f>LNG_2020!F50</f>
        <v>13000</v>
      </c>
      <c r="G22" s="75"/>
      <c r="H22" s="76"/>
    </row>
    <row r="23" spans="1:8" s="36" customFormat="1" ht="52.8" outlineLevel="1" x14ac:dyDescent="0.25">
      <c r="A23" s="100" t="s">
        <v>74</v>
      </c>
      <c r="B23" s="252" t="s">
        <v>139</v>
      </c>
      <c r="C23" s="252" t="str">
        <f>LNG_2020!C69</f>
        <v>Nr.161
14.05.2020</v>
      </c>
      <c r="D23" s="53" t="s">
        <v>188</v>
      </c>
      <c r="E23" s="99">
        <v>6594</v>
      </c>
      <c r="F23" s="99">
        <f>LNG_2020!F69</f>
        <v>6594</v>
      </c>
      <c r="G23" s="75"/>
      <c r="H23" s="76"/>
    </row>
    <row r="24" spans="1:8" s="9" customFormat="1" ht="15.6" outlineLevel="1" x14ac:dyDescent="0.25">
      <c r="A24" s="46"/>
      <c r="B24" s="47"/>
      <c r="C24" s="47"/>
      <c r="D24" s="46"/>
      <c r="E24" s="48"/>
      <c r="F24" s="17"/>
      <c r="G24" s="75"/>
      <c r="H24" s="76"/>
    </row>
    <row r="25" spans="1:8" ht="31.2" x14ac:dyDescent="0.25">
      <c r="A25" s="2" t="s">
        <v>14</v>
      </c>
      <c r="B25" s="1"/>
      <c r="C25" s="1"/>
      <c r="D25" s="2"/>
      <c r="E25" s="10"/>
      <c r="F25" s="74"/>
      <c r="G25" s="77">
        <f ca="1">SUMIF(LNG_2020!$A$19:$F$92,Resoru_sadalījums!A26,LNG_2020!$E$19:$E$92)-E25</f>
        <v>0</v>
      </c>
      <c r="H25" s="78">
        <f ca="1">SUMIF(LNG_2020!$A$19:$F$92,Resoru_sadalījums!A26,LNG_2020!$F$19:$F$92)-F25</f>
        <v>0</v>
      </c>
    </row>
    <row r="26" spans="1:8" s="9" customFormat="1" ht="31.2" outlineLevel="1" x14ac:dyDescent="0.25">
      <c r="A26" s="15" t="s">
        <v>51</v>
      </c>
      <c r="B26" s="16"/>
      <c r="C26" s="16"/>
      <c r="D26" s="15"/>
      <c r="E26" s="17"/>
      <c r="F26" s="17"/>
      <c r="G26" s="75"/>
      <c r="H26" s="76"/>
    </row>
    <row r="27" spans="1:8" s="9" customFormat="1" ht="15.6" outlineLevel="1" x14ac:dyDescent="0.25">
      <c r="A27" s="15"/>
      <c r="B27" s="16"/>
      <c r="C27" s="16"/>
      <c r="D27" s="15"/>
      <c r="E27" s="17"/>
      <c r="F27" s="17"/>
      <c r="G27" s="75"/>
      <c r="H27" s="76"/>
    </row>
    <row r="28" spans="1:8" s="9" customFormat="1" ht="15.6" outlineLevel="1" x14ac:dyDescent="0.25">
      <c r="A28" s="15"/>
      <c r="B28" s="16"/>
      <c r="C28" s="16"/>
      <c r="D28" s="15"/>
      <c r="E28" s="17"/>
      <c r="F28" s="17"/>
      <c r="G28" s="75"/>
      <c r="H28" s="76"/>
    </row>
    <row r="29" spans="1:8" ht="15.6" x14ac:dyDescent="0.25">
      <c r="A29" s="2" t="s">
        <v>15</v>
      </c>
      <c r="B29" s="1"/>
      <c r="C29" s="1"/>
      <c r="D29" s="2"/>
      <c r="E29" s="10"/>
      <c r="F29" s="10"/>
      <c r="G29" s="77">
        <f ca="1">SUMIF(LNG_2020!$A$19:$F$92,Resoru_sadalījums!A30,LNG_2020!$E$19:$E$92)-E29</f>
        <v>0</v>
      </c>
      <c r="H29" s="78">
        <f ca="1">SUMIF(LNG_2020!$A$19:$F$92,Resoru_sadalījums!A30,LNG_2020!$F$19:$F$92)-F29</f>
        <v>0</v>
      </c>
    </row>
    <row r="30" spans="1:8" s="9" customFormat="1" ht="15.6" outlineLevel="1" x14ac:dyDescent="0.25">
      <c r="A30" s="15" t="s">
        <v>52</v>
      </c>
      <c r="B30" s="16"/>
      <c r="C30" s="16"/>
      <c r="D30" s="15"/>
      <c r="E30" s="17"/>
      <c r="F30" s="17"/>
      <c r="G30" s="75"/>
      <c r="H30" s="76"/>
    </row>
    <row r="31" spans="1:8" s="9" customFormat="1" ht="15.6" outlineLevel="1" x14ac:dyDescent="0.25">
      <c r="A31" s="15"/>
      <c r="B31" s="16"/>
      <c r="C31" s="16"/>
      <c r="D31" s="15"/>
      <c r="E31" s="17"/>
      <c r="F31" s="17"/>
      <c r="G31" s="75"/>
      <c r="H31" s="76"/>
    </row>
    <row r="32" spans="1:8" s="9" customFormat="1" ht="15.6" outlineLevel="1" x14ac:dyDescent="0.25">
      <c r="A32" s="15"/>
      <c r="B32" s="16"/>
      <c r="C32" s="16"/>
      <c r="D32" s="15"/>
      <c r="E32" s="17"/>
      <c r="F32" s="17"/>
      <c r="G32" s="75"/>
      <c r="H32" s="76"/>
    </row>
    <row r="33" spans="1:12" ht="15.6" x14ac:dyDescent="0.25">
      <c r="A33" s="2" t="s">
        <v>16</v>
      </c>
      <c r="B33" s="1"/>
      <c r="C33" s="1"/>
      <c r="D33" s="2"/>
      <c r="E33" s="10">
        <f t="shared" ref="E33:F33" si="0">SUM(E34:E35)</f>
        <v>1040928</v>
      </c>
      <c r="F33" s="10">
        <f t="shared" si="0"/>
        <v>1040928</v>
      </c>
      <c r="G33" s="77">
        <f ca="1">SUMIF(LNG_2020!$A$19:$F108,A34,LNG_2020!$E$19:$E108)-E33</f>
        <v>0</v>
      </c>
      <c r="H33" s="77">
        <f ca="1">SUMIF(LNG_2020!$A$19:$F108,B34,LNG_2020!$E$19:$E108)-F33</f>
        <v>0</v>
      </c>
    </row>
    <row r="34" spans="1:12" s="9" customFormat="1" ht="184.8" outlineLevel="1" x14ac:dyDescent="0.25">
      <c r="A34" s="15" t="s">
        <v>254</v>
      </c>
      <c r="B34" s="84" t="str">
        <f>LNG_2020!B54</f>
        <v>Nr.177
14.04.2020.
(prot. Nr.24 59.§)
Nr.160
07.04.2020.
(prot. Nr.22 42.§)</v>
      </c>
      <c r="C34" s="195" t="str">
        <f>LNG_2020!C54</f>
        <v>Nr.136
21.04.2020</v>
      </c>
      <c r="D34" s="53" t="s">
        <v>255</v>
      </c>
      <c r="E34" s="190">
        <v>1040928</v>
      </c>
      <c r="F34" s="41">
        <f>LNG_2020!F54</f>
        <v>1040928</v>
      </c>
      <c r="G34" s="75"/>
      <c r="H34" s="76"/>
    </row>
    <row r="35" spans="1:12" s="9" customFormat="1" ht="15.6" outlineLevel="1" x14ac:dyDescent="0.25">
      <c r="A35" s="15"/>
      <c r="B35" s="16"/>
      <c r="C35" s="16"/>
      <c r="D35" s="15"/>
      <c r="E35" s="17"/>
      <c r="F35" s="17"/>
      <c r="G35" s="75"/>
      <c r="H35" s="76"/>
    </row>
    <row r="36" spans="1:12" ht="31.2" x14ac:dyDescent="0.25">
      <c r="A36" s="2" t="s">
        <v>17</v>
      </c>
      <c r="B36" s="1"/>
      <c r="C36" s="1"/>
      <c r="D36" s="2"/>
      <c r="E36" s="10"/>
      <c r="F36" s="10"/>
      <c r="G36" s="77">
        <f ca="1">SUMIF(LNG_2020!$A$19:$F$92,Resoru_sadalījums!A37,LNG_2020!$E$19:$E$92)-E36</f>
        <v>0</v>
      </c>
      <c r="H36" s="78">
        <f ca="1">SUMIF(LNG_2020!$A$19:$F$92,Resoru_sadalījums!A37,LNG_2020!$F$19:$F$92)-F36</f>
        <v>0</v>
      </c>
    </row>
    <row r="37" spans="1:12" s="9" customFormat="1" ht="15.6" outlineLevel="1" x14ac:dyDescent="0.25">
      <c r="A37" s="15" t="s">
        <v>53</v>
      </c>
      <c r="B37" s="16"/>
      <c r="C37" s="16"/>
      <c r="D37" s="15"/>
      <c r="E37" s="17"/>
      <c r="F37" s="17"/>
      <c r="G37" s="75"/>
      <c r="H37" s="76"/>
    </row>
    <row r="38" spans="1:12" s="9" customFormat="1" ht="15.6" outlineLevel="1" x14ac:dyDescent="0.25">
      <c r="A38" s="15"/>
      <c r="B38" s="16"/>
      <c r="C38" s="16"/>
      <c r="D38" s="15"/>
      <c r="E38" s="17"/>
      <c r="F38" s="17"/>
      <c r="G38" s="75"/>
      <c r="H38" s="76"/>
    </row>
    <row r="39" spans="1:12" s="9" customFormat="1" ht="15.6" outlineLevel="1" x14ac:dyDescent="0.25">
      <c r="A39" s="15"/>
      <c r="B39" s="16"/>
      <c r="C39" s="16"/>
      <c r="D39" s="15"/>
      <c r="E39" s="17"/>
      <c r="F39" s="17"/>
      <c r="G39" s="75"/>
      <c r="H39" s="76"/>
    </row>
    <row r="40" spans="1:12" ht="15.6" x14ac:dyDescent="0.25">
      <c r="A40" s="2" t="s">
        <v>18</v>
      </c>
      <c r="B40" s="1"/>
      <c r="C40" s="1"/>
      <c r="D40" s="2"/>
      <c r="E40" s="10">
        <f>SUM(E41:E43)</f>
        <v>45734760</v>
      </c>
      <c r="F40" s="10">
        <f>SUM(F41:F43)</f>
        <v>9797987</v>
      </c>
      <c r="G40" s="77">
        <f ca="1">SUMIF(LNG_2020!$A$19:$F108,Resoru_sadalījums!A41,LNG_2020!$E$19:$E108)-E40</f>
        <v>0</v>
      </c>
      <c r="H40" s="78">
        <f ca="1">SUMIF(LNG_2020!$A$19:$F108,Resoru_sadalījums!A41,LNG_2020!$F$19:$F108)-F40</f>
        <v>0</v>
      </c>
      <c r="I40" s="9"/>
      <c r="J40" s="9"/>
      <c r="K40" s="9"/>
      <c r="L40" s="9"/>
    </row>
    <row r="41" spans="1:12" s="9" customFormat="1" ht="66" outlineLevel="1" x14ac:dyDescent="0.25">
      <c r="A41" s="100" t="s">
        <v>252</v>
      </c>
      <c r="B41" s="206" t="s">
        <v>290</v>
      </c>
      <c r="C41" s="206">
        <f>LNG_2020!C97</f>
        <v>0</v>
      </c>
      <c r="D41" s="83" t="s">
        <v>253</v>
      </c>
      <c r="E41" s="99">
        <f>LNG_2020!E97</f>
        <v>35936773</v>
      </c>
      <c r="F41" s="99">
        <f>LNG_2020!F97</f>
        <v>0</v>
      </c>
      <c r="G41" s="75"/>
      <c r="H41" s="76"/>
    </row>
    <row r="42" spans="1:12" s="9" customFormat="1" ht="93.6" outlineLevel="1" x14ac:dyDescent="0.25">
      <c r="A42" s="46" t="s">
        <v>252</v>
      </c>
      <c r="B42" s="213" t="s">
        <v>290</v>
      </c>
      <c r="C42" s="47" t="str">
        <f>LNG_2020!C61</f>
        <v>Nr.144
29.04.2020</v>
      </c>
      <c r="D42" s="46" t="s">
        <v>284</v>
      </c>
      <c r="E42" s="48">
        <v>9797987</v>
      </c>
      <c r="F42" s="48">
        <f>LNG_2020!F61</f>
        <v>9797987</v>
      </c>
      <c r="G42" s="75"/>
      <c r="H42" s="76"/>
    </row>
    <row r="43" spans="1:12" s="9" customFormat="1" ht="15.6" outlineLevel="1" x14ac:dyDescent="0.25">
      <c r="A43" s="15"/>
      <c r="B43" s="16"/>
      <c r="C43" s="16"/>
      <c r="D43" s="15"/>
      <c r="E43" s="17"/>
      <c r="F43" s="17"/>
      <c r="G43" s="75"/>
      <c r="H43" s="76"/>
    </row>
    <row r="44" spans="1:12" ht="15.6" x14ac:dyDescent="0.25">
      <c r="A44" s="2" t="s">
        <v>19</v>
      </c>
      <c r="B44" s="1"/>
      <c r="C44" s="1"/>
      <c r="D44" s="2"/>
      <c r="E44" s="10">
        <f>SUM(E45:E55)</f>
        <v>129518</v>
      </c>
      <c r="F44" s="10">
        <f>SUM(F45:F55)</f>
        <v>118518</v>
      </c>
      <c r="G44" s="77">
        <f ca="1">SUMIF(LNG_2020!A15:F108,Resoru_sadalījums!A45,LNG_2020!E15:E108)-E44</f>
        <v>0</v>
      </c>
      <c r="H44" s="77">
        <f ca="1">SUMIF(LNG_2020!A15:G108,Resoru_sadalījums!A45,LNG_2020!F15:F108)-F44</f>
        <v>0</v>
      </c>
      <c r="I44" s="9"/>
      <c r="J44" s="9"/>
      <c r="K44" s="9"/>
      <c r="L44" s="9"/>
    </row>
    <row r="45" spans="1:12" s="36" customFormat="1" ht="39.6" outlineLevel="1" x14ac:dyDescent="0.25">
      <c r="A45" s="33" t="s">
        <v>59</v>
      </c>
      <c r="B45" s="51" t="s">
        <v>61</v>
      </c>
      <c r="C45" s="39" t="str">
        <f>LNG_2020!C31</f>
        <v>Nr.83
23.03.2020</v>
      </c>
      <c r="D45" s="35" t="s">
        <v>62</v>
      </c>
      <c r="E45" s="99">
        <v>2000</v>
      </c>
      <c r="F45" s="99">
        <f>LNG_2020!F31</f>
        <v>2000</v>
      </c>
      <c r="G45" s="75"/>
      <c r="H45" s="76"/>
      <c r="I45" s="9"/>
      <c r="J45" s="9"/>
      <c r="K45" s="9"/>
      <c r="L45" s="9"/>
    </row>
    <row r="46" spans="1:12" s="9" customFormat="1" ht="52.8" outlineLevel="1" x14ac:dyDescent="0.25">
      <c r="A46" s="33" t="s">
        <v>59</v>
      </c>
      <c r="B46" s="51" t="s">
        <v>68</v>
      </c>
      <c r="C46" s="39">
        <f>LNG_2020!C81</f>
        <v>0</v>
      </c>
      <c r="D46" s="100" t="s">
        <v>207</v>
      </c>
      <c r="E46" s="99">
        <v>8000</v>
      </c>
      <c r="F46" s="99">
        <f>LNG_2020!F81</f>
        <v>0</v>
      </c>
      <c r="G46" s="75"/>
      <c r="H46" s="76"/>
    </row>
    <row r="47" spans="1:12" s="9" customFormat="1" ht="39.6" outlineLevel="1" x14ac:dyDescent="0.25">
      <c r="A47" s="38" t="s">
        <v>59</v>
      </c>
      <c r="B47" s="37" t="s">
        <v>71</v>
      </c>
      <c r="C47" s="39" t="str">
        <f>LNG_2020!C16</f>
        <v>Nr.17
20.01.2020</v>
      </c>
      <c r="D47" s="40" t="s">
        <v>65</v>
      </c>
      <c r="E47" s="99">
        <v>50000</v>
      </c>
      <c r="F47" s="99">
        <f>LNG_2020!F16</f>
        <v>50000</v>
      </c>
      <c r="G47" s="75"/>
      <c r="H47" s="76"/>
    </row>
    <row r="48" spans="1:12" s="9" customFormat="1" ht="39.6" outlineLevel="1" x14ac:dyDescent="0.25">
      <c r="A48" s="33" t="s">
        <v>59</v>
      </c>
      <c r="B48" s="39" t="s">
        <v>77</v>
      </c>
      <c r="C48" s="39" t="str">
        <f>LNG_2020!C17</f>
        <v>Nr.31
05.02.2020</v>
      </c>
      <c r="D48" s="35" t="s">
        <v>69</v>
      </c>
      <c r="E48" s="99">
        <v>21212</v>
      </c>
      <c r="F48" s="99">
        <f>LNG_2020!F17</f>
        <v>21212</v>
      </c>
      <c r="G48" s="75"/>
      <c r="H48" s="76"/>
    </row>
    <row r="49" spans="1:8" s="9" customFormat="1" ht="52.8" outlineLevel="1" x14ac:dyDescent="0.25">
      <c r="A49" s="38" t="s">
        <v>59</v>
      </c>
      <c r="B49" s="51" t="s">
        <v>97</v>
      </c>
      <c r="C49" s="39" t="str">
        <f>LNG_2020!C58</f>
        <v>Nr.141
27.04.2020</v>
      </c>
      <c r="D49" s="40" t="s">
        <v>95</v>
      </c>
      <c r="E49" s="99">
        <v>1414</v>
      </c>
      <c r="F49" s="99">
        <f>LNG_2020!F58</f>
        <v>1414</v>
      </c>
      <c r="G49" s="75"/>
      <c r="H49" s="76"/>
    </row>
    <row r="50" spans="1:8" s="9" customFormat="1" ht="39.6" outlineLevel="1" x14ac:dyDescent="0.25">
      <c r="A50" s="100" t="s">
        <v>59</v>
      </c>
      <c r="B50" s="39" t="s">
        <v>155</v>
      </c>
      <c r="C50" s="37" t="str">
        <f>LNG_2020!C39</f>
        <v>Nr.104
31.03.2020</v>
      </c>
      <c r="D50" s="53" t="s">
        <v>119</v>
      </c>
      <c r="E50" s="99">
        <v>3381</v>
      </c>
      <c r="F50" s="99">
        <f>LNG_2020!F39</f>
        <v>3381</v>
      </c>
      <c r="G50" s="75"/>
      <c r="H50" s="76"/>
    </row>
    <row r="51" spans="1:8" s="9" customFormat="1" ht="52.8" outlineLevel="1" x14ac:dyDescent="0.25">
      <c r="A51" s="100" t="s">
        <v>59</v>
      </c>
      <c r="B51" s="37"/>
      <c r="C51" s="37" t="str">
        <f>LNG_2020!C40</f>
        <v>Nr.104
31.03.2020</v>
      </c>
      <c r="D51" s="53" t="s">
        <v>169</v>
      </c>
      <c r="E51" s="99">
        <v>1000</v>
      </c>
      <c r="F51" s="99">
        <f>LNG_2020!F40</f>
        <v>1000</v>
      </c>
      <c r="G51" s="75"/>
      <c r="H51" s="76"/>
    </row>
    <row r="52" spans="1:8" s="9" customFormat="1" ht="39.6" outlineLevel="1" x14ac:dyDescent="0.25">
      <c r="A52" s="100" t="s">
        <v>59</v>
      </c>
      <c r="B52" s="39" t="s">
        <v>248</v>
      </c>
      <c r="C52" s="37" t="str">
        <f>LNG_2020!C59</f>
        <v>Nr.141
27.04.2020</v>
      </c>
      <c r="D52" s="53" t="s">
        <v>120</v>
      </c>
      <c r="E52" s="99">
        <v>38611</v>
      </c>
      <c r="F52" s="99">
        <f>LNG_2020!F59</f>
        <v>38611</v>
      </c>
      <c r="G52" s="75"/>
      <c r="H52" s="76"/>
    </row>
    <row r="53" spans="1:8" s="9" customFormat="1" ht="39.6" outlineLevel="1" x14ac:dyDescent="0.25">
      <c r="A53" s="33" t="s">
        <v>59</v>
      </c>
      <c r="B53" s="39" t="s">
        <v>273</v>
      </c>
      <c r="C53" s="39" t="str">
        <f>LNG_2020!C60</f>
        <v>Nr.141
27.04.2020</v>
      </c>
      <c r="D53" s="42" t="s">
        <v>168</v>
      </c>
      <c r="E53" s="99">
        <v>900</v>
      </c>
      <c r="F53" s="99">
        <f>LNG_2020!F60</f>
        <v>900</v>
      </c>
      <c r="G53" s="75"/>
      <c r="H53" s="76"/>
    </row>
    <row r="54" spans="1:8" s="9" customFormat="1" ht="26.4" outlineLevel="1" x14ac:dyDescent="0.25">
      <c r="A54" s="100" t="s">
        <v>59</v>
      </c>
      <c r="B54" s="229" t="s">
        <v>308</v>
      </c>
      <c r="C54" s="229">
        <f>LNG_2020!C98</f>
        <v>0</v>
      </c>
      <c r="D54" s="53" t="s">
        <v>60</v>
      </c>
      <c r="E54" s="99">
        <v>3000</v>
      </c>
      <c r="F54" s="99">
        <f>LNG_2020!F98</f>
        <v>0</v>
      </c>
      <c r="G54" s="75"/>
      <c r="H54" s="76"/>
    </row>
    <row r="55" spans="1:8" s="9" customFormat="1" outlineLevel="1" x14ac:dyDescent="0.25">
      <c r="A55" s="33"/>
      <c r="B55" s="39"/>
      <c r="C55" s="39"/>
      <c r="D55" s="42"/>
      <c r="E55" s="99"/>
      <c r="F55" s="99"/>
      <c r="G55" s="75"/>
      <c r="H55" s="76"/>
    </row>
    <row r="56" spans="1:8" s="36" customFormat="1" ht="15.6" x14ac:dyDescent="0.25">
      <c r="A56" s="2" t="s">
        <v>73</v>
      </c>
      <c r="B56" s="1"/>
      <c r="C56" s="1"/>
      <c r="D56" s="2"/>
      <c r="E56" s="10">
        <f>SUM(E57:E62)</f>
        <v>396424</v>
      </c>
      <c r="F56" s="10">
        <f>SUM(F57:F62)</f>
        <v>396424</v>
      </c>
      <c r="G56" s="77">
        <f ca="1">SUMIF(LNG_2020!$A$19:$F108,Resoru_sadalījums!A57,LNG_2020!$E$19:$E108)-E56</f>
        <v>0</v>
      </c>
      <c r="H56" s="78">
        <f ca="1">SUMIF(LNG_2020!$A$19:$F108,Resoru_sadalījums!A57,LNG_2020!$F$19:$F108)-F56</f>
        <v>0</v>
      </c>
    </row>
    <row r="57" spans="1:8" s="9" customFormat="1" ht="26.4" outlineLevel="1" x14ac:dyDescent="0.25">
      <c r="A57" s="33" t="s">
        <v>72</v>
      </c>
      <c r="B57" s="39" t="s">
        <v>84</v>
      </c>
      <c r="C57" s="39" t="str">
        <f>LNG_2020!C21</f>
        <v>Nr.53
26.02.2020</v>
      </c>
      <c r="D57" s="100" t="s">
        <v>89</v>
      </c>
      <c r="E57" s="99">
        <f>LNG_2020!E21</f>
        <v>46585</v>
      </c>
      <c r="F57" s="99">
        <f>LNG_2020!F21</f>
        <v>46585</v>
      </c>
      <c r="G57" s="75"/>
      <c r="H57" s="76"/>
    </row>
    <row r="58" spans="1:8" s="9" customFormat="1" ht="39.6" outlineLevel="1" x14ac:dyDescent="0.25">
      <c r="A58" s="33" t="s">
        <v>72</v>
      </c>
      <c r="B58" s="39" t="s">
        <v>90</v>
      </c>
      <c r="C58" s="39" t="str">
        <f>LNG_2020!C22</f>
        <v>Nr.53
26.02.2020</v>
      </c>
      <c r="D58" s="100" t="s">
        <v>85</v>
      </c>
      <c r="E58" s="99">
        <v>349839</v>
      </c>
      <c r="F58" s="99">
        <f>LNG_2020!F22</f>
        <v>349839</v>
      </c>
      <c r="G58" s="75"/>
      <c r="H58" s="76"/>
    </row>
    <row r="59" spans="1:8" s="9" customFormat="1" outlineLevel="1" x14ac:dyDescent="0.25">
      <c r="A59" s="33"/>
      <c r="B59" s="39"/>
      <c r="C59" s="39"/>
      <c r="D59" s="100"/>
      <c r="E59" s="99"/>
      <c r="F59" s="99"/>
      <c r="G59" s="75"/>
      <c r="H59" s="76"/>
    </row>
    <row r="60" spans="1:8" s="9" customFormat="1" ht="16.2" outlineLevel="1" x14ac:dyDescent="0.25">
      <c r="A60" s="33"/>
      <c r="B60" s="52"/>
      <c r="C60" s="47"/>
      <c r="D60" s="46"/>
      <c r="E60" s="17"/>
      <c r="F60" s="48"/>
      <c r="G60" s="75"/>
      <c r="H60" s="76"/>
    </row>
    <row r="61" spans="1:8" s="9" customFormat="1" ht="16.2" outlineLevel="1" x14ac:dyDescent="0.25">
      <c r="A61" s="33"/>
      <c r="B61" s="52"/>
      <c r="C61" s="47"/>
      <c r="D61" s="46"/>
      <c r="E61" s="17"/>
      <c r="F61" s="48"/>
      <c r="G61" s="75"/>
      <c r="H61" s="76"/>
    </row>
    <row r="62" spans="1:8" s="36" customFormat="1" ht="15.6" outlineLevel="1" x14ac:dyDescent="0.25">
      <c r="A62" s="15"/>
      <c r="B62" s="16"/>
      <c r="C62" s="16"/>
      <c r="D62" s="15"/>
      <c r="E62" s="17"/>
      <c r="F62" s="17"/>
      <c r="G62" s="75"/>
      <c r="H62" s="76"/>
    </row>
    <row r="63" spans="1:8" ht="15.6" x14ac:dyDescent="0.25">
      <c r="A63" s="2" t="s">
        <v>20</v>
      </c>
      <c r="B63" s="1"/>
      <c r="C63" s="1"/>
      <c r="D63" s="2"/>
      <c r="E63" s="10">
        <f>SUM(E64:E70)</f>
        <v>101789800</v>
      </c>
      <c r="F63" s="10">
        <f>SUM(F64:F70)</f>
        <v>50949343</v>
      </c>
      <c r="G63" s="77">
        <f ca="1">SUMIF(LNG_2020!$A$19:$F108,Resoru_sadalījums!A64,LNG_2020!$E$19:$E108)-E63</f>
        <v>0</v>
      </c>
      <c r="H63" s="78">
        <f ca="1">SUMIF(LNG_2020!$A$19:$F108,Resoru_sadalījums!A64,LNG_2020!$F$19:$F108)-F63</f>
        <v>0</v>
      </c>
    </row>
    <row r="64" spans="1:8" s="9" customFormat="1" ht="52.8" outlineLevel="1" x14ac:dyDescent="0.25">
      <c r="A64" s="33" t="s">
        <v>79</v>
      </c>
      <c r="B64" s="39"/>
      <c r="C64" s="39" t="s">
        <v>88</v>
      </c>
      <c r="D64" s="35" t="s">
        <v>87</v>
      </c>
      <c r="E64" s="34"/>
      <c r="F64" s="34">
        <v>54443</v>
      </c>
      <c r="G64" s="75"/>
      <c r="H64" s="76"/>
    </row>
    <row r="65" spans="1:9" s="9" customFormat="1" ht="39.6" outlineLevel="1" x14ac:dyDescent="0.25">
      <c r="A65" s="100" t="s">
        <v>79</v>
      </c>
      <c r="B65" s="37" t="s">
        <v>173</v>
      </c>
      <c r="C65" s="37">
        <f>LNG_2020!C89</f>
        <v>0</v>
      </c>
      <c r="D65" s="53" t="s">
        <v>161</v>
      </c>
      <c r="E65" s="99">
        <f>LNG_2020!E89</f>
        <v>50894900</v>
      </c>
      <c r="F65" s="99">
        <f>LNG_2020!F89</f>
        <v>0</v>
      </c>
      <c r="G65" s="75"/>
      <c r="H65" s="76"/>
    </row>
    <row r="66" spans="1:9" s="9" customFormat="1" ht="39.6" outlineLevel="1" x14ac:dyDescent="0.25">
      <c r="A66" s="100" t="s">
        <v>79</v>
      </c>
      <c r="B66" s="37" t="s">
        <v>173</v>
      </c>
      <c r="C66" s="37" t="str">
        <f>LNG_2020!C36</f>
        <v>Nr.97
27.03.2020</v>
      </c>
      <c r="D66" s="53" t="s">
        <v>161</v>
      </c>
      <c r="E66" s="99">
        <v>50894900</v>
      </c>
      <c r="F66" s="99">
        <f>LNG_2020!F36</f>
        <v>50894900</v>
      </c>
      <c r="G66" s="75"/>
      <c r="H66" s="76"/>
    </row>
    <row r="67" spans="1:9" s="9" customFormat="1" outlineLevel="1" x14ac:dyDescent="0.25">
      <c r="A67" s="33"/>
      <c r="B67" s="39"/>
      <c r="C67" s="39"/>
      <c r="D67" s="35"/>
      <c r="E67" s="34"/>
      <c r="F67" s="34"/>
      <c r="G67" s="75"/>
      <c r="H67" s="76"/>
    </row>
    <row r="68" spans="1:9" s="9" customFormat="1" ht="16.2" outlineLevel="1" x14ac:dyDescent="0.25">
      <c r="A68" s="33"/>
      <c r="B68" s="52"/>
      <c r="C68" s="47"/>
      <c r="D68" s="46"/>
      <c r="E68" s="17"/>
      <c r="F68" s="48"/>
      <c r="G68" s="75"/>
      <c r="H68" s="76"/>
    </row>
    <row r="69" spans="1:9" s="9" customFormat="1" ht="16.2" outlineLevel="1" x14ac:dyDescent="0.25">
      <c r="A69" s="33"/>
      <c r="B69" s="52"/>
      <c r="C69" s="47"/>
      <c r="D69" s="46"/>
      <c r="E69" s="17"/>
      <c r="F69" s="48"/>
      <c r="G69" s="75"/>
      <c r="H69" s="76"/>
    </row>
    <row r="70" spans="1:9" ht="15.6" outlineLevel="1" x14ac:dyDescent="0.25">
      <c r="A70" s="15"/>
      <c r="B70" s="16"/>
      <c r="C70" s="16"/>
      <c r="D70" s="15"/>
      <c r="E70" s="17"/>
      <c r="F70" s="17"/>
    </row>
    <row r="71" spans="1:9" s="9" customFormat="1" ht="15.6" x14ac:dyDescent="0.25">
      <c r="A71" s="2" t="s">
        <v>21</v>
      </c>
      <c r="B71" s="1"/>
      <c r="C71" s="1"/>
      <c r="D71" s="2"/>
      <c r="E71" s="10">
        <f>SUM(E72:E84)</f>
        <v>3539476</v>
      </c>
      <c r="F71" s="10">
        <f>SUM(F72:F84)</f>
        <v>415177</v>
      </c>
      <c r="G71" s="77">
        <f ca="1">SUMIF(LNG_2020!A15:F108,Resoru_sadalījums!A72,LNG_2020!E15:E108)-E71</f>
        <v>0</v>
      </c>
      <c r="H71" s="78">
        <f ca="1">SUMIF(LNG_2020!A15:F108,Resoru_sadalījums!A72,LNG_2020!F15:F108)-F71</f>
        <v>0</v>
      </c>
    </row>
    <row r="72" spans="1:9" s="9" customFormat="1" ht="39.6" outlineLevel="1" x14ac:dyDescent="0.25">
      <c r="A72" s="33" t="s">
        <v>45</v>
      </c>
      <c r="B72" s="39" t="s">
        <v>55</v>
      </c>
      <c r="C72" s="39">
        <f>LNG_2020!C79</f>
        <v>0</v>
      </c>
      <c r="D72" s="35" t="s">
        <v>56</v>
      </c>
      <c r="E72" s="34">
        <v>50000</v>
      </c>
      <c r="F72" s="34">
        <f>LNG_2020!F79</f>
        <v>0</v>
      </c>
      <c r="G72" s="75"/>
      <c r="H72" s="76"/>
      <c r="I72" s="43"/>
    </row>
    <row r="73" spans="1:9" s="36" customFormat="1" ht="39.6" outlineLevel="1" x14ac:dyDescent="0.25">
      <c r="A73" s="38" t="s">
        <v>45</v>
      </c>
      <c r="B73" s="37" t="s">
        <v>67</v>
      </c>
      <c r="C73" s="39" t="str">
        <f>LNG_2020!C15</f>
        <v>Nr.14
17.01.2020</v>
      </c>
      <c r="D73" s="40" t="s">
        <v>54</v>
      </c>
      <c r="E73" s="41">
        <v>46088</v>
      </c>
      <c r="F73" s="41">
        <f>LNG_2020!F15</f>
        <v>46088</v>
      </c>
      <c r="G73" s="75"/>
      <c r="H73" s="76"/>
      <c r="I73" s="43"/>
    </row>
    <row r="74" spans="1:9" s="36" customFormat="1" ht="52.8" outlineLevel="1" x14ac:dyDescent="0.25">
      <c r="A74" s="100" t="s">
        <v>45</v>
      </c>
      <c r="B74" s="37" t="s">
        <v>68</v>
      </c>
      <c r="C74" s="37">
        <f>LNG_2020!C82</f>
        <v>0</v>
      </c>
      <c r="D74" s="53" t="s">
        <v>206</v>
      </c>
      <c r="E74" s="99">
        <v>10000</v>
      </c>
      <c r="F74" s="41">
        <f>LNG_2020!F82</f>
        <v>0</v>
      </c>
      <c r="G74" s="75"/>
      <c r="H74" s="76"/>
      <c r="I74" s="43"/>
    </row>
    <row r="75" spans="1:9" s="36" customFormat="1" ht="39.6" outlineLevel="1" x14ac:dyDescent="0.25">
      <c r="A75" s="33" t="s">
        <v>45</v>
      </c>
      <c r="B75" s="37" t="str">
        <f>LNG_2020!B25</f>
        <v>Nr.66
26.02.2020.
(prot. Nr.8 26.§)</v>
      </c>
      <c r="C75" s="37" t="str">
        <f>LNG_2020!C25</f>
        <v>Nr.59
02.03.2020</v>
      </c>
      <c r="D75" s="53" t="s">
        <v>108</v>
      </c>
      <c r="E75" s="99">
        <f>LNG_2020!E25</f>
        <v>189442</v>
      </c>
      <c r="F75" s="99">
        <f>LNG_2020!F25</f>
        <v>189442</v>
      </c>
      <c r="G75" s="75"/>
      <c r="H75" s="76"/>
      <c r="I75" s="43"/>
    </row>
    <row r="76" spans="1:9" s="36" customFormat="1" ht="132" outlineLevel="1" x14ac:dyDescent="0.25">
      <c r="A76" s="38" t="s">
        <v>45</v>
      </c>
      <c r="B76" s="37" t="s">
        <v>122</v>
      </c>
      <c r="C76" s="39">
        <f>LNG_2020!C87</f>
        <v>0</v>
      </c>
      <c r="D76" s="53" t="s">
        <v>123</v>
      </c>
      <c r="E76" s="41">
        <v>474025</v>
      </c>
      <c r="F76" s="41">
        <f>LNG_2020!F87</f>
        <v>0</v>
      </c>
      <c r="G76" s="75"/>
      <c r="H76" s="76"/>
      <c r="I76" s="43"/>
    </row>
    <row r="77" spans="1:9" s="9" customFormat="1" ht="66" outlineLevel="1" x14ac:dyDescent="0.25">
      <c r="A77" s="38" t="s">
        <v>45</v>
      </c>
      <c r="B77" s="37">
        <f>LNG_2020!B35</f>
        <v>0</v>
      </c>
      <c r="C77" s="39" t="str">
        <f>LNG_2020!C35</f>
        <v>Nr.92
25.03.2020</v>
      </c>
      <c r="D77" s="40" t="s">
        <v>131</v>
      </c>
      <c r="E77" s="41"/>
      <c r="F77" s="48">
        <f>LNG_2020!F35</f>
        <v>29</v>
      </c>
      <c r="G77" s="75"/>
      <c r="H77" s="76"/>
      <c r="I77" s="43"/>
    </row>
    <row r="78" spans="1:9" s="9" customFormat="1" ht="72.75" customHeight="1" outlineLevel="1" x14ac:dyDescent="0.25">
      <c r="A78" s="100" t="s">
        <v>45</v>
      </c>
      <c r="B78" s="37" t="str">
        <f>LNG_2020!B37</f>
        <v>Nr.126
25.03.2020.
(prot. Nr. 17 17.§)</v>
      </c>
      <c r="C78" s="37" t="str">
        <f>LNG_2020!C37</f>
        <v>Nr.99
30.03.2020</v>
      </c>
      <c r="D78" s="53" t="s">
        <v>151</v>
      </c>
      <c r="E78" s="99">
        <f>LNG_2020!E37</f>
        <v>126299</v>
      </c>
      <c r="F78" s="99">
        <f>LNG_2020!F37</f>
        <v>126299</v>
      </c>
      <c r="G78" s="75"/>
      <c r="H78" s="76"/>
      <c r="I78" s="43"/>
    </row>
    <row r="79" spans="1:9" s="9" customFormat="1" ht="52.8" outlineLevel="1" x14ac:dyDescent="0.25">
      <c r="A79" s="100" t="s">
        <v>45</v>
      </c>
      <c r="B79" s="37" t="str">
        <f>LNG_2020!B52</f>
        <v>Nr.194
14.04.2020.
(prot. Nr.24 31.§)</v>
      </c>
      <c r="C79" s="37" t="str">
        <f>LNG_2020!C52</f>
        <v>Nr.133
21.04.2020</v>
      </c>
      <c r="D79" s="53" t="s">
        <v>208</v>
      </c>
      <c r="E79" s="99">
        <v>26102</v>
      </c>
      <c r="F79" s="99">
        <f>LNG_2020!F52</f>
        <v>26102</v>
      </c>
      <c r="G79" s="75"/>
      <c r="H79" s="76"/>
      <c r="I79" s="43"/>
    </row>
    <row r="80" spans="1:9" s="9" customFormat="1" ht="79.2" outlineLevel="1" x14ac:dyDescent="0.25">
      <c r="A80" s="100" t="s">
        <v>45</v>
      </c>
      <c r="B80" s="37" t="str">
        <f>LNG_2020!B96</f>
        <v>Nr.181
16.04.2020.
(prot. Nr.25 4.§)</v>
      </c>
      <c r="C80" s="37">
        <f>LNG_2020!C96</f>
        <v>0</v>
      </c>
      <c r="D80" s="53" t="s">
        <v>170</v>
      </c>
      <c r="E80" s="99">
        <f>LNG_2020!E96</f>
        <v>2590703</v>
      </c>
      <c r="F80" s="99">
        <f>LNG_2020!F96</f>
        <v>0</v>
      </c>
      <c r="G80" s="75"/>
      <c r="H80" s="76"/>
      <c r="I80" s="43"/>
    </row>
    <row r="81" spans="1:9" s="9" customFormat="1" ht="52.8" outlineLevel="1" x14ac:dyDescent="0.25">
      <c r="A81" s="100" t="s">
        <v>45</v>
      </c>
      <c r="B81" s="203" t="str">
        <f>LNG_2020!B71</f>
        <v>Nr.242
05.05.2020
(prot. Nr.30 9.§)</v>
      </c>
      <c r="C81" s="227" t="str">
        <f>LNG_2020!C71</f>
        <v>Nr.163
14.05.2020</v>
      </c>
      <c r="D81" s="53" t="s">
        <v>259</v>
      </c>
      <c r="E81" s="45">
        <f>LNG_2020!E71</f>
        <v>11442</v>
      </c>
      <c r="F81" s="45">
        <f>LNG_2020!F71</f>
        <v>11442</v>
      </c>
      <c r="G81" s="75"/>
      <c r="H81" s="76"/>
      <c r="I81" s="43"/>
    </row>
    <row r="82" spans="1:9" s="9" customFormat="1" ht="52.8" outlineLevel="1" x14ac:dyDescent="0.25">
      <c r="A82" s="100" t="s">
        <v>45</v>
      </c>
      <c r="B82" s="235"/>
      <c r="C82" s="235" t="str">
        <f>LNG_2020!C67</f>
        <v>Nr.158
12.05.2020</v>
      </c>
      <c r="D82" s="53" t="s">
        <v>317</v>
      </c>
      <c r="E82" s="99"/>
      <c r="F82" s="99">
        <v>400</v>
      </c>
      <c r="G82" s="75"/>
      <c r="H82" s="76"/>
      <c r="I82" s="43"/>
    </row>
    <row r="83" spans="1:9" s="9" customFormat="1" ht="52.8" outlineLevel="1" x14ac:dyDescent="0.25">
      <c r="A83" s="100" t="s">
        <v>45</v>
      </c>
      <c r="B83" s="227" t="str">
        <f>LNG_2020!B72</f>
        <v>Nr.266
14.05.2020
(prot. Nr.32 17.§)</v>
      </c>
      <c r="C83" s="227" t="str">
        <f>LNG_2020!C72</f>
        <v>Nr.166
18.05.2020</v>
      </c>
      <c r="D83" s="53" t="s">
        <v>261</v>
      </c>
      <c r="E83" s="99">
        <v>15375</v>
      </c>
      <c r="F83" s="99">
        <f>LNG_2020!F72</f>
        <v>15375</v>
      </c>
      <c r="G83" s="75"/>
      <c r="H83" s="76"/>
      <c r="I83" s="43"/>
    </row>
    <row r="84" spans="1:9" s="36" customFormat="1" ht="15.6" outlineLevel="1" x14ac:dyDescent="0.25">
      <c r="A84" s="46"/>
      <c r="B84" s="47"/>
      <c r="C84" s="47"/>
      <c r="D84" s="46"/>
      <c r="E84" s="48"/>
      <c r="F84" s="48"/>
      <c r="G84" s="75"/>
      <c r="H84" s="76"/>
    </row>
    <row r="85" spans="1:9" s="9" customFormat="1" ht="15.6" x14ac:dyDescent="0.25">
      <c r="A85" s="2" t="s">
        <v>22</v>
      </c>
      <c r="B85" s="1"/>
      <c r="C85" s="1"/>
      <c r="D85" s="2"/>
      <c r="E85" s="10">
        <f>SUM(E86:E91)</f>
        <v>5568368</v>
      </c>
      <c r="F85" s="10">
        <f>SUM(F86:F91)</f>
        <v>568368</v>
      </c>
      <c r="G85" s="77">
        <f ca="1">SUMIF(LNG_2020!$A$19:$F108,Resoru_sadalījums!A86,LNG_2020!$E$19:$E108)-E85</f>
        <v>0</v>
      </c>
      <c r="H85" s="78">
        <f ca="1">SUMIF(LNG_2020!$A$19:$F108,Resoru_sadalījums!A86,LNG_2020!$F$19:$F108)-F85</f>
        <v>0</v>
      </c>
    </row>
    <row r="86" spans="1:9" s="9" customFormat="1" ht="66" outlineLevel="1" x14ac:dyDescent="0.25">
      <c r="A86" s="38" t="s">
        <v>63</v>
      </c>
      <c r="B86" s="37" t="s">
        <v>126</v>
      </c>
      <c r="C86" s="37" t="str">
        <f>LNG_2020!C32</f>
        <v>Nr.84
23.03.2020</v>
      </c>
      <c r="D86" s="40" t="s">
        <v>127</v>
      </c>
      <c r="E86" s="34">
        <v>203160</v>
      </c>
      <c r="F86" s="34">
        <f>LNG_2020!F32</f>
        <v>203160</v>
      </c>
      <c r="G86" s="75"/>
      <c r="H86" s="76"/>
    </row>
    <row r="87" spans="1:9" s="9" customFormat="1" ht="92.4" outlineLevel="1" x14ac:dyDescent="0.25">
      <c r="A87" s="33" t="s">
        <v>63</v>
      </c>
      <c r="B87" s="37" t="s">
        <v>201</v>
      </c>
      <c r="C87" s="39" t="str">
        <f>LNG_2020!C42</f>
        <v>Nr.111
03.04.2020</v>
      </c>
      <c r="D87" s="40" t="s">
        <v>194</v>
      </c>
      <c r="E87" s="41">
        <v>365208</v>
      </c>
      <c r="F87" s="41">
        <f>LNG_2020!F42</f>
        <v>365208</v>
      </c>
      <c r="G87" s="75"/>
      <c r="H87" s="76"/>
    </row>
    <row r="88" spans="1:9" s="9" customFormat="1" ht="79.2" outlineLevel="1" x14ac:dyDescent="0.25">
      <c r="A88" s="100" t="s">
        <v>63</v>
      </c>
      <c r="B88" s="225" t="str">
        <f>LNG_2020!B102</f>
        <v>Nr.239
05.05.2020
(prot. Nr.29 12.§)</v>
      </c>
      <c r="C88" s="225">
        <f>LNG_2020!C102</f>
        <v>0</v>
      </c>
      <c r="D88" s="53" t="s">
        <v>298</v>
      </c>
      <c r="E88" s="99">
        <f>LNG_2020!E102</f>
        <v>5000000</v>
      </c>
      <c r="F88" s="99">
        <f>LNG_2020!F102</f>
        <v>0</v>
      </c>
      <c r="G88" s="75"/>
      <c r="H88" s="76"/>
    </row>
    <row r="89" spans="1:9" s="9" customFormat="1" outlineLevel="1" x14ac:dyDescent="0.25">
      <c r="A89" s="38"/>
      <c r="B89" s="37"/>
      <c r="C89" s="37"/>
      <c r="D89" s="40"/>
      <c r="E89" s="34"/>
      <c r="F89" s="34"/>
      <c r="G89" s="75"/>
      <c r="H89" s="76"/>
    </row>
    <row r="90" spans="1:9" s="9" customFormat="1" outlineLevel="1" x14ac:dyDescent="0.25">
      <c r="A90" s="38"/>
      <c r="B90" s="37"/>
      <c r="C90" s="37"/>
      <c r="D90" s="40"/>
      <c r="E90" s="34"/>
      <c r="F90" s="34"/>
      <c r="G90" s="75"/>
      <c r="H90" s="76"/>
    </row>
    <row r="91" spans="1:9" s="9" customFormat="1" outlineLevel="1" x14ac:dyDescent="0.25">
      <c r="A91" s="38"/>
      <c r="B91" s="37"/>
      <c r="C91" s="37"/>
      <c r="D91" s="40"/>
      <c r="E91" s="34"/>
      <c r="F91" s="34"/>
      <c r="G91" s="75"/>
      <c r="H91" s="76"/>
    </row>
    <row r="92" spans="1:9" s="9" customFormat="1" ht="15.6" x14ac:dyDescent="0.25">
      <c r="A92" s="2" t="s">
        <v>23</v>
      </c>
      <c r="B92" s="1"/>
      <c r="C92" s="1"/>
      <c r="D92" s="2"/>
      <c r="E92" s="10">
        <f>SUM(E93:E99)</f>
        <v>45543543</v>
      </c>
      <c r="F92" s="10">
        <f>SUM(F93:F99)</f>
        <v>45304</v>
      </c>
      <c r="G92" s="77">
        <f ca="1">SUMIF(LNG_2020!$A$15:$F108,Resoru_sadalījums!A93,LNG_2020!$E$15:$E108)-E92</f>
        <v>0</v>
      </c>
      <c r="H92" s="78">
        <f ca="1">SUMIF(LNG_2020!A15:F108,Resoru_sadalījums!A93,LNG_2020!F15:F108)-F92</f>
        <v>0</v>
      </c>
    </row>
    <row r="93" spans="1:9" s="36" customFormat="1" ht="105.6" outlineLevel="1" x14ac:dyDescent="0.25">
      <c r="A93" s="33" t="s">
        <v>80</v>
      </c>
      <c r="B93" s="39"/>
      <c r="C93" s="39" t="s">
        <v>86</v>
      </c>
      <c r="D93" s="35" t="s">
        <v>81</v>
      </c>
      <c r="E93" s="34"/>
      <c r="F93" s="34">
        <v>1522</v>
      </c>
      <c r="G93" s="75"/>
      <c r="H93" s="76"/>
    </row>
    <row r="94" spans="1:9" s="36" customFormat="1" ht="105.6" outlineLevel="1" x14ac:dyDescent="0.25">
      <c r="A94" s="100" t="s">
        <v>80</v>
      </c>
      <c r="B94" s="37" t="str">
        <f>LNG_2020!B57</f>
        <v>Nr.192
14.04.2020.
(prot. Nr.24 29.§)</v>
      </c>
      <c r="C94" s="37" t="str">
        <f>LNG_2020!C57</f>
        <v>Nr.140
27.04.2020</v>
      </c>
      <c r="D94" s="53" t="s">
        <v>113</v>
      </c>
      <c r="E94" s="99">
        <f>LNG_2020!E57</f>
        <v>43543</v>
      </c>
      <c r="F94" s="99">
        <f>LNG_2020!F57</f>
        <v>43543</v>
      </c>
      <c r="G94" s="75"/>
      <c r="H94" s="76"/>
    </row>
    <row r="95" spans="1:9" s="36" customFormat="1" ht="158.4" outlineLevel="1" x14ac:dyDescent="0.25">
      <c r="A95" s="100" t="s">
        <v>80</v>
      </c>
      <c r="B95" s="37" t="str">
        <f>LNG_2020!B94</f>
        <v>Nr.200
17.04.2020.
(prot. Nr.24 61.§)</v>
      </c>
      <c r="C95" s="37">
        <f>LNG_2020!C94</f>
        <v>0</v>
      </c>
      <c r="D95" s="53" t="s">
        <v>275</v>
      </c>
      <c r="E95" s="99">
        <f>LNG_2020!E94</f>
        <v>44721756</v>
      </c>
      <c r="F95" s="99">
        <f>LNG_2020!F94</f>
        <v>0</v>
      </c>
      <c r="G95" s="75"/>
      <c r="H95" s="76"/>
    </row>
    <row r="96" spans="1:9" s="36" customFormat="1" ht="24.75" customHeight="1" outlineLevel="1" x14ac:dyDescent="0.25">
      <c r="A96" s="100" t="s">
        <v>80</v>
      </c>
      <c r="B96" s="233" t="s">
        <v>268</v>
      </c>
      <c r="C96" s="233">
        <f>LNG_2020!C95</f>
        <v>0</v>
      </c>
      <c r="D96" s="53" t="s">
        <v>275</v>
      </c>
      <c r="E96" s="99">
        <v>778244</v>
      </c>
      <c r="F96" s="99">
        <f>LNG_2020!F95</f>
        <v>0</v>
      </c>
      <c r="G96" s="75"/>
      <c r="H96" s="76"/>
    </row>
    <row r="97" spans="1:8" s="36" customFormat="1" ht="24.75" customHeight="1" outlineLevel="1" x14ac:dyDescent="0.25">
      <c r="A97" s="38" t="s">
        <v>80</v>
      </c>
      <c r="B97" s="37"/>
      <c r="C97" s="37" t="str">
        <f>LNG_2020!C70</f>
        <v>Nr.162
14.05.2020</v>
      </c>
      <c r="D97" s="40" t="s">
        <v>315</v>
      </c>
      <c r="E97" s="34"/>
      <c r="F97" s="34">
        <v>239</v>
      </c>
      <c r="G97" s="75"/>
      <c r="H97" s="76"/>
    </row>
    <row r="98" spans="1:8" s="36" customFormat="1" ht="24.75" customHeight="1" outlineLevel="1" x14ac:dyDescent="0.25">
      <c r="A98" s="38"/>
      <c r="B98" s="37"/>
      <c r="C98" s="37"/>
      <c r="D98" s="40"/>
      <c r="E98" s="34"/>
      <c r="F98" s="34"/>
      <c r="G98" s="75"/>
      <c r="H98" s="76"/>
    </row>
    <row r="99" spans="1:8" s="36" customFormat="1" ht="15.6" outlineLevel="1" x14ac:dyDescent="0.25">
      <c r="A99" s="15"/>
      <c r="B99" s="16"/>
      <c r="C99" s="16"/>
      <c r="D99" s="46"/>
      <c r="E99" s="48"/>
      <c r="F99" s="17"/>
      <c r="G99" s="75"/>
      <c r="H99" s="76"/>
    </row>
    <row r="100" spans="1:8" s="36" customFormat="1" ht="15.6" x14ac:dyDescent="0.25">
      <c r="A100" s="2" t="s">
        <v>24</v>
      </c>
      <c r="B100" s="1"/>
      <c r="C100" s="1"/>
      <c r="D100" s="2"/>
      <c r="E100" s="10">
        <f>SUM(E101:E107)</f>
        <v>75000000</v>
      </c>
      <c r="F100" s="10">
        <f>SUM(F101:F107)</f>
        <v>0</v>
      </c>
      <c r="G100" s="77">
        <f ca="1">SUMIF(LNG_2020!$A$19:$F108,Resoru_sadalījums!A101,LNG_2020!$E$19:$E108)-E100</f>
        <v>0</v>
      </c>
      <c r="H100" s="78">
        <f ca="1">SUMIF(LNG_2020!$A$19:$F108,Resoru_sadalījums!A101,LNG_2020!$F$19:$F108)-F100</f>
        <v>0</v>
      </c>
    </row>
    <row r="101" spans="1:8" s="36" customFormat="1" ht="39.6" outlineLevel="1" x14ac:dyDescent="0.25">
      <c r="A101" s="100" t="s">
        <v>166</v>
      </c>
      <c r="B101" s="217" t="str">
        <f>LNG_2020!B99</f>
        <v>Nr.222
29.04.2020
(prot. Nr.28 52.§)</v>
      </c>
      <c r="C101" s="217">
        <f>LNG_2020!C99</f>
        <v>0</v>
      </c>
      <c r="D101" s="53" t="s">
        <v>283</v>
      </c>
      <c r="E101" s="99">
        <f>LNG_2020!E99</f>
        <v>75000000</v>
      </c>
      <c r="F101" s="99">
        <f>LNG_2020!F99</f>
        <v>0</v>
      </c>
      <c r="G101" s="75"/>
      <c r="H101" s="76"/>
    </row>
    <row r="102" spans="1:8" s="36" customFormat="1" outlineLevel="1" x14ac:dyDescent="0.25">
      <c r="A102" s="33"/>
      <c r="B102" s="39"/>
      <c r="C102" s="37"/>
      <c r="D102" s="35"/>
      <c r="E102" s="34"/>
      <c r="F102" s="34"/>
      <c r="G102" s="75"/>
      <c r="H102" s="76"/>
    </row>
    <row r="103" spans="1:8" s="36" customFormat="1" outlineLevel="1" x14ac:dyDescent="0.25">
      <c r="A103" s="33"/>
      <c r="B103" s="39"/>
      <c r="C103" s="37"/>
      <c r="D103" s="35"/>
      <c r="E103" s="34"/>
      <c r="F103" s="34"/>
      <c r="G103" s="75"/>
      <c r="H103" s="76"/>
    </row>
    <row r="104" spans="1:8" s="36" customFormat="1" outlineLevel="1" x14ac:dyDescent="0.25">
      <c r="A104" s="33"/>
      <c r="B104" s="39"/>
      <c r="C104" s="37"/>
      <c r="D104" s="35"/>
      <c r="E104" s="34"/>
      <c r="F104" s="34"/>
      <c r="G104" s="75"/>
      <c r="H104" s="76"/>
    </row>
    <row r="105" spans="1:8" s="36" customFormat="1" outlineLevel="1" x14ac:dyDescent="0.25">
      <c r="A105" s="33"/>
      <c r="B105" s="39"/>
      <c r="C105" s="37"/>
      <c r="D105" s="35"/>
      <c r="E105" s="34"/>
      <c r="F105" s="34"/>
      <c r="G105" s="75"/>
      <c r="H105" s="76"/>
    </row>
    <row r="106" spans="1:8" s="36" customFormat="1" outlineLevel="1" x14ac:dyDescent="0.25">
      <c r="A106" s="38"/>
      <c r="B106" s="39"/>
      <c r="C106" s="39"/>
      <c r="D106" s="40"/>
      <c r="E106" s="41"/>
      <c r="F106" s="41"/>
      <c r="G106" s="75"/>
      <c r="H106" s="76"/>
    </row>
    <row r="107" spans="1:8" outlineLevel="1" x14ac:dyDescent="0.25">
      <c r="A107" s="33"/>
      <c r="B107" s="39"/>
      <c r="C107" s="39"/>
      <c r="D107" s="35"/>
      <c r="E107" s="34"/>
      <c r="F107" s="34"/>
    </row>
    <row r="108" spans="1:8" s="9" customFormat="1" ht="15.6" x14ac:dyDescent="0.25">
      <c r="A108" s="2" t="s">
        <v>25</v>
      </c>
      <c r="B108" s="1"/>
      <c r="C108" s="1"/>
      <c r="D108" s="2"/>
      <c r="E108" s="10">
        <f>SUM(E109:E122)</f>
        <v>49343782</v>
      </c>
      <c r="F108" s="10">
        <f>SUM(F109:F122)</f>
        <v>15542144</v>
      </c>
      <c r="G108" s="77">
        <f ca="1">SUMIF(LNG_2020!$A$15:$F108,Resoru_sadalījums!A109,LNG_2020!$E$15:$E108)-E108</f>
        <v>0</v>
      </c>
      <c r="H108" s="77">
        <f ca="1">SUMIF(LNG_2020!$A$15:$F108,Resoru_sadalījums!A109,LNG_2020!$F$15:$F108)-F108</f>
        <v>0</v>
      </c>
    </row>
    <row r="109" spans="1:8" s="36" customFormat="1" ht="105.6" outlineLevel="1" x14ac:dyDescent="0.25">
      <c r="A109" s="33" t="s">
        <v>147</v>
      </c>
      <c r="B109" s="37" t="str">
        <f>LNG_2020!B91</f>
        <v>Nr.141
01.04.2020.
(prot. Nr.20 39.§)</v>
      </c>
      <c r="C109" s="37">
        <f>LNG_2020!C91</f>
        <v>0</v>
      </c>
      <c r="D109" s="53" t="s">
        <v>205</v>
      </c>
      <c r="E109" s="34">
        <f>LNG_2020!E91</f>
        <v>1440000</v>
      </c>
      <c r="F109" s="34">
        <f>LNG_2020!F91</f>
        <v>0</v>
      </c>
      <c r="G109" s="75"/>
      <c r="H109" s="76"/>
    </row>
    <row r="110" spans="1:8" s="9" customFormat="1" ht="105.6" outlineLevel="1" x14ac:dyDescent="0.25">
      <c r="A110" s="38" t="s">
        <v>147</v>
      </c>
      <c r="B110" s="37" t="s">
        <v>200</v>
      </c>
      <c r="C110" s="39" t="s">
        <v>210</v>
      </c>
      <c r="D110" s="40" t="s">
        <v>205</v>
      </c>
      <c r="E110" s="41">
        <v>720000</v>
      </c>
      <c r="F110" s="41">
        <v>720000</v>
      </c>
      <c r="G110" s="75"/>
      <c r="H110" s="76"/>
    </row>
    <row r="111" spans="1:8" s="9" customFormat="1" ht="118.8" outlineLevel="1" x14ac:dyDescent="0.25">
      <c r="A111" s="38" t="s">
        <v>147</v>
      </c>
      <c r="B111" s="37" t="str">
        <f>LNG_2020!B92</f>
        <v>Nr.175
09.04.2020.
(prot. Nr.23 4.§)</v>
      </c>
      <c r="C111" s="37">
        <f>LNG_2020!C92</f>
        <v>0</v>
      </c>
      <c r="D111" s="83" t="s">
        <v>227</v>
      </c>
      <c r="E111" s="41">
        <f>LNG_2020!E92</f>
        <v>4742275</v>
      </c>
      <c r="F111" s="37">
        <f>LNG_2020!F92</f>
        <v>0</v>
      </c>
      <c r="G111" s="75"/>
      <c r="H111" s="76"/>
    </row>
    <row r="112" spans="1:8" s="9" customFormat="1" ht="118.8" outlineLevel="1" x14ac:dyDescent="0.25">
      <c r="A112" s="100" t="s">
        <v>147</v>
      </c>
      <c r="B112" s="37" t="s">
        <v>246</v>
      </c>
      <c r="C112" s="37" t="s">
        <v>257</v>
      </c>
      <c r="D112" s="53" t="s">
        <v>256</v>
      </c>
      <c r="E112" s="99">
        <v>1580758</v>
      </c>
      <c r="F112" s="99">
        <v>1580758</v>
      </c>
      <c r="G112" s="75"/>
      <c r="H112" s="76"/>
    </row>
    <row r="113" spans="1:8" s="9" customFormat="1" ht="38.25" customHeight="1" outlineLevel="1" x14ac:dyDescent="0.25">
      <c r="A113" s="100" t="s">
        <v>147</v>
      </c>
      <c r="B113" s="37" t="str">
        <f>LNG_2020!B93</f>
        <v>Nr.178
16.04.2020.
(prot. Nr.24 60.§)</v>
      </c>
      <c r="C113" s="37">
        <f>LNG_2020!C93</f>
        <v>0</v>
      </c>
      <c r="D113" s="53" t="s">
        <v>247</v>
      </c>
      <c r="E113" s="99">
        <f>LNG_2020!E93</f>
        <v>1454140</v>
      </c>
      <c r="F113" s="99">
        <f>LNG_2020!F93</f>
        <v>0</v>
      </c>
      <c r="G113" s="75"/>
      <c r="H113" s="76"/>
    </row>
    <row r="114" spans="1:8" s="9" customFormat="1" ht="38.25" customHeight="1" outlineLevel="1" x14ac:dyDescent="0.25">
      <c r="A114" s="100" t="s">
        <v>147</v>
      </c>
      <c r="B114" s="37" t="s">
        <v>271</v>
      </c>
      <c r="C114" s="205" t="s">
        <v>277</v>
      </c>
      <c r="D114" s="53" t="s">
        <v>272</v>
      </c>
      <c r="E114" s="99">
        <v>1454140</v>
      </c>
      <c r="F114" s="99">
        <v>1454140</v>
      </c>
      <c r="G114" s="75"/>
      <c r="H114" s="76"/>
    </row>
    <row r="115" spans="1:8" s="9" customFormat="1" ht="146.25" customHeight="1" outlineLevel="1" x14ac:dyDescent="0.25">
      <c r="A115" s="100" t="s">
        <v>147</v>
      </c>
      <c r="B115" s="223" t="str">
        <f>LNG_2020!B100</f>
        <v>Nr.238
05.05.2020
(prot. Nr.29 4.§)</v>
      </c>
      <c r="C115" s="223">
        <f>LNG_2020!C100</f>
        <v>0</v>
      </c>
      <c r="D115" s="83" t="str">
        <f>LNG_2020!D100</f>
        <v>Piešķirt Labklājības ministrijai (Valsts sociālās apdrošināšanas aģentūrai) finansējumu, kas nepārsniedz 30 250 893 euro, tai skaitā:
1. 30 217 860 euro, lai atbilstoši likuma “Par apdrošināšanu bezdarba gadījumam” pārejas noteikumu 23. un 24.punktam nodrošinātu bezdarbnieka palīdzības pabalsta izmaksu 180 euro apmērā personām, kurām piešķirtā bezdarbnieka pabalsta izmaksas periods beidzas 2020. gada 12. martā vai vēlāk un kuras sakarā ar Covid-19 izsludinātās ārkārtējās situācijas radītajiem apstākļiem turpina būt bezdarbnieka statusā;
2. 33 033 euro apmērā, lai segtu sociālās apdrošināšanas informācijas sistēmas (SAIS) funkcionalitātes nodrošināšanas izdevumus.
(Daļa finansējuma pārdalīta ar FM 06.05.2020. rīk.Nr.149)</v>
      </c>
      <c r="E115" s="45">
        <f>LNG_2020!E100</f>
        <v>20145240</v>
      </c>
      <c r="F115" s="82">
        <f>LNG_2020!F100</f>
        <v>0</v>
      </c>
      <c r="G115" s="75"/>
      <c r="H115" s="76"/>
    </row>
    <row r="116" spans="1:8" s="36" customFormat="1" ht="145.19999999999999" outlineLevel="1" x14ac:dyDescent="0.25">
      <c r="A116" s="100" t="s">
        <v>147</v>
      </c>
      <c r="B116" s="236" t="s">
        <v>311</v>
      </c>
      <c r="C116" s="236" t="s">
        <v>322</v>
      </c>
      <c r="D116" s="83" t="s">
        <v>353</v>
      </c>
      <c r="E116" s="99">
        <v>10105653</v>
      </c>
      <c r="F116" s="99">
        <v>10105653</v>
      </c>
      <c r="G116" s="75"/>
      <c r="H116" s="76"/>
    </row>
    <row r="117" spans="1:8" ht="105.6" outlineLevel="1" x14ac:dyDescent="0.25">
      <c r="A117" s="100" t="s">
        <v>147</v>
      </c>
      <c r="B117" s="223" t="str">
        <f>LNG_2020!B101</f>
        <v>Nr.236
30.04.2020.
(prot. Nr.29 5.§)</v>
      </c>
      <c r="C117" s="223">
        <f>LNG_2020!C101</f>
        <v>0</v>
      </c>
      <c r="D117" s="83" t="s">
        <v>307</v>
      </c>
      <c r="E117" s="99">
        <f>LNG_2020!E101</f>
        <v>1672155</v>
      </c>
      <c r="F117" s="99">
        <f>LNG_2020!F101</f>
        <v>0</v>
      </c>
    </row>
    <row r="118" spans="1:8" s="36" customFormat="1" ht="105.6" outlineLevel="1" x14ac:dyDescent="0.25">
      <c r="A118" s="100" t="s">
        <v>147</v>
      </c>
      <c r="B118" s="236" t="s">
        <v>306</v>
      </c>
      <c r="C118" s="236" t="s">
        <v>324</v>
      </c>
      <c r="D118" s="83" t="s">
        <v>307</v>
      </c>
      <c r="E118" s="99">
        <v>1681593</v>
      </c>
      <c r="F118" s="99">
        <v>1681593</v>
      </c>
      <c r="G118" s="75"/>
      <c r="H118" s="76"/>
    </row>
    <row r="119" spans="1:8" s="36" customFormat="1" ht="66" outlineLevel="1" x14ac:dyDescent="0.25">
      <c r="A119" s="100" t="s">
        <v>147</v>
      </c>
      <c r="B119" s="272" t="str">
        <f>LNG_2020!B105</f>
        <v>Izskatīts 
19.05.2020.
(prot. Nr.34 __.§)</v>
      </c>
      <c r="C119" s="272">
        <f>LNG_2020!C105</f>
        <v>0</v>
      </c>
      <c r="D119" s="53" t="s">
        <v>363</v>
      </c>
      <c r="E119" s="99">
        <f>LNG_2020!E105</f>
        <v>23595</v>
      </c>
      <c r="F119" s="99">
        <f>LNG_2020!F105</f>
        <v>0</v>
      </c>
      <c r="G119" s="75"/>
      <c r="H119" s="76"/>
    </row>
    <row r="120" spans="1:8" s="36" customFormat="1" ht="211.2" outlineLevel="1" x14ac:dyDescent="0.25">
      <c r="A120" s="100" t="s">
        <v>147</v>
      </c>
      <c r="B120" s="272" t="str">
        <f>LNG_2020!B106</f>
        <v>Izskatīts 
19.05.2020.
(prot. Nr.34 __.§)</v>
      </c>
      <c r="C120" s="272">
        <f>LNG_2020!C106</f>
        <v>0</v>
      </c>
      <c r="D120" s="53" t="s">
        <v>364</v>
      </c>
      <c r="E120" s="99">
        <f>LNG_2020!E106</f>
        <v>4324233</v>
      </c>
      <c r="F120" s="99">
        <f>LNG_2020!F106</f>
        <v>0</v>
      </c>
      <c r="G120" s="75"/>
      <c r="H120" s="76"/>
    </row>
    <row r="121" spans="1:8" s="36" customFormat="1" outlineLevel="1" x14ac:dyDescent="0.25">
      <c r="A121" s="100"/>
      <c r="B121" s="236"/>
      <c r="C121" s="236"/>
      <c r="D121" s="83"/>
      <c r="E121" s="99"/>
      <c r="F121" s="99"/>
      <c r="G121" s="75"/>
      <c r="H121" s="76"/>
    </row>
    <row r="122" spans="1:8" s="36" customFormat="1" outlineLevel="1" x14ac:dyDescent="0.25">
      <c r="A122" s="100"/>
      <c r="B122" s="236"/>
      <c r="C122" s="236"/>
      <c r="D122" s="83"/>
      <c r="E122" s="99"/>
      <c r="F122" s="99"/>
      <c r="G122" s="75"/>
      <c r="H122" s="76"/>
    </row>
    <row r="123" spans="1:8" s="36" customFormat="1" ht="15.6" x14ac:dyDescent="0.25">
      <c r="A123" s="2" t="s">
        <v>26</v>
      </c>
      <c r="B123" s="1"/>
      <c r="C123" s="1"/>
      <c r="D123" s="2"/>
      <c r="E123" s="10">
        <f>SUM(E124:E128)</f>
        <v>780085</v>
      </c>
      <c r="F123" s="10">
        <f>SUM(F124:F128)</f>
        <v>261355</v>
      </c>
      <c r="G123" s="77">
        <f ca="1">SUMIF(LNG_2020!$A19:$F108,A124,LNG_2020!$E19:$E108)-E123</f>
        <v>0</v>
      </c>
      <c r="H123" s="78">
        <f ca="1">SUMIF(LNG_2020!$A19:$F108,A124,LNG_2020!$F19:$F108)-F123</f>
        <v>0</v>
      </c>
    </row>
    <row r="124" spans="1:8" s="36" customFormat="1" ht="52.8" outlineLevel="1" x14ac:dyDescent="0.25">
      <c r="A124" s="100" t="s">
        <v>128</v>
      </c>
      <c r="B124" s="238" t="str">
        <f>LNG_2020!B66</f>
        <v>Nr.255
08.05.2020
(prot. Nr.31 7.§)</v>
      </c>
      <c r="C124" s="238" t="str">
        <f>LNG_2020!C66</f>
        <v>Nr.156
12.05.2020</v>
      </c>
      <c r="D124" s="53" t="s">
        <v>313</v>
      </c>
      <c r="E124" s="99">
        <v>24955</v>
      </c>
      <c r="F124" s="99">
        <f>LNG_2020!F66</f>
        <v>24955</v>
      </c>
      <c r="G124" s="75"/>
      <c r="H124" s="76"/>
    </row>
    <row r="125" spans="1:8" s="36" customFormat="1" ht="158.4" outlineLevel="1" x14ac:dyDescent="0.25">
      <c r="A125" s="38" t="s">
        <v>128</v>
      </c>
      <c r="B125" s="37" t="str">
        <f>LNG_2020!B73</f>
        <v>Nr.260
14.05.2020
(prot. Nr.32 41.§)</v>
      </c>
      <c r="C125" s="37" t="str">
        <f>LNG_2020!C73</f>
        <v>Nr.169
18.05.2020</v>
      </c>
      <c r="D125" s="40" t="s">
        <v>356</v>
      </c>
      <c r="E125" s="34">
        <f>LNG_2020!E73</f>
        <v>236400</v>
      </c>
      <c r="F125" s="41">
        <f>LNG_2020!F73</f>
        <v>236400</v>
      </c>
      <c r="G125" s="75"/>
      <c r="H125" s="76"/>
    </row>
    <row r="126" spans="1:8" s="9" customFormat="1" ht="105.6" outlineLevel="1" x14ac:dyDescent="0.25">
      <c r="A126" s="38" t="s">
        <v>128</v>
      </c>
      <c r="B126" s="37" t="str">
        <f>LNG_2020!B104</f>
        <v>Nr.261
14.05.2020
(prot. Nr.32 42.§)</v>
      </c>
      <c r="C126" s="37">
        <f>LNG_2020!C104</f>
        <v>0</v>
      </c>
      <c r="D126" s="42" t="s">
        <v>360</v>
      </c>
      <c r="E126" s="34">
        <f>LNG_2020!E104</f>
        <v>518730</v>
      </c>
      <c r="F126" s="34">
        <f>LNG_2020!F104</f>
        <v>0</v>
      </c>
      <c r="G126" s="75"/>
      <c r="H126" s="76"/>
    </row>
    <row r="127" spans="1:8" s="9" customFormat="1" outlineLevel="1" x14ac:dyDescent="0.25">
      <c r="A127" s="38"/>
      <c r="B127" s="37"/>
      <c r="C127" s="37"/>
      <c r="D127" s="42"/>
      <c r="E127" s="34"/>
      <c r="F127" s="34"/>
      <c r="G127" s="75"/>
      <c r="H127" s="76"/>
    </row>
    <row r="128" spans="1:8" s="36" customFormat="1" outlineLevel="1" x14ac:dyDescent="0.25">
      <c r="A128" s="38"/>
      <c r="B128" s="37"/>
      <c r="C128" s="37"/>
      <c r="D128" s="42"/>
      <c r="E128" s="34"/>
      <c r="F128" s="34"/>
      <c r="G128" s="75"/>
      <c r="H128" s="76"/>
    </row>
    <row r="129" spans="1:8" s="9" customFormat="1" ht="31.2" x14ac:dyDescent="0.25">
      <c r="A129" s="2" t="s">
        <v>27</v>
      </c>
      <c r="B129" s="1"/>
      <c r="C129" s="1"/>
      <c r="D129" s="2"/>
      <c r="E129" s="10">
        <f>SUM(E130:E135)</f>
        <v>299847</v>
      </c>
      <c r="F129" s="10">
        <f>SUM(F130:F135)</f>
        <v>299847</v>
      </c>
      <c r="G129" s="77">
        <f ca="1">SUMIF(LNG_2020!$A$19:$F108,Resoru_sadalījums!A130,LNG_2020!$E$19:$E108)-E129</f>
        <v>0</v>
      </c>
      <c r="H129" s="78">
        <f ca="1">SUMIF(LNG_2020!$A$19:$F108,Resoru_sadalījums!A130,LNG_2020!$F$19:$F108)-F129</f>
        <v>0</v>
      </c>
    </row>
    <row r="130" spans="1:8" s="36" customFormat="1" ht="79.2" outlineLevel="1" x14ac:dyDescent="0.25">
      <c r="A130" s="33" t="s">
        <v>70</v>
      </c>
      <c r="B130" s="39" t="s">
        <v>102</v>
      </c>
      <c r="C130" s="39" t="str">
        <f>LNG_2020!C26</f>
        <v>Nr.62
06.03.2020</v>
      </c>
      <c r="D130" s="35" t="s">
        <v>78</v>
      </c>
      <c r="E130" s="34">
        <v>287542</v>
      </c>
      <c r="F130" s="34">
        <f>LNG_2020!F26</f>
        <v>287542</v>
      </c>
      <c r="G130" s="75"/>
      <c r="H130" s="76"/>
    </row>
    <row r="131" spans="1:8" s="36" customFormat="1" ht="211.2" outlineLevel="1" x14ac:dyDescent="0.25">
      <c r="A131" s="100" t="s">
        <v>70</v>
      </c>
      <c r="B131" s="39" t="s">
        <v>111</v>
      </c>
      <c r="C131" s="37" t="s">
        <v>125</v>
      </c>
      <c r="D131" s="53" t="s">
        <v>82</v>
      </c>
      <c r="E131" s="99">
        <v>12305</v>
      </c>
      <c r="F131" s="99">
        <v>12305</v>
      </c>
      <c r="G131" s="75"/>
      <c r="H131" s="76"/>
    </row>
    <row r="132" spans="1:8" s="44" customFormat="1" outlineLevel="1" x14ac:dyDescent="0.25">
      <c r="A132" s="38"/>
      <c r="B132" s="37"/>
      <c r="C132" s="39"/>
      <c r="D132" s="50"/>
      <c r="E132" s="34"/>
      <c r="F132" s="34"/>
      <c r="G132" s="75"/>
      <c r="H132" s="76"/>
    </row>
    <row r="133" spans="1:8" s="44" customFormat="1" outlineLevel="1" x14ac:dyDescent="0.25">
      <c r="A133" s="33"/>
      <c r="B133" s="37"/>
      <c r="C133" s="39"/>
      <c r="D133" s="40"/>
      <c r="E133" s="41"/>
      <c r="F133" s="34"/>
      <c r="G133" s="75"/>
      <c r="H133" s="76"/>
    </row>
    <row r="134" spans="1:8" s="44" customFormat="1" outlineLevel="1" x14ac:dyDescent="0.25">
      <c r="A134" s="33"/>
      <c r="B134" s="39"/>
      <c r="C134" s="39"/>
      <c r="D134" s="50"/>
      <c r="E134" s="34"/>
      <c r="F134" s="34"/>
      <c r="G134" s="75"/>
      <c r="H134" s="76"/>
    </row>
    <row r="135" spans="1:8" s="44" customFormat="1" outlineLevel="1" x14ac:dyDescent="0.25">
      <c r="A135" s="33"/>
      <c r="B135" s="37"/>
      <c r="C135" s="39"/>
      <c r="D135" s="40"/>
      <c r="E135" s="41"/>
      <c r="F135" s="34"/>
      <c r="G135" s="75"/>
      <c r="H135" s="76"/>
    </row>
    <row r="136" spans="1:8" s="9" customFormat="1" ht="15.6" x14ac:dyDescent="0.25">
      <c r="A136" s="2" t="s">
        <v>28</v>
      </c>
      <c r="B136" s="1"/>
      <c r="C136" s="1"/>
      <c r="D136" s="2"/>
      <c r="E136" s="10">
        <f>SUM(E137:E142)</f>
        <v>0</v>
      </c>
      <c r="F136" s="10">
        <f>SUM(F137:F142)</f>
        <v>0</v>
      </c>
      <c r="G136" s="77">
        <f ca="1">SUMIF(LNG_2020!$A$19:$F108,Resoru_sadalījums!A137,LNG_2020!$E$19:$F108)-E136</f>
        <v>0</v>
      </c>
      <c r="H136" s="78">
        <f ca="1">SUMIF(LNG_2020!$A$19:$F108,Resoru_sadalījums!A137,LNG_2020!$F$19:$F108)-F136</f>
        <v>0</v>
      </c>
    </row>
    <row r="137" spans="1:8" s="9" customFormat="1" ht="15.6" outlineLevel="1" x14ac:dyDescent="0.25">
      <c r="A137" s="188"/>
      <c r="B137" s="187"/>
      <c r="C137" s="187"/>
      <c r="D137" s="189"/>
      <c r="E137" s="190"/>
      <c r="F137" s="41"/>
      <c r="G137" s="75"/>
      <c r="H137" s="76"/>
    </row>
    <row r="138" spans="1:8" s="9" customFormat="1" ht="15.6" outlineLevel="1" x14ac:dyDescent="0.25">
      <c r="A138" s="15"/>
      <c r="B138" s="37"/>
      <c r="C138" s="37"/>
      <c r="D138" s="46"/>
      <c r="E138" s="48"/>
      <c r="F138" s="48"/>
      <c r="G138" s="75"/>
      <c r="H138" s="76"/>
    </row>
    <row r="139" spans="1:8" s="9" customFormat="1" ht="15.6" outlineLevel="1" x14ac:dyDescent="0.25">
      <c r="A139" s="15"/>
      <c r="B139" s="47"/>
      <c r="C139" s="47"/>
      <c r="D139" s="46"/>
      <c r="E139" s="48"/>
      <c r="F139" s="48"/>
      <c r="G139" s="75"/>
      <c r="H139" s="76"/>
    </row>
    <row r="140" spans="1:8" s="9" customFormat="1" ht="15.6" outlineLevel="1" x14ac:dyDescent="0.25">
      <c r="A140" s="15"/>
      <c r="B140" s="47"/>
      <c r="C140" s="47"/>
      <c r="D140" s="46"/>
      <c r="E140" s="48"/>
      <c r="F140" s="48"/>
      <c r="G140" s="75"/>
      <c r="H140" s="76"/>
    </row>
    <row r="141" spans="1:8" s="9" customFormat="1" ht="15.6" outlineLevel="1" x14ac:dyDescent="0.25">
      <c r="A141" s="15"/>
      <c r="B141" s="47"/>
      <c r="C141" s="47"/>
      <c r="D141" s="46"/>
      <c r="E141" s="48"/>
      <c r="F141" s="48"/>
      <c r="G141" s="75"/>
      <c r="H141" s="76"/>
    </row>
    <row r="142" spans="1:8" s="9" customFormat="1" ht="15.6" outlineLevel="1" x14ac:dyDescent="0.25">
      <c r="A142" s="15"/>
      <c r="B142" s="16"/>
      <c r="C142" s="16"/>
      <c r="D142" s="15"/>
      <c r="E142" s="17"/>
      <c r="F142" s="17"/>
      <c r="G142" s="75"/>
      <c r="H142" s="76"/>
    </row>
    <row r="143" spans="1:8" s="9" customFormat="1" ht="15.6" collapsed="1" x14ac:dyDescent="0.25">
      <c r="A143" s="2" t="s">
        <v>29</v>
      </c>
      <c r="B143" s="1"/>
      <c r="C143" s="1"/>
      <c r="D143" s="2"/>
      <c r="E143" s="10"/>
      <c r="F143" s="10"/>
      <c r="G143" s="77">
        <f ca="1">SUMIF(LNG_2020!$A$19:$F108,Resoru_sadalījums!$A144,LNG_2020!$E$19:$E108)-E143</f>
        <v>0</v>
      </c>
      <c r="H143" s="77">
        <f ca="1">SUMIF(LNG_2020!$A$19:$F108,Resoru_sadalījums!$A144,LNG_2020!$E$19:$E108)-F143</f>
        <v>0</v>
      </c>
    </row>
    <row r="144" spans="1:8" s="9" customFormat="1" ht="15.6" x14ac:dyDescent="0.25">
      <c r="A144" s="15"/>
      <c r="B144" s="16"/>
      <c r="C144" s="16"/>
      <c r="D144" s="15"/>
      <c r="E144" s="17"/>
      <c r="F144" s="17"/>
      <c r="G144" s="75"/>
      <c r="H144" s="76"/>
    </row>
    <row r="145" spans="1:8" s="9" customFormat="1" ht="15.6" x14ac:dyDescent="0.25">
      <c r="A145" s="15"/>
      <c r="B145" s="16"/>
      <c r="C145" s="16"/>
      <c r="D145" s="15"/>
      <c r="E145" s="17"/>
      <c r="F145" s="17"/>
      <c r="G145" s="75"/>
      <c r="H145" s="76"/>
    </row>
    <row r="146" spans="1:8" ht="15.6" x14ac:dyDescent="0.25">
      <c r="A146" s="15"/>
      <c r="B146" s="16"/>
      <c r="C146" s="16"/>
      <c r="D146" s="15"/>
      <c r="E146" s="17"/>
      <c r="F146" s="17"/>
    </row>
    <row r="147" spans="1:8" s="9" customFormat="1" ht="15.6" x14ac:dyDescent="0.25">
      <c r="A147" s="2" t="s">
        <v>30</v>
      </c>
      <c r="B147" s="1"/>
      <c r="C147" s="1"/>
      <c r="D147" s="2"/>
      <c r="E147" s="10"/>
      <c r="F147" s="10"/>
      <c r="G147" s="77">
        <f ca="1">SUMIF(LNG_2020!$A$19:$F108,Resoru_sadalījums!$A148,LNG_2020!$E$19:$E108)-E147</f>
        <v>0</v>
      </c>
      <c r="H147" s="77">
        <f ca="1">SUMIF(LNG_2020!$A$19:$F108,Resoru_sadalījums!$A148,LNG_2020!$E$19:$E108)-F147</f>
        <v>0</v>
      </c>
    </row>
    <row r="148" spans="1:8" s="9" customFormat="1" ht="15.6" x14ac:dyDescent="0.25">
      <c r="A148" s="15"/>
      <c r="B148" s="16"/>
      <c r="C148" s="16"/>
      <c r="D148" s="15"/>
      <c r="E148" s="17"/>
      <c r="F148" s="17"/>
      <c r="G148" s="75"/>
      <c r="H148" s="76"/>
    </row>
    <row r="149" spans="1:8" s="9" customFormat="1" ht="15.6" x14ac:dyDescent="0.25">
      <c r="A149" s="15"/>
      <c r="B149" s="16"/>
      <c r="C149" s="16"/>
      <c r="D149" s="15"/>
      <c r="E149" s="17"/>
      <c r="F149" s="17"/>
      <c r="G149" s="75"/>
      <c r="H149" s="76"/>
    </row>
    <row r="150" spans="1:8" ht="15.6" x14ac:dyDescent="0.25">
      <c r="A150" s="15"/>
      <c r="B150" s="16"/>
      <c r="C150" s="16"/>
      <c r="D150" s="15"/>
      <c r="E150" s="17"/>
      <c r="F150" s="17"/>
    </row>
    <row r="151" spans="1:8" s="9" customFormat="1" ht="15.6" x14ac:dyDescent="0.25">
      <c r="A151" s="2" t="s">
        <v>31</v>
      </c>
      <c r="B151" s="1"/>
      <c r="C151" s="1"/>
      <c r="D151" s="2"/>
      <c r="E151" s="10"/>
      <c r="F151" s="10"/>
      <c r="G151" s="77">
        <f ca="1">SUMIF(LNG_2020!$A$19:$F108,Resoru_sadalījums!$A152,LNG_2020!$E$19:$E108)-E151</f>
        <v>0</v>
      </c>
      <c r="H151" s="77">
        <f ca="1">SUMIF(LNG_2020!$A$19:$F108,Resoru_sadalījums!$A152,LNG_2020!$E$19:$E108)-F151</f>
        <v>0</v>
      </c>
    </row>
    <row r="152" spans="1:8" s="9" customFormat="1" ht="15.6" x14ac:dyDescent="0.25">
      <c r="A152" s="15"/>
      <c r="B152" s="16"/>
      <c r="C152" s="16"/>
      <c r="D152" s="15"/>
      <c r="E152" s="17"/>
      <c r="F152" s="17"/>
      <c r="G152" s="75"/>
      <c r="H152" s="76"/>
    </row>
    <row r="153" spans="1:8" s="9" customFormat="1" ht="15.6" x14ac:dyDescent="0.25">
      <c r="A153" s="15"/>
      <c r="B153" s="16"/>
      <c r="C153" s="16"/>
      <c r="D153" s="15"/>
      <c r="E153" s="17"/>
      <c r="F153" s="17"/>
      <c r="G153" s="75"/>
      <c r="H153" s="76"/>
    </row>
    <row r="154" spans="1:8" ht="15.6" x14ac:dyDescent="0.25">
      <c r="A154" s="15"/>
      <c r="B154" s="16"/>
      <c r="C154" s="16"/>
      <c r="D154" s="15"/>
      <c r="E154" s="17"/>
      <c r="F154" s="17"/>
    </row>
    <row r="155" spans="1:8" s="36" customFormat="1" ht="15.6" x14ac:dyDescent="0.25">
      <c r="A155" s="2" t="s">
        <v>32</v>
      </c>
      <c r="B155" s="1"/>
      <c r="C155" s="1"/>
      <c r="D155" s="2"/>
      <c r="E155" s="10">
        <f>SUM(E156:E174)</f>
        <v>23275672</v>
      </c>
      <c r="F155" s="10">
        <f>SUM(F156:F174)</f>
        <v>9364834</v>
      </c>
      <c r="G155" s="77">
        <f ca="1">SUMIF(LNG_2020!$A19:$F108,Resoru_sadalījums!$A156,LNG_2020!$E19:$E108)-E155</f>
        <v>0</v>
      </c>
      <c r="H155" s="77">
        <f ca="1">SUMIF(LNG_2020!A15:$F108,Resoru_sadalījums!$A156,LNG_2020!F15:F108)-F155</f>
        <v>0</v>
      </c>
    </row>
    <row r="156" spans="1:8" s="36" customFormat="1" ht="92.4" outlineLevel="1" x14ac:dyDescent="0.25">
      <c r="A156" s="33" t="s">
        <v>91</v>
      </c>
      <c r="B156" s="39" t="s">
        <v>110</v>
      </c>
      <c r="C156" s="39">
        <f>LNG_2020!C85</f>
        <v>0</v>
      </c>
      <c r="D156" s="50" t="s">
        <v>103</v>
      </c>
      <c r="E156" s="34">
        <f>LNG_2020!E85</f>
        <v>1170197</v>
      </c>
      <c r="F156" s="81">
        <f>LNG_2020!F85</f>
        <v>0</v>
      </c>
      <c r="G156" s="75"/>
      <c r="H156" s="76"/>
    </row>
    <row r="157" spans="1:8" s="36" customFormat="1" ht="79.2" outlineLevel="1" x14ac:dyDescent="0.25">
      <c r="A157" s="100" t="s">
        <v>91</v>
      </c>
      <c r="B157" s="39" t="s">
        <v>110</v>
      </c>
      <c r="C157" s="39" t="s">
        <v>143</v>
      </c>
      <c r="D157" s="53" t="s">
        <v>142</v>
      </c>
      <c r="E157" s="99">
        <v>36381</v>
      </c>
      <c r="F157" s="99">
        <v>36381</v>
      </c>
      <c r="G157" s="75"/>
      <c r="H157" s="76"/>
    </row>
    <row r="158" spans="1:8" s="36" customFormat="1" ht="92.4" outlineLevel="1" x14ac:dyDescent="0.25">
      <c r="A158" s="38" t="s">
        <v>91</v>
      </c>
      <c r="B158" s="37" t="s">
        <v>110</v>
      </c>
      <c r="C158" s="37" t="s">
        <v>193</v>
      </c>
      <c r="D158" s="40" t="s">
        <v>192</v>
      </c>
      <c r="E158" s="41">
        <v>15425</v>
      </c>
      <c r="F158" s="81">
        <v>15425</v>
      </c>
      <c r="G158" s="75"/>
      <c r="H158" s="76"/>
    </row>
    <row r="159" spans="1:8" s="36" customFormat="1" ht="66" outlineLevel="1" x14ac:dyDescent="0.25">
      <c r="A159" s="38" t="s">
        <v>91</v>
      </c>
      <c r="B159" s="37" t="s">
        <v>110</v>
      </c>
      <c r="C159" s="37" t="s">
        <v>223</v>
      </c>
      <c r="D159" s="40" t="s">
        <v>222</v>
      </c>
      <c r="E159" s="41">
        <v>9720</v>
      </c>
      <c r="F159" s="41">
        <v>9720</v>
      </c>
      <c r="G159" s="75"/>
      <c r="H159" s="76"/>
    </row>
    <row r="160" spans="1:8" s="36" customFormat="1" ht="105.6" outlineLevel="1" x14ac:dyDescent="0.25">
      <c r="A160" s="100" t="s">
        <v>91</v>
      </c>
      <c r="B160" s="39" t="s">
        <v>110</v>
      </c>
      <c r="C160" s="37" t="s">
        <v>242</v>
      </c>
      <c r="D160" s="53" t="s">
        <v>224</v>
      </c>
      <c r="E160" s="99">
        <v>489408</v>
      </c>
      <c r="F160" s="99">
        <v>489408</v>
      </c>
      <c r="G160" s="75"/>
      <c r="H160" s="76"/>
    </row>
    <row r="161" spans="1:8" s="36" customFormat="1" ht="66" outlineLevel="1" x14ac:dyDescent="0.25">
      <c r="A161" s="100" t="s">
        <v>91</v>
      </c>
      <c r="B161" s="39" t="s">
        <v>110</v>
      </c>
      <c r="C161" s="231" t="s">
        <v>319</v>
      </c>
      <c r="D161" s="53" t="s">
        <v>318</v>
      </c>
      <c r="E161" s="99">
        <v>21289</v>
      </c>
      <c r="F161" s="99">
        <v>21289</v>
      </c>
      <c r="G161" s="75"/>
      <c r="H161" s="76"/>
    </row>
    <row r="162" spans="1:8" s="36" customFormat="1" ht="52.8" outlineLevel="1" x14ac:dyDescent="0.25">
      <c r="A162" s="33" t="s">
        <v>91</v>
      </c>
      <c r="B162" s="39" t="s">
        <v>122</v>
      </c>
      <c r="C162" s="39">
        <f>LNG_2020!C86</f>
        <v>0</v>
      </c>
      <c r="D162" s="40" t="s">
        <v>124</v>
      </c>
      <c r="E162" s="41">
        <f>LNG_2020!E86</f>
        <v>1224874</v>
      </c>
      <c r="F162" s="41">
        <f>LNG_2020!F86</f>
        <v>0</v>
      </c>
      <c r="G162" s="75"/>
      <c r="H162" s="76"/>
    </row>
    <row r="163" spans="1:8" s="36" customFormat="1" ht="66" outlineLevel="1" x14ac:dyDescent="0.25">
      <c r="A163" s="100" t="s">
        <v>91</v>
      </c>
      <c r="B163" s="39" t="s">
        <v>122</v>
      </c>
      <c r="C163" s="37" t="s">
        <v>153</v>
      </c>
      <c r="D163" s="53" t="s">
        <v>190</v>
      </c>
      <c r="E163" s="99">
        <v>136929</v>
      </c>
      <c r="F163" s="99">
        <v>136929</v>
      </c>
      <c r="G163" s="75"/>
      <c r="H163" s="76"/>
    </row>
    <row r="164" spans="1:8" s="36" customFormat="1" ht="66" outlineLevel="1" x14ac:dyDescent="0.25">
      <c r="A164" s="100" t="s">
        <v>91</v>
      </c>
      <c r="B164" s="39" t="s">
        <v>122</v>
      </c>
      <c r="C164" s="37" t="s">
        <v>251</v>
      </c>
      <c r="D164" s="53" t="s">
        <v>249</v>
      </c>
      <c r="E164" s="99">
        <v>95000</v>
      </c>
      <c r="F164" s="99">
        <v>95000</v>
      </c>
      <c r="G164" s="75"/>
      <c r="H164" s="76"/>
    </row>
    <row r="165" spans="1:8" s="36" customFormat="1" ht="79.2" outlineLevel="1" x14ac:dyDescent="0.25">
      <c r="A165" s="38" t="s">
        <v>91</v>
      </c>
      <c r="B165" s="37" t="s">
        <v>122</v>
      </c>
      <c r="C165" s="37" t="s">
        <v>226</v>
      </c>
      <c r="D165" s="40" t="s">
        <v>225</v>
      </c>
      <c r="E165" s="41">
        <v>1317786</v>
      </c>
      <c r="F165" s="81">
        <v>1317786</v>
      </c>
      <c r="G165" s="75"/>
      <c r="H165" s="76"/>
    </row>
    <row r="166" spans="1:8" s="36" customFormat="1" ht="52.8" outlineLevel="1" x14ac:dyDescent="0.25">
      <c r="A166" s="100" t="s">
        <v>91</v>
      </c>
      <c r="B166" s="39" t="s">
        <v>122</v>
      </c>
      <c r="C166" s="37" t="s">
        <v>351</v>
      </c>
      <c r="D166" s="53" t="s">
        <v>124</v>
      </c>
      <c r="E166" s="99">
        <v>5893795</v>
      </c>
      <c r="F166" s="99">
        <v>5893795</v>
      </c>
      <c r="G166" s="75"/>
      <c r="H166" s="76"/>
    </row>
    <row r="167" spans="1:8" s="36" customFormat="1" ht="66" outlineLevel="1" x14ac:dyDescent="0.25">
      <c r="A167" s="100" t="s">
        <v>91</v>
      </c>
      <c r="B167" s="39" t="s">
        <v>122</v>
      </c>
      <c r="C167" s="272" t="s">
        <v>382</v>
      </c>
      <c r="D167" s="53" t="s">
        <v>352</v>
      </c>
      <c r="E167" s="99">
        <v>1331616</v>
      </c>
      <c r="F167" s="99">
        <v>1331616</v>
      </c>
      <c r="G167" s="75"/>
      <c r="H167" s="76"/>
    </row>
    <row r="168" spans="1:8" s="36" customFormat="1" ht="66" outlineLevel="1" x14ac:dyDescent="0.25">
      <c r="A168" s="100" t="s">
        <v>91</v>
      </c>
      <c r="B168" s="37" t="s">
        <v>174</v>
      </c>
      <c r="C168" s="37">
        <f>LNG_2020!C90</f>
        <v>0</v>
      </c>
      <c r="D168" s="53" t="s">
        <v>209</v>
      </c>
      <c r="E168" s="99">
        <v>8000000</v>
      </c>
      <c r="F168" s="99">
        <f>LNG_2020!F90</f>
        <v>0</v>
      </c>
      <c r="G168" s="75"/>
      <c r="H168" s="76"/>
    </row>
    <row r="169" spans="1:8" s="36" customFormat="1" ht="118.8" outlineLevel="1" x14ac:dyDescent="0.25">
      <c r="A169" s="38" t="s">
        <v>91</v>
      </c>
      <c r="B169" s="37" t="s">
        <v>202</v>
      </c>
      <c r="C169" s="37" t="str">
        <f>LNG_2020!C53</f>
        <v>Nr.134
21.04.2020</v>
      </c>
      <c r="D169" s="40" t="s">
        <v>92</v>
      </c>
      <c r="E169" s="41">
        <v>17485</v>
      </c>
      <c r="F169" s="81">
        <f>LNG_2020!F53</f>
        <v>17485</v>
      </c>
      <c r="G169" s="75"/>
      <c r="H169" s="76"/>
    </row>
    <row r="170" spans="1:8" s="36" customFormat="1" ht="145.19999999999999" outlineLevel="1" x14ac:dyDescent="0.25">
      <c r="A170" s="100" t="s">
        <v>91</v>
      </c>
      <c r="B170" s="227" t="str">
        <f>LNG_2020!B103</f>
        <v>Nr.237
05.05.2020
(prot. Nr.30 42.§)</v>
      </c>
      <c r="C170" s="227">
        <f>LNG_2020!C103</f>
        <v>0</v>
      </c>
      <c r="D170" s="53" t="s">
        <v>282</v>
      </c>
      <c r="E170" s="99">
        <f>LNG_2020!E103</f>
        <v>1323563</v>
      </c>
      <c r="F170" s="99">
        <f>LNG_2020!F103</f>
        <v>0</v>
      </c>
      <c r="G170" s="75"/>
      <c r="H170" s="76"/>
    </row>
    <row r="171" spans="1:8" s="36" customFormat="1" ht="132" outlineLevel="1" x14ac:dyDescent="0.25">
      <c r="A171" s="100" t="s">
        <v>91</v>
      </c>
      <c r="B171" s="272" t="str">
        <f>LNG_2020!B107</f>
        <v>Izskatīts 
19.05.2020.
(prot. Nr.34 __.§)</v>
      </c>
      <c r="C171" s="272">
        <f>LNG_2020!C107</f>
        <v>0</v>
      </c>
      <c r="D171" s="53" t="s">
        <v>365</v>
      </c>
      <c r="E171" s="99">
        <f>LNG_2020!E107</f>
        <v>2192204</v>
      </c>
      <c r="F171" s="99">
        <f>LNG_2020!F107</f>
        <v>0</v>
      </c>
      <c r="G171" s="75"/>
      <c r="H171" s="76"/>
    </row>
    <row r="172" spans="1:8" s="36" customFormat="1" outlineLevel="1" x14ac:dyDescent="0.25">
      <c r="A172" s="100"/>
      <c r="B172" s="272"/>
      <c r="C172" s="272"/>
      <c r="D172" s="53"/>
      <c r="E172" s="99"/>
      <c r="F172" s="99"/>
      <c r="G172" s="75"/>
      <c r="H172" s="76"/>
    </row>
    <row r="173" spans="1:8" s="36" customFormat="1" outlineLevel="1" x14ac:dyDescent="0.25">
      <c r="A173" s="100"/>
      <c r="B173" s="272"/>
      <c r="C173" s="272"/>
      <c r="D173" s="53"/>
      <c r="E173" s="99"/>
      <c r="F173" s="99"/>
      <c r="G173" s="75"/>
      <c r="H173" s="76"/>
    </row>
    <row r="174" spans="1:8" s="36" customFormat="1" outlineLevel="1" x14ac:dyDescent="0.25">
      <c r="A174" s="38"/>
      <c r="B174" s="37"/>
      <c r="C174" s="37"/>
      <c r="D174" s="40"/>
      <c r="E174" s="41"/>
      <c r="F174" s="81"/>
      <c r="G174" s="75"/>
      <c r="H174" s="76"/>
    </row>
    <row r="175" spans="1:8" s="9" customFormat="1" ht="15.6" x14ac:dyDescent="0.25">
      <c r="A175" s="2" t="s">
        <v>33</v>
      </c>
      <c r="B175" s="1"/>
      <c r="C175" s="1"/>
      <c r="D175" s="2"/>
      <c r="E175" s="10">
        <f>E176</f>
        <v>0</v>
      </c>
      <c r="F175" s="10">
        <f>F176</f>
        <v>0</v>
      </c>
      <c r="G175" s="77">
        <f ca="1">SUMIF(LNG_2020!$A$19:$F$92,Resoru_sadalījums!A176,LNG_2020!$E$19:$E$92)-E175</f>
        <v>0</v>
      </c>
      <c r="H175" s="78">
        <f ca="1">SUMIF(LNG_2020!$A$19:$F$92,Resoru_sadalījums!A176,LNG_2020!$F$19:$F$92)-F175</f>
        <v>0</v>
      </c>
    </row>
    <row r="176" spans="1:8" s="9" customFormat="1" ht="15.6" x14ac:dyDescent="0.25">
      <c r="A176" s="46"/>
      <c r="B176" s="47"/>
      <c r="C176" s="47"/>
      <c r="D176" s="46"/>
      <c r="E176" s="48"/>
      <c r="F176" s="48"/>
      <c r="G176" s="75"/>
      <c r="H176" s="76"/>
    </row>
    <row r="177" spans="1:8" s="9" customFormat="1" ht="15.6" x14ac:dyDescent="0.25">
      <c r="A177" s="15"/>
      <c r="B177" s="16"/>
      <c r="C177" s="16"/>
      <c r="D177" s="15"/>
      <c r="E177" s="17"/>
      <c r="F177" s="17"/>
      <c r="G177" s="75"/>
      <c r="H177" s="76"/>
    </row>
    <row r="178" spans="1:8" ht="15.6" x14ac:dyDescent="0.25">
      <c r="A178" s="15"/>
      <c r="B178" s="16"/>
      <c r="C178" s="16"/>
      <c r="D178" s="15"/>
      <c r="E178" s="17"/>
      <c r="F178" s="17"/>
    </row>
    <row r="179" spans="1:8" s="36" customFormat="1" ht="15.6" x14ac:dyDescent="0.25">
      <c r="A179" s="2" t="s">
        <v>34</v>
      </c>
      <c r="B179" s="1"/>
      <c r="C179" s="1"/>
      <c r="D179" s="2"/>
      <c r="E179" s="10">
        <f>SUM(E180:E185)</f>
        <v>0</v>
      </c>
      <c r="F179" s="10">
        <f>SUM(F180:F185)</f>
        <v>0</v>
      </c>
      <c r="G179" s="77">
        <f ca="1">SUMIF(LNG_2020!$A$19:$F$92,Resoru_sadalījums!A180,LNG_2020!$E$19:$E$92)-E179</f>
        <v>0</v>
      </c>
      <c r="H179" s="78">
        <f ca="1">SUMIF(LNG_2020!$A$19:$F$92,Resoru_sadalījums!A180,LNG_2020!$F$19:$F$92)-F179</f>
        <v>0</v>
      </c>
    </row>
    <row r="180" spans="1:8" s="36" customFormat="1" outlineLevel="1" x14ac:dyDescent="0.25">
      <c r="A180" s="38"/>
      <c r="B180" s="37"/>
      <c r="C180" s="37"/>
      <c r="D180" s="40"/>
      <c r="E180" s="41"/>
      <c r="F180" s="41"/>
      <c r="G180" s="75"/>
      <c r="H180" s="76"/>
    </row>
    <row r="181" spans="1:8" s="9" customFormat="1" outlineLevel="1" x14ac:dyDescent="0.25">
      <c r="A181" s="38"/>
      <c r="B181" s="37"/>
      <c r="C181" s="39"/>
      <c r="D181" s="40"/>
      <c r="E181" s="41"/>
      <c r="F181" s="41"/>
      <c r="G181" s="75"/>
      <c r="H181" s="76"/>
    </row>
    <row r="182" spans="1:8" s="9" customFormat="1" outlineLevel="1" x14ac:dyDescent="0.25">
      <c r="A182" s="38"/>
      <c r="B182" s="37"/>
      <c r="C182" s="39"/>
      <c r="D182" s="11"/>
      <c r="E182" s="41"/>
      <c r="F182" s="41"/>
      <c r="G182" s="75"/>
      <c r="H182" s="76"/>
    </row>
    <row r="183" spans="1:8" s="9" customFormat="1" outlineLevel="1" x14ac:dyDescent="0.25">
      <c r="A183" s="38"/>
      <c r="B183" s="11"/>
      <c r="C183" s="11"/>
      <c r="D183" s="11"/>
      <c r="E183" s="11"/>
      <c r="F183" s="85"/>
      <c r="G183" s="75"/>
      <c r="H183" s="76"/>
    </row>
    <row r="184" spans="1:8" s="9" customFormat="1" outlineLevel="1" x14ac:dyDescent="0.25">
      <c r="A184" s="38"/>
      <c r="B184" s="11"/>
      <c r="C184" s="11"/>
      <c r="D184" s="11"/>
      <c r="E184" s="11"/>
      <c r="F184" s="85"/>
      <c r="G184" s="75"/>
      <c r="H184" s="76"/>
    </row>
    <row r="185" spans="1:8" s="9" customFormat="1" outlineLevel="1" x14ac:dyDescent="0.25">
      <c r="A185" s="38"/>
      <c r="B185" s="11"/>
      <c r="C185" s="11"/>
      <c r="D185" s="11"/>
      <c r="E185" s="11"/>
      <c r="F185" s="85"/>
      <c r="G185" s="75"/>
      <c r="H185" s="76"/>
    </row>
    <row r="186" spans="1:8" s="9" customFormat="1" ht="15.6" x14ac:dyDescent="0.25">
      <c r="A186" s="2" t="s">
        <v>35</v>
      </c>
      <c r="B186" s="1"/>
      <c r="C186" s="1"/>
      <c r="D186" s="2"/>
      <c r="E186" s="10">
        <f>SUM(E187:E191)</f>
        <v>1053476</v>
      </c>
      <c r="F186" s="10">
        <f>SUM(F187:F191)</f>
        <v>792082</v>
      </c>
      <c r="G186" s="77">
        <f ca="1">SUMIF(LNG_2020!$A$19:$F$92,Resoru_sadalījums!A187,LNG_2020!$E$19:$E$92)-E186</f>
        <v>0</v>
      </c>
      <c r="H186" s="77">
        <f ca="1">SUMIF(LNG_2020!$A$19:$F$92,Resoru_sadalījums!A187,LNG_2020!$F$19:$F$92)-F186</f>
        <v>0</v>
      </c>
    </row>
    <row r="187" spans="1:8" s="9" customFormat="1" ht="46.8" x14ac:dyDescent="0.25">
      <c r="A187" s="46" t="s">
        <v>58</v>
      </c>
      <c r="B187" s="47" t="s">
        <v>66</v>
      </c>
      <c r="C187" s="47">
        <f>LNG_2020!C80</f>
        <v>0</v>
      </c>
      <c r="D187" s="46" t="s">
        <v>64</v>
      </c>
      <c r="E187" s="48">
        <f>LNG_2020!E80</f>
        <v>146921</v>
      </c>
      <c r="F187" s="48">
        <f>LNG_2020!F80</f>
        <v>0</v>
      </c>
      <c r="G187" s="75"/>
      <c r="H187" s="76"/>
    </row>
    <row r="188" spans="1:8" s="9" customFormat="1" ht="46.8" x14ac:dyDescent="0.25">
      <c r="A188" s="46" t="s">
        <v>58</v>
      </c>
      <c r="B188" s="47" t="s">
        <v>66</v>
      </c>
      <c r="C188" s="47" t="str">
        <f>LNG_2020!C24</f>
        <v>Nr.56
27.02.2020</v>
      </c>
      <c r="D188" s="46" t="s">
        <v>64</v>
      </c>
      <c r="E188" s="48">
        <v>49589</v>
      </c>
      <c r="F188" s="48">
        <f>LNG_2020!F24</f>
        <v>49589</v>
      </c>
      <c r="G188" s="75"/>
      <c r="H188" s="76"/>
    </row>
    <row r="189" spans="1:8" s="36" customFormat="1" ht="46.8" x14ac:dyDescent="0.25">
      <c r="A189" s="46" t="s">
        <v>58</v>
      </c>
      <c r="B189" s="47" t="s">
        <v>66</v>
      </c>
      <c r="C189" s="47" t="s">
        <v>286</v>
      </c>
      <c r="D189" s="46" t="s">
        <v>64</v>
      </c>
      <c r="E189" s="48">
        <v>285384</v>
      </c>
      <c r="F189" s="48">
        <v>285384</v>
      </c>
      <c r="G189" s="75"/>
      <c r="H189" s="76"/>
    </row>
    <row r="190" spans="1:8" s="9" customFormat="1" ht="40.5" customHeight="1" x14ac:dyDescent="0.25">
      <c r="A190" s="100" t="s">
        <v>58</v>
      </c>
      <c r="B190" s="37" t="str">
        <f>LNG_2020!B84</f>
        <v>Nr.66
26.02.2020.
(prot. Nr.8 26.§)</v>
      </c>
      <c r="C190" s="37">
        <f>LNG_2020!C84</f>
        <v>0</v>
      </c>
      <c r="D190" s="53" t="s">
        <v>107</v>
      </c>
      <c r="E190" s="99">
        <f>LNG_2020!E84</f>
        <v>114473</v>
      </c>
      <c r="F190" s="99">
        <f>LNG_2020!F84</f>
        <v>0</v>
      </c>
      <c r="G190" s="75"/>
      <c r="H190" s="76"/>
    </row>
    <row r="191" spans="1:8" ht="46.8" x14ac:dyDescent="0.25">
      <c r="A191" s="46" t="s">
        <v>58</v>
      </c>
      <c r="B191" s="47" t="s">
        <v>100</v>
      </c>
      <c r="C191" s="47" t="s">
        <v>106</v>
      </c>
      <c r="D191" s="46" t="s">
        <v>96</v>
      </c>
      <c r="E191" s="48">
        <v>457109</v>
      </c>
      <c r="F191" s="48">
        <v>457109</v>
      </c>
    </row>
    <row r="192" spans="1:8" s="36" customFormat="1" ht="15.6" x14ac:dyDescent="0.25">
      <c r="A192" s="46"/>
      <c r="B192" s="47"/>
      <c r="C192" s="47"/>
      <c r="D192" s="46"/>
      <c r="E192" s="48"/>
      <c r="F192" s="17"/>
      <c r="G192" s="75"/>
      <c r="H192" s="76"/>
    </row>
    <row r="193" spans="1:8" s="9" customFormat="1" ht="15.6" x14ac:dyDescent="0.25">
      <c r="A193" s="2" t="s">
        <v>36</v>
      </c>
      <c r="B193" s="1"/>
      <c r="C193" s="1"/>
      <c r="D193" s="2"/>
      <c r="E193" s="10"/>
      <c r="F193" s="10"/>
      <c r="G193" s="77">
        <f ca="1">SUMIF(LNG_2020!$A$19:$F$92,Resoru_sadalījums!A194,LNG_2020!$E$19:$E$92)-E193</f>
        <v>0</v>
      </c>
      <c r="H193" s="78">
        <f ca="1">SUMIF(LNG_2020!$A$19:$F$92,Resoru_sadalījums!A194,LNG_2020!$F$19:$F$92)-F193</f>
        <v>0</v>
      </c>
    </row>
    <row r="194" spans="1:8" s="9" customFormat="1" ht="15.6" x14ac:dyDescent="0.25">
      <c r="A194" s="15"/>
      <c r="B194" s="16"/>
      <c r="C194" s="16"/>
      <c r="D194" s="15"/>
      <c r="E194" s="17"/>
      <c r="F194" s="17"/>
      <c r="G194" s="75"/>
      <c r="H194" s="76"/>
    </row>
    <row r="195" spans="1:8" s="9" customFormat="1" ht="15.6" x14ac:dyDescent="0.25">
      <c r="A195" s="15"/>
      <c r="B195" s="16"/>
      <c r="C195" s="16"/>
      <c r="D195" s="15"/>
      <c r="E195" s="17"/>
      <c r="F195" s="17"/>
      <c r="G195" s="75"/>
      <c r="H195" s="76"/>
    </row>
    <row r="196" spans="1:8" ht="15.6" x14ac:dyDescent="0.25">
      <c r="A196" s="15"/>
      <c r="B196" s="16"/>
      <c r="C196" s="16"/>
      <c r="D196" s="15"/>
      <c r="E196" s="17"/>
      <c r="F196" s="17"/>
    </row>
    <row r="197" spans="1:8" s="9" customFormat="1" ht="15.6" x14ac:dyDescent="0.25">
      <c r="A197" s="2" t="s">
        <v>37</v>
      </c>
      <c r="B197" s="1"/>
      <c r="C197" s="1"/>
      <c r="D197" s="2"/>
      <c r="E197" s="10">
        <f>SUM(E198:E202)</f>
        <v>1262710</v>
      </c>
      <c r="F197" s="10">
        <f>SUM(F198:F202)</f>
        <v>1262710</v>
      </c>
      <c r="G197" s="77">
        <f ca="1">SUMIF(LNG_2020!$A$15:$F$108,Resoru_sadalījums!A198,LNG_2020!$E$15:$E$108)-E197</f>
        <v>0</v>
      </c>
      <c r="H197" s="77">
        <f ca="1">SUMIF(LNG_2020!$A$15:$F$108,Resoru_sadalījums!A198,LNG_2020!$E$15:$E$108)-F197</f>
        <v>0</v>
      </c>
    </row>
    <row r="198" spans="1:8" s="36" customFormat="1" ht="211.2" outlineLevel="1" x14ac:dyDescent="0.25">
      <c r="A198" s="100" t="s">
        <v>104</v>
      </c>
      <c r="B198" s="623" t="s">
        <v>118</v>
      </c>
      <c r="C198" s="625" t="s">
        <v>144</v>
      </c>
      <c r="D198" s="53" t="s">
        <v>130</v>
      </c>
      <c r="E198" s="99">
        <f>LNG_2020!E28</f>
        <v>259261</v>
      </c>
      <c r="F198" s="99">
        <f>LNG_2020!F28</f>
        <v>259261</v>
      </c>
      <c r="G198" s="75"/>
      <c r="H198" s="76"/>
    </row>
    <row r="199" spans="1:8" s="36" customFormat="1" ht="39.6" outlineLevel="1" x14ac:dyDescent="0.25">
      <c r="A199" s="100" t="s">
        <v>104</v>
      </c>
      <c r="B199" s="624"/>
      <c r="C199" s="626"/>
      <c r="D199" s="53" t="s">
        <v>243</v>
      </c>
      <c r="E199" s="99">
        <v>3449</v>
      </c>
      <c r="F199" s="99">
        <v>3449</v>
      </c>
      <c r="G199" s="75"/>
      <c r="H199" s="76"/>
    </row>
    <row r="200" spans="1:8" s="9" customFormat="1" ht="66" outlineLevel="1" x14ac:dyDescent="0.25">
      <c r="A200" s="100" t="s">
        <v>104</v>
      </c>
      <c r="B200" s="37" t="s">
        <v>231</v>
      </c>
      <c r="C200" s="37" t="str">
        <f>LNG_2020!C55</f>
        <v>Nr.136
21.04.2020</v>
      </c>
      <c r="D200" s="53" t="s">
        <v>203</v>
      </c>
      <c r="E200" s="99">
        <v>1000000</v>
      </c>
      <c r="F200" s="99">
        <v>1000000</v>
      </c>
      <c r="G200" s="75"/>
      <c r="H200" s="76"/>
    </row>
    <row r="201" spans="1:8" s="9" customFormat="1" outlineLevel="1" x14ac:dyDescent="0.25">
      <c r="A201" s="33"/>
      <c r="B201" s="37"/>
      <c r="C201" s="39"/>
      <c r="D201" s="40"/>
      <c r="E201" s="41"/>
      <c r="F201" s="41"/>
      <c r="G201" s="75"/>
      <c r="H201" s="76"/>
    </row>
    <row r="202" spans="1:8" ht="15.6" x14ac:dyDescent="0.25">
      <c r="A202" s="15"/>
      <c r="B202" s="16"/>
      <c r="C202" s="16"/>
      <c r="D202" s="15"/>
      <c r="E202" s="17"/>
      <c r="F202" s="17"/>
    </row>
    <row r="203" spans="1:8" s="9" customFormat="1" ht="15.6" x14ac:dyDescent="0.25">
      <c r="A203" s="2" t="s">
        <v>38</v>
      </c>
      <c r="B203" s="1"/>
      <c r="C203" s="1"/>
      <c r="D203" s="2"/>
      <c r="E203" s="10">
        <f>SUM(E204:E206)</f>
        <v>0</v>
      </c>
      <c r="F203" s="10">
        <f>SUM(F204:F206)</f>
        <v>0</v>
      </c>
      <c r="G203" s="77">
        <f ca="1">SUMIF(LNG_2020!$A$19:$F$92,Resoru_sadalījums!A204,LNG_2020!$E$19:$E$92)-E203</f>
        <v>0</v>
      </c>
      <c r="H203" s="78">
        <f ca="1">SUMIF(LNG_2020!$A$19:$F$92,Resoru_sadalījums!A204,LNG_2020!$F$19:$F$92)-F203</f>
        <v>0</v>
      </c>
    </row>
    <row r="204" spans="1:8" s="9" customFormat="1" x14ac:dyDescent="0.25">
      <c r="A204" s="38"/>
      <c r="B204" s="37"/>
      <c r="C204" s="37"/>
      <c r="D204" s="40"/>
      <c r="E204" s="34"/>
      <c r="F204" s="34"/>
      <c r="G204" s="75"/>
      <c r="H204" s="76"/>
    </row>
    <row r="205" spans="1:8" s="9" customFormat="1" ht="15.6" x14ac:dyDescent="0.25">
      <c r="A205" s="46"/>
      <c r="B205" s="47"/>
      <c r="C205" s="47"/>
      <c r="D205" s="46"/>
      <c r="E205" s="48"/>
      <c r="F205" s="48"/>
      <c r="G205" s="75"/>
      <c r="H205" s="76"/>
    </row>
    <row r="206" spans="1:8" ht="15.6" x14ac:dyDescent="0.25">
      <c r="A206" s="15"/>
      <c r="B206" s="16"/>
      <c r="C206" s="16"/>
      <c r="D206" s="15"/>
      <c r="E206" s="17"/>
      <c r="F206" s="17"/>
    </row>
    <row r="207" spans="1:8" s="9" customFormat="1" ht="15.6" x14ac:dyDescent="0.25">
      <c r="A207" s="2" t="s">
        <v>39</v>
      </c>
      <c r="B207" s="1"/>
      <c r="C207" s="1"/>
      <c r="D207" s="2"/>
      <c r="E207" s="10"/>
      <c r="F207" s="10"/>
      <c r="G207" s="77">
        <f ca="1">SUMIF(LNG_2020!$A$19:$F$92,Resoru_sadalījums!A208,LNG_2020!$E$19:$E$92)-E207</f>
        <v>0</v>
      </c>
      <c r="H207" s="78">
        <f ca="1">SUMIF(LNG_2020!$A$19:$F$92,Resoru_sadalījums!A208,LNG_2020!$F$19:$F$92)-F207</f>
        <v>0</v>
      </c>
    </row>
    <row r="208" spans="1:8" s="9" customFormat="1" ht="15.6" x14ac:dyDescent="0.25">
      <c r="A208" s="15"/>
      <c r="B208" s="16"/>
      <c r="C208" s="16"/>
      <c r="D208" s="15"/>
      <c r="E208" s="17"/>
      <c r="F208" s="17"/>
      <c r="G208" s="75"/>
      <c r="H208" s="76"/>
    </row>
    <row r="209" spans="1:8" s="9" customFormat="1" ht="15.6" x14ac:dyDescent="0.25">
      <c r="A209" s="15"/>
      <c r="B209" s="16"/>
      <c r="C209" s="16"/>
      <c r="D209" s="15"/>
      <c r="E209" s="17"/>
      <c r="F209" s="17"/>
      <c r="G209" s="75"/>
      <c r="H209" s="76"/>
    </row>
    <row r="210" spans="1:8" ht="15.6" x14ac:dyDescent="0.25">
      <c r="A210" s="15"/>
      <c r="B210" s="16"/>
      <c r="C210" s="16"/>
      <c r="D210" s="15"/>
      <c r="E210" s="17"/>
      <c r="F210" s="17"/>
    </row>
    <row r="211" spans="1:8" s="9" customFormat="1" ht="46.8" x14ac:dyDescent="0.25">
      <c r="A211" s="2" t="s">
        <v>40</v>
      </c>
      <c r="B211" s="1"/>
      <c r="C211" s="1"/>
      <c r="D211" s="2"/>
      <c r="E211" s="10"/>
      <c r="F211" s="10"/>
      <c r="G211" s="77">
        <f ca="1">SUMIF(LNG_2020!$A$19:$F$92,Resoru_sadalījums!A212,LNG_2020!$E$19:$E$92)-E211</f>
        <v>0</v>
      </c>
      <c r="H211" s="78">
        <f ca="1">SUMIF(LNG_2020!$A$19:$F$92,Resoru_sadalījums!A212,LNG_2020!$F$19:$F$92)-F211</f>
        <v>0</v>
      </c>
    </row>
    <row r="212" spans="1:8" s="9" customFormat="1" ht="15.6" x14ac:dyDescent="0.25">
      <c r="A212" s="15" t="s">
        <v>6</v>
      </c>
      <c r="B212" s="16"/>
      <c r="C212" s="16" t="str">
        <f t="shared" ref="C212:C214" si="1">A212&amp;" "&amp;B212</f>
        <v xml:space="preserve">  </v>
      </c>
      <c r="D212" s="15"/>
      <c r="E212" s="17"/>
      <c r="F212" s="17"/>
      <c r="G212" s="49"/>
      <c r="H212" s="79"/>
    </row>
    <row r="213" spans="1:8" s="9" customFormat="1" ht="15.6" x14ac:dyDescent="0.25">
      <c r="A213" s="15" t="s">
        <v>6</v>
      </c>
      <c r="B213" s="16"/>
      <c r="C213" s="16" t="str">
        <f t="shared" si="1"/>
        <v xml:space="preserve">  </v>
      </c>
      <c r="D213" s="15"/>
      <c r="E213" s="17"/>
      <c r="F213" s="17"/>
      <c r="G213" s="49"/>
      <c r="H213" s="79"/>
    </row>
    <row r="214" spans="1:8" ht="15.6" x14ac:dyDescent="0.25">
      <c r="A214" s="15" t="s">
        <v>6</v>
      </c>
      <c r="B214" s="16"/>
      <c r="C214" s="16" t="str">
        <f t="shared" si="1"/>
        <v xml:space="preserve">  </v>
      </c>
      <c r="D214" s="15"/>
      <c r="E214" s="17"/>
      <c r="F214" s="17"/>
    </row>
  </sheetData>
  <autoFilter ref="A1:H214"/>
  <mergeCells count="3">
    <mergeCell ref="A2:F2"/>
    <mergeCell ref="B198:B199"/>
    <mergeCell ref="C198:C199"/>
  </mergeCells>
  <printOptions gridLines="1"/>
  <pageMargins left="0.23622047244094491" right="0.23622047244094491" top="0.47" bottom="0.35433070866141736" header="0.19685039370078741" footer="0.15748031496062992"/>
  <pageSetup paperSize="9" scale="53" fitToHeight="0" orientation="portrait" r:id="rId1"/>
  <headerFooter>
    <oddFooter>&amp;L&amp;F&amp;C&amp;P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pageSetUpPr fitToPage="1"/>
  </sheetPr>
  <dimension ref="A1:F16"/>
  <sheetViews>
    <sheetView zoomScale="80" zoomScaleNormal="80" workbookViewId="0">
      <pane xSplit="2" ySplit="1" topLeftCell="C2" activePane="bottomRight" state="frozen"/>
      <selection activeCell="F12" sqref="F12"/>
      <selection pane="topRight" activeCell="F12" sqref="F12"/>
      <selection pane="bottomLeft" activeCell="F12" sqref="F12"/>
      <selection pane="bottomRight" activeCell="F12" sqref="F12"/>
    </sheetView>
  </sheetViews>
  <sheetFormatPr defaultColWidth="9.109375" defaultRowHeight="15.6" x14ac:dyDescent="0.25"/>
  <cols>
    <col min="1" max="1" width="20.5546875" style="36" customWidth="1"/>
    <col min="2" max="2" width="86.5546875" style="31" customWidth="1"/>
    <col min="3" max="3" width="27.5546875" style="8" customWidth="1"/>
    <col min="4" max="4" width="2.44140625" style="97" customWidth="1"/>
    <col min="5" max="5" width="11.5546875" style="5" customWidth="1"/>
    <col min="6" max="16384" width="9.109375" style="5"/>
  </cols>
  <sheetData>
    <row r="1" spans="1:6" ht="54" customHeight="1" x14ac:dyDescent="0.25">
      <c r="B1" s="622" t="s">
        <v>115</v>
      </c>
      <c r="C1" s="622"/>
    </row>
    <row r="2" spans="1:6" x14ac:dyDescent="0.25">
      <c r="B2" s="21"/>
      <c r="C2" s="21"/>
    </row>
    <row r="3" spans="1:6" ht="32.25" customHeight="1" x14ac:dyDescent="0.25">
      <c r="B3" s="22" t="str">
        <f>LNG_2020!D6</f>
        <v>Likumā "Par valsts budžetu 2020.gadam" apstiprinātā apropriācija programmā 02.00.00 "Līdzekļi neparedzētiem gadījumiem"</v>
      </c>
      <c r="C3" s="23">
        <f>LNG_2020!F6</f>
        <v>23479067</v>
      </c>
    </row>
    <row r="4" spans="1:6" s="36" customFormat="1" ht="105" customHeight="1" x14ac:dyDescent="0.25">
      <c r="B4" s="120" t="s">
        <v>148</v>
      </c>
      <c r="C4" s="25">
        <v>300000000</v>
      </c>
      <c r="D4" s="97"/>
    </row>
    <row r="5" spans="1:6" s="36" customFormat="1" ht="105" customHeight="1" x14ac:dyDescent="0.25">
      <c r="B5" s="100" t="s">
        <v>171</v>
      </c>
      <c r="C5" s="25">
        <v>1493511</v>
      </c>
      <c r="D5" s="97"/>
    </row>
    <row r="6" spans="1:6" s="36" customFormat="1" ht="70.5" customHeight="1" x14ac:dyDescent="0.25">
      <c r="B6" s="256" t="s">
        <v>361</v>
      </c>
      <c r="C6" s="25">
        <f>LNG_2020!F9</f>
        <v>300000000</v>
      </c>
      <c r="D6" s="97"/>
    </row>
    <row r="7" spans="1:6" s="36" customFormat="1" ht="32.25" customHeight="1" x14ac:dyDescent="0.25">
      <c r="B7" s="26" t="s">
        <v>150</v>
      </c>
      <c r="C7" s="27">
        <f>C4+C3+C5+C6</f>
        <v>624972578</v>
      </c>
      <c r="D7" s="98">
        <f>C7-LNG_2020!F10</f>
        <v>0</v>
      </c>
    </row>
    <row r="8" spans="1:6" x14ac:dyDescent="0.25">
      <c r="B8" s="24" t="s">
        <v>42</v>
      </c>
      <c r="C8" s="25">
        <f>LNG_2020!F14</f>
        <v>92532545</v>
      </c>
      <c r="D8" s="98"/>
      <c r="E8" s="32"/>
      <c r="F8" s="32"/>
    </row>
    <row r="9" spans="1:6" x14ac:dyDescent="0.25">
      <c r="B9" s="24" t="s">
        <v>43</v>
      </c>
      <c r="C9" s="25">
        <f>LNG_2020!E77+LNG_2020!F77</f>
        <v>265174538</v>
      </c>
      <c r="F9" s="32"/>
    </row>
    <row r="10" spans="1:6" x14ac:dyDescent="0.25">
      <c r="B10" s="26" t="str">
        <f>'[1]LNG-2016'!D10</f>
        <v>Atlikums ņemot vērā: "1. Pārdalīts saskaņā ar FM rīkojumiem", "2. Akceptēts MK"</v>
      </c>
      <c r="C10" s="27">
        <f>C7-C8-C9</f>
        <v>267265495</v>
      </c>
      <c r="D10" s="98">
        <f>C7-LNG_2020!F14-LNG_2020!E77-LNG_2020!F77-C10</f>
        <v>0</v>
      </c>
      <c r="F10" s="32"/>
    </row>
    <row r="11" spans="1:6" x14ac:dyDescent="0.25">
      <c r="B11" s="24" t="s">
        <v>44</v>
      </c>
      <c r="C11" s="25">
        <f>LNG_2020!E110</f>
        <v>52429706</v>
      </c>
      <c r="F11" s="32"/>
    </row>
    <row r="12" spans="1:6" ht="31.2" x14ac:dyDescent="0.25">
      <c r="B12" s="28" t="str">
        <f>'[1]LNG-2016'!D11</f>
        <v>Atlikums ņemot vērā: "1. Pārdalīts saskaņā ar FM rīkojumiem", "2. Akceptēts MK", "3. Projekti, kuri iesniegti saskaņošanai"</v>
      </c>
      <c r="C12" s="29">
        <f>C10-C11</f>
        <v>214835789</v>
      </c>
      <c r="D12" s="98">
        <f>C12-LNG_2020!E125</f>
        <v>0</v>
      </c>
      <c r="F12" s="32"/>
    </row>
    <row r="13" spans="1:6" x14ac:dyDescent="0.25">
      <c r="B13" s="30"/>
    </row>
    <row r="15" spans="1:6" ht="13.2" x14ac:dyDescent="0.25">
      <c r="A15" s="5"/>
      <c r="B15" s="5"/>
      <c r="C15" s="5"/>
    </row>
    <row r="16" spans="1:6" ht="13.2" x14ac:dyDescent="0.25">
      <c r="A16" s="5"/>
      <c r="B16" s="5"/>
      <c r="C16" s="5"/>
    </row>
  </sheetData>
  <mergeCells count="1">
    <mergeCell ref="B1:C1"/>
  </mergeCells>
  <printOptions gridLines="1"/>
  <pageMargins left="0.23622047244094491" right="0.23622047244094491" top="0.47" bottom="0.35433070866141736" header="0.19685039370078741" footer="0.15748031496062992"/>
  <pageSetup paperSize="9" scale="75" fitToHeight="0" orientation="portrait" r:id="rId1"/>
  <headerFooter>
    <oddFooter>&amp;L&amp;F&amp;C&amp;P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0000"/>
    <outlinePr summaryBelow="0"/>
    <pageSetUpPr fitToPage="1"/>
  </sheetPr>
  <dimension ref="A2:H73"/>
  <sheetViews>
    <sheetView zoomScale="70" zoomScaleNormal="70" zoomScaleSheetLayoutView="80" workbookViewId="0">
      <pane xSplit="2" ySplit="1" topLeftCell="C38" activePane="bottomRight" state="frozen"/>
      <selection pane="topRight" activeCell="C1" sqref="C1"/>
      <selection pane="bottomLeft" activeCell="A6" sqref="A6"/>
      <selection pane="bottomRight" activeCell="H44" sqref="H44"/>
    </sheetView>
  </sheetViews>
  <sheetFormatPr defaultColWidth="9.109375" defaultRowHeight="13.2" outlineLevelRow="1" x14ac:dyDescent="0.25"/>
  <cols>
    <col min="1" max="1" width="22.88671875" style="86" customWidth="1"/>
    <col min="2" max="2" width="16" style="87" customWidth="1"/>
    <col min="3" max="3" width="14" style="87" customWidth="1"/>
    <col min="4" max="4" width="73.5546875" style="86" customWidth="1"/>
    <col min="5" max="5" width="16.5546875" style="88" customWidth="1"/>
    <col min="6" max="6" width="17.5546875" style="88" customWidth="1"/>
    <col min="7" max="7" width="2.44140625" style="89" customWidth="1"/>
    <col min="8" max="8" width="16.5546875" style="90" customWidth="1"/>
    <col min="9" max="9" width="16.5546875" style="36" customWidth="1"/>
    <col min="10" max="11" width="9.109375" style="36" customWidth="1"/>
    <col min="12" max="16384" width="9.109375" style="36"/>
  </cols>
  <sheetData>
    <row r="2" spans="1:8" ht="32.25" customHeight="1" x14ac:dyDescent="0.25">
      <c r="A2" s="627" t="s">
        <v>133</v>
      </c>
      <c r="B2" s="627"/>
      <c r="C2" s="627"/>
      <c r="D2" s="627"/>
      <c r="E2" s="627"/>
      <c r="F2" s="627"/>
    </row>
    <row r="4" spans="1:8" ht="39.6" x14ac:dyDescent="0.25">
      <c r="E4" s="13" t="s">
        <v>4</v>
      </c>
      <c r="F4" s="13" t="s">
        <v>5</v>
      </c>
    </row>
    <row r="5" spans="1:8" s="112" customFormat="1" ht="22.5" customHeight="1" x14ac:dyDescent="0.3">
      <c r="A5" s="113"/>
      <c r="B5" s="114"/>
      <c r="C5" s="114"/>
      <c r="D5" s="113" t="s">
        <v>134</v>
      </c>
      <c r="E5" s="115">
        <f>E7+E41</f>
        <v>554838505</v>
      </c>
      <c r="F5" s="115">
        <f>F7+F41</f>
        <v>202118626</v>
      </c>
      <c r="G5" s="110"/>
      <c r="H5" s="137"/>
    </row>
    <row r="6" spans="1:8" s="111" customFormat="1" ht="15.6" x14ac:dyDescent="0.3">
      <c r="A6" s="130"/>
      <c r="B6" s="131"/>
      <c r="C6" s="131"/>
      <c r="D6" s="130"/>
      <c r="E6" s="132"/>
      <c r="F6" s="132"/>
      <c r="G6" s="129"/>
    </row>
    <row r="7" spans="1:8" s="111" customFormat="1" ht="35.25" customHeight="1" x14ac:dyDescent="0.3">
      <c r="A7" s="116" t="s">
        <v>162</v>
      </c>
      <c r="B7" s="116"/>
      <c r="C7" s="116"/>
      <c r="D7" s="170" t="s">
        <v>239</v>
      </c>
      <c r="E7" s="119">
        <f>E8+E35</f>
        <v>347790709</v>
      </c>
      <c r="F7" s="119">
        <f>F8</f>
        <v>81221492</v>
      </c>
      <c r="G7" s="129"/>
      <c r="H7" s="137"/>
    </row>
    <row r="8" spans="1:8" s="109" customFormat="1" ht="25.5" customHeight="1" x14ac:dyDescent="0.3">
      <c r="A8" s="165" t="s">
        <v>159</v>
      </c>
      <c r="B8" s="171"/>
      <c r="C8" s="171"/>
      <c r="D8" s="172" t="s">
        <v>235</v>
      </c>
      <c r="E8" s="173">
        <f>SUM(E9:E34)</f>
        <v>345119179</v>
      </c>
      <c r="F8" s="173">
        <f>SUM(F9:F34)</f>
        <v>81221492</v>
      </c>
      <c r="G8" s="107"/>
      <c r="H8" s="108"/>
    </row>
    <row r="9" spans="1:8" ht="158.4" outlineLevel="1" x14ac:dyDescent="0.25">
      <c r="A9" s="100" t="s">
        <v>129</v>
      </c>
      <c r="B9" s="37" t="s">
        <v>118</v>
      </c>
      <c r="C9" s="37" t="s">
        <v>144</v>
      </c>
      <c r="D9" s="53" t="s">
        <v>132</v>
      </c>
      <c r="E9" s="99">
        <f>262710-3449</f>
        <v>259261</v>
      </c>
      <c r="F9" s="99">
        <f>262710-3449</f>
        <v>259261</v>
      </c>
    </row>
    <row r="10" spans="1:8" ht="52.8" outlineLevel="1" x14ac:dyDescent="0.25">
      <c r="A10" s="100" t="s">
        <v>63</v>
      </c>
      <c r="B10" s="39" t="s">
        <v>126</v>
      </c>
      <c r="C10" s="37" t="s">
        <v>141</v>
      </c>
      <c r="D10" s="53" t="s">
        <v>127</v>
      </c>
      <c r="E10" s="99">
        <v>203160</v>
      </c>
      <c r="F10" s="99">
        <v>203160</v>
      </c>
    </row>
    <row r="11" spans="1:8" ht="66" outlineLevel="1" x14ac:dyDescent="0.25">
      <c r="A11" s="100" t="s">
        <v>91</v>
      </c>
      <c r="B11" s="39" t="s">
        <v>110</v>
      </c>
      <c r="C11" s="39" t="s">
        <v>321</v>
      </c>
      <c r="D11" s="53" t="s">
        <v>103</v>
      </c>
      <c r="E11" s="99">
        <v>1742420</v>
      </c>
      <c r="F11" s="99">
        <f>36381+15425+9720+489408</f>
        <v>550934</v>
      </c>
    </row>
    <row r="12" spans="1:8" ht="39.6" outlineLevel="1" x14ac:dyDescent="0.25">
      <c r="A12" s="100" t="s">
        <v>91</v>
      </c>
      <c r="B12" s="39" t="s">
        <v>122</v>
      </c>
      <c r="C12" s="37" t="s">
        <v>250</v>
      </c>
      <c r="D12" s="53" t="s">
        <v>124</v>
      </c>
      <c r="E12" s="99">
        <v>10000000</v>
      </c>
      <c r="F12" s="99">
        <f>136929+1317786+95000</f>
        <v>1549715</v>
      </c>
    </row>
    <row r="13" spans="1:8" ht="105.6" outlineLevel="1" x14ac:dyDescent="0.25">
      <c r="A13" s="100" t="s">
        <v>45</v>
      </c>
      <c r="B13" s="39" t="s">
        <v>122</v>
      </c>
      <c r="C13" s="37"/>
      <c r="D13" s="53" t="s">
        <v>123</v>
      </c>
      <c r="E13" s="99">
        <v>474025</v>
      </c>
      <c r="F13" s="99">
        <v>0</v>
      </c>
    </row>
    <row r="14" spans="1:8" ht="39.6" outlineLevel="1" x14ac:dyDescent="0.25">
      <c r="A14" s="100" t="s">
        <v>74</v>
      </c>
      <c r="B14" s="37" t="s">
        <v>139</v>
      </c>
      <c r="C14" s="37" t="s">
        <v>241</v>
      </c>
      <c r="D14" s="53" t="s">
        <v>188</v>
      </c>
      <c r="E14" s="99">
        <v>50000</v>
      </c>
      <c r="F14" s="99">
        <v>4255</v>
      </c>
    </row>
    <row r="15" spans="1:8" ht="39.6" outlineLevel="1" x14ac:dyDescent="0.25">
      <c r="A15" s="100" t="s">
        <v>74</v>
      </c>
      <c r="B15" s="37" t="s">
        <v>139</v>
      </c>
      <c r="C15" s="201" t="s">
        <v>267</v>
      </c>
      <c r="D15" s="53" t="s">
        <v>189</v>
      </c>
      <c r="E15" s="99">
        <v>13000</v>
      </c>
      <c r="F15" s="99">
        <v>13000</v>
      </c>
    </row>
    <row r="16" spans="1:8" ht="39.6" outlineLevel="1" x14ac:dyDescent="0.25">
      <c r="A16" s="100" t="s">
        <v>79</v>
      </c>
      <c r="B16" s="37" t="s">
        <v>173</v>
      </c>
      <c r="C16" s="37" t="s">
        <v>176</v>
      </c>
      <c r="D16" s="53" t="s">
        <v>161</v>
      </c>
      <c r="E16" s="99">
        <f>101789800</f>
        <v>101789800</v>
      </c>
      <c r="F16" s="99">
        <v>50894900</v>
      </c>
    </row>
    <row r="17" spans="1:8" ht="52.8" outlineLevel="1" x14ac:dyDescent="0.25">
      <c r="A17" s="100" t="s">
        <v>91</v>
      </c>
      <c r="B17" s="37" t="s">
        <v>174</v>
      </c>
      <c r="C17" s="37"/>
      <c r="D17" s="53" t="s">
        <v>209</v>
      </c>
      <c r="E17" s="99">
        <v>8000000</v>
      </c>
      <c r="F17" s="99"/>
    </row>
    <row r="18" spans="1:8" ht="79.2" outlineLevel="1" x14ac:dyDescent="0.25">
      <c r="A18" s="100" t="s">
        <v>147</v>
      </c>
      <c r="B18" s="37" t="s">
        <v>200</v>
      </c>
      <c r="C18" s="37" t="s">
        <v>210</v>
      </c>
      <c r="D18" s="53" t="s">
        <v>205</v>
      </c>
      <c r="E18" s="99">
        <v>2160000</v>
      </c>
      <c r="F18" s="99">
        <v>720000</v>
      </c>
    </row>
    <row r="19" spans="1:8" ht="79.2" outlineLevel="1" x14ac:dyDescent="0.25">
      <c r="A19" s="100" t="s">
        <v>63</v>
      </c>
      <c r="B19" s="37" t="s">
        <v>201</v>
      </c>
      <c r="C19" s="37" t="s">
        <v>211</v>
      </c>
      <c r="D19" s="53" t="s">
        <v>194</v>
      </c>
      <c r="E19" s="99">
        <v>365208</v>
      </c>
      <c r="F19" s="99">
        <v>365208</v>
      </c>
    </row>
    <row r="20" spans="1:8" ht="52.8" outlineLevel="1" x14ac:dyDescent="0.25">
      <c r="A20" s="100" t="s">
        <v>104</v>
      </c>
      <c r="B20" s="84" t="s">
        <v>231</v>
      </c>
      <c r="C20" s="218" t="s">
        <v>276</v>
      </c>
      <c r="D20" s="53" t="s">
        <v>203</v>
      </c>
      <c r="E20" s="99">
        <v>1000000</v>
      </c>
      <c r="F20" s="99">
        <v>1000000</v>
      </c>
    </row>
    <row r="21" spans="1:8" ht="145.19999999999999" outlineLevel="1" x14ac:dyDescent="0.25">
      <c r="A21" s="100" t="s">
        <v>254</v>
      </c>
      <c r="B21" s="84" t="s">
        <v>260</v>
      </c>
      <c r="C21" s="37" t="s">
        <v>276</v>
      </c>
      <c r="D21" s="53" t="s">
        <v>255</v>
      </c>
      <c r="E21" s="99">
        <v>1040928</v>
      </c>
      <c r="F21" s="99">
        <v>1040928</v>
      </c>
    </row>
    <row r="22" spans="1:8" ht="92.4" outlineLevel="1" x14ac:dyDescent="0.25">
      <c r="A22" s="100" t="s">
        <v>147</v>
      </c>
      <c r="B22" s="37" t="s">
        <v>246</v>
      </c>
      <c r="C22" s="37" t="s">
        <v>257</v>
      </c>
      <c r="D22" s="53" t="s">
        <v>270</v>
      </c>
      <c r="E22" s="99">
        <v>6323033</v>
      </c>
      <c r="F22" s="99">
        <v>1580758</v>
      </c>
    </row>
    <row r="23" spans="1:8" ht="66" outlineLevel="1" x14ac:dyDescent="0.25">
      <c r="A23" s="100" t="s">
        <v>147</v>
      </c>
      <c r="B23" s="37" t="s">
        <v>271</v>
      </c>
      <c r="C23" s="205" t="s">
        <v>277</v>
      </c>
      <c r="D23" s="83" t="s">
        <v>272</v>
      </c>
      <c r="E23" s="99">
        <v>2908280</v>
      </c>
      <c r="F23" s="99">
        <v>1454140</v>
      </c>
    </row>
    <row r="24" spans="1:8" ht="137.25" customHeight="1" outlineLevel="1" x14ac:dyDescent="0.25">
      <c r="A24" s="100" t="s">
        <v>80</v>
      </c>
      <c r="B24" s="204" t="s">
        <v>268</v>
      </c>
      <c r="C24" s="37"/>
      <c r="D24" s="53" t="s">
        <v>275</v>
      </c>
      <c r="E24" s="99">
        <v>45500000</v>
      </c>
      <c r="F24" s="99"/>
    </row>
    <row r="25" spans="1:8" ht="52.8" outlineLevel="1" x14ac:dyDescent="0.25">
      <c r="A25" s="100" t="s">
        <v>45</v>
      </c>
      <c r="B25" s="37" t="s">
        <v>262</v>
      </c>
      <c r="C25" s="37"/>
      <c r="D25" s="53" t="s">
        <v>170</v>
      </c>
      <c r="E25" s="99">
        <v>2590703</v>
      </c>
      <c r="F25" s="99"/>
    </row>
    <row r="26" spans="1:8" ht="52.8" outlineLevel="1" x14ac:dyDescent="0.25">
      <c r="A26" s="100" t="s">
        <v>252</v>
      </c>
      <c r="B26" s="213" t="s">
        <v>291</v>
      </c>
      <c r="C26" s="222" t="s">
        <v>296</v>
      </c>
      <c r="D26" s="83" t="s">
        <v>253</v>
      </c>
      <c r="E26" s="99">
        <v>45734760</v>
      </c>
      <c r="F26" s="99">
        <v>9797987</v>
      </c>
    </row>
    <row r="27" spans="1:8" ht="39.6" outlineLevel="1" x14ac:dyDescent="0.25">
      <c r="A27" s="100" t="s">
        <v>166</v>
      </c>
      <c r="B27" s="220" t="s">
        <v>295</v>
      </c>
      <c r="C27" s="202"/>
      <c r="D27" s="53" t="s">
        <v>283</v>
      </c>
      <c r="E27" s="99">
        <v>75000000</v>
      </c>
      <c r="F27" s="99"/>
      <c r="G27" s="36"/>
      <c r="H27" s="36"/>
    </row>
    <row r="28" spans="1:8" ht="118.8" outlineLevel="1" x14ac:dyDescent="0.25">
      <c r="A28" s="100" t="s">
        <v>147</v>
      </c>
      <c r="B28" s="230" t="s">
        <v>311</v>
      </c>
      <c r="C28" s="236" t="s">
        <v>322</v>
      </c>
      <c r="D28" s="83" t="s">
        <v>292</v>
      </c>
      <c r="E28" s="99">
        <v>30250893</v>
      </c>
      <c r="F28" s="99">
        <v>10105653</v>
      </c>
    </row>
    <row r="29" spans="1:8" ht="92.4" outlineLevel="1" x14ac:dyDescent="0.25">
      <c r="A29" s="100" t="s">
        <v>147</v>
      </c>
      <c r="B29" s="228" t="s">
        <v>306</v>
      </c>
      <c r="C29" s="237" t="s">
        <v>324</v>
      </c>
      <c r="D29" s="83" t="s">
        <v>307</v>
      </c>
      <c r="E29" s="99">
        <v>3353748</v>
      </c>
      <c r="F29" s="99">
        <v>1681593</v>
      </c>
      <c r="G29" s="36"/>
      <c r="H29" s="36"/>
    </row>
    <row r="30" spans="1:8" ht="68.25" customHeight="1" outlineLevel="1" x14ac:dyDescent="0.25">
      <c r="A30" s="100" t="s">
        <v>63</v>
      </c>
      <c r="B30" s="230" t="s">
        <v>312</v>
      </c>
      <c r="C30" s="219"/>
      <c r="D30" s="53" t="s">
        <v>298</v>
      </c>
      <c r="E30" s="99">
        <v>5000000</v>
      </c>
      <c r="F30" s="99"/>
      <c r="G30" s="36"/>
      <c r="H30" s="36"/>
    </row>
    <row r="31" spans="1:8" ht="39.6" outlineLevel="1" x14ac:dyDescent="0.25">
      <c r="A31" s="100" t="s">
        <v>45</v>
      </c>
      <c r="B31" s="234" t="s">
        <v>316</v>
      </c>
      <c r="C31" s="37"/>
      <c r="D31" s="53" t="s">
        <v>259</v>
      </c>
      <c r="E31" s="99">
        <v>11442</v>
      </c>
      <c r="F31" s="99"/>
    </row>
    <row r="32" spans="1:8" ht="118.8" outlineLevel="1" x14ac:dyDescent="0.25">
      <c r="A32" s="100" t="s">
        <v>91</v>
      </c>
      <c r="B32" s="230" t="s">
        <v>310</v>
      </c>
      <c r="C32" s="221"/>
      <c r="D32" s="53" t="s">
        <v>282</v>
      </c>
      <c r="E32" s="99">
        <v>1323563</v>
      </c>
      <c r="F32" s="99"/>
      <c r="G32" s="36"/>
      <c r="H32" s="36"/>
    </row>
    <row r="33" spans="1:8" ht="39.6" outlineLevel="1" x14ac:dyDescent="0.25">
      <c r="A33" s="100" t="s">
        <v>128</v>
      </c>
      <c r="B33" s="238" t="s">
        <v>325</v>
      </c>
      <c r="C33" s="210"/>
      <c r="D33" s="53" t="s">
        <v>313</v>
      </c>
      <c r="E33" s="99">
        <v>24955</v>
      </c>
      <c r="F33" s="99"/>
      <c r="G33" s="36"/>
      <c r="H33" s="36"/>
    </row>
    <row r="34" spans="1:8" outlineLevel="1" x14ac:dyDescent="0.25">
      <c r="A34" s="100"/>
      <c r="B34" s="39"/>
      <c r="C34" s="37"/>
      <c r="D34" s="53"/>
      <c r="E34" s="99"/>
      <c r="F34" s="99"/>
    </row>
    <row r="35" spans="1:8" ht="31.2" outlineLevel="1" x14ac:dyDescent="0.25">
      <c r="A35" s="165" t="s">
        <v>160</v>
      </c>
      <c r="B35" s="166"/>
      <c r="C35" s="166"/>
      <c r="D35" s="167" t="s">
        <v>236</v>
      </c>
      <c r="E35" s="168">
        <f>SUM(E36:E39)</f>
        <v>2671530</v>
      </c>
      <c r="F35" s="168">
        <f>SUM(F36:F39)</f>
        <v>0</v>
      </c>
      <c r="H35" s="93"/>
    </row>
    <row r="36" spans="1:8" ht="105.6" outlineLevel="1" x14ac:dyDescent="0.25">
      <c r="A36" s="100" t="s">
        <v>147</v>
      </c>
      <c r="B36" s="37"/>
      <c r="C36" s="37"/>
      <c r="D36" s="53" t="s">
        <v>289</v>
      </c>
      <c r="E36" s="99">
        <v>2152800</v>
      </c>
      <c r="F36" s="99"/>
    </row>
    <row r="37" spans="1:8" ht="79.2" outlineLevel="1" x14ac:dyDescent="0.25">
      <c r="A37" s="100" t="s">
        <v>128</v>
      </c>
      <c r="B37" s="202"/>
      <c r="C37" s="202"/>
      <c r="D37" s="53" t="s">
        <v>314</v>
      </c>
      <c r="E37" s="99">
        <v>518730</v>
      </c>
      <c r="F37" s="99"/>
      <c r="G37" s="36"/>
      <c r="H37" s="36"/>
    </row>
    <row r="39" spans="1:8" outlineLevel="1" x14ac:dyDescent="0.25">
      <c r="A39" s="125"/>
      <c r="B39" s="126"/>
      <c r="C39" s="126"/>
      <c r="D39" s="127"/>
      <c r="E39" s="128"/>
      <c r="F39" s="128"/>
      <c r="G39" s="36"/>
      <c r="H39" s="36"/>
    </row>
    <row r="40" spans="1:8" x14ac:dyDescent="0.25">
      <c r="A40" s="125"/>
      <c r="B40" s="126"/>
      <c r="C40" s="126"/>
      <c r="D40" s="127"/>
      <c r="E40" s="128"/>
      <c r="F40" s="128"/>
      <c r="G40" s="36"/>
      <c r="H40" s="36"/>
    </row>
    <row r="41" spans="1:8" ht="26.25" customHeight="1" x14ac:dyDescent="0.3">
      <c r="A41" s="116" t="s">
        <v>135</v>
      </c>
      <c r="B41" s="117"/>
      <c r="C41" s="117"/>
      <c r="D41" s="118" t="s">
        <v>138</v>
      </c>
      <c r="E41" s="119">
        <f>SUM(E42:E48)</f>
        <v>207047796</v>
      </c>
      <c r="F41" s="119">
        <f>SUM(F42:F48)</f>
        <v>120897134</v>
      </c>
      <c r="G41" s="36"/>
      <c r="H41" s="36"/>
    </row>
    <row r="42" spans="1:8" ht="171.6" outlineLevel="1" x14ac:dyDescent="0.25">
      <c r="A42" s="100" t="s">
        <v>91</v>
      </c>
      <c r="B42" s="39" t="s">
        <v>136</v>
      </c>
      <c r="C42" s="104" t="s">
        <v>240</v>
      </c>
      <c r="D42" s="103" t="s">
        <v>137</v>
      </c>
      <c r="E42" s="106">
        <v>885805</v>
      </c>
      <c r="F42" s="106">
        <v>788297</v>
      </c>
      <c r="G42" s="36"/>
      <c r="H42" s="36"/>
    </row>
    <row r="43" spans="1:8" ht="79.2" outlineLevel="1" x14ac:dyDescent="0.25">
      <c r="A43" s="103" t="s">
        <v>72</v>
      </c>
      <c r="B43" s="104" t="s">
        <v>157</v>
      </c>
      <c r="C43" s="37" t="s">
        <v>175</v>
      </c>
      <c r="D43" s="103" t="s">
        <v>158</v>
      </c>
      <c r="E43" s="106">
        <v>100000000</v>
      </c>
      <c r="F43" s="106">
        <v>100000000</v>
      </c>
      <c r="G43" s="36"/>
      <c r="H43" s="36"/>
    </row>
    <row r="44" spans="1:8" ht="79.2" outlineLevel="1" x14ac:dyDescent="0.25">
      <c r="A44" s="103" t="s">
        <v>163</v>
      </c>
      <c r="B44" s="104" t="s">
        <v>164</v>
      </c>
      <c r="C44" s="37" t="s">
        <v>197</v>
      </c>
      <c r="D44" s="103" t="s">
        <v>165</v>
      </c>
      <c r="E44" s="106">
        <v>6000000</v>
      </c>
      <c r="F44" s="106">
        <v>6000000</v>
      </c>
      <c r="G44" s="36"/>
      <c r="H44" s="36"/>
    </row>
    <row r="45" spans="1:8" ht="92.4" outlineLevel="1" x14ac:dyDescent="0.25">
      <c r="A45" s="103" t="s">
        <v>166</v>
      </c>
      <c r="B45" s="104" t="s">
        <v>196</v>
      </c>
      <c r="C45" s="104"/>
      <c r="D45" s="103" t="s">
        <v>167</v>
      </c>
      <c r="E45" s="106">
        <v>36140944</v>
      </c>
      <c r="F45" s="106"/>
      <c r="G45" s="36"/>
      <c r="H45" s="36"/>
    </row>
    <row r="46" spans="1:8" ht="132" outlineLevel="1" x14ac:dyDescent="0.25">
      <c r="A46" s="184" t="s">
        <v>91</v>
      </c>
      <c r="B46" s="186" t="s">
        <v>245</v>
      </c>
      <c r="C46" s="51" t="s">
        <v>309</v>
      </c>
      <c r="D46" s="184" t="s">
        <v>232</v>
      </c>
      <c r="E46" s="185">
        <v>14108837</v>
      </c>
      <c r="F46" s="106">
        <v>14108837</v>
      </c>
      <c r="G46" s="36"/>
      <c r="H46" s="36"/>
    </row>
    <row r="47" spans="1:8" ht="52.8" outlineLevel="1" x14ac:dyDescent="0.25">
      <c r="A47" s="103" t="s">
        <v>166</v>
      </c>
      <c r="B47" s="186" t="s">
        <v>288</v>
      </c>
      <c r="C47" s="51"/>
      <c r="D47" s="184" t="s">
        <v>285</v>
      </c>
      <c r="E47" s="185">
        <v>49912210</v>
      </c>
      <c r="F47" s="106"/>
      <c r="G47" s="36"/>
      <c r="H47" s="36"/>
    </row>
    <row r="48" spans="1:8" outlineLevel="1" x14ac:dyDescent="0.25">
      <c r="G48" s="36"/>
      <c r="H48" s="36"/>
    </row>
    <row r="49" spans="1:8" outlineLevel="1" x14ac:dyDescent="0.25">
      <c r="G49" s="36"/>
      <c r="H49" s="36"/>
    </row>
    <row r="51" spans="1:8" ht="22.5" customHeight="1" outlineLevel="1" x14ac:dyDescent="0.3">
      <c r="A51" s="116" t="s">
        <v>212</v>
      </c>
      <c r="B51" s="117"/>
      <c r="C51" s="117"/>
      <c r="D51" s="118" t="s">
        <v>221</v>
      </c>
      <c r="E51" s="119"/>
      <c r="F51" s="119"/>
      <c r="G51" s="36"/>
      <c r="H51" s="36"/>
    </row>
    <row r="52" spans="1:8" ht="26.4" x14ac:dyDescent="0.25">
      <c r="A52" s="141" t="s">
        <v>63</v>
      </c>
      <c r="B52" s="142"/>
      <c r="C52" s="142" t="s">
        <v>145</v>
      </c>
      <c r="D52" s="141" t="s">
        <v>214</v>
      </c>
      <c r="E52" s="143"/>
      <c r="F52" s="143">
        <v>-233572</v>
      </c>
      <c r="G52" s="36"/>
      <c r="H52" s="36"/>
    </row>
    <row r="53" spans="1:8" ht="66" x14ac:dyDescent="0.25">
      <c r="A53" s="144"/>
      <c r="B53" s="145"/>
      <c r="C53" s="145"/>
      <c r="D53" s="144" t="s">
        <v>215</v>
      </c>
      <c r="E53" s="106"/>
      <c r="F53" s="106">
        <v>233572</v>
      </c>
      <c r="G53" s="36"/>
      <c r="H53" s="36"/>
    </row>
    <row r="54" spans="1:8" ht="92.4" x14ac:dyDescent="0.25">
      <c r="A54" s="142" t="s">
        <v>40</v>
      </c>
      <c r="B54" s="39" t="s">
        <v>172</v>
      </c>
      <c r="C54" s="37" t="s">
        <v>199</v>
      </c>
      <c r="D54" s="146" t="s">
        <v>216</v>
      </c>
      <c r="E54" s="147">
        <v>1493511</v>
      </c>
      <c r="F54" s="147">
        <v>1493511</v>
      </c>
      <c r="G54" s="36"/>
      <c r="H54" s="36"/>
    </row>
    <row r="55" spans="1:8" ht="171.6" x14ac:dyDescent="0.25">
      <c r="A55" s="148"/>
      <c r="B55" s="149"/>
      <c r="C55" s="149"/>
      <c r="D55" s="150" t="s">
        <v>217</v>
      </c>
      <c r="E55" s="151"/>
      <c r="F55" s="151"/>
    </row>
    <row r="56" spans="1:8" ht="171.6" x14ac:dyDescent="0.25">
      <c r="A56" s="161"/>
      <c r="B56" s="162"/>
      <c r="C56" s="162"/>
      <c r="D56" s="163" t="s">
        <v>218</v>
      </c>
      <c r="E56" s="164">
        <f>-1493511</f>
        <v>-1493511</v>
      </c>
      <c r="F56" s="164">
        <f>-1493511</f>
        <v>-1493511</v>
      </c>
    </row>
    <row r="57" spans="1:8" ht="79.2" x14ac:dyDescent="0.25">
      <c r="A57" s="158" t="s">
        <v>204</v>
      </c>
      <c r="B57" s="178" t="s">
        <v>228</v>
      </c>
      <c r="C57" s="178"/>
      <c r="D57" s="158" t="s">
        <v>229</v>
      </c>
      <c r="E57" s="180"/>
      <c r="F57" s="180">
        <v>-154912</v>
      </c>
      <c r="H57" s="93"/>
    </row>
    <row r="58" spans="1:8" ht="39.6" x14ac:dyDescent="0.25">
      <c r="A58" s="154"/>
      <c r="B58" s="179"/>
      <c r="C58" s="179"/>
      <c r="D58" s="154" t="s">
        <v>230</v>
      </c>
      <c r="E58" s="180"/>
      <c r="F58" s="180">
        <v>154912</v>
      </c>
    </row>
    <row r="59" spans="1:8" s="9" customFormat="1" ht="52.8" x14ac:dyDescent="0.25">
      <c r="A59" s="629" t="s">
        <v>59</v>
      </c>
      <c r="B59" s="629" t="s">
        <v>263</v>
      </c>
      <c r="C59" s="629"/>
      <c r="D59" s="199" t="s">
        <v>264</v>
      </c>
      <c r="E59" s="197">
        <v>-100000</v>
      </c>
      <c r="F59" s="197">
        <v>-100000</v>
      </c>
      <c r="G59" s="198"/>
      <c r="H59" s="90"/>
    </row>
    <row r="60" spans="1:8" s="9" customFormat="1" ht="39.6" x14ac:dyDescent="0.25">
      <c r="A60" s="629"/>
      <c r="B60" s="629"/>
      <c r="C60" s="629"/>
      <c r="D60" s="200" t="s">
        <v>274</v>
      </c>
      <c r="E60" s="197">
        <v>100000</v>
      </c>
      <c r="F60" s="197">
        <v>100000</v>
      </c>
      <c r="G60" s="198"/>
      <c r="H60" s="90"/>
    </row>
    <row r="61" spans="1:8" x14ac:dyDescent="0.25">
      <c r="A61" s="156"/>
      <c r="B61" s="196"/>
      <c r="C61" s="196"/>
      <c r="D61" s="156"/>
      <c r="E61" s="157"/>
      <c r="F61" s="157"/>
    </row>
    <row r="62" spans="1:8" x14ac:dyDescent="0.25">
      <c r="A62" s="156"/>
      <c r="B62" s="196"/>
      <c r="C62" s="196"/>
      <c r="D62" s="156"/>
      <c r="E62" s="157"/>
      <c r="F62" s="157"/>
    </row>
    <row r="64" spans="1:8" x14ac:dyDescent="0.25">
      <c r="A64" s="628" t="s">
        <v>219</v>
      </c>
      <c r="B64" s="628"/>
      <c r="C64" s="628"/>
      <c r="D64" s="628"/>
      <c r="E64" s="628"/>
    </row>
    <row r="65" spans="1:8" ht="26.4" x14ac:dyDescent="0.25">
      <c r="A65" s="174"/>
      <c r="B65" s="174"/>
      <c r="C65" s="174"/>
      <c r="D65" s="175" t="s">
        <v>237</v>
      </c>
      <c r="E65" s="176">
        <f t="shared" ref="E65:F65" si="0">E66+E67</f>
        <v>301493511</v>
      </c>
      <c r="F65" s="176">
        <f t="shared" si="0"/>
        <v>301493511</v>
      </c>
    </row>
    <row r="66" spans="1:8" ht="66" x14ac:dyDescent="0.25">
      <c r="A66" s="33"/>
      <c r="B66" s="39" t="s">
        <v>149</v>
      </c>
      <c r="C66" s="39" t="s">
        <v>152</v>
      </c>
      <c r="D66" s="100" t="s">
        <v>148</v>
      </c>
      <c r="E66" s="67">
        <v>300000000</v>
      </c>
      <c r="F66" s="67">
        <v>300000000</v>
      </c>
    </row>
    <row r="67" spans="1:8" ht="105.6" x14ac:dyDescent="0.25">
      <c r="A67" s="103"/>
      <c r="B67" s="39" t="s">
        <v>172</v>
      </c>
      <c r="C67" s="37" t="s">
        <v>199</v>
      </c>
      <c r="D67" s="100" t="s">
        <v>171</v>
      </c>
      <c r="E67" s="67">
        <v>1493511</v>
      </c>
      <c r="F67" s="67">
        <v>1493511</v>
      </c>
    </row>
    <row r="68" spans="1:8" ht="30" customHeight="1" x14ac:dyDescent="0.25">
      <c r="A68" s="170"/>
      <c r="B68" s="116"/>
      <c r="C68" s="116"/>
      <c r="D68" s="192" t="s">
        <v>238</v>
      </c>
      <c r="E68" s="193">
        <f>E65-E8</f>
        <v>-43625668</v>
      </c>
      <c r="F68" s="193">
        <f>F65-F8</f>
        <v>220272019</v>
      </c>
    </row>
    <row r="69" spans="1:8" ht="30" customHeight="1" x14ac:dyDescent="0.25">
      <c r="A69" s="170"/>
      <c r="B69" s="116"/>
      <c r="C69" s="116"/>
      <c r="D69" s="192" t="s">
        <v>287</v>
      </c>
      <c r="E69" s="193">
        <f>E65-(E8+E35)</f>
        <v>-46297198</v>
      </c>
      <c r="F69" s="193">
        <f>F65-(F8+F35)</f>
        <v>220272019</v>
      </c>
    </row>
    <row r="72" spans="1:8" x14ac:dyDescent="0.25">
      <c r="A72" s="36"/>
      <c r="B72" s="36"/>
      <c r="C72" s="36"/>
      <c r="D72" s="36"/>
      <c r="E72" s="191">
        <f>E68-LNG_2020!E135</f>
        <v>-292704838</v>
      </c>
      <c r="F72" s="36"/>
      <c r="G72" s="36"/>
      <c r="H72" s="36"/>
    </row>
    <row r="73" spans="1:8" x14ac:dyDescent="0.25">
      <c r="A73" s="36"/>
      <c r="B73" s="36"/>
      <c r="C73" s="36"/>
      <c r="D73" s="36"/>
      <c r="E73" s="191">
        <f>E69-LNG_2020!E136</f>
        <v>-259904294</v>
      </c>
      <c r="F73" s="36"/>
      <c r="G73" s="36"/>
      <c r="H73" s="36"/>
    </row>
  </sheetData>
  <autoFilter ref="A2:A52"/>
  <mergeCells count="5">
    <mergeCell ref="A2:F2"/>
    <mergeCell ref="A64:E64"/>
    <mergeCell ref="A59:A60"/>
    <mergeCell ref="B59:B60"/>
    <mergeCell ref="C59:C60"/>
  </mergeCells>
  <printOptions gridLines="1"/>
  <pageMargins left="0.23622047244094491" right="0.23622047244094491" top="0.64" bottom="0.9" header="0.19685039370078741" footer="0.15748031496062992"/>
  <pageSetup paperSize="9" scale="63" fitToHeight="0" orientation="portrait" r:id="rId1"/>
  <headerFooter>
    <oddFooter>&amp;L&amp;F&amp;C&amp;P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249977111117893"/>
    <outlinePr summaryBelow="0"/>
    <pageSetUpPr fitToPage="1"/>
  </sheetPr>
  <dimension ref="A2:I102"/>
  <sheetViews>
    <sheetView zoomScaleNormal="100" zoomScaleSheetLayoutView="80" workbookViewId="0">
      <pane xSplit="2" ySplit="1" topLeftCell="C5" activePane="bottomRight" state="frozen"/>
      <selection activeCell="F12" sqref="F12"/>
      <selection pane="topRight" activeCell="F12" sqref="F12"/>
      <selection pane="bottomLeft" activeCell="F12" sqref="F12"/>
      <selection pane="bottomRight" activeCell="D10" sqref="D10"/>
    </sheetView>
  </sheetViews>
  <sheetFormatPr defaultColWidth="9.109375" defaultRowHeight="13.2" outlineLevelRow="2" x14ac:dyDescent="0.25"/>
  <cols>
    <col min="1" max="1" width="22.88671875" style="86" customWidth="1"/>
    <col min="2" max="2" width="16" style="87" customWidth="1"/>
    <col min="3" max="3" width="14" style="87" customWidth="1"/>
    <col min="4" max="4" width="73.5546875" style="86" customWidth="1"/>
    <col min="5" max="5" width="16.5546875" style="88" customWidth="1"/>
    <col min="6" max="6" width="17.5546875" style="88" customWidth="1"/>
    <col min="7" max="7" width="2.44140625" style="89" customWidth="1"/>
    <col min="8" max="8" width="16.5546875" style="90" customWidth="1"/>
    <col min="9" max="9" width="16.5546875" style="36" customWidth="1"/>
    <col min="10" max="11" width="9.109375" style="36" customWidth="1"/>
    <col min="12" max="16384" width="9.109375" style="36"/>
  </cols>
  <sheetData>
    <row r="2" spans="1:9" ht="32.25" customHeight="1" x14ac:dyDescent="0.25">
      <c r="A2" s="627" t="s">
        <v>133</v>
      </c>
      <c r="B2" s="627"/>
      <c r="C2" s="627"/>
      <c r="D2" s="627"/>
      <c r="E2" s="627"/>
      <c r="F2" s="627"/>
    </row>
    <row r="4" spans="1:9" ht="39.6" x14ac:dyDescent="0.25">
      <c r="A4" s="103"/>
      <c r="B4" s="104" t="s">
        <v>1</v>
      </c>
      <c r="C4" s="104" t="s">
        <v>2</v>
      </c>
      <c r="D4" s="103"/>
      <c r="E4" s="13" t="s">
        <v>4</v>
      </c>
      <c r="F4" s="13" t="s">
        <v>5</v>
      </c>
    </row>
    <row r="5" spans="1:9" s="112" customFormat="1" ht="22.5" customHeight="1" x14ac:dyDescent="0.3">
      <c r="A5" s="113"/>
      <c r="B5" s="114"/>
      <c r="C5" s="114"/>
      <c r="D5" s="113" t="s">
        <v>134</v>
      </c>
      <c r="E5" s="115">
        <f>E7+E62</f>
        <v>844934211</v>
      </c>
      <c r="F5" s="115">
        <f>F7+F62</f>
        <v>209644717</v>
      </c>
      <c r="G5" s="110"/>
      <c r="H5" s="137"/>
      <c r="I5" s="137"/>
    </row>
    <row r="6" spans="1:9" s="111" customFormat="1" ht="15.6" x14ac:dyDescent="0.3">
      <c r="A6" s="130"/>
      <c r="B6" s="131"/>
      <c r="C6" s="131"/>
      <c r="D6" s="130"/>
      <c r="E6" s="132"/>
      <c r="F6" s="132"/>
      <c r="G6" s="129"/>
    </row>
    <row r="7" spans="1:9" s="111" customFormat="1" ht="35.25" customHeight="1" x14ac:dyDescent="0.3">
      <c r="A7" s="116" t="s">
        <v>162</v>
      </c>
      <c r="B7" s="116"/>
      <c r="C7" s="116"/>
      <c r="D7" s="170" t="s">
        <v>239</v>
      </c>
      <c r="E7" s="119">
        <f>E8+E52</f>
        <v>387886415</v>
      </c>
      <c r="F7" s="119">
        <f>F8</f>
        <v>88747583</v>
      </c>
      <c r="G7" s="129"/>
      <c r="H7" s="137"/>
      <c r="I7" s="137"/>
    </row>
    <row r="8" spans="1:9" s="109" customFormat="1" ht="25.5" customHeight="1" x14ac:dyDescent="0.3">
      <c r="A8" s="165" t="s">
        <v>159</v>
      </c>
      <c r="B8" s="171"/>
      <c r="C8" s="171"/>
      <c r="D8" s="172" t="s">
        <v>235</v>
      </c>
      <c r="E8" s="173">
        <f>E9+E12+E14+E16+E22+E18+E26+E28+E30+E38+E42+E48</f>
        <v>352414341</v>
      </c>
      <c r="F8" s="173">
        <f>F9+F12+F14+F16+F22+F18+F26+F28+F30+F38+F42+F48</f>
        <v>88747583</v>
      </c>
      <c r="G8" s="107"/>
      <c r="H8" s="137"/>
      <c r="I8" s="137"/>
    </row>
    <row r="9" spans="1:9" s="109" customFormat="1" ht="21" customHeight="1" outlineLevel="1" x14ac:dyDescent="0.3">
      <c r="A9" s="243"/>
      <c r="B9" s="244"/>
      <c r="C9" s="244"/>
      <c r="D9" s="245" t="s">
        <v>326</v>
      </c>
      <c r="E9" s="242">
        <f>E10+E11</f>
        <v>63000</v>
      </c>
      <c r="F9" s="242">
        <f>F10+F11</f>
        <v>23849</v>
      </c>
      <c r="G9" s="107"/>
      <c r="H9" s="108"/>
    </row>
    <row r="10" spans="1:9" ht="52.8" outlineLevel="2" x14ac:dyDescent="0.25">
      <c r="A10" s="100" t="s">
        <v>74</v>
      </c>
      <c r="B10" s="241" t="s">
        <v>139</v>
      </c>
      <c r="C10" s="241" t="s">
        <v>367</v>
      </c>
      <c r="D10" s="53" t="s">
        <v>188</v>
      </c>
      <c r="E10" s="99">
        <v>50000</v>
      </c>
      <c r="F10" s="99">
        <f>4255+6594</f>
        <v>10849</v>
      </c>
    </row>
    <row r="11" spans="1:9" ht="39.6" outlineLevel="2" x14ac:dyDescent="0.25">
      <c r="A11" s="100" t="s">
        <v>74</v>
      </c>
      <c r="B11" s="241" t="s">
        <v>139</v>
      </c>
      <c r="C11" s="241" t="s">
        <v>267</v>
      </c>
      <c r="D11" s="53" t="s">
        <v>189</v>
      </c>
      <c r="E11" s="99">
        <v>13000</v>
      </c>
      <c r="F11" s="99">
        <v>13000</v>
      </c>
    </row>
    <row r="12" spans="1:9" ht="15.6" outlineLevel="1" x14ac:dyDescent="0.3">
      <c r="A12" s="243"/>
      <c r="B12" s="244"/>
      <c r="C12" s="244"/>
      <c r="D12" s="245" t="s">
        <v>327</v>
      </c>
      <c r="E12" s="242">
        <f t="shared" ref="E12:F12" si="0">E13</f>
        <v>1040928</v>
      </c>
      <c r="F12" s="242">
        <f t="shared" si="0"/>
        <v>1040928</v>
      </c>
    </row>
    <row r="13" spans="1:9" ht="145.19999999999999" outlineLevel="2" x14ac:dyDescent="0.25">
      <c r="A13" s="100" t="s">
        <v>254</v>
      </c>
      <c r="B13" s="84" t="s">
        <v>260</v>
      </c>
      <c r="C13" s="241" t="s">
        <v>276</v>
      </c>
      <c r="D13" s="53" t="s">
        <v>344</v>
      </c>
      <c r="E13" s="99">
        <v>1040928</v>
      </c>
      <c r="F13" s="99">
        <v>1040928</v>
      </c>
    </row>
    <row r="14" spans="1:9" ht="15.6" outlineLevel="1" x14ac:dyDescent="0.3">
      <c r="A14" s="243"/>
      <c r="B14" s="244"/>
      <c r="C14" s="244"/>
      <c r="D14" s="245" t="s">
        <v>328</v>
      </c>
      <c r="E14" s="242">
        <f t="shared" ref="E14:F14" si="1">E15</f>
        <v>45734760</v>
      </c>
      <c r="F14" s="242">
        <f t="shared" si="1"/>
        <v>9797987</v>
      </c>
    </row>
    <row r="15" spans="1:9" ht="52.8" outlineLevel="2" x14ac:dyDescent="0.25">
      <c r="A15" s="100" t="s">
        <v>252</v>
      </c>
      <c r="B15" s="241" t="s">
        <v>291</v>
      </c>
      <c r="C15" s="241" t="s">
        <v>296</v>
      </c>
      <c r="D15" s="83" t="s">
        <v>253</v>
      </c>
      <c r="E15" s="99">
        <v>45734760</v>
      </c>
      <c r="F15" s="99">
        <v>9797987</v>
      </c>
    </row>
    <row r="16" spans="1:9" ht="15.6" outlineLevel="1" x14ac:dyDescent="0.3">
      <c r="A16" s="243"/>
      <c r="B16" s="244"/>
      <c r="C16" s="244"/>
      <c r="D16" s="245" t="s">
        <v>329</v>
      </c>
      <c r="E16" s="242">
        <f t="shared" ref="E16:F16" si="2">E17</f>
        <v>101789800</v>
      </c>
      <c r="F16" s="242">
        <f t="shared" si="2"/>
        <v>50894900</v>
      </c>
    </row>
    <row r="17" spans="1:8" ht="39.6" outlineLevel="2" x14ac:dyDescent="0.25">
      <c r="A17" s="100" t="s">
        <v>79</v>
      </c>
      <c r="B17" s="241" t="s">
        <v>173</v>
      </c>
      <c r="C17" s="241" t="s">
        <v>176</v>
      </c>
      <c r="D17" s="53" t="s">
        <v>345</v>
      </c>
      <c r="E17" s="99">
        <f>101789800</f>
        <v>101789800</v>
      </c>
      <c r="F17" s="99">
        <v>50894900</v>
      </c>
    </row>
    <row r="18" spans="1:8" ht="18" customHeight="1" outlineLevel="1" x14ac:dyDescent="0.3">
      <c r="A18" s="243"/>
      <c r="B18" s="244"/>
      <c r="C18" s="244"/>
      <c r="D18" s="245" t="s">
        <v>331</v>
      </c>
      <c r="E18" s="242">
        <f t="shared" ref="E18:F18" si="3">SUM(E19:E21)</f>
        <v>3076170</v>
      </c>
      <c r="F18" s="242">
        <f t="shared" si="3"/>
        <v>11442</v>
      </c>
      <c r="G18" s="36"/>
      <c r="H18" s="36"/>
    </row>
    <row r="19" spans="1:8" ht="105.6" outlineLevel="2" x14ac:dyDescent="0.25">
      <c r="A19" s="100" t="s">
        <v>45</v>
      </c>
      <c r="B19" s="39" t="s">
        <v>122</v>
      </c>
      <c r="C19" s="241"/>
      <c r="D19" s="53" t="s">
        <v>123</v>
      </c>
      <c r="E19" s="99">
        <v>474025</v>
      </c>
      <c r="F19" s="99">
        <v>0</v>
      </c>
    </row>
    <row r="20" spans="1:8" ht="52.8" outlineLevel="2" x14ac:dyDescent="0.25">
      <c r="A20" s="100" t="s">
        <v>45</v>
      </c>
      <c r="B20" s="241" t="s">
        <v>262</v>
      </c>
      <c r="C20" s="241"/>
      <c r="D20" s="53" t="s">
        <v>170</v>
      </c>
      <c r="E20" s="99">
        <v>2590703</v>
      </c>
      <c r="F20" s="99"/>
    </row>
    <row r="21" spans="1:8" ht="39.6" outlineLevel="2" x14ac:dyDescent="0.25">
      <c r="A21" s="100" t="s">
        <v>45</v>
      </c>
      <c r="B21" s="241" t="s">
        <v>316</v>
      </c>
      <c r="C21" s="264" t="s">
        <v>373</v>
      </c>
      <c r="D21" s="53" t="s">
        <v>259</v>
      </c>
      <c r="E21" s="99">
        <v>11442</v>
      </c>
      <c r="F21" s="99">
        <v>11442</v>
      </c>
    </row>
    <row r="22" spans="1:8" ht="15.6" outlineLevel="1" x14ac:dyDescent="0.3">
      <c r="A22" s="243"/>
      <c r="B22" s="244"/>
      <c r="C22" s="244"/>
      <c r="D22" s="245" t="s">
        <v>330</v>
      </c>
      <c r="E22" s="242">
        <f t="shared" ref="E22:F22" si="4">SUM(E23:E25)</f>
        <v>5568368</v>
      </c>
      <c r="F22" s="242">
        <f t="shared" si="4"/>
        <v>568368</v>
      </c>
    </row>
    <row r="23" spans="1:8" ht="52.8" outlineLevel="2" x14ac:dyDescent="0.25">
      <c r="A23" s="100" t="s">
        <v>63</v>
      </c>
      <c r="B23" s="39" t="s">
        <v>126</v>
      </c>
      <c r="C23" s="241" t="s">
        <v>141</v>
      </c>
      <c r="D23" s="53" t="s">
        <v>127</v>
      </c>
      <c r="E23" s="99">
        <v>203160</v>
      </c>
      <c r="F23" s="99">
        <v>203160</v>
      </c>
    </row>
    <row r="24" spans="1:8" ht="79.2" outlineLevel="2" x14ac:dyDescent="0.25">
      <c r="A24" s="100" t="s">
        <v>63</v>
      </c>
      <c r="B24" s="241" t="s">
        <v>201</v>
      </c>
      <c r="C24" s="241" t="s">
        <v>211</v>
      </c>
      <c r="D24" s="53" t="s">
        <v>194</v>
      </c>
      <c r="E24" s="99">
        <v>365208</v>
      </c>
      <c r="F24" s="99">
        <v>365208</v>
      </c>
    </row>
    <row r="25" spans="1:8" ht="68.25" customHeight="1" outlineLevel="2" x14ac:dyDescent="0.25">
      <c r="A25" s="100" t="s">
        <v>63</v>
      </c>
      <c r="B25" s="241" t="s">
        <v>312</v>
      </c>
      <c r="C25" s="241"/>
      <c r="D25" s="53" t="s">
        <v>298</v>
      </c>
      <c r="E25" s="99">
        <v>5000000</v>
      </c>
      <c r="F25" s="99"/>
      <c r="G25" s="36"/>
      <c r="H25" s="36"/>
    </row>
    <row r="26" spans="1:8" ht="15.6" outlineLevel="1" x14ac:dyDescent="0.3">
      <c r="A26" s="243"/>
      <c r="B26" s="244"/>
      <c r="C26" s="244"/>
      <c r="D26" s="245" t="s">
        <v>332</v>
      </c>
      <c r="E26" s="242">
        <f t="shared" ref="E26:F26" si="5">E27</f>
        <v>45500000</v>
      </c>
      <c r="F26" s="242">
        <f t="shared" si="5"/>
        <v>0</v>
      </c>
    </row>
    <row r="27" spans="1:8" ht="137.25" customHeight="1" outlineLevel="2" x14ac:dyDescent="0.25">
      <c r="A27" s="100" t="s">
        <v>80</v>
      </c>
      <c r="B27" s="241" t="s">
        <v>268</v>
      </c>
      <c r="C27" s="241"/>
      <c r="D27" s="53" t="s">
        <v>275</v>
      </c>
      <c r="E27" s="99">
        <v>45500000</v>
      </c>
      <c r="F27" s="99"/>
    </row>
    <row r="28" spans="1:8" ht="17.25" customHeight="1" outlineLevel="1" x14ac:dyDescent="0.3">
      <c r="A28" s="243"/>
      <c r="B28" s="244"/>
      <c r="C28" s="244"/>
      <c r="D28" s="245" t="s">
        <v>333</v>
      </c>
      <c r="E28" s="242">
        <f>E29</f>
        <v>75000000</v>
      </c>
      <c r="F28" s="242">
        <f>F29</f>
        <v>0</v>
      </c>
    </row>
    <row r="29" spans="1:8" ht="39.6" outlineLevel="2" x14ac:dyDescent="0.25">
      <c r="A29" s="100" t="s">
        <v>166</v>
      </c>
      <c r="B29" s="241" t="s">
        <v>295</v>
      </c>
      <c r="C29" s="241"/>
      <c r="D29" s="53" t="s">
        <v>283</v>
      </c>
      <c r="E29" s="99">
        <v>75000000</v>
      </c>
      <c r="F29" s="99"/>
      <c r="G29" s="36"/>
      <c r="H29" s="36"/>
    </row>
    <row r="30" spans="1:8" ht="15.6" outlineLevel="1" x14ac:dyDescent="0.3">
      <c r="A30" s="243"/>
      <c r="B30" s="244"/>
      <c r="C30" s="244"/>
      <c r="D30" s="245" t="s">
        <v>334</v>
      </c>
      <c r="E30" s="242">
        <f>SUM(E31:E37)</f>
        <v>49343782</v>
      </c>
      <c r="F30" s="242">
        <f>SUM(F31:F37)</f>
        <v>15542144</v>
      </c>
      <c r="G30" s="36"/>
      <c r="H30" s="36"/>
    </row>
    <row r="31" spans="1:8" ht="79.2" outlineLevel="2" x14ac:dyDescent="0.25">
      <c r="A31" s="100" t="s">
        <v>147</v>
      </c>
      <c r="B31" s="241" t="s">
        <v>200</v>
      </c>
      <c r="C31" s="241" t="s">
        <v>210</v>
      </c>
      <c r="D31" s="53" t="s">
        <v>205</v>
      </c>
      <c r="E31" s="99">
        <v>2160000</v>
      </c>
      <c r="F31" s="99">
        <v>720000</v>
      </c>
    </row>
    <row r="32" spans="1:8" ht="92.4" outlineLevel="2" x14ac:dyDescent="0.25">
      <c r="A32" s="100" t="s">
        <v>147</v>
      </c>
      <c r="B32" s="241" t="s">
        <v>246</v>
      </c>
      <c r="C32" s="241" t="s">
        <v>257</v>
      </c>
      <c r="D32" s="53" t="s">
        <v>270</v>
      </c>
      <c r="E32" s="99">
        <v>6323033</v>
      </c>
      <c r="F32" s="99">
        <v>1580758</v>
      </c>
    </row>
    <row r="33" spans="1:8" ht="66" outlineLevel="2" x14ac:dyDescent="0.25">
      <c r="A33" s="100" t="s">
        <v>147</v>
      </c>
      <c r="B33" s="241" t="s">
        <v>271</v>
      </c>
      <c r="C33" s="241" t="s">
        <v>277</v>
      </c>
      <c r="D33" s="83" t="s">
        <v>272</v>
      </c>
      <c r="E33" s="99">
        <v>2908280</v>
      </c>
      <c r="F33" s="99">
        <v>1454140</v>
      </c>
    </row>
    <row r="34" spans="1:8" ht="118.8" outlineLevel="2" x14ac:dyDescent="0.25">
      <c r="A34" s="100" t="s">
        <v>147</v>
      </c>
      <c r="B34" s="241" t="s">
        <v>311</v>
      </c>
      <c r="C34" s="241" t="s">
        <v>322</v>
      </c>
      <c r="D34" s="83" t="s">
        <v>353</v>
      </c>
      <c r="E34" s="99">
        <v>30250893</v>
      </c>
      <c r="F34" s="99">
        <v>10105653</v>
      </c>
    </row>
    <row r="35" spans="1:8" ht="92.4" outlineLevel="2" x14ac:dyDescent="0.25">
      <c r="A35" s="100" t="s">
        <v>147</v>
      </c>
      <c r="B35" s="241" t="s">
        <v>306</v>
      </c>
      <c r="C35" s="241" t="s">
        <v>324</v>
      </c>
      <c r="D35" s="83" t="s">
        <v>307</v>
      </c>
      <c r="E35" s="99">
        <v>3353748</v>
      </c>
      <c r="F35" s="99">
        <v>1681593</v>
      </c>
      <c r="G35" s="36"/>
      <c r="H35" s="36"/>
    </row>
    <row r="36" spans="1:8" ht="52.8" outlineLevel="2" x14ac:dyDescent="0.25">
      <c r="A36" s="100" t="s">
        <v>147</v>
      </c>
      <c r="B36" s="273" t="s">
        <v>389</v>
      </c>
      <c r="C36" s="272"/>
      <c r="D36" s="53" t="s">
        <v>363</v>
      </c>
      <c r="E36" s="99">
        <v>23595</v>
      </c>
      <c r="F36" s="99"/>
      <c r="G36" s="36"/>
      <c r="H36" s="36"/>
    </row>
    <row r="37" spans="1:8" ht="171.6" outlineLevel="2" x14ac:dyDescent="0.25">
      <c r="A37" s="100" t="s">
        <v>147</v>
      </c>
      <c r="B37" s="273" t="s">
        <v>389</v>
      </c>
      <c r="C37" s="272"/>
      <c r="D37" s="53" t="s">
        <v>364</v>
      </c>
      <c r="E37" s="99">
        <v>4324233</v>
      </c>
      <c r="F37" s="99"/>
      <c r="G37" s="36"/>
      <c r="H37" s="36"/>
    </row>
    <row r="38" spans="1:8" ht="15.6" outlineLevel="1" x14ac:dyDescent="0.3">
      <c r="A38" s="243"/>
      <c r="B38" s="244"/>
      <c r="C38" s="244"/>
      <c r="D38" s="245" t="s">
        <v>335</v>
      </c>
      <c r="E38" s="242">
        <f t="shared" ref="E38:F38" si="6">SUM(E39:E41)</f>
        <v>780085</v>
      </c>
      <c r="F38" s="242">
        <f t="shared" si="6"/>
        <v>261355</v>
      </c>
      <c r="G38" s="36"/>
      <c r="H38" s="247"/>
    </row>
    <row r="39" spans="1:8" ht="39.6" outlineLevel="2" x14ac:dyDescent="0.25">
      <c r="A39" s="100" t="s">
        <v>128</v>
      </c>
      <c r="B39" s="241" t="s">
        <v>349</v>
      </c>
      <c r="C39" s="254" t="s">
        <v>359</v>
      </c>
      <c r="D39" s="53" t="s">
        <v>313</v>
      </c>
      <c r="E39" s="99">
        <v>24955</v>
      </c>
      <c r="F39" s="99">
        <v>24955</v>
      </c>
      <c r="G39" s="36"/>
      <c r="H39" s="247"/>
    </row>
    <row r="40" spans="1:8" ht="145.19999999999999" outlineLevel="2" x14ac:dyDescent="0.25">
      <c r="A40" s="100" t="s">
        <v>128</v>
      </c>
      <c r="B40" s="255" t="str">
        <f>LNG_2020!B73</f>
        <v>Nr.260
14.05.2020
(prot. Nr.32 41.§)</v>
      </c>
      <c r="C40" s="270" t="s">
        <v>385</v>
      </c>
      <c r="D40" s="53" t="s">
        <v>356</v>
      </c>
      <c r="E40" s="99">
        <v>236400</v>
      </c>
      <c r="F40" s="99">
        <v>236400</v>
      </c>
      <c r="G40" s="36"/>
      <c r="H40" s="247"/>
    </row>
    <row r="41" spans="1:8" ht="79.2" outlineLevel="2" x14ac:dyDescent="0.25">
      <c r="A41" s="100" t="s">
        <v>128</v>
      </c>
      <c r="B41" s="263" t="s">
        <v>372</v>
      </c>
      <c r="C41" s="255"/>
      <c r="D41" s="53" t="s">
        <v>362</v>
      </c>
      <c r="E41" s="99">
        <v>518730</v>
      </c>
      <c r="F41" s="99"/>
      <c r="G41" s="36"/>
      <c r="H41" s="247"/>
    </row>
    <row r="42" spans="1:8" ht="15.6" outlineLevel="1" x14ac:dyDescent="0.3">
      <c r="A42" s="243"/>
      <c r="B42" s="244"/>
      <c r="C42" s="244"/>
      <c r="D42" s="245" t="s">
        <v>336</v>
      </c>
      <c r="E42" s="242">
        <f>SUM(E43:E47)</f>
        <v>23258187</v>
      </c>
      <c r="F42" s="242">
        <f>SUM(F43:F47)</f>
        <v>9347349</v>
      </c>
      <c r="G42" s="36"/>
      <c r="H42" s="36"/>
    </row>
    <row r="43" spans="1:8" ht="66" outlineLevel="2" x14ac:dyDescent="0.25">
      <c r="A43" s="100" t="s">
        <v>91</v>
      </c>
      <c r="B43" s="39" t="s">
        <v>110</v>
      </c>
      <c r="C43" s="39" t="s">
        <v>321</v>
      </c>
      <c r="D43" s="53" t="s">
        <v>103</v>
      </c>
      <c r="E43" s="99">
        <v>1742420</v>
      </c>
      <c r="F43" s="99">
        <f>36381+15425+9720+489408+21289</f>
        <v>572223</v>
      </c>
    </row>
    <row r="44" spans="1:8" ht="52.8" outlineLevel="2" x14ac:dyDescent="0.25">
      <c r="A44" s="100" t="s">
        <v>91</v>
      </c>
      <c r="B44" s="39" t="s">
        <v>122</v>
      </c>
      <c r="C44" s="241" t="s">
        <v>383</v>
      </c>
      <c r="D44" s="53" t="s">
        <v>124</v>
      </c>
      <c r="E44" s="99">
        <v>10000000</v>
      </c>
      <c r="F44" s="99">
        <f>136929+1317786+95000+5893795+1331616</f>
        <v>8775126</v>
      </c>
    </row>
    <row r="45" spans="1:8" ht="52.8" outlineLevel="2" x14ac:dyDescent="0.25">
      <c r="A45" s="100" t="s">
        <v>91</v>
      </c>
      <c r="B45" s="241" t="s">
        <v>174</v>
      </c>
      <c r="C45" s="241"/>
      <c r="D45" s="53" t="s">
        <v>209</v>
      </c>
      <c r="E45" s="99">
        <v>8000000</v>
      </c>
      <c r="F45" s="99"/>
    </row>
    <row r="46" spans="1:8" ht="118.8" outlineLevel="2" x14ac:dyDescent="0.25">
      <c r="A46" s="100" t="s">
        <v>91</v>
      </c>
      <c r="B46" s="241" t="s">
        <v>310</v>
      </c>
      <c r="C46" s="241"/>
      <c r="D46" s="53" t="s">
        <v>282</v>
      </c>
      <c r="E46" s="99">
        <v>1323563</v>
      </c>
      <c r="F46" s="99"/>
      <c r="G46" s="36"/>
      <c r="H46" s="36"/>
    </row>
    <row r="47" spans="1:8" ht="105.6" outlineLevel="2" x14ac:dyDescent="0.25">
      <c r="A47" s="100" t="s">
        <v>91</v>
      </c>
      <c r="B47" s="272" t="s">
        <v>389</v>
      </c>
      <c r="C47" s="272"/>
      <c r="D47" s="53" t="s">
        <v>365</v>
      </c>
      <c r="E47" s="99">
        <v>2192204</v>
      </c>
      <c r="F47" s="99"/>
      <c r="G47" s="36"/>
      <c r="H47" s="36"/>
    </row>
    <row r="48" spans="1:8" ht="15.6" outlineLevel="1" x14ac:dyDescent="0.3">
      <c r="A48" s="243"/>
      <c r="B48" s="244"/>
      <c r="C48" s="244"/>
      <c r="D48" s="245" t="s">
        <v>337</v>
      </c>
      <c r="E48" s="242">
        <f t="shared" ref="E48:F48" si="7">SUM(E49:E50)</f>
        <v>1259261</v>
      </c>
      <c r="F48" s="242">
        <f t="shared" si="7"/>
        <v>1259261</v>
      </c>
      <c r="G48" s="36"/>
      <c r="H48" s="36"/>
    </row>
    <row r="49" spans="1:9" ht="158.4" outlineLevel="2" x14ac:dyDescent="0.25">
      <c r="A49" s="100" t="s">
        <v>129</v>
      </c>
      <c r="B49" s="241" t="s">
        <v>118</v>
      </c>
      <c r="C49" s="241" t="s">
        <v>144</v>
      </c>
      <c r="D49" s="53" t="s">
        <v>132</v>
      </c>
      <c r="E49" s="99">
        <f>262710-3449</f>
        <v>259261</v>
      </c>
      <c r="F49" s="99">
        <f>262710-3449</f>
        <v>259261</v>
      </c>
    </row>
    <row r="50" spans="1:9" ht="52.8" outlineLevel="2" x14ac:dyDescent="0.25">
      <c r="A50" s="100" t="s">
        <v>104</v>
      </c>
      <c r="B50" s="84" t="s">
        <v>231</v>
      </c>
      <c r="C50" s="241" t="s">
        <v>276</v>
      </c>
      <c r="D50" s="53" t="s">
        <v>203</v>
      </c>
      <c r="E50" s="99">
        <v>1000000</v>
      </c>
      <c r="F50" s="99">
        <v>1000000</v>
      </c>
    </row>
    <row r="51" spans="1:9" outlineLevel="1" x14ac:dyDescent="0.25">
      <c r="A51" s="100"/>
      <c r="B51" s="39"/>
      <c r="C51" s="241"/>
      <c r="D51" s="53"/>
      <c r="E51" s="99"/>
      <c r="F51" s="99"/>
    </row>
    <row r="52" spans="1:9" ht="31.2" x14ac:dyDescent="0.25">
      <c r="A52" s="165" t="s">
        <v>160</v>
      </c>
      <c r="B52" s="166"/>
      <c r="C52" s="166"/>
      <c r="D52" s="167" t="s">
        <v>236</v>
      </c>
      <c r="E52" s="168">
        <f>SUM(E53:E60)</f>
        <v>35472074</v>
      </c>
      <c r="F52" s="168">
        <f>SUM(F53:F60)</f>
        <v>0</v>
      </c>
      <c r="H52" s="93"/>
    </row>
    <row r="53" spans="1:9" ht="105.6" outlineLevel="1" x14ac:dyDescent="0.25">
      <c r="A53" s="100" t="s">
        <v>147</v>
      </c>
      <c r="B53" s="241"/>
      <c r="C53" s="241"/>
      <c r="D53" s="53" t="s">
        <v>289</v>
      </c>
      <c r="E53" s="99">
        <v>2152800</v>
      </c>
      <c r="F53" s="99"/>
    </row>
    <row r="54" spans="1:9" ht="199.5" customHeight="1" outlineLevel="1" x14ac:dyDescent="0.25">
      <c r="A54" s="100" t="s">
        <v>375</v>
      </c>
      <c r="B54" s="266"/>
      <c r="C54" s="266"/>
      <c r="D54" s="53" t="s">
        <v>376</v>
      </c>
      <c r="E54" s="99">
        <v>32147397</v>
      </c>
      <c r="F54" s="99"/>
    </row>
    <row r="55" spans="1:9" ht="105.75" customHeight="1" outlineLevel="1" x14ac:dyDescent="0.25">
      <c r="A55" s="100" t="s">
        <v>104</v>
      </c>
      <c r="B55" s="266"/>
      <c r="C55" s="266"/>
      <c r="D55" s="53" t="s">
        <v>377</v>
      </c>
      <c r="E55" s="99">
        <v>100000</v>
      </c>
      <c r="F55" s="99"/>
    </row>
    <row r="56" spans="1:9" ht="105.75" customHeight="1" outlineLevel="1" x14ac:dyDescent="0.25">
      <c r="A56" s="100" t="s">
        <v>45</v>
      </c>
      <c r="B56" s="268"/>
      <c r="C56" s="268"/>
      <c r="D56" s="53" t="s">
        <v>379</v>
      </c>
      <c r="E56" s="99">
        <v>265248</v>
      </c>
      <c r="F56" s="99"/>
    </row>
    <row r="57" spans="1:9" ht="31.5" customHeight="1" outlineLevel="1" x14ac:dyDescent="0.25">
      <c r="A57" s="100" t="s">
        <v>72</v>
      </c>
      <c r="B57" s="269"/>
      <c r="C57" s="269"/>
      <c r="D57" s="53" t="s">
        <v>380</v>
      </c>
      <c r="E57" s="99">
        <v>800000</v>
      </c>
      <c r="F57" s="99"/>
    </row>
    <row r="58" spans="1:9" ht="31.5" customHeight="1" outlineLevel="1" x14ac:dyDescent="0.25">
      <c r="A58" s="100" t="s">
        <v>388</v>
      </c>
      <c r="B58" s="272"/>
      <c r="C58" s="272"/>
      <c r="D58" s="53" t="s">
        <v>387</v>
      </c>
      <c r="E58" s="99">
        <v>6629</v>
      </c>
      <c r="F58" s="99"/>
    </row>
    <row r="60" spans="1:9" x14ac:dyDescent="0.25">
      <c r="A60" s="125"/>
      <c r="B60" s="126"/>
      <c r="C60" s="126"/>
      <c r="D60" s="127"/>
      <c r="E60" s="128"/>
      <c r="F60" s="128"/>
      <c r="G60" s="36"/>
      <c r="H60" s="36"/>
    </row>
    <row r="61" spans="1:9" x14ac:dyDescent="0.25">
      <c r="A61" s="125"/>
      <c r="B61" s="126"/>
      <c r="C61" s="126"/>
      <c r="D61" s="127"/>
      <c r="E61" s="128"/>
      <c r="F61" s="128"/>
      <c r="G61" s="36"/>
      <c r="H61" s="36"/>
    </row>
    <row r="62" spans="1:9" ht="26.25" customHeight="1" x14ac:dyDescent="0.3">
      <c r="A62" s="116" t="s">
        <v>135</v>
      </c>
      <c r="B62" s="117"/>
      <c r="C62" s="117"/>
      <c r="D62" s="118" t="s">
        <v>138</v>
      </c>
      <c r="E62" s="119">
        <f t="shared" ref="E62:F62" si="8">E63+E65+E70</f>
        <v>457047796</v>
      </c>
      <c r="F62" s="119">
        <f t="shared" si="8"/>
        <v>120897134</v>
      </c>
      <c r="G62" s="36"/>
      <c r="H62" s="32"/>
      <c r="I62" s="32"/>
    </row>
    <row r="63" spans="1:9" ht="15" customHeight="1" outlineLevel="1" x14ac:dyDescent="0.3">
      <c r="A63" s="630" t="s">
        <v>338</v>
      </c>
      <c r="B63" s="631"/>
      <c r="C63" s="631"/>
      <c r="D63" s="632"/>
      <c r="E63" s="173">
        <f>E64</f>
        <v>100000000</v>
      </c>
      <c r="F63" s="173">
        <f>F64</f>
        <v>100000000</v>
      </c>
      <c r="G63" s="36"/>
      <c r="H63" s="36"/>
    </row>
    <row r="64" spans="1:9" ht="79.2" outlineLevel="2" x14ac:dyDescent="0.25">
      <c r="A64" s="103" t="s">
        <v>72</v>
      </c>
      <c r="B64" s="104" t="s">
        <v>157</v>
      </c>
      <c r="C64" s="241" t="s">
        <v>175</v>
      </c>
      <c r="D64" s="103" t="s">
        <v>158</v>
      </c>
      <c r="E64" s="106">
        <v>100000000</v>
      </c>
      <c r="F64" s="106">
        <v>100000000</v>
      </c>
      <c r="G64" s="36"/>
      <c r="H64" s="36"/>
    </row>
    <row r="65" spans="1:9" ht="15.6" outlineLevel="1" x14ac:dyDescent="0.3">
      <c r="A65" s="630" t="s">
        <v>339</v>
      </c>
      <c r="B65" s="631"/>
      <c r="C65" s="631"/>
      <c r="D65" s="632"/>
      <c r="E65" s="173">
        <f>SUM(E66:E69)</f>
        <v>342053154</v>
      </c>
      <c r="F65" s="173">
        <f>SUM(F66:F69)</f>
        <v>6000000</v>
      </c>
      <c r="G65" s="36"/>
      <c r="H65" s="36"/>
    </row>
    <row r="66" spans="1:9" ht="84.75" customHeight="1" outlineLevel="2" x14ac:dyDescent="0.25">
      <c r="A66" s="103" t="s">
        <v>163</v>
      </c>
      <c r="B66" s="104" t="s">
        <v>164</v>
      </c>
      <c r="C66" s="241" t="s">
        <v>197</v>
      </c>
      <c r="D66" s="103" t="s">
        <v>343</v>
      </c>
      <c r="E66" s="106">
        <v>6000000</v>
      </c>
      <c r="F66" s="106">
        <v>6000000</v>
      </c>
      <c r="G66" s="36"/>
      <c r="H66" s="36"/>
    </row>
    <row r="67" spans="1:9" ht="79.2" outlineLevel="2" x14ac:dyDescent="0.25">
      <c r="A67" s="103" t="s">
        <v>166</v>
      </c>
      <c r="B67" s="104" t="s">
        <v>196</v>
      </c>
      <c r="C67" s="104"/>
      <c r="D67" s="103" t="s">
        <v>167</v>
      </c>
      <c r="E67" s="106">
        <v>36140944</v>
      </c>
      <c r="F67" s="106"/>
      <c r="G67" s="36"/>
      <c r="H67" s="36"/>
    </row>
    <row r="68" spans="1:9" ht="52.8" outlineLevel="2" x14ac:dyDescent="0.25">
      <c r="A68" s="103" t="s">
        <v>166</v>
      </c>
      <c r="B68" s="186" t="s">
        <v>288</v>
      </c>
      <c r="C68" s="51"/>
      <c r="D68" s="184" t="s">
        <v>285</v>
      </c>
      <c r="E68" s="185">
        <v>49912210</v>
      </c>
      <c r="F68" s="106"/>
      <c r="G68" s="36"/>
      <c r="H68" s="36"/>
    </row>
    <row r="69" spans="1:9" ht="43.5" customHeight="1" outlineLevel="2" x14ac:dyDescent="0.25">
      <c r="A69" s="103" t="s">
        <v>166</v>
      </c>
      <c r="B69" s="186" t="s">
        <v>350</v>
      </c>
      <c r="C69" s="51"/>
      <c r="D69" s="184" t="s">
        <v>346</v>
      </c>
      <c r="E69" s="185">
        <v>250000000</v>
      </c>
      <c r="F69" s="106"/>
      <c r="G69" s="36"/>
      <c r="H69" s="36"/>
    </row>
    <row r="70" spans="1:9" ht="15.6" outlineLevel="1" x14ac:dyDescent="0.3">
      <c r="A70" s="630" t="s">
        <v>336</v>
      </c>
      <c r="B70" s="631"/>
      <c r="C70" s="631"/>
      <c r="D70" s="632"/>
      <c r="E70" s="173">
        <f t="shared" ref="E70:F70" si="9">SUM(E71:E72)</f>
        <v>14994642</v>
      </c>
      <c r="F70" s="173">
        <f t="shared" si="9"/>
        <v>14897134</v>
      </c>
      <c r="G70" s="36"/>
      <c r="H70" s="36"/>
      <c r="I70" s="36">
        <v>36.06</v>
      </c>
    </row>
    <row r="71" spans="1:9" ht="171.6" outlineLevel="2" x14ac:dyDescent="0.25">
      <c r="A71" s="100" t="s">
        <v>91</v>
      </c>
      <c r="B71" s="39" t="s">
        <v>136</v>
      </c>
      <c r="C71" s="104" t="s">
        <v>240</v>
      </c>
      <c r="D71" s="103" t="s">
        <v>137</v>
      </c>
      <c r="E71" s="106">
        <v>885805</v>
      </c>
      <c r="F71" s="106">
        <v>788297</v>
      </c>
      <c r="G71" s="36"/>
      <c r="H71" s="36"/>
      <c r="I71" s="36">
        <f>I70-E70/1000000</f>
        <v>21.065358000000003</v>
      </c>
    </row>
    <row r="72" spans="1:9" ht="132" outlineLevel="2" x14ac:dyDescent="0.25">
      <c r="A72" s="184" t="s">
        <v>91</v>
      </c>
      <c r="B72" s="186" t="s">
        <v>245</v>
      </c>
      <c r="C72" s="51" t="s">
        <v>309</v>
      </c>
      <c r="D72" s="184" t="s">
        <v>232</v>
      </c>
      <c r="E72" s="185">
        <v>14108837</v>
      </c>
      <c r="F72" s="106">
        <v>14108837</v>
      </c>
      <c r="G72" s="36"/>
      <c r="H72" s="36"/>
    </row>
    <row r="73" spans="1:9" outlineLevel="1" x14ac:dyDescent="0.25">
      <c r="G73" s="36"/>
      <c r="H73" s="36"/>
    </row>
    <row r="74" spans="1:9" x14ac:dyDescent="0.25">
      <c r="G74" s="36"/>
      <c r="H74" s="36"/>
    </row>
    <row r="76" spans="1:9" ht="22.5" customHeight="1" x14ac:dyDescent="0.3">
      <c r="A76" s="116" t="s">
        <v>212</v>
      </c>
      <c r="B76" s="117"/>
      <c r="C76" s="117"/>
      <c r="D76" s="118" t="s">
        <v>221</v>
      </c>
      <c r="E76" s="119"/>
      <c r="F76" s="119"/>
      <c r="G76" s="36"/>
      <c r="H76" s="36"/>
    </row>
    <row r="77" spans="1:9" ht="26.4" outlineLevel="1" x14ac:dyDescent="0.25">
      <c r="A77" s="239" t="s">
        <v>63</v>
      </c>
      <c r="B77" s="239"/>
      <c r="C77" s="239" t="s">
        <v>145</v>
      </c>
      <c r="D77" s="141" t="s">
        <v>214</v>
      </c>
      <c r="E77" s="143"/>
      <c r="F77" s="143">
        <v>-233572</v>
      </c>
      <c r="G77" s="36"/>
      <c r="H77" s="36"/>
    </row>
    <row r="78" spans="1:9" ht="66" outlineLevel="1" x14ac:dyDescent="0.25">
      <c r="A78" s="144"/>
      <c r="B78" s="240"/>
      <c r="C78" s="240"/>
      <c r="D78" s="144" t="s">
        <v>215</v>
      </c>
      <c r="E78" s="106"/>
      <c r="F78" s="106">
        <v>233572</v>
      </c>
      <c r="G78" s="36"/>
      <c r="H78" s="36"/>
    </row>
    <row r="79" spans="1:9" ht="92.4" outlineLevel="1" x14ac:dyDescent="0.25">
      <c r="A79" s="239" t="s">
        <v>40</v>
      </c>
      <c r="B79" s="39" t="s">
        <v>172</v>
      </c>
      <c r="C79" s="241" t="s">
        <v>199</v>
      </c>
      <c r="D79" s="146" t="s">
        <v>216</v>
      </c>
      <c r="E79" s="147">
        <v>1493511</v>
      </c>
      <c r="F79" s="147">
        <v>1493511</v>
      </c>
      <c r="G79" s="36"/>
      <c r="H79" s="36"/>
    </row>
    <row r="80" spans="1:9" ht="171.6" outlineLevel="1" x14ac:dyDescent="0.25">
      <c r="A80" s="148"/>
      <c r="B80" s="149"/>
      <c r="C80" s="149"/>
      <c r="D80" s="150" t="s">
        <v>217</v>
      </c>
      <c r="E80" s="151"/>
      <c r="F80" s="151"/>
    </row>
    <row r="81" spans="1:8" ht="171.6" outlineLevel="1" x14ac:dyDescent="0.25">
      <c r="A81" s="161"/>
      <c r="B81" s="162"/>
      <c r="C81" s="162"/>
      <c r="D81" s="163" t="s">
        <v>218</v>
      </c>
      <c r="E81" s="164">
        <f>-1493511</f>
        <v>-1493511</v>
      </c>
      <c r="F81" s="164">
        <f>-1493511</f>
        <v>-1493511</v>
      </c>
    </row>
    <row r="82" spans="1:8" ht="79.2" outlineLevel="1" x14ac:dyDescent="0.25">
      <c r="A82" s="178" t="s">
        <v>204</v>
      </c>
      <c r="B82" s="178" t="s">
        <v>228</v>
      </c>
      <c r="C82" s="160" t="s">
        <v>341</v>
      </c>
      <c r="D82" s="158" t="s">
        <v>229</v>
      </c>
      <c r="E82" s="180">
        <v>-154912</v>
      </c>
      <c r="F82" s="180">
        <v>-154912</v>
      </c>
      <c r="H82" s="93"/>
    </row>
    <row r="83" spans="1:8" ht="39.6" outlineLevel="1" x14ac:dyDescent="0.25">
      <c r="A83" s="154"/>
      <c r="B83" s="179"/>
      <c r="C83" s="179"/>
      <c r="D83" s="154" t="s">
        <v>230</v>
      </c>
      <c r="E83" s="180">
        <v>154912</v>
      </c>
      <c r="F83" s="180">
        <v>154912</v>
      </c>
    </row>
    <row r="84" spans="1:8" s="9" customFormat="1" ht="52.8" outlineLevel="1" x14ac:dyDescent="0.25">
      <c r="A84" s="629" t="s">
        <v>59</v>
      </c>
      <c r="B84" s="629" t="s">
        <v>263</v>
      </c>
      <c r="C84" s="629"/>
      <c r="D84" s="199" t="s">
        <v>264</v>
      </c>
      <c r="E84" s="197">
        <v>-100000</v>
      </c>
      <c r="F84" s="197">
        <v>-100000</v>
      </c>
      <c r="G84" s="198"/>
      <c r="H84" s="90"/>
    </row>
    <row r="85" spans="1:8" s="9" customFormat="1" ht="39.6" outlineLevel="1" x14ac:dyDescent="0.25">
      <c r="A85" s="629"/>
      <c r="B85" s="629"/>
      <c r="C85" s="629"/>
      <c r="D85" s="200" t="s">
        <v>274</v>
      </c>
      <c r="E85" s="197">
        <v>100000</v>
      </c>
      <c r="F85" s="197">
        <v>100000</v>
      </c>
      <c r="G85" s="198"/>
      <c r="H85" s="90"/>
    </row>
    <row r="86" spans="1:8" s="9" customFormat="1" ht="68.25" customHeight="1" outlineLevel="1" x14ac:dyDescent="0.25">
      <c r="A86" s="629" t="s">
        <v>147</v>
      </c>
      <c r="B86" s="629" t="s">
        <v>390</v>
      </c>
      <c r="C86" s="633"/>
      <c r="D86" s="274" t="s">
        <v>391</v>
      </c>
      <c r="E86" s="280">
        <v>462293</v>
      </c>
      <c r="F86" s="275"/>
      <c r="G86" s="198"/>
      <c r="H86" s="90"/>
    </row>
    <row r="87" spans="1:8" s="9" customFormat="1" ht="92.4" outlineLevel="1" x14ac:dyDescent="0.25">
      <c r="A87" s="629"/>
      <c r="B87" s="629"/>
      <c r="C87" s="634"/>
      <c r="D87" s="277" t="s">
        <v>394</v>
      </c>
      <c r="E87" s="276"/>
      <c r="F87" s="276"/>
      <c r="G87" s="198"/>
      <c r="H87" s="90"/>
    </row>
    <row r="88" spans="1:8" s="9" customFormat="1" ht="118.8" outlineLevel="1" x14ac:dyDescent="0.25">
      <c r="A88" s="629" t="s">
        <v>147</v>
      </c>
      <c r="B88" s="629" t="s">
        <v>392</v>
      </c>
      <c r="C88" s="633"/>
      <c r="D88" s="278" t="s">
        <v>393</v>
      </c>
      <c r="E88" s="279">
        <v>1195800</v>
      </c>
      <c r="F88" s="275"/>
      <c r="G88" s="198"/>
      <c r="H88" s="90"/>
    </row>
    <row r="89" spans="1:8" ht="52.8" x14ac:dyDescent="0.25">
      <c r="A89" s="629"/>
      <c r="B89" s="629"/>
      <c r="C89" s="634"/>
      <c r="D89" s="200" t="s">
        <v>395</v>
      </c>
      <c r="E89" s="276"/>
      <c r="F89" s="276"/>
    </row>
    <row r="90" spans="1:8" x14ac:dyDescent="0.25">
      <c r="A90" s="156"/>
      <c r="B90" s="196"/>
      <c r="C90" s="196"/>
      <c r="D90" s="156"/>
      <c r="E90" s="157"/>
      <c r="F90" s="157"/>
    </row>
    <row r="92" spans="1:8" x14ac:dyDescent="0.25">
      <c r="A92" s="628" t="s">
        <v>219</v>
      </c>
      <c r="B92" s="628"/>
      <c r="C92" s="628"/>
      <c r="D92" s="628"/>
      <c r="E92" s="628"/>
    </row>
    <row r="93" spans="1:8" ht="26.4" x14ac:dyDescent="0.25">
      <c r="A93" s="174"/>
      <c r="B93" s="174"/>
      <c r="C93" s="174"/>
      <c r="D93" s="175" t="s">
        <v>237</v>
      </c>
      <c r="E93" s="176">
        <f t="shared" ref="E93:F93" si="10">SUM(E94:E96)</f>
        <v>601493511</v>
      </c>
      <c r="F93" s="176">
        <f t="shared" si="10"/>
        <v>601493511</v>
      </c>
    </row>
    <row r="94" spans="1:8" ht="66" outlineLevel="1" x14ac:dyDescent="0.25">
      <c r="A94" s="33"/>
      <c r="B94" s="39" t="s">
        <v>149</v>
      </c>
      <c r="C94" s="39" t="s">
        <v>152</v>
      </c>
      <c r="D94" s="100" t="s">
        <v>148</v>
      </c>
      <c r="E94" s="67">
        <v>300000000</v>
      </c>
      <c r="F94" s="67">
        <v>300000000</v>
      </c>
    </row>
    <row r="95" spans="1:8" ht="105.6" outlineLevel="1" x14ac:dyDescent="0.25">
      <c r="A95" s="103"/>
      <c r="B95" s="39" t="s">
        <v>172</v>
      </c>
      <c r="C95" s="241" t="s">
        <v>199</v>
      </c>
      <c r="D95" s="100" t="s">
        <v>171</v>
      </c>
      <c r="E95" s="67">
        <v>1493511</v>
      </c>
      <c r="F95" s="67">
        <v>1493511</v>
      </c>
    </row>
    <row r="96" spans="1:8" ht="66" outlineLevel="1" x14ac:dyDescent="0.25">
      <c r="A96" s="103"/>
      <c r="B96" s="255" t="s">
        <v>370</v>
      </c>
      <c r="C96" s="270" t="s">
        <v>386</v>
      </c>
      <c r="D96" s="100" t="s">
        <v>361</v>
      </c>
      <c r="E96" s="67">
        <v>300000000</v>
      </c>
      <c r="F96" s="67">
        <v>300000000</v>
      </c>
    </row>
    <row r="97" spans="1:8" ht="30" customHeight="1" x14ac:dyDescent="0.25">
      <c r="A97" s="170"/>
      <c r="B97" s="116"/>
      <c r="C97" s="116"/>
      <c r="D97" s="192" t="s">
        <v>238</v>
      </c>
      <c r="E97" s="193">
        <f>E93-E8</f>
        <v>249079170</v>
      </c>
      <c r="F97" s="193">
        <f>F93-F8</f>
        <v>512745928</v>
      </c>
    </row>
    <row r="98" spans="1:8" ht="30" customHeight="1" x14ac:dyDescent="0.25">
      <c r="A98" s="170"/>
      <c r="B98" s="116"/>
      <c r="C98" s="116"/>
      <c r="D98" s="192" t="s">
        <v>287</v>
      </c>
      <c r="E98" s="193">
        <f>E93-(E8+E52)</f>
        <v>213607096</v>
      </c>
      <c r="F98" s="193">
        <f>F93-(F8+F52)</f>
        <v>512745928</v>
      </c>
      <c r="H98" s="93"/>
    </row>
    <row r="101" spans="1:8" x14ac:dyDescent="0.25">
      <c r="A101" s="36"/>
      <c r="B101" s="36"/>
      <c r="C101" s="36"/>
      <c r="D101" s="36"/>
      <c r="E101" s="191">
        <f>E97-LNG_2020!E135</f>
        <v>0</v>
      </c>
      <c r="F101" s="36"/>
      <c r="G101" s="36"/>
      <c r="H101" s="36"/>
    </row>
    <row r="102" spans="1:8" x14ac:dyDescent="0.25">
      <c r="A102" s="36"/>
      <c r="B102" s="36"/>
      <c r="C102" s="36"/>
      <c r="D102" s="36"/>
      <c r="E102" s="191">
        <f>E98-LNG_2020!E136</f>
        <v>0</v>
      </c>
      <c r="F102" s="36"/>
      <c r="G102" s="36"/>
      <c r="H102" s="36"/>
    </row>
  </sheetData>
  <autoFilter ref="A2:A77"/>
  <mergeCells count="14">
    <mergeCell ref="A2:F2"/>
    <mergeCell ref="A84:A85"/>
    <mergeCell ref="B84:B85"/>
    <mergeCell ref="C84:C85"/>
    <mergeCell ref="A92:E92"/>
    <mergeCell ref="A63:D63"/>
    <mergeCell ref="A70:D70"/>
    <mergeCell ref="A65:D65"/>
    <mergeCell ref="A86:A87"/>
    <mergeCell ref="B86:B87"/>
    <mergeCell ref="C86:C87"/>
    <mergeCell ref="A88:A89"/>
    <mergeCell ref="B88:B89"/>
    <mergeCell ref="C88:C89"/>
  </mergeCells>
  <printOptions gridLines="1"/>
  <pageMargins left="0.23622047244094491" right="0.23622047244094491" top="0.64" bottom="0.9" header="0.19685039370078741" footer="0.15748031496062992"/>
  <pageSetup paperSize="9" scale="63" fitToHeight="0" orientation="portrait" r:id="rId1"/>
  <headerFoot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Pielikums</vt:lpstr>
      <vt:lpstr>Pielikums!_ftn1</vt:lpstr>
      <vt:lpstr>'Covid-19'!Print_Area</vt:lpstr>
      <vt:lpstr>'Covid-19_a'!Print_Area</vt:lpstr>
      <vt:lpstr>'Covid-19_iss kops'!Print_Area</vt:lpstr>
      <vt:lpstr>'Iss kopsavilkums'!Print_Area</vt:lpstr>
      <vt:lpstr>LNG_2020!Print_Area</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Informatīvais ziņojums "Par pasākumiem Covid-19 krīzes pārvarēšanai un ekonomikas atlabšanai"</dc:title>
  <dc:subject>pielikums</dc:subject>
  <dc:creator>Zane Adijāne</dc:creator>
  <dc:description>Adijāne, 67095437;_x000d_
Zane.Adijane@fm.gov.lv</dc:description>
  <cp:lastModifiedBy>Zane Adijāne</cp:lastModifiedBy>
  <cp:lastPrinted>2020-06-01T11:59:30Z</cp:lastPrinted>
  <dcterms:created xsi:type="dcterms:W3CDTF">2013-12-02T07:07:24Z</dcterms:created>
  <dcterms:modified xsi:type="dcterms:W3CDTF">2020-06-01T11:59:43Z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LNG_2020_140420.xlsx</vt:lpwstr>
  </property>
</Properties>
</file>